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CHEDULE-B" sheetId="4" r:id="rId1"/>
    <sheet name="Foundation Measrment" sheetId="1" state="hidden" r:id="rId2"/>
    <sheet name="GF Measurment" sheetId="2" state="hidden" r:id="rId3"/>
    <sheet name="FF Measurment" sheetId="10" state="hidden" r:id="rId4"/>
  </sheets>
  <externalReferences>
    <externalReference r:id="rId5"/>
  </externalReferences>
  <calcPr calcId="124519"/>
  <fileRecoveryPr autoRecover="0"/>
</workbook>
</file>

<file path=xl/calcChain.xml><?xml version="1.0" encoding="utf-8"?>
<calcChain xmlns="http://schemas.openxmlformats.org/spreadsheetml/2006/main">
  <c r="C51" i="4"/>
  <c r="F51" s="1"/>
  <c r="C52"/>
  <c r="F52" s="1"/>
  <c r="C53"/>
  <c r="F53" s="1"/>
  <c r="C54"/>
  <c r="F54" s="1"/>
  <c r="C55"/>
  <c r="F55" s="1"/>
  <c r="C56"/>
  <c r="F56" s="1"/>
  <c r="C57"/>
  <c r="F57" s="1"/>
  <c r="C58"/>
  <c r="F58" s="1"/>
  <c r="C59"/>
  <c r="F59" s="1"/>
  <c r="C60"/>
  <c r="F60" s="1"/>
  <c r="C61"/>
  <c r="F61" s="1"/>
  <c r="C62"/>
  <c r="F62" s="1"/>
  <c r="C63"/>
  <c r="F63" s="1"/>
  <c r="C64"/>
  <c r="F64" s="1"/>
  <c r="C65"/>
  <c r="F65" s="1"/>
  <c r="C66"/>
  <c r="F66" s="1"/>
  <c r="C67"/>
  <c r="F67" s="1"/>
  <c r="C68"/>
  <c r="F68" s="1"/>
  <c r="C69"/>
  <c r="F69" s="1"/>
  <c r="C70"/>
  <c r="F70" s="1"/>
  <c r="C71"/>
  <c r="F71" s="1"/>
  <c r="C72"/>
  <c r="F72" s="1"/>
  <c r="C73"/>
  <c r="F73" s="1"/>
  <c r="C74"/>
  <c r="F74" s="1"/>
  <c r="C75"/>
  <c r="F75" s="1"/>
  <c r="C45"/>
  <c r="F45" s="1"/>
  <c r="F44"/>
  <c r="C43"/>
  <c r="F43" s="1"/>
  <c r="C42"/>
  <c r="F42" s="1"/>
  <c r="C41"/>
  <c r="F41" s="1"/>
  <c r="C40"/>
  <c r="F40" s="1"/>
  <c r="C39"/>
  <c r="F39" s="1"/>
  <c r="C38"/>
  <c r="F38" s="1"/>
  <c r="C37"/>
  <c r="F37" s="1"/>
  <c r="C36"/>
  <c r="F36" s="1"/>
  <c r="C35"/>
  <c r="F35" s="1"/>
  <c r="C34"/>
  <c r="F34" s="1"/>
  <c r="C33"/>
  <c r="F33" s="1"/>
  <c r="C32"/>
  <c r="F32" s="1"/>
  <c r="C31"/>
  <c r="F31" s="1"/>
  <c r="C30"/>
  <c r="F30" s="1"/>
  <c r="C29"/>
  <c r="F29" s="1"/>
  <c r="C28"/>
  <c r="F28" s="1"/>
  <c r="C27"/>
  <c r="F27" s="1"/>
  <c r="C26"/>
  <c r="F26" s="1"/>
  <c r="C25"/>
  <c r="F25" s="1"/>
  <c r="C24"/>
  <c r="F24" s="1"/>
  <c r="C23"/>
  <c r="F23" s="1"/>
  <c r="F76" l="1"/>
  <c r="F46"/>
  <c r="H433" i="10"/>
  <c r="H432"/>
  <c r="H431"/>
  <c r="H430"/>
  <c r="H429"/>
  <c r="H428"/>
  <c r="H427"/>
  <c r="H426"/>
  <c r="H425"/>
  <c r="H434" s="1"/>
  <c r="H422"/>
  <c r="H421"/>
  <c r="H420"/>
  <c r="H419"/>
  <c r="H418"/>
  <c r="H417"/>
  <c r="H416"/>
  <c r="H415"/>
  <c r="H414"/>
  <c r="I355" i="2"/>
  <c r="H355" s="1"/>
  <c r="I354"/>
  <c r="H354"/>
  <c r="I353"/>
  <c r="H353" s="1"/>
  <c r="I352"/>
  <c r="H352" s="1"/>
  <c r="I351"/>
  <c r="H351" s="1"/>
  <c r="I350"/>
  <c r="H350" s="1"/>
  <c r="I349"/>
  <c r="H349" s="1"/>
  <c r="I348"/>
  <c r="H348" s="1"/>
  <c r="I347"/>
  <c r="H347" s="1"/>
  <c r="I346"/>
  <c r="H346" s="1"/>
  <c r="I345"/>
  <c r="H345" s="1"/>
  <c r="I344"/>
  <c r="H344" s="1"/>
  <c r="I343"/>
  <c r="H343" s="1"/>
  <c r="I342"/>
  <c r="H342" s="1"/>
  <c r="I341"/>
  <c r="H341" s="1"/>
  <c r="I340"/>
  <c r="H340" s="1"/>
  <c r="I339"/>
  <c r="H339" s="1"/>
  <c r="I338"/>
  <c r="H338" s="1"/>
  <c r="I337"/>
  <c r="H337" s="1"/>
  <c r="I336"/>
  <c r="H336" s="1"/>
  <c r="I335"/>
  <c r="H335" s="1"/>
  <c r="H330"/>
  <c r="H329"/>
  <c r="H328"/>
  <c r="H327"/>
  <c r="H326"/>
  <c r="H325"/>
  <c r="H324"/>
  <c r="H323"/>
  <c r="H322"/>
  <c r="H321"/>
  <c r="H320"/>
  <c r="H319"/>
  <c r="H318"/>
  <c r="H317"/>
  <c r="H316"/>
  <c r="H315"/>
  <c r="H314"/>
  <c r="H313"/>
  <c r="H312"/>
  <c r="H311"/>
  <c r="H310"/>
  <c r="H309"/>
  <c r="H308"/>
  <c r="H307"/>
  <c r="H306"/>
  <c r="I323" i="10"/>
  <c r="H323"/>
  <c r="H322"/>
  <c r="H321"/>
  <c r="I320"/>
  <c r="H320"/>
  <c r="I319"/>
  <c r="H319" s="1"/>
  <c r="I318"/>
  <c r="H318"/>
  <c r="I317"/>
  <c r="H317" s="1"/>
  <c r="I316"/>
  <c r="H316" s="1"/>
  <c r="I315"/>
  <c r="H315" s="1"/>
  <c r="I314"/>
  <c r="H314" s="1"/>
  <c r="I313"/>
  <c r="H313" s="1"/>
  <c r="I312"/>
  <c r="H312"/>
  <c r="I311"/>
  <c r="H311" s="1"/>
  <c r="I310"/>
  <c r="H310" s="1"/>
  <c r="I309"/>
  <c r="H309" s="1"/>
  <c r="I308"/>
  <c r="H308" s="1"/>
  <c r="I307"/>
  <c r="H307" s="1"/>
  <c r="I306"/>
  <c r="H306" s="1"/>
  <c r="H299"/>
  <c r="H298"/>
  <c r="H297"/>
  <c r="H296"/>
  <c r="H295"/>
  <c r="H294"/>
  <c r="H293"/>
  <c r="H292"/>
  <c r="H291"/>
  <c r="H290"/>
  <c r="H289"/>
  <c r="H288"/>
  <c r="H287"/>
  <c r="H286"/>
  <c r="H285"/>
  <c r="H284"/>
  <c r="H283"/>
  <c r="H282"/>
  <c r="H279"/>
  <c r="H278"/>
  <c r="H277"/>
  <c r="H276"/>
  <c r="H303"/>
  <c r="H302"/>
  <c r="H301"/>
  <c r="H300"/>
  <c r="H267"/>
  <c r="H266"/>
  <c r="H265"/>
  <c r="H264"/>
  <c r="H263"/>
  <c r="H262"/>
  <c r="H261"/>
  <c r="H260"/>
  <c r="H259"/>
  <c r="H258"/>
  <c r="H257"/>
  <c r="H256"/>
  <c r="H255"/>
  <c r="H254"/>
  <c r="H253"/>
  <c r="H252"/>
  <c r="H251"/>
  <c r="H274"/>
  <c r="H273"/>
  <c r="H272"/>
  <c r="H271"/>
  <c r="H270"/>
  <c r="H269"/>
  <c r="H268"/>
  <c r="H275"/>
  <c r="I327"/>
  <c r="H327" s="1"/>
  <c r="I326"/>
  <c r="H326" s="1"/>
  <c r="I325"/>
  <c r="H325" s="1"/>
  <c r="I324"/>
  <c r="H324" s="1"/>
  <c r="I228"/>
  <c r="H228" s="1"/>
  <c r="I227"/>
  <c r="H227" s="1"/>
  <c r="I226"/>
  <c r="H226" s="1"/>
  <c r="I225"/>
  <c r="H225" s="1"/>
  <c r="I178"/>
  <c r="H178" s="1"/>
  <c r="I177"/>
  <c r="H177" s="1"/>
  <c r="I176"/>
  <c r="H176" s="1"/>
  <c r="I175"/>
  <c r="H175" s="1"/>
  <c r="I224"/>
  <c r="H224" s="1"/>
  <c r="I223"/>
  <c r="H223" s="1"/>
  <c r="I222"/>
  <c r="H222" s="1"/>
  <c r="I221"/>
  <c r="H221" s="1"/>
  <c r="I220"/>
  <c r="H220" s="1"/>
  <c r="I219"/>
  <c r="H219" s="1"/>
  <c r="I218"/>
  <c r="H218" s="1"/>
  <c r="I217"/>
  <c r="H217" s="1"/>
  <c r="H216"/>
  <c r="H215"/>
  <c r="I214"/>
  <c r="H214" s="1"/>
  <c r="I213"/>
  <c r="H213" s="1"/>
  <c r="I212"/>
  <c r="H212" s="1"/>
  <c r="I211"/>
  <c r="H211" s="1"/>
  <c r="I210"/>
  <c r="H210" s="1"/>
  <c r="I209"/>
  <c r="H209" s="1"/>
  <c r="I208"/>
  <c r="H208" s="1"/>
  <c r="I207"/>
  <c r="H207" s="1"/>
  <c r="I206"/>
  <c r="H206" s="1"/>
  <c r="I205"/>
  <c r="H205" s="1"/>
  <c r="I204"/>
  <c r="H204" s="1"/>
  <c r="I203"/>
  <c r="H203" s="1"/>
  <c r="I202"/>
  <c r="H202" s="1"/>
  <c r="I201"/>
  <c r="H201" s="1"/>
  <c r="I200"/>
  <c r="H200" s="1"/>
  <c r="I174"/>
  <c r="H174" s="1"/>
  <c r="I173"/>
  <c r="H173" s="1"/>
  <c r="I172"/>
  <c r="H172" s="1"/>
  <c r="I171"/>
  <c r="H171" s="1"/>
  <c r="I170"/>
  <c r="H170" s="1"/>
  <c r="I169"/>
  <c r="H169" s="1"/>
  <c r="I168"/>
  <c r="H168" s="1"/>
  <c r="I167"/>
  <c r="H167" s="1"/>
  <c r="H166"/>
  <c r="H165"/>
  <c r="I164"/>
  <c r="H164" s="1"/>
  <c r="I163"/>
  <c r="H163" s="1"/>
  <c r="I162"/>
  <c r="H162" s="1"/>
  <c r="I161"/>
  <c r="H161" s="1"/>
  <c r="I160"/>
  <c r="H160" s="1"/>
  <c r="I159"/>
  <c r="H159" s="1"/>
  <c r="I158"/>
  <c r="H158" s="1"/>
  <c r="I157"/>
  <c r="H157" s="1"/>
  <c r="I156"/>
  <c r="H156" s="1"/>
  <c r="I155"/>
  <c r="H155" s="1"/>
  <c r="I154"/>
  <c r="H154" s="1"/>
  <c r="I153"/>
  <c r="H153" s="1"/>
  <c r="I152"/>
  <c r="H152" s="1"/>
  <c r="I151"/>
  <c r="H151" s="1"/>
  <c r="I150"/>
  <c r="H150" s="1"/>
  <c r="I349"/>
  <c r="H349" s="1"/>
  <c r="I348"/>
  <c r="H348" s="1"/>
  <c r="I347"/>
  <c r="H347" s="1"/>
  <c r="I346"/>
  <c r="H346" s="1"/>
  <c r="I345"/>
  <c r="H345" s="1"/>
  <c r="I344"/>
  <c r="H344" s="1"/>
  <c r="I343"/>
  <c r="H343" s="1"/>
  <c r="H340"/>
  <c r="H339"/>
  <c r="H338"/>
  <c r="H337"/>
  <c r="H336"/>
  <c r="H335"/>
  <c r="H334"/>
  <c r="H423" l="1"/>
  <c r="H328"/>
  <c r="H179"/>
  <c r="H229"/>
  <c r="H280"/>
  <c r="H304"/>
  <c r="H130" l="1"/>
  <c r="H129"/>
  <c r="H128"/>
  <c r="H127"/>
  <c r="H126"/>
  <c r="H125"/>
  <c r="H124"/>
  <c r="H123"/>
  <c r="H122"/>
  <c r="H121"/>
  <c r="H120"/>
  <c r="H119"/>
  <c r="H118"/>
  <c r="H117"/>
  <c r="H116"/>
  <c r="H115"/>
  <c r="H113"/>
  <c r="H112"/>
  <c r="H111"/>
  <c r="H110"/>
  <c r="H109"/>
  <c r="H108"/>
  <c r="H107"/>
  <c r="H106"/>
  <c r="H105"/>
  <c r="H104"/>
  <c r="H103"/>
  <c r="H102"/>
  <c r="H101"/>
  <c r="H100"/>
  <c r="H99"/>
  <c r="H98"/>
  <c r="H79" l="1"/>
  <c r="H78"/>
  <c r="H77"/>
  <c r="H76"/>
  <c r="H75"/>
  <c r="H74"/>
  <c r="H73"/>
  <c r="H72"/>
  <c r="H71"/>
  <c r="H70"/>
  <c r="H69"/>
  <c r="H68"/>
  <c r="H67"/>
  <c r="H66"/>
  <c r="H65"/>
  <c r="H64"/>
  <c r="H62"/>
  <c r="H61"/>
  <c r="H60"/>
  <c r="H59"/>
  <c r="H58"/>
  <c r="H57"/>
  <c r="H56"/>
  <c r="H55"/>
  <c r="H54"/>
  <c r="H53"/>
  <c r="H52"/>
  <c r="H51"/>
  <c r="H50"/>
  <c r="H49"/>
  <c r="H48"/>
  <c r="H47"/>
  <c r="H411"/>
  <c r="H410"/>
  <c r="H407"/>
  <c r="H408" s="1"/>
  <c r="H404"/>
  <c r="H405" s="1"/>
  <c r="H385"/>
  <c r="H384"/>
  <c r="H381"/>
  <c r="H380"/>
  <c r="H377"/>
  <c r="H376"/>
  <c r="H375"/>
  <c r="H374"/>
  <c r="H370"/>
  <c r="H365"/>
  <c r="H359"/>
  <c r="H358"/>
  <c r="H357"/>
  <c r="H356"/>
  <c r="H355"/>
  <c r="H354"/>
  <c r="H353"/>
  <c r="H352"/>
  <c r="H330"/>
  <c r="H331" s="1"/>
  <c r="H247"/>
  <c r="H246"/>
  <c r="H245"/>
  <c r="H244"/>
  <c r="H243"/>
  <c r="H242"/>
  <c r="H241"/>
  <c r="H240"/>
  <c r="H239"/>
  <c r="H238"/>
  <c r="I231"/>
  <c r="H234" s="1"/>
  <c r="H235" s="1"/>
  <c r="H236" s="1"/>
  <c r="H196"/>
  <c r="H195"/>
  <c r="H194"/>
  <c r="H193"/>
  <c r="H192"/>
  <c r="H191"/>
  <c r="H190"/>
  <c r="H189"/>
  <c r="H188"/>
  <c r="H187"/>
  <c r="I181"/>
  <c r="H184" s="1"/>
  <c r="H185" s="1"/>
  <c r="H146"/>
  <c r="H145"/>
  <c r="H144"/>
  <c r="H143"/>
  <c r="H142"/>
  <c r="H141"/>
  <c r="H140"/>
  <c r="H139"/>
  <c r="H138"/>
  <c r="H137"/>
  <c r="H136"/>
  <c r="H90"/>
  <c r="H89"/>
  <c r="H88"/>
  <c r="H87"/>
  <c r="H86"/>
  <c r="H85"/>
  <c r="H84"/>
  <c r="H83"/>
  <c r="H82"/>
  <c r="H43"/>
  <c r="H42"/>
  <c r="H41"/>
  <c r="H40"/>
  <c r="H39"/>
  <c r="H38"/>
  <c r="H37"/>
  <c r="H36"/>
  <c r="H35"/>
  <c r="H34"/>
  <c r="H33"/>
  <c r="H32"/>
  <c r="H31"/>
  <c r="H30"/>
  <c r="H29"/>
  <c r="H28"/>
  <c r="H26"/>
  <c r="H25"/>
  <c r="H24"/>
  <c r="H23"/>
  <c r="H22"/>
  <c r="H21"/>
  <c r="H20"/>
  <c r="H19"/>
  <c r="H18"/>
  <c r="H17"/>
  <c r="H16"/>
  <c r="H15"/>
  <c r="H14"/>
  <c r="H13"/>
  <c r="H12"/>
  <c r="H11"/>
  <c r="H7"/>
  <c r="H6"/>
  <c r="H439" i="2"/>
  <c r="H438"/>
  <c r="H435"/>
  <c r="H436" s="1"/>
  <c r="H432"/>
  <c r="H433" s="1"/>
  <c r="H413"/>
  <c r="H412"/>
  <c r="H408"/>
  <c r="H409"/>
  <c r="H393"/>
  <c r="H398"/>
  <c r="H360"/>
  <c r="H387"/>
  <c r="H386"/>
  <c r="H385"/>
  <c r="H384"/>
  <c r="H383"/>
  <c r="H382"/>
  <c r="H381"/>
  <c r="H380"/>
  <c r="I377"/>
  <c r="H377" s="1"/>
  <c r="I376"/>
  <c r="H376" s="1"/>
  <c r="I375"/>
  <c r="H375" s="1"/>
  <c r="I374"/>
  <c r="H374" s="1"/>
  <c r="I373"/>
  <c r="H373" s="1"/>
  <c r="I372"/>
  <c r="H372" s="1"/>
  <c r="I357"/>
  <c r="H357" s="1"/>
  <c r="I356"/>
  <c r="H356" s="1"/>
  <c r="H369"/>
  <c r="H368"/>
  <c r="H367"/>
  <c r="H366"/>
  <c r="H365"/>
  <c r="H364"/>
  <c r="H332"/>
  <c r="H331"/>
  <c r="H333" s="1"/>
  <c r="H303"/>
  <c r="H302"/>
  <c r="H301"/>
  <c r="H300"/>
  <c r="H299"/>
  <c r="H298"/>
  <c r="H297"/>
  <c r="H296"/>
  <c r="H295"/>
  <c r="H294"/>
  <c r="H293"/>
  <c r="H292"/>
  <c r="H291"/>
  <c r="H290"/>
  <c r="H289"/>
  <c r="H288"/>
  <c r="H287"/>
  <c r="H286"/>
  <c r="H285"/>
  <c r="H284"/>
  <c r="H283"/>
  <c r="H282"/>
  <c r="H281"/>
  <c r="H280"/>
  <c r="H279"/>
  <c r="H278"/>
  <c r="H277"/>
  <c r="H276"/>
  <c r="H275"/>
  <c r="H274"/>
  <c r="H273"/>
  <c r="H272"/>
  <c r="H271"/>
  <c r="I195"/>
  <c r="H195" s="1"/>
  <c r="I194"/>
  <c r="H194" s="1"/>
  <c r="I247"/>
  <c r="H247" s="1"/>
  <c r="I246"/>
  <c r="H246" s="1"/>
  <c r="H267"/>
  <c r="H266"/>
  <c r="H265"/>
  <c r="H264"/>
  <c r="H263"/>
  <c r="H262"/>
  <c r="H261"/>
  <c r="H260"/>
  <c r="H259"/>
  <c r="H258"/>
  <c r="H257"/>
  <c r="I250"/>
  <c r="H253" s="1"/>
  <c r="H254" s="1"/>
  <c r="H426" s="1"/>
  <c r="H427" s="1"/>
  <c r="I245"/>
  <c r="H245" s="1"/>
  <c r="I244"/>
  <c r="H244" s="1"/>
  <c r="I243"/>
  <c r="H243" s="1"/>
  <c r="I242"/>
  <c r="H242" s="1"/>
  <c r="I241"/>
  <c r="H241" s="1"/>
  <c r="I240"/>
  <c r="H240" s="1"/>
  <c r="I239"/>
  <c r="H239" s="1"/>
  <c r="I238"/>
  <c r="H238" s="1"/>
  <c r="I237"/>
  <c r="H237" s="1"/>
  <c r="I236"/>
  <c r="H236" s="1"/>
  <c r="I235"/>
  <c r="H235" s="1"/>
  <c r="I234"/>
  <c r="H234" s="1"/>
  <c r="I233"/>
  <c r="H233" s="1"/>
  <c r="I232"/>
  <c r="H232" s="1"/>
  <c r="I231"/>
  <c r="H231" s="1"/>
  <c r="I230"/>
  <c r="H230" s="1"/>
  <c r="I229"/>
  <c r="H229" s="1"/>
  <c r="I228"/>
  <c r="H228" s="1"/>
  <c r="I227"/>
  <c r="H227" s="1"/>
  <c r="I226"/>
  <c r="H226" s="1"/>
  <c r="I225"/>
  <c r="H225" s="1"/>
  <c r="I224"/>
  <c r="H224" s="1"/>
  <c r="I223"/>
  <c r="H223" s="1"/>
  <c r="I222"/>
  <c r="H222" s="1"/>
  <c r="I221"/>
  <c r="H221" s="1"/>
  <c r="I220"/>
  <c r="H220" s="1"/>
  <c r="I219"/>
  <c r="H219" s="1"/>
  <c r="H215"/>
  <c r="H214"/>
  <c r="H213"/>
  <c r="H212"/>
  <c r="H211"/>
  <c r="H210"/>
  <c r="H209"/>
  <c r="H208"/>
  <c r="H207"/>
  <c r="H206"/>
  <c r="H205"/>
  <c r="I198"/>
  <c r="H201" s="1"/>
  <c r="H202" s="1"/>
  <c r="I193"/>
  <c r="H193" s="1"/>
  <c r="I192"/>
  <c r="H192" s="1"/>
  <c r="I191"/>
  <c r="H191" s="1"/>
  <c r="I190"/>
  <c r="H190" s="1"/>
  <c r="I189"/>
  <c r="H189" s="1"/>
  <c r="I188"/>
  <c r="H188" s="1"/>
  <c r="I187"/>
  <c r="H187" s="1"/>
  <c r="I186"/>
  <c r="H186" s="1"/>
  <c r="I185"/>
  <c r="H185" s="1"/>
  <c r="I184"/>
  <c r="H184" s="1"/>
  <c r="I183"/>
  <c r="H183" s="1"/>
  <c r="I182"/>
  <c r="H182" s="1"/>
  <c r="I181"/>
  <c r="H181" s="1"/>
  <c r="I180"/>
  <c r="H180" s="1"/>
  <c r="I179"/>
  <c r="H179" s="1"/>
  <c r="I178"/>
  <c r="H178" s="1"/>
  <c r="I177"/>
  <c r="H177" s="1"/>
  <c r="I176"/>
  <c r="H176" s="1"/>
  <c r="I175"/>
  <c r="H175" s="1"/>
  <c r="I174"/>
  <c r="H174" s="1"/>
  <c r="I173"/>
  <c r="H173" s="1"/>
  <c r="I172"/>
  <c r="H172" s="1"/>
  <c r="I171"/>
  <c r="H171" s="1"/>
  <c r="I170"/>
  <c r="H170" s="1"/>
  <c r="I169"/>
  <c r="H169" s="1"/>
  <c r="I168"/>
  <c r="H168" s="1"/>
  <c r="I167"/>
  <c r="H167" s="1"/>
  <c r="H358" l="1"/>
  <c r="H440"/>
  <c r="H332" i="10"/>
  <c r="H386"/>
  <c r="H91"/>
  <c r="H412"/>
  <c r="H131"/>
  <c r="H395"/>
  <c r="H396" s="1"/>
  <c r="H248"/>
  <c r="H341"/>
  <c r="H378"/>
  <c r="H388"/>
  <c r="H382"/>
  <c r="H80"/>
  <c r="H135" s="1"/>
  <c r="H197"/>
  <c r="H350"/>
  <c r="H360"/>
  <c r="H44"/>
  <c r="H134" s="1"/>
  <c r="H8"/>
  <c r="H133" s="1"/>
  <c r="H186"/>
  <c r="H398"/>
  <c r="H399" s="1"/>
  <c r="H410" i="2"/>
  <c r="H361"/>
  <c r="H388"/>
  <c r="H378"/>
  <c r="H370"/>
  <c r="H304"/>
  <c r="H248"/>
  <c r="H268"/>
  <c r="H216"/>
  <c r="H196"/>
  <c r="H203" s="1"/>
  <c r="H162"/>
  <c r="H161"/>
  <c r="H160"/>
  <c r="H159"/>
  <c r="H158"/>
  <c r="H157"/>
  <c r="H156"/>
  <c r="H155"/>
  <c r="H154"/>
  <c r="H153"/>
  <c r="H152"/>
  <c r="H146"/>
  <c r="H145"/>
  <c r="H144"/>
  <c r="H143"/>
  <c r="H142"/>
  <c r="H141"/>
  <c r="H140"/>
  <c r="H139"/>
  <c r="H138"/>
  <c r="H137"/>
  <c r="H136"/>
  <c r="H135"/>
  <c r="H134"/>
  <c r="H133"/>
  <c r="H132"/>
  <c r="H131"/>
  <c r="H130"/>
  <c r="H129"/>
  <c r="H128"/>
  <c r="H127"/>
  <c r="H125"/>
  <c r="H124"/>
  <c r="H123"/>
  <c r="H122"/>
  <c r="H121"/>
  <c r="H120"/>
  <c r="H119"/>
  <c r="H118"/>
  <c r="H117"/>
  <c r="H116"/>
  <c r="H115"/>
  <c r="H114"/>
  <c r="H113"/>
  <c r="H112"/>
  <c r="H111"/>
  <c r="H110"/>
  <c r="H109"/>
  <c r="H101"/>
  <c r="H100"/>
  <c r="H99"/>
  <c r="H98"/>
  <c r="H97"/>
  <c r="H96"/>
  <c r="H95"/>
  <c r="H94"/>
  <c r="H93"/>
  <c r="H90"/>
  <c r="H89"/>
  <c r="H88"/>
  <c r="H87"/>
  <c r="H86"/>
  <c r="H85"/>
  <c r="H84"/>
  <c r="H83"/>
  <c r="H82"/>
  <c r="H81"/>
  <c r="H80"/>
  <c r="H79"/>
  <c r="H78"/>
  <c r="H77"/>
  <c r="H76"/>
  <c r="H75"/>
  <c r="H74"/>
  <c r="H73"/>
  <c r="H72"/>
  <c r="H71"/>
  <c r="H69"/>
  <c r="H68"/>
  <c r="H67"/>
  <c r="H66"/>
  <c r="H65"/>
  <c r="H64"/>
  <c r="H63"/>
  <c r="H62"/>
  <c r="H61"/>
  <c r="H60"/>
  <c r="H59"/>
  <c r="H58"/>
  <c r="H57"/>
  <c r="H56"/>
  <c r="H55"/>
  <c r="H54"/>
  <c r="H53"/>
  <c r="H12"/>
  <c r="H49"/>
  <c r="H48"/>
  <c r="H47"/>
  <c r="H46"/>
  <c r="H45"/>
  <c r="H44"/>
  <c r="H43"/>
  <c r="H42"/>
  <c r="H41"/>
  <c r="H40"/>
  <c r="H39"/>
  <c r="H38"/>
  <c r="H37"/>
  <c r="H36"/>
  <c r="H35"/>
  <c r="H34"/>
  <c r="H33"/>
  <c r="H32"/>
  <c r="H31"/>
  <c r="H30"/>
  <c r="H28"/>
  <c r="H27"/>
  <c r="H26"/>
  <c r="H25"/>
  <c r="H24"/>
  <c r="H23"/>
  <c r="H22"/>
  <c r="H21"/>
  <c r="H20"/>
  <c r="H19"/>
  <c r="H18"/>
  <c r="H17"/>
  <c r="H16"/>
  <c r="H15"/>
  <c r="H14"/>
  <c r="H13"/>
  <c r="H8"/>
  <c r="H7"/>
  <c r="H72" i="1"/>
  <c r="H30"/>
  <c r="H29"/>
  <c r="H28"/>
  <c r="D14" i="4"/>
  <c r="H362" i="2" l="1"/>
  <c r="H416"/>
  <c r="H417"/>
  <c r="H389" i="10"/>
  <c r="H401"/>
  <c r="H402" s="1"/>
  <c r="H249"/>
  <c r="H361"/>
  <c r="H390"/>
  <c r="H392" s="1"/>
  <c r="H393" s="1"/>
  <c r="E401"/>
  <c r="H198"/>
  <c r="H147"/>
  <c r="H148" s="1"/>
  <c r="H92"/>
  <c r="H255" i="2"/>
  <c r="H423"/>
  <c r="H424" s="1"/>
  <c r="H389"/>
  <c r="H217"/>
  <c r="H147"/>
  <c r="H102"/>
  <c r="H50"/>
  <c r="H150" s="1"/>
  <c r="H91"/>
  <c r="H151" s="1"/>
  <c r="H269" l="1"/>
  <c r="H418"/>
  <c r="H420" s="1"/>
  <c r="H421" s="1"/>
  <c r="H94" i="10"/>
  <c r="H95" s="1"/>
  <c r="E94"/>
  <c r="H316" i="1"/>
  <c r="H313"/>
  <c r="H312"/>
  <c r="H311"/>
  <c r="H310"/>
  <c r="H309"/>
  <c r="H308"/>
  <c r="H307"/>
  <c r="H306"/>
  <c r="H305"/>
  <c r="H304"/>
  <c r="H303"/>
  <c r="H302"/>
  <c r="H301"/>
  <c r="H300"/>
  <c r="H299"/>
  <c r="H298"/>
  <c r="H297"/>
  <c r="H296"/>
  <c r="H295"/>
  <c r="H294"/>
  <c r="H293"/>
  <c r="H292"/>
  <c r="H291"/>
  <c r="H290"/>
  <c r="H289"/>
  <c r="H288"/>
  <c r="H287"/>
  <c r="H286"/>
  <c r="H314" s="1"/>
  <c r="C16" i="4" s="1"/>
  <c r="H283" i="1"/>
  <c r="H282"/>
  <c r="H281"/>
  <c r="H280"/>
  <c r="H279"/>
  <c r="H278"/>
  <c r="H277"/>
  <c r="H276"/>
  <c r="H275"/>
  <c r="H274"/>
  <c r="H273"/>
  <c r="H272"/>
  <c r="H271"/>
  <c r="H270"/>
  <c r="H269"/>
  <c r="H268"/>
  <c r="H267"/>
  <c r="H266"/>
  <c r="H265"/>
  <c r="H264"/>
  <c r="H263"/>
  <c r="H262"/>
  <c r="H261"/>
  <c r="H260"/>
  <c r="H259"/>
  <c r="H258"/>
  <c r="H257"/>
  <c r="H256"/>
  <c r="H253"/>
  <c r="H252"/>
  <c r="H251"/>
  <c r="H250"/>
  <c r="H249"/>
  <c r="H248"/>
  <c r="H247"/>
  <c r="H246"/>
  <c r="H245"/>
  <c r="H244"/>
  <c r="H243"/>
  <c r="H242"/>
  <c r="H241"/>
  <c r="H240"/>
  <c r="H239"/>
  <c r="H238"/>
  <c r="H237"/>
  <c r="H236"/>
  <c r="H235"/>
  <c r="H234"/>
  <c r="H233"/>
  <c r="H232"/>
  <c r="H231"/>
  <c r="H230"/>
  <c r="H229"/>
  <c r="H228"/>
  <c r="H227"/>
  <c r="H226"/>
  <c r="H220"/>
  <c r="H219"/>
  <c r="H218"/>
  <c r="H217"/>
  <c r="H216"/>
  <c r="H215"/>
  <c r="H214"/>
  <c r="H213"/>
  <c r="H212"/>
  <c r="H211"/>
  <c r="H210"/>
  <c r="H209"/>
  <c r="H208"/>
  <c r="H207"/>
  <c r="H206"/>
  <c r="H205"/>
  <c r="H204"/>
  <c r="H203"/>
  <c r="H202"/>
  <c r="H201"/>
  <c r="H200"/>
  <c r="H199"/>
  <c r="H198"/>
  <c r="H197"/>
  <c r="H196"/>
  <c r="H195"/>
  <c r="H194"/>
  <c r="H193"/>
  <c r="H186"/>
  <c r="H185"/>
  <c r="H187" s="1"/>
  <c r="H182"/>
  <c r="H181"/>
  <c r="H180"/>
  <c r="H179"/>
  <c r="H178"/>
  <c r="H177"/>
  <c r="H176"/>
  <c r="H175"/>
  <c r="H174"/>
  <c r="H173"/>
  <c r="H172"/>
  <c r="H171"/>
  <c r="H170"/>
  <c r="H169"/>
  <c r="H168"/>
  <c r="H167"/>
  <c r="H166"/>
  <c r="H165"/>
  <c r="H164"/>
  <c r="H163"/>
  <c r="H161"/>
  <c r="H160"/>
  <c r="H159"/>
  <c r="H158"/>
  <c r="H157"/>
  <c r="H156"/>
  <c r="H155"/>
  <c r="H154"/>
  <c r="H153"/>
  <c r="H152"/>
  <c r="H151"/>
  <c r="H150"/>
  <c r="H149"/>
  <c r="H148"/>
  <c r="H147"/>
  <c r="H146"/>
  <c r="H145"/>
  <c r="H99"/>
  <c r="H142"/>
  <c r="H141"/>
  <c r="H140"/>
  <c r="H139"/>
  <c r="H127"/>
  <c r="H126"/>
  <c r="H115"/>
  <c r="H114"/>
  <c r="H113"/>
  <c r="H112"/>
  <c r="H101"/>
  <c r="H100"/>
  <c r="H97"/>
  <c r="H96"/>
  <c r="H95"/>
  <c r="H94"/>
  <c r="H93"/>
  <c r="H92"/>
  <c r="H91"/>
  <c r="H90"/>
  <c r="H86"/>
  <c r="H85"/>
  <c r="H83"/>
  <c r="H138"/>
  <c r="H137"/>
  <c r="H136"/>
  <c r="H135"/>
  <c r="H134"/>
  <c r="H133"/>
  <c r="H132"/>
  <c r="H131"/>
  <c r="H130"/>
  <c r="H129"/>
  <c r="H128"/>
  <c r="H125"/>
  <c r="H124"/>
  <c r="H123"/>
  <c r="H122"/>
  <c r="H121"/>
  <c r="H120"/>
  <c r="H119"/>
  <c r="H118"/>
  <c r="H117"/>
  <c r="H111"/>
  <c r="H110"/>
  <c r="H109"/>
  <c r="H108"/>
  <c r="H107"/>
  <c r="H106"/>
  <c r="H105"/>
  <c r="H104"/>
  <c r="H103"/>
  <c r="H102"/>
  <c r="H98"/>
  <c r="H89"/>
  <c r="H88"/>
  <c r="H87"/>
  <c r="H84"/>
  <c r="H82"/>
  <c r="H284" l="1"/>
  <c r="C15" i="4" s="1"/>
  <c r="H254" i="1"/>
  <c r="C14" i="4" s="1"/>
  <c r="H183" i="1"/>
  <c r="H188" s="1"/>
  <c r="H70"/>
  <c r="H69"/>
  <c r="H68"/>
  <c r="H67"/>
  <c r="H66"/>
  <c r="H65"/>
  <c r="H64"/>
  <c r="H63"/>
  <c r="H62"/>
  <c r="H61"/>
  <c r="H60"/>
  <c r="H59"/>
  <c r="H58"/>
  <c r="H57"/>
  <c r="H56"/>
  <c r="H55"/>
  <c r="H54"/>
  <c r="H53"/>
  <c r="H52"/>
  <c r="H51"/>
  <c r="H49"/>
  <c r="H48"/>
  <c r="H47"/>
  <c r="H46"/>
  <c r="H45"/>
  <c r="H44"/>
  <c r="H43"/>
  <c r="H42"/>
  <c r="H41"/>
  <c r="H40"/>
  <c r="H39"/>
  <c r="H38"/>
  <c r="H37"/>
  <c r="H36"/>
  <c r="H35"/>
  <c r="H34"/>
  <c r="H33"/>
  <c r="H190" l="1"/>
  <c r="C11" i="4"/>
  <c r="E190" i="1"/>
  <c r="H71"/>
  <c r="H25"/>
  <c r="H14"/>
  <c r="H13"/>
  <c r="H12"/>
  <c r="H9"/>
  <c r="H8"/>
  <c r="H7"/>
  <c r="H78"/>
  <c r="C10" i="4" s="1"/>
  <c r="H191" i="1"/>
  <c r="C12" i="4" s="1"/>
  <c r="H15" i="1" l="1"/>
  <c r="C7" i="4" s="1"/>
  <c r="H10" i="1"/>
  <c r="C6" i="4" l="1"/>
  <c r="F6" s="1"/>
  <c r="E77" i="1"/>
  <c r="H77"/>
  <c r="F16" i="4"/>
  <c r="F15"/>
  <c r="F14"/>
  <c r="F12"/>
  <c r="F11"/>
  <c r="F10"/>
  <c r="F7"/>
  <c r="H405" i="2" l="1"/>
  <c r="H404"/>
  <c r="H403"/>
  <c r="H402"/>
  <c r="H406" l="1"/>
  <c r="H414"/>
  <c r="H429" l="1"/>
  <c r="H430" s="1"/>
  <c r="E429"/>
  <c r="H320" i="1"/>
  <c r="H319"/>
  <c r="H318"/>
  <c r="H317"/>
  <c r="H321" s="1"/>
  <c r="C17" i="4" s="1"/>
  <c r="H24" i="1"/>
  <c r="H23"/>
  <c r="H22"/>
  <c r="H21"/>
  <c r="H20"/>
  <c r="H19"/>
  <c r="H18"/>
  <c r="F17" i="4" l="1"/>
  <c r="H26" i="1"/>
  <c r="H221"/>
  <c r="H224" s="1"/>
  <c r="C13" i="4" s="1"/>
  <c r="F13" s="1"/>
  <c r="H9" i="2"/>
  <c r="H103" l="1"/>
  <c r="E105" s="1"/>
  <c r="H149"/>
  <c r="H163" s="1"/>
  <c r="H164" s="1"/>
  <c r="H74" i="1"/>
  <c r="C8" i="4"/>
  <c r="H75" i="1"/>
  <c r="C9" i="4" s="1"/>
  <c r="H105" i="2" l="1"/>
  <c r="H106" s="1"/>
  <c r="F9" i="4"/>
  <c r="F8"/>
  <c r="F18" l="1"/>
</calcChain>
</file>

<file path=xl/sharedStrings.xml><?xml version="1.0" encoding="utf-8"?>
<sst xmlns="http://schemas.openxmlformats.org/spreadsheetml/2006/main" count="1533" uniqueCount="328">
  <si>
    <t>( Measurement  Shet ).</t>
  </si>
  <si>
    <t>S#</t>
  </si>
  <si>
    <t>Item Of Work</t>
  </si>
  <si>
    <t>No</t>
  </si>
  <si>
    <t>length</t>
  </si>
  <si>
    <t>Bredth</t>
  </si>
  <si>
    <t>Height</t>
  </si>
  <si>
    <t>Quantity</t>
  </si>
  <si>
    <t>Excavation in foundation of building bridges i/c dag belling dressing and refilling around the structure with excavated earth watering and ramming earth lead upto one chain and Lift upto 5"ft.  S.I.No. 18 (b)  P-04.</t>
  </si>
  <si>
    <t>Part (A) Foundation</t>
  </si>
  <si>
    <t>Cement concrete brick or stone ballast 1 1/2"to 2" guage ratio 1:5:10  S.I.No     P.No.</t>
  </si>
  <si>
    <t>Cement concrete brick or stone ballast 1 1/2"to 2" guage ratio 1:4:8   S.I.No     P.No.</t>
  </si>
  <si>
    <t>TOTAL</t>
  </si>
  <si>
    <t xml:space="preserve">R.C.C work inroof slab beams coloums raft lintels and other structural member laid in situ or  precast laid in position complete in  all respects   ratio (1:2:4)  90 Lbs cement 2 Cft sand 4 Cft shingle concrete 1/8" to 1/4:" guage S.I.No., 6(a) P. 16 </t>
  </si>
  <si>
    <t>F1.</t>
  </si>
  <si>
    <t>F2.</t>
  </si>
  <si>
    <t>F3.</t>
  </si>
  <si>
    <t>F4.</t>
  </si>
  <si>
    <t>F5.</t>
  </si>
  <si>
    <t>F6.</t>
  </si>
  <si>
    <t xml:space="preserve">Plinth Beam </t>
  </si>
  <si>
    <t>Ver</t>
  </si>
  <si>
    <t>Bath</t>
  </si>
  <si>
    <t>C Coloum Upto Plinth Beam'</t>
  </si>
  <si>
    <t>(A) Horizental  Walls</t>
  </si>
  <si>
    <t xml:space="preserve"> Vertical Walls.</t>
  </si>
  <si>
    <t xml:space="preserve">Fabarication of mild steel reinforcement for cement concrete building cutting bending and laying in position making of joints and fastesting i/c cost of binding wire  also i/c removal of rust from bars.  S.I.No 8 (a) P 16. </t>
  </si>
  <si>
    <t>Same Qty of item Mno (3) as above</t>
  </si>
  <si>
    <t>Filling watering and ramming earth under floor weith new earth excavbatyed from out side l;ead upto one chain and lift upto 5" ft  S.I.No    P.No.</t>
  </si>
  <si>
    <t>C.C Plain (1:2:4) i/c placing compacting and finishing and curring complete i/c screening and washing of stone aggregate w/o shuttering S . I.No   P.No.</t>
  </si>
  <si>
    <t>Errection and removal of cenetering of RCC  S.I.No    P.No.,</t>
  </si>
  <si>
    <t>Lav.`</t>
  </si>
  <si>
    <t>"</t>
  </si>
  <si>
    <t>Lab.</t>
  </si>
  <si>
    <t>DEDUCTION</t>
  </si>
  <si>
    <t>Same Qty of item No (5) as above</t>
  </si>
  <si>
    <t>Net: Qty: (A) (-) (B)</t>
  </si>
  <si>
    <t>Supplying and fixing sand undere floor and ploughing into walls  S.I.No   P.No.,</t>
  </si>
  <si>
    <t xml:space="preserve">Providing Anti- termite Treatment by spraying / sprinkling </t>
  </si>
  <si>
    <t>Pacca Brick work in Foundation and plinth in cement sdanf mortor (1:6)  S.I.No   P.Mno.</t>
  </si>
  <si>
    <t>PART (B) GROUND FLOOR</t>
  </si>
  <si>
    <t>Pantry</t>
  </si>
  <si>
    <t>Roof Beams</t>
  </si>
  <si>
    <t>Waiting</t>
  </si>
  <si>
    <t>Same Qty of item No (1) as above.</t>
  </si>
  <si>
    <t>TOTAl</t>
  </si>
  <si>
    <t>Pacca brick work in Grounds floor i/c stricking of joints ( 1:6) S.I.No    P.No.</t>
  </si>
  <si>
    <t>Out side Building</t>
  </si>
  <si>
    <t>D1.</t>
  </si>
  <si>
    <t>D2.</t>
  </si>
  <si>
    <t>D3.</t>
  </si>
  <si>
    <t>W.</t>
  </si>
  <si>
    <t>W1.</t>
  </si>
  <si>
    <t>Passage</t>
  </si>
  <si>
    <t>Lav:</t>
  </si>
  <si>
    <t>1st class deodar wood wraught joinery in D/W etc fixed in position i/c chowkats hold fast iron tower bolts chocks cleats handles and chords with hooks etc Deodar pannalled and glazed or fully glazed 1-3/4"thick  (SIN0:7 P-57)</t>
  </si>
  <si>
    <t>P/Fixing iron steel grill SINO:26 P-92</t>
  </si>
  <si>
    <t>Cement Plaster  1/2" thick (1:^) upto 12" ft Height  S.I.,No       P.No..</t>
  </si>
  <si>
    <t>" "</t>
  </si>
  <si>
    <t xml:space="preserve">Net: Qty: (A) (_) (B) </t>
  </si>
  <si>
    <t>Cement plaster 3/8" thick (1:4) upto 12" ft Height  S.I.No       P.No…</t>
  </si>
  <si>
    <t>P/Fixing G.I frame sfor chowkts of size 7x2" 4-1/2x3" for doors using 20 guage G.I sheet i/c welded hinges and fixing at site withnecessary holds fasts and filling with cement sand slury of ratio 1:6 and reparing rhe jambs &lt;the cost of also i/c all carriage of tools and plants are used in making and fixing.S.I.No. 28.P.92.</t>
  </si>
  <si>
    <t>P/Fixing G.I frame sfor chowkts of size 7x2" 4-1/2x3" for doors using 20 guage G.I sheet i/c welded hinges and fixing at site withnecessary holds fasts and filling with cement sand slury of ratio 1:6 and reparing rhe jambs &lt;the cost of also i/c all carriage of tools and plants are used in making and fixing.S.I.No. 29.P.92.</t>
  </si>
  <si>
    <t>Primary coat of chalk under distrm,per or oil bund distemper or paint on walls S.I.No     P.No.</t>
  </si>
  <si>
    <t>Distempering of walls any type three coats S.I.No      P.No.</t>
  </si>
  <si>
    <t>Same Qty of item No (16) as above.</t>
  </si>
  <si>
    <t xml:space="preserve">S/Fixing matt Finish 3 Coats </t>
  </si>
  <si>
    <t xml:space="preserve">Weather coat  3 coats </t>
  </si>
  <si>
    <t>Preparring  new surface and painting of doors and windows any type i/c edges three coats S.I.No      P.No.</t>
  </si>
  <si>
    <t xml:space="preserve">Supplying and fixing Aluminium channels framing for hinged doors and alcope made </t>
  </si>
  <si>
    <t xml:space="preserve">Supplying and fixing Aluminium channels framing for hinged Windows   and alcope made </t>
  </si>
  <si>
    <t>TOTAL.</t>
  </si>
  <si>
    <t>(B)</t>
  </si>
  <si>
    <t>©</t>
  </si>
  <si>
    <t>C.C.Plain I/c compacting finishing and curring complete io/c screening and washing of stone aggregate w/o shuttering S.I.No      P.No.</t>
  </si>
  <si>
    <t>N/Station</t>
  </si>
  <si>
    <t>Ultra Sound</t>
  </si>
  <si>
    <t>Rate</t>
  </si>
  <si>
    <t>Unit</t>
  </si>
  <si>
    <t>Amount</t>
  </si>
  <si>
    <t>P%0Cft</t>
  </si>
  <si>
    <t>Cement concrete brick or stone ballast 1 1/2"to 2" guage ratio 1:4:8. S.I.No. 4 (b) P-14.</t>
  </si>
  <si>
    <t>P%Cft</t>
  </si>
  <si>
    <t>P.Cft</t>
  </si>
  <si>
    <t>P.Cwt</t>
  </si>
  <si>
    <t>Filling watering and ramming earth in floor with foundation lead upto one chain and lift upto 5"ft S.I.No. 21 P.04</t>
  </si>
  <si>
    <t>Cement concrete plain 1/c placing compacting finishing and curring etc complete i/c screening and wahing of stone aggregate w/o shutteiring 1:3:6 S.I.No. 5(e) P-16</t>
  </si>
  <si>
    <t>Errection and removal of cenetering for RCC or pain CC work of partial wood (i) vertical S.I.No. 18(b) (ii) P- 18.</t>
  </si>
  <si>
    <t>P%Sft</t>
  </si>
  <si>
    <t>Supplying and fixing sand under floor and ploughing into walls S.I.No. 29. P.25</t>
  </si>
  <si>
    <t>Cement concrete brick or stone ballast 1 1/2"to 2" guage ratio 1:5:10  S.I.No. 4 (b) P-15.</t>
  </si>
  <si>
    <t>Providing Anti- Termite by spraying / sprinkling / spreading nepture o.5% emulsion as  an over all pre construction treatment in slab type constreuction under the slab and along attached perches or enternaces etc complete as per direction of Engineer Incharge S.I.No 92  P.71</t>
  </si>
  <si>
    <t>P.Sft</t>
  </si>
  <si>
    <t>pacca brick work in Foundation and plinth in cement sand mortor  (1:6) S.I.No  4(e) P.No.25 ).</t>
  </si>
  <si>
    <t>PART (A) FOUNDATION</t>
  </si>
  <si>
    <t>PART (B) GROUND FLOOR.</t>
  </si>
  <si>
    <t>pacca brick work in Ground floor in cement sdand mortor  1:6 S.I.No 5 (e) P.No. 21 ).</t>
  </si>
  <si>
    <t>Cement plaster 1:6 upto 12" Height 1/2" thick  S.I.No. 13 (b) P-51</t>
  </si>
  <si>
    <t>Cement plaster 1:6 upto 12" Height 3/8" thick  S.I.No. 11 (a) P-51</t>
  </si>
  <si>
    <t>Cement concrete plain 1/c placing compacting finishing and curring etc complete i/c screening and wahing of stone aggregate w/o shutteiring 1:2:4 S.I.No. 5(C) P-16</t>
  </si>
  <si>
    <t>Laying floor of approved with glazed tiles 1/4" thick laid in white cement and pigment on a bend of 3/4" thick cement mortor 1:2 ( S.I.No  25  P.No 42</t>
  </si>
  <si>
    <t xml:space="preserve">glazed tiles dado 1/4" thick laid in pigment over 1:2 cement  sand mortor 3/4" thick  i/.c finishing  S.I. No 38  P.No  44 </t>
  </si>
  <si>
    <t>Laying white marble  floor fine dressed on the surface with out winding set in lime mortor 1:2 i/c rubbling and polishing iof the joints  3/4" thick i/c finishing  S.I.No 28  P.No  42</t>
  </si>
  <si>
    <t>P/F 3/8" thick marbel tiles of approved quality &amp; Colour shade size 8x4"  6x4" in dado skirting &amp; facing removsal/ tucking of existin gplaster surface etc over 1/2" thick base of white cement over mortor base i/c filling of the joints ans washing the tiles with cement sand slury current finishing and cleaning and polishing etc complete for new works S.IO.No. 68  P.48.</t>
  </si>
  <si>
    <t>P/F G.I frames / chowkts of size 7x2" 4x1/2x3" for doors uusing 20 gauge G.i sheet i/cwelded hinges and fixing at site with necessary holds fats  filling with cement sands slury of ratio 1:6 and reparing the jambs the cost of also i/c all carriage of tools and plants are used in making and fixing S.I.No. 28 P.92</t>
  </si>
  <si>
    <t>P.Rft</t>
  </si>
  <si>
    <t>P/F G.I frames / chowkts of size 7x2" 4x1/2x3" for windows  uusing 20 gauge G.i sheet i/cwelded hinges and fixing at site with necessary holds fats  filling with cement sands slury of ratio 1:6 and reparing the jambs the cost of also i/c all carriage of tools and plants are used in making and fixing S.I.No. 29 P.92</t>
  </si>
  <si>
    <t>First class deodar wood wrought joinary in doors and windows etc fixed in position i/c chowkts holds fasts hinges iron tower bolts chocks cleats handles &amp; cords with hook etc  complete deodar panneled glazed or fully glazed.S.I.No. 7 (b) P-57</t>
  </si>
  <si>
    <t>Providing and fixing  ironsteel grill using solid square bars of size 1/2"x1/2" placed at4" i/c and frame of flat iron patti 3/4"x3/4" i/c circle shape at 1-0 apart equivalent fited with screws are pins i/c apinting 3 coats with Isrt coat of red oxide paint etc  S.I.No. 30 . P. 93.</t>
  </si>
  <si>
    <t>First class deodar wood worught joinary work in wire gauzed door and windows with 22 S.W.G Glavinized wire gauzed 144 mesh per sq inch iron fitting complete (d) Glavinized wire gauzed fixed to chowkts with 3/4" striops and screws  S.I.No  14 (d)  P.58 ).</t>
  </si>
  <si>
    <t>Primary coat of chalk under distemper S.I.No.   23   P.No. 60</t>
  </si>
  <si>
    <t>Distempering of walls any type three coats S.I.No. 24 © P.53</t>
  </si>
  <si>
    <t>Preparing the surface and painting with weather coat i/c rubbling the surface with rubbing brick / sand paper filling the coids with chalk/ plaster of paris and then painting with weather coat of approved make  S.I.No 38 P.No 56</t>
  </si>
  <si>
    <t>Preparing durface and painting of doors and windows any type i/c edges three coats S.I.No. 5 (c) P.69.</t>
  </si>
  <si>
    <t>S/F in position Aluminium channles framing for hinged doors  or Alcop made with 5 mm thick  tinted glass glazed ( Belgium) and Alpha ( japan) locks i/c handles stoppers etc (b) Deluxe Model ) ( Brozone)  S.I.No  84 (b) P. 107</t>
  </si>
  <si>
    <t>S/F in position Aluminium channles framing for hinged  windows or Alcop made with 5 mm thick  tinted glass glazed ( Belgium) and Alpha ( japan) locks i/c handles stoppers etc (b) Deluxe Model ) ( Brozone)  S.I.No  84 (b) P. 107</t>
  </si>
  <si>
    <t>hard wood Railing of amny shape &amp; design i/c bends &amp; corners fixed in position i/c polishing complete as directed (a) teak wood  S.I.No  30 (a) P.No 62</t>
  </si>
  <si>
    <t>Filling watering and ramming earth in floor with foundation lead upto one chain and lift upto 5"ft Extra Lead  S.I.No  22 P.No 04).</t>
  </si>
  <si>
    <t>Executive Engineer</t>
  </si>
  <si>
    <t xml:space="preserve">Provincial Buildings Division </t>
  </si>
  <si>
    <t>Shaheed Benazir Abad</t>
  </si>
  <si>
    <t>PART (A) FOUNDATION                ( Measurement  Shet ).</t>
  </si>
  <si>
    <t xml:space="preserve">Net: Total : (A+B+C) </t>
  </si>
  <si>
    <t>TOTAL,.</t>
  </si>
  <si>
    <t>TOTAL&gt;</t>
  </si>
  <si>
    <t>Ver:</t>
  </si>
  <si>
    <t>NAME OF WORK:- UP-GRADATION OF BHU TO RHC AT PHULL                                      DISTRICT NAUSHAHRO FEROZE</t>
  </si>
  <si>
    <t>CF2</t>
  </si>
  <si>
    <t>CF1</t>
  </si>
  <si>
    <t>FOOTING</t>
  </si>
  <si>
    <t>F/S  Surgeon to Dental &amp; Const to Const  (PB-2)</t>
  </si>
  <si>
    <t>Waiting Hall  (PB-9)</t>
  </si>
  <si>
    <t>Stair case I/I (PB-9)</t>
  </si>
  <si>
    <t>V/Side. Bath to Bath (PB-4)</t>
  </si>
  <si>
    <t>Bath to Ver: B/Side (PB-3) I/O</t>
  </si>
  <si>
    <t>Pharmacy Hall  O/O (PB-8)</t>
  </si>
  <si>
    <t>WMO to Bath  O/O (PB-2)</t>
  </si>
  <si>
    <t>Emargency i/I (PB-10)</t>
  </si>
  <si>
    <t>Store O/O (PB-8)</t>
  </si>
  <si>
    <t>Lav: O/O (PB-10)</t>
  </si>
  <si>
    <t>Store TO Lav: O/O (PB-1)</t>
  </si>
  <si>
    <t>X-Ray &amp; Lab:  O/O (PB-9)</t>
  </si>
  <si>
    <t>Dark Room.I/I (PB-8)</t>
  </si>
  <si>
    <t>Dark room 1/1 (PB-8)</t>
  </si>
  <si>
    <t>X-Ray &amp; Lab:  O/O (PB-2)</t>
  </si>
  <si>
    <t>Store B/Side (PB-5)</t>
  </si>
  <si>
    <t>Surgeon MO Dental (PB-10)</t>
  </si>
  <si>
    <t>Stair case I/I (PB-5)</t>
  </si>
  <si>
    <t>Male&amp; Female Ent: i/I  (PB-9)</t>
  </si>
  <si>
    <t>Ver: i/I (PB-5)</t>
  </si>
  <si>
    <t>Bath Partician i/I (PB-8)</t>
  </si>
  <si>
    <t>Bath to Bath i/I (PB-10)</t>
  </si>
  <si>
    <t>Emergency to Store i/I (PB-6)</t>
  </si>
  <si>
    <t>Store &amp; Pharmacy i/I (PB-7)</t>
  </si>
  <si>
    <t>Emergency to Store i/I (PB-2)</t>
  </si>
  <si>
    <t>Store &amp; Pharmacy i/I (PB-2)</t>
  </si>
  <si>
    <t>lav: i/I (PB-8)</t>
  </si>
  <si>
    <t>Lav: (PB-8)</t>
  </si>
  <si>
    <t>Waiting to X-Ray i/I (PB-6)</t>
  </si>
  <si>
    <t>Waiting to X-Ray i/I (PB-3)</t>
  </si>
  <si>
    <t>Waiting to X-Ray i/I (PB-7)</t>
  </si>
  <si>
    <t>Waiting to X-Ray i/I (PB-5)</t>
  </si>
  <si>
    <t>Store B/Side (PB-3,7,8)</t>
  </si>
  <si>
    <t>PC1</t>
  </si>
  <si>
    <t>PC2</t>
  </si>
  <si>
    <t>7239x5/112</t>
  </si>
  <si>
    <t>X2/3</t>
  </si>
  <si>
    <t>1ST STEP</t>
  </si>
  <si>
    <t>2ND  STEP</t>
  </si>
  <si>
    <t>Deduction</t>
  </si>
  <si>
    <t>Net Qty A-B=</t>
  </si>
  <si>
    <t>X2=</t>
  </si>
  <si>
    <t xml:space="preserve">surgeon mo Dental </t>
  </si>
  <si>
    <t xml:space="preserve">Consulting., WMO </t>
  </si>
  <si>
    <t>Emergency</t>
  </si>
  <si>
    <t>Store</t>
  </si>
  <si>
    <t>MOT</t>
  </si>
  <si>
    <t>X-Ray</t>
  </si>
  <si>
    <t>Dark Room</t>
  </si>
  <si>
    <t>Rec/Tech:</t>
  </si>
  <si>
    <t>M&amp; Female Ent:</t>
  </si>
  <si>
    <t>Stair Case</t>
  </si>
  <si>
    <t xml:space="preserve">Ver:    </t>
  </si>
  <si>
    <t>Ent:</t>
  </si>
  <si>
    <t>F/Side Ent: Steps</t>
  </si>
  <si>
    <t xml:space="preserve">                                    C2</t>
  </si>
  <si>
    <t>Male &amp; Female Entr:</t>
  </si>
  <si>
    <t>F/Side  Surgen to Consultant</t>
  </si>
  <si>
    <t xml:space="preserve">Stair Case </t>
  </si>
  <si>
    <t>Bath to Bath</t>
  </si>
  <si>
    <t>Partition to Lav:</t>
  </si>
  <si>
    <t>Store to Lav:</t>
  </si>
  <si>
    <t>Wait to Lab:</t>
  </si>
  <si>
    <t xml:space="preserve">Store    </t>
  </si>
  <si>
    <t xml:space="preserve">(A) Super Coloum    </t>
  </si>
  <si>
    <t xml:space="preserve">                                    C1</t>
  </si>
  <si>
    <t>( C ) Roof Beams</t>
  </si>
  <si>
    <t>(D) ROOF SLABS</t>
  </si>
  <si>
    <t>TOTAL   (A+B+C+D) =</t>
  </si>
  <si>
    <t>X5/112</t>
  </si>
  <si>
    <t>Lintals</t>
  </si>
  <si>
    <t>Columns</t>
  </si>
  <si>
    <t xml:space="preserve">(B) Lintals </t>
  </si>
  <si>
    <t>D1</t>
  </si>
  <si>
    <t>D2</t>
  </si>
  <si>
    <t>D3</t>
  </si>
  <si>
    <t xml:space="preserve">MD </t>
  </si>
  <si>
    <t>Oppenings</t>
  </si>
  <si>
    <t>HW</t>
  </si>
  <si>
    <t>TOTAL (A-B)</t>
  </si>
  <si>
    <t>Surgeon,MO,D/Surgeon</t>
  </si>
  <si>
    <t>(11+16)</t>
  </si>
  <si>
    <t>Consultant,LHV,EPI</t>
  </si>
  <si>
    <t>Consultant &amp;WMO</t>
  </si>
  <si>
    <t>(12+16)</t>
  </si>
  <si>
    <t>Consultant</t>
  </si>
  <si>
    <t>(7+5)</t>
  </si>
  <si>
    <t>Pharmacy</t>
  </si>
  <si>
    <t>(12+14)</t>
  </si>
  <si>
    <t>(12+10)</t>
  </si>
  <si>
    <t xml:space="preserve">Emergency   </t>
  </si>
  <si>
    <t>(16+22)</t>
  </si>
  <si>
    <t>M.O.T</t>
  </si>
  <si>
    <t>(10+11)</t>
  </si>
  <si>
    <t>(5.25+11)</t>
  </si>
  <si>
    <t>(14+10)</t>
  </si>
  <si>
    <t>(14+18)</t>
  </si>
  <si>
    <t>Dark room</t>
  </si>
  <si>
    <t>(6+6)</t>
  </si>
  <si>
    <t>Changing</t>
  </si>
  <si>
    <t>(6+10)</t>
  </si>
  <si>
    <t>(12.25+6)</t>
  </si>
  <si>
    <t>Laboratory</t>
  </si>
  <si>
    <t>Rec: /Tech:</t>
  </si>
  <si>
    <t xml:space="preserve">Male &amp; Female Entr: </t>
  </si>
  <si>
    <t>(14+23)</t>
  </si>
  <si>
    <t xml:space="preserve">Entr:   </t>
  </si>
  <si>
    <t>Entr: Steps</t>
  </si>
  <si>
    <t>Waiting hall</t>
  </si>
  <si>
    <t>(35.25+12)</t>
  </si>
  <si>
    <t>(39.25+12)</t>
  </si>
  <si>
    <t>ver;</t>
  </si>
  <si>
    <t>(17.50+8)</t>
  </si>
  <si>
    <t xml:space="preserve">Ver: </t>
  </si>
  <si>
    <t>(35.25+10)</t>
  </si>
  <si>
    <t>(18.75+12)</t>
  </si>
  <si>
    <t>(10+6)</t>
  </si>
  <si>
    <t>waiting</t>
  </si>
  <si>
    <t>(13.50+7.58)</t>
  </si>
  <si>
    <t>ver</t>
  </si>
  <si>
    <t>(35.25+8)</t>
  </si>
  <si>
    <t>stair case F/side</t>
  </si>
  <si>
    <t>stair case</t>
  </si>
  <si>
    <t>(14+16)</t>
  </si>
  <si>
    <t>Gen: Lav:</t>
  </si>
  <si>
    <t xml:space="preserve">O/Side of Building </t>
  </si>
  <si>
    <t>(115.0+48.0+25.50+9.0+11.0+12.0+21.87+29.50+8.0+6.75+20.25+6.75+14.75+47.25+40.0+30.0+4.50+16.75)</t>
  </si>
  <si>
    <t>Net total</t>
  </si>
  <si>
    <t>(5.5+5)</t>
  </si>
  <si>
    <t>(10+4)</t>
  </si>
  <si>
    <t>Stair Case Landing</t>
  </si>
  <si>
    <t>(2X3.50+2X8.50)</t>
  </si>
  <si>
    <t>(3.50+2X7.0)</t>
  </si>
  <si>
    <t>(2.5+2X7.0)</t>
  </si>
  <si>
    <t>(2X4.50+5X4.0)</t>
  </si>
  <si>
    <t>(2X3.0+2X1.50)</t>
  </si>
  <si>
    <t>(7.50+1.5)</t>
  </si>
  <si>
    <t>Same Qty of item No  5 (a) as above.</t>
  </si>
  <si>
    <t>Same Qty of item No  (7) as above.</t>
  </si>
  <si>
    <t>Same Qty of item No  (9) as above.</t>
  </si>
  <si>
    <t>Same Qty of item No (5) (b) as above.</t>
  </si>
  <si>
    <t>Double  Qty of item No (13) as above.</t>
  </si>
  <si>
    <t>x2=</t>
  </si>
  <si>
    <t>MD</t>
  </si>
  <si>
    <t>Hard wood railing of any shape &amp; design i/c bends   S.I.No30     P.No.61</t>
  </si>
  <si>
    <t>Preparing the surface and painting with Matt finishing/c rubbling the surface with rubbing brick / sand paper filling the coids with chalk/ plaster of paris and then painting with matt finishing of approved make  S.I.No 38 P.No 56</t>
  </si>
  <si>
    <t>PART (B) FIRST FLOOR</t>
  </si>
  <si>
    <t>Beside Stair case</t>
  </si>
  <si>
    <t xml:space="preserve">WARDS </t>
  </si>
  <si>
    <t>Ward &amp; store</t>
  </si>
  <si>
    <t>n/Station &amp; waiting</t>
  </si>
  <si>
    <t>Technical staff to Lav:</t>
  </si>
  <si>
    <t>Ansthetic &amp; surgeon</t>
  </si>
  <si>
    <t>Scurb</t>
  </si>
  <si>
    <t>Sterilization &amp; Bath</t>
  </si>
  <si>
    <t>ward</t>
  </si>
  <si>
    <t>N/Station to Tech</t>
  </si>
  <si>
    <t xml:space="preserve">N/Station to Store </t>
  </si>
  <si>
    <t>Anesthetic to OT</t>
  </si>
  <si>
    <t>Ward to D/Doctor</t>
  </si>
  <si>
    <t>5Beded ward</t>
  </si>
  <si>
    <t>D/Doctor</t>
  </si>
  <si>
    <t>Male &amp; Female Waiting</t>
  </si>
  <si>
    <t>Technical Staff</t>
  </si>
  <si>
    <t>Anesthetic</t>
  </si>
  <si>
    <t>Recovery</t>
  </si>
  <si>
    <t>surgeon</t>
  </si>
  <si>
    <t>O-T</t>
  </si>
  <si>
    <t>Scrub &amp; Sterilization</t>
  </si>
  <si>
    <t>Labour Room</t>
  </si>
  <si>
    <t>Stair Case steps</t>
  </si>
  <si>
    <t>(22.75+16)</t>
  </si>
  <si>
    <t>(11+10)</t>
  </si>
  <si>
    <t>(14+14)</t>
  </si>
  <si>
    <t>(16+14</t>
  </si>
  <si>
    <t>(16+7.25)</t>
  </si>
  <si>
    <t>(12+7.25)</t>
  </si>
  <si>
    <t>(7.75+5)</t>
  </si>
  <si>
    <t>(16+11)</t>
  </si>
  <si>
    <t>(12+11)</t>
  </si>
  <si>
    <t>(14+11)</t>
  </si>
  <si>
    <t>(12+7)</t>
  </si>
  <si>
    <t>(14+8)</t>
  </si>
  <si>
    <t>(17.5+8)</t>
  </si>
  <si>
    <t>(21+12)</t>
  </si>
  <si>
    <t>(11.75+8)</t>
  </si>
  <si>
    <t>(7+7)</t>
  </si>
  <si>
    <t>(11+5.5)</t>
  </si>
  <si>
    <t>(7.75+10)</t>
  </si>
  <si>
    <t>WC</t>
  </si>
  <si>
    <t>(16+10.50)</t>
  </si>
  <si>
    <t>pacca brick work in First floor in cement sdand mortor  1:6 S.I.No 5 (e) P.No. 21 ).</t>
  </si>
  <si>
    <t>CCToping 1-1/2" thick i/c surface finishing and dividing in to panals</t>
  </si>
  <si>
    <t>Two coats of bitumin</t>
  </si>
  <si>
    <t>P%sft</t>
  </si>
  <si>
    <t>SCHEDULE-B</t>
  </si>
  <si>
    <t>PART (C) FIRST FLOOR.</t>
  </si>
  <si>
    <t>CONTRACTOR</t>
  </si>
</sst>
</file>

<file path=xl/styles.xml><?xml version="1.0" encoding="utf-8"?>
<styleSheet xmlns="http://schemas.openxmlformats.org/spreadsheetml/2006/main">
  <numFmts count="2">
    <numFmt numFmtId="164" formatCode="0.000"/>
    <numFmt numFmtId="165" formatCode="0.0"/>
  </numFmts>
  <fonts count="13">
    <font>
      <sz val="11"/>
      <color theme="1"/>
      <name val="Calibri"/>
      <family val="2"/>
      <scheme val="minor"/>
    </font>
    <font>
      <b/>
      <sz val="11"/>
      <color theme="1"/>
      <name val="Calibri"/>
      <family val="2"/>
      <scheme val="minor"/>
    </font>
    <font>
      <b/>
      <sz val="14"/>
      <color theme="1"/>
      <name val="Calibri"/>
      <family val="2"/>
      <scheme val="minor"/>
    </font>
    <font>
      <b/>
      <i/>
      <sz val="13"/>
      <color theme="1"/>
      <name val="Calibri"/>
      <family val="2"/>
      <scheme val="minor"/>
    </font>
    <font>
      <b/>
      <sz val="10"/>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sz val="10"/>
      <name val="Calibri"/>
      <family val="2"/>
      <scheme val="minor"/>
    </font>
    <font>
      <b/>
      <i/>
      <sz val="12"/>
      <color theme="1"/>
      <name val="Cambria"/>
      <family val="1"/>
      <scheme val="major"/>
    </font>
    <font>
      <b/>
      <sz val="12"/>
      <color theme="1"/>
      <name val="Calibri"/>
      <family val="2"/>
      <scheme val="minor"/>
    </font>
    <font>
      <b/>
      <sz val="16"/>
      <color theme="1"/>
      <name val="Calibri"/>
      <family val="2"/>
      <scheme val="minor"/>
    </font>
    <font>
      <sz val="9"/>
      <color theme="1"/>
      <name val="Calibri"/>
      <family val="2"/>
      <scheme val="minor"/>
    </font>
  </fonts>
  <fills count="2">
    <fill>
      <patternFill patternType="none"/>
    </fill>
    <fill>
      <patternFill patternType="gray125"/>
    </fill>
  </fills>
  <borders count="18">
    <border>
      <left/>
      <right/>
      <top/>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96">
    <xf numFmtId="0" fontId="0" fillId="0" borderId="0" xfId="0"/>
    <xf numFmtId="0" fontId="2" fillId="0" borderId="0" xfId="0" applyFont="1" applyAlignment="1">
      <alignment horizontal="center" wrapText="1"/>
    </xf>
    <xf numFmtId="0" fontId="3" fillId="0" borderId="1" xfId="0" applyFont="1" applyBorder="1" applyAlignment="1">
      <alignment horizontal="center"/>
    </xf>
    <xf numFmtId="0" fontId="3" fillId="0" borderId="0" xfId="0" applyFont="1" applyBorder="1" applyAlignment="1">
      <alignment horizontal="center"/>
    </xf>
    <xf numFmtId="0" fontId="4" fillId="0" borderId="0" xfId="0" applyFont="1" applyAlignment="1">
      <alignment horizontal="center" vertical="center"/>
    </xf>
    <xf numFmtId="0" fontId="5" fillId="0" borderId="0" xfId="0" applyFont="1" applyAlignment="1">
      <alignment wrapText="1"/>
    </xf>
    <xf numFmtId="0" fontId="6" fillId="0" borderId="0" xfId="0" applyFont="1"/>
    <xf numFmtId="0" fontId="6" fillId="0" borderId="0" xfId="0" applyFont="1" applyAlignment="1">
      <alignment horizontal="center"/>
    </xf>
    <xf numFmtId="0" fontId="7" fillId="0" borderId="4" xfId="0" applyFont="1" applyBorder="1" applyAlignment="1">
      <alignment vertical="center" wrapText="1"/>
    </xf>
    <xf numFmtId="0" fontId="1" fillId="0" borderId="5" xfId="0" applyFont="1" applyBorder="1"/>
    <xf numFmtId="0" fontId="1" fillId="0" borderId="6" xfId="0" applyFont="1" applyBorder="1"/>
    <xf numFmtId="0" fontId="1" fillId="0" borderId="0" xfId="0" applyFont="1"/>
    <xf numFmtId="0" fontId="2" fillId="0" borderId="0" xfId="0" applyFont="1"/>
    <xf numFmtId="0" fontId="0" fillId="0" borderId="0" xfId="0" applyAlignment="1">
      <alignment wrapText="1"/>
    </xf>
    <xf numFmtId="2" fontId="0" fillId="0" borderId="0" xfId="0" applyNumberFormat="1"/>
    <xf numFmtId="1" fontId="0" fillId="0" borderId="0" xfId="0" applyNumberFormat="1"/>
    <xf numFmtId="0" fontId="8" fillId="0" borderId="4" xfId="0" applyFont="1" applyBorder="1" applyAlignment="1">
      <alignment horizontal="justify" vertical="center" wrapText="1"/>
    </xf>
    <xf numFmtId="0" fontId="8" fillId="0" borderId="4" xfId="0" applyFont="1" applyBorder="1" applyAlignment="1">
      <alignment horizontal="justify" vertical="center"/>
    </xf>
    <xf numFmtId="0" fontId="7" fillId="0" borderId="0" xfId="0" applyFont="1" applyAlignment="1">
      <alignment wrapText="1"/>
    </xf>
    <xf numFmtId="0" fontId="9" fillId="0" borderId="1" xfId="0" applyFont="1" applyBorder="1" applyAlignment="1">
      <alignment horizontal="center"/>
    </xf>
    <xf numFmtId="0" fontId="9" fillId="0" borderId="2" xfId="0" applyFont="1" applyBorder="1" applyAlignment="1"/>
    <xf numFmtId="0" fontId="9" fillId="0" borderId="3" xfId="0" applyFont="1" applyBorder="1" applyAlignment="1"/>
    <xf numFmtId="0" fontId="9" fillId="0" borderId="0" xfId="0" applyFont="1" applyBorder="1" applyAlignment="1">
      <alignment horizontal="center"/>
    </xf>
    <xf numFmtId="0" fontId="9" fillId="0" borderId="0" xfId="0" applyFont="1" applyBorder="1" applyAlignment="1"/>
    <xf numFmtId="0" fontId="6" fillId="0" borderId="4" xfId="0" applyFont="1" applyBorder="1" applyAlignment="1">
      <alignment horizontal="center" vertical="center"/>
    </xf>
    <xf numFmtId="1" fontId="6" fillId="0" borderId="4" xfId="0" applyNumberFormat="1" applyFont="1" applyBorder="1" applyAlignment="1">
      <alignment horizontal="center" vertical="center"/>
    </xf>
    <xf numFmtId="2" fontId="6" fillId="0" borderId="4" xfId="0" applyNumberFormat="1" applyFont="1" applyBorder="1" applyAlignment="1">
      <alignment horizontal="center" vertical="center"/>
    </xf>
    <xf numFmtId="0" fontId="4" fillId="0" borderId="4" xfId="0" applyFont="1" applyBorder="1" applyAlignment="1">
      <alignment horizontal="justify" vertical="justify" wrapText="1"/>
    </xf>
    <xf numFmtId="0" fontId="4" fillId="0" borderId="4" xfId="0" applyFont="1" applyBorder="1" applyAlignment="1">
      <alignment horizontal="center" vertical="center"/>
    </xf>
    <xf numFmtId="1" fontId="4" fillId="0" borderId="4" xfId="0" applyNumberFormat="1" applyFont="1" applyBorder="1" applyAlignment="1">
      <alignment horizontal="center" vertical="center"/>
    </xf>
    <xf numFmtId="0" fontId="4" fillId="0" borderId="4" xfId="0" applyFont="1" applyBorder="1" applyAlignment="1">
      <alignment horizontal="center" vertical="top"/>
    </xf>
    <xf numFmtId="0" fontId="1" fillId="0" borderId="4" xfId="0" applyFont="1" applyBorder="1" applyAlignment="1">
      <alignment horizontal="justify" vertical="justify" wrapText="1"/>
    </xf>
    <xf numFmtId="0" fontId="1" fillId="0" borderId="4" xfId="0" applyFont="1" applyBorder="1" applyAlignment="1">
      <alignment horizontal="center" vertical="center"/>
    </xf>
    <xf numFmtId="1" fontId="1" fillId="0" borderId="4" xfId="0" applyNumberFormat="1" applyFont="1" applyBorder="1" applyAlignment="1">
      <alignment horizontal="center" vertical="center"/>
    </xf>
    <xf numFmtId="1" fontId="1" fillId="0" borderId="6" xfId="0" applyNumberFormat="1" applyFont="1" applyBorder="1"/>
    <xf numFmtId="0" fontId="4" fillId="0" borderId="4" xfId="0" applyFont="1" applyFill="1" applyBorder="1" applyAlignment="1">
      <alignment horizontal="center" vertical="top"/>
    </xf>
    <xf numFmtId="0" fontId="4" fillId="0" borderId="4" xfId="0" applyFont="1" applyFill="1" applyBorder="1" applyAlignment="1">
      <alignment horizontal="justify" vertical="justify" wrapText="1"/>
    </xf>
    <xf numFmtId="0" fontId="4" fillId="0" borderId="4" xfId="0" applyFont="1" applyFill="1" applyBorder="1" applyAlignment="1">
      <alignment horizontal="center" vertical="center"/>
    </xf>
    <xf numFmtId="0" fontId="1" fillId="0" borderId="4" xfId="0" applyFont="1" applyFill="1" applyBorder="1" applyAlignment="1">
      <alignment horizontal="justify" vertical="justify" wrapText="1"/>
    </xf>
    <xf numFmtId="0" fontId="1" fillId="0" borderId="4" xfId="0" applyFont="1" applyFill="1" applyBorder="1" applyAlignment="1">
      <alignment horizontal="center" vertical="center"/>
    </xf>
    <xf numFmtId="0" fontId="1" fillId="0" borderId="4" xfId="0" applyFont="1" applyBorder="1" applyAlignment="1">
      <alignment wrapText="1"/>
    </xf>
    <xf numFmtId="0" fontId="1" fillId="0" borderId="4" xfId="0" applyFont="1" applyBorder="1" applyAlignment="1">
      <alignment horizontal="center"/>
    </xf>
    <xf numFmtId="1" fontId="1" fillId="0" borderId="4" xfId="0" applyNumberFormat="1" applyFont="1" applyBorder="1" applyAlignment="1">
      <alignment horizontal="center"/>
    </xf>
    <xf numFmtId="0" fontId="4" fillId="0" borderId="8" xfId="0" applyFont="1" applyFill="1" applyBorder="1" applyAlignment="1">
      <alignment horizontal="center" vertical="center"/>
    </xf>
    <xf numFmtId="1" fontId="0" fillId="0" borderId="8" xfId="0" applyNumberFormat="1" applyBorder="1"/>
    <xf numFmtId="0" fontId="4" fillId="0" borderId="9" xfId="0" applyFont="1" applyFill="1" applyBorder="1" applyAlignment="1">
      <alignment horizontal="center" vertical="center"/>
    </xf>
    <xf numFmtId="1" fontId="1" fillId="0" borderId="4" xfId="0" applyNumberFormat="1" applyFont="1" applyFill="1" applyBorder="1" applyAlignment="1">
      <alignment horizontal="center" vertical="center"/>
    </xf>
    <xf numFmtId="0" fontId="1" fillId="0" borderId="6" xfId="0" applyFont="1" applyBorder="1" applyAlignment="1">
      <alignment horizontal="center"/>
    </xf>
    <xf numFmtId="0" fontId="1" fillId="0" borderId="13" xfId="0" applyFont="1" applyBorder="1"/>
    <xf numFmtId="0" fontId="1" fillId="0" borderId="5" xfId="0" applyFont="1" applyBorder="1" applyAlignment="1">
      <alignment horizontal="center"/>
    </xf>
    <xf numFmtId="1" fontId="1" fillId="0" borderId="6" xfId="0" applyNumberFormat="1" applyFont="1" applyBorder="1" applyAlignment="1">
      <alignment horizontal="center"/>
    </xf>
    <xf numFmtId="164" fontId="1" fillId="0" borderId="6" xfId="0" applyNumberFormat="1" applyFont="1" applyBorder="1"/>
    <xf numFmtId="0" fontId="1" fillId="0" borderId="14" xfId="0" applyFont="1" applyBorder="1"/>
    <xf numFmtId="0" fontId="1" fillId="0" borderId="15" xfId="0" applyFont="1" applyBorder="1"/>
    <xf numFmtId="164" fontId="0" fillId="0" borderId="0" xfId="0" applyNumberFormat="1"/>
    <xf numFmtId="0" fontId="0" fillId="0" borderId="0" xfId="0" applyBorder="1"/>
    <xf numFmtId="1" fontId="1" fillId="0" borderId="15" xfId="0" applyNumberFormat="1" applyFont="1" applyBorder="1"/>
    <xf numFmtId="0" fontId="1" fillId="0" borderId="0" xfId="0" applyFont="1" applyAlignment="1">
      <alignment horizontal="center" vertical="center"/>
    </xf>
    <xf numFmtId="0" fontId="7" fillId="0" borderId="0" xfId="0" applyFont="1" applyBorder="1" applyAlignment="1">
      <alignment vertical="center" wrapText="1"/>
    </xf>
    <xf numFmtId="0" fontId="10" fillId="0" borderId="0" xfId="0" applyFont="1" applyBorder="1" applyAlignment="1">
      <alignment vertical="center" wrapText="1"/>
    </xf>
    <xf numFmtId="164" fontId="4" fillId="0" borderId="4" xfId="0" applyNumberFormat="1" applyFont="1" applyBorder="1" applyAlignment="1">
      <alignment horizontal="center" vertical="center"/>
    </xf>
    <xf numFmtId="1" fontId="0" fillId="0" borderId="0" xfId="0" applyNumberFormat="1" applyBorder="1"/>
    <xf numFmtId="0" fontId="1" fillId="0" borderId="0" xfId="0" applyFont="1" applyBorder="1"/>
    <xf numFmtId="1" fontId="1" fillId="0" borderId="0" xfId="0" applyNumberFormat="1" applyFont="1" applyBorder="1"/>
    <xf numFmtId="1" fontId="4" fillId="0" borderId="4" xfId="0" applyNumberFormat="1" applyFont="1" applyFill="1" applyBorder="1" applyAlignment="1">
      <alignment horizontal="center" vertical="center"/>
    </xf>
    <xf numFmtId="0" fontId="10" fillId="0" borderId="0" xfId="0" applyFont="1"/>
    <xf numFmtId="0" fontId="0" fillId="0" borderId="0" xfId="0" applyAlignment="1">
      <alignment horizontal="center"/>
    </xf>
    <xf numFmtId="0" fontId="2" fillId="0" borderId="0" xfId="0" applyFont="1" applyAlignment="1">
      <alignment horizontal="center" wrapText="1"/>
    </xf>
    <xf numFmtId="0" fontId="1" fillId="0" borderId="0" xfId="0" applyFont="1" applyAlignment="1">
      <alignment horizontal="center"/>
    </xf>
    <xf numFmtId="1" fontId="0" fillId="0" borderId="0" xfId="0" applyNumberFormat="1" applyAlignment="1">
      <alignment horizontal="center"/>
    </xf>
    <xf numFmtId="1" fontId="0" fillId="0" borderId="0" xfId="0" applyNumberFormat="1" applyAlignment="1">
      <alignment horizontal="center"/>
    </xf>
    <xf numFmtId="2" fontId="0" fillId="0" borderId="0" xfId="0" applyNumberFormat="1" applyAlignment="1">
      <alignment horizontal="center"/>
    </xf>
    <xf numFmtId="0" fontId="1" fillId="0" borderId="11" xfId="0" applyFont="1" applyBorder="1" applyAlignment="1">
      <alignment horizontal="center"/>
    </xf>
    <xf numFmtId="1" fontId="1" fillId="0" borderId="12" xfId="0" applyNumberFormat="1" applyFont="1" applyBorder="1" applyAlignment="1">
      <alignment horizontal="center"/>
    </xf>
    <xf numFmtId="1" fontId="6" fillId="0" borderId="0" xfId="0" applyNumberFormat="1" applyFont="1" applyAlignment="1">
      <alignment horizontal="center"/>
    </xf>
    <xf numFmtId="2" fontId="6" fillId="0" borderId="0" xfId="0" applyNumberFormat="1" applyFont="1" applyAlignment="1">
      <alignment horizontal="center"/>
    </xf>
    <xf numFmtId="1" fontId="12" fillId="0" borderId="0" xfId="0" applyNumberFormat="1" applyFont="1" applyAlignment="1">
      <alignment horizontal="center"/>
    </xf>
    <xf numFmtId="165" fontId="0" fillId="0" borderId="0" xfId="0" applyNumberFormat="1" applyAlignment="1"/>
    <xf numFmtId="0" fontId="1" fillId="0" borderId="16" xfId="0" applyFont="1" applyBorder="1" applyAlignment="1">
      <alignment horizontal="center"/>
    </xf>
    <xf numFmtId="1" fontId="1" fillId="0" borderId="17" xfId="0" applyNumberFormat="1" applyFont="1" applyBorder="1" applyAlignment="1">
      <alignment horizontal="center"/>
    </xf>
    <xf numFmtId="2" fontId="1" fillId="0" borderId="5" xfId="0" applyNumberFormat="1" applyFont="1" applyBorder="1"/>
    <xf numFmtId="0" fontId="12" fillId="0" borderId="0" xfId="0" applyFont="1"/>
    <xf numFmtId="2" fontId="12" fillId="0" borderId="0" xfId="0" applyNumberFormat="1"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 fillId="0" borderId="7" xfId="0" applyFont="1" applyBorder="1" applyAlignment="1">
      <alignment horizontal="center"/>
    </xf>
    <xf numFmtId="0" fontId="1" fillId="0" borderId="5" xfId="0" applyFont="1" applyFill="1" applyBorder="1" applyAlignment="1">
      <alignment horizontal="center" vertical="center"/>
    </xf>
    <xf numFmtId="0" fontId="1" fillId="0" borderId="10" xfId="0" applyFont="1" applyFill="1" applyBorder="1" applyAlignment="1">
      <alignment horizontal="center" vertical="center"/>
    </xf>
    <xf numFmtId="0" fontId="2" fillId="0" borderId="7" xfId="0" applyFont="1" applyBorder="1" applyAlignment="1">
      <alignment horizontal="left" wrapText="1"/>
    </xf>
    <xf numFmtId="0" fontId="3" fillId="0" borderId="2" xfId="0" applyFont="1" applyBorder="1" applyAlignment="1">
      <alignment horizontal="center"/>
    </xf>
    <xf numFmtId="0" fontId="3" fillId="0" borderId="3" xfId="0" applyFont="1" applyBorder="1" applyAlignment="1">
      <alignment horizontal="center"/>
    </xf>
    <xf numFmtId="1" fontId="12" fillId="0" borderId="0" xfId="0" applyNumberFormat="1" applyFont="1" applyAlignment="1">
      <alignment horizontal="center"/>
    </xf>
    <xf numFmtId="1" fontId="6" fillId="0" borderId="0" xfId="0" applyNumberFormat="1" applyFont="1" applyAlignment="1">
      <alignment horizontal="center" vertical="center" wrapText="1"/>
    </xf>
    <xf numFmtId="0" fontId="2"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ew%20Estimate%20Four%20Ciutt%20Two.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row r="12">
          <cell r="D12">
            <v>1141.25</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82"/>
  <sheetViews>
    <sheetView tabSelected="1" workbookViewId="0">
      <selection activeCell="F23" sqref="F23"/>
    </sheetView>
  </sheetViews>
  <sheetFormatPr defaultRowHeight="15"/>
  <cols>
    <col min="1" max="1" width="4.5703125" customWidth="1"/>
    <col min="2" max="2" width="44" customWidth="1"/>
    <col min="3" max="3" width="10" customWidth="1"/>
    <col min="6" max="6" width="10.7109375" customWidth="1"/>
  </cols>
  <sheetData>
    <row r="1" spans="1:6" ht="48" customHeight="1">
      <c r="A1" s="86" t="s">
        <v>126</v>
      </c>
      <c r="B1" s="86"/>
      <c r="C1" s="86"/>
      <c r="D1" s="86"/>
      <c r="E1" s="86"/>
      <c r="F1" s="86"/>
    </row>
    <row r="2" spans="1:6" ht="19.5" thickBot="1">
      <c r="A2" s="87" t="s">
        <v>325</v>
      </c>
      <c r="B2" s="87"/>
      <c r="C2" s="87"/>
      <c r="D2" s="87"/>
      <c r="E2" s="87"/>
      <c r="F2" s="87"/>
    </row>
    <row r="3" spans="1:6" ht="16.5" thickTop="1" thickBot="1">
      <c r="B3" s="11" t="s">
        <v>94</v>
      </c>
    </row>
    <row r="4" spans="1:6" ht="17.25" thickTop="1" thickBot="1">
      <c r="A4" s="19" t="s">
        <v>1</v>
      </c>
      <c r="B4" s="19" t="s">
        <v>2</v>
      </c>
      <c r="C4" s="20" t="s">
        <v>7</v>
      </c>
      <c r="D4" s="21" t="s">
        <v>77</v>
      </c>
      <c r="E4" s="19" t="s">
        <v>78</v>
      </c>
      <c r="F4" s="19" t="s">
        <v>79</v>
      </c>
    </row>
    <row r="5" spans="1:6" ht="16.5" thickTop="1">
      <c r="A5" s="22"/>
      <c r="B5" s="22"/>
      <c r="C5" s="23"/>
      <c r="D5" s="23"/>
      <c r="E5" s="22"/>
      <c r="F5" s="22"/>
    </row>
    <row r="6" spans="1:6" ht="63.75">
      <c r="A6" s="28">
        <v>1</v>
      </c>
      <c r="B6" s="27" t="s">
        <v>8</v>
      </c>
      <c r="C6" s="25">
        <f>'Foundation Measrment'!$H$10</f>
        <v>41108.339999999997</v>
      </c>
      <c r="D6" s="26">
        <v>3176.25</v>
      </c>
      <c r="E6" s="24" t="s">
        <v>80</v>
      </c>
      <c r="F6" s="25">
        <f>D6*C6/1000</f>
        <v>130570.36492499999</v>
      </c>
    </row>
    <row r="7" spans="1:6" ht="25.5">
      <c r="A7" s="32">
        <v>2</v>
      </c>
      <c r="B7" s="27" t="s">
        <v>81</v>
      </c>
      <c r="C7" s="29">
        <f>'Foundation Measrment'!$H$15</f>
        <v>7707.8137499999993</v>
      </c>
      <c r="D7" s="28">
        <v>9416.2800000000007</v>
      </c>
      <c r="E7" s="28" t="s">
        <v>82</v>
      </c>
      <c r="F7" s="29">
        <f>D7*C7/100</f>
        <v>725789.32457849989</v>
      </c>
    </row>
    <row r="8" spans="1:6" ht="63.75">
      <c r="A8" s="32">
        <v>3</v>
      </c>
      <c r="B8" s="27" t="s">
        <v>13</v>
      </c>
      <c r="C8" s="29">
        <f>'Foundation Measrment'!$H$72</f>
        <v>7238.5</v>
      </c>
      <c r="D8" s="28">
        <v>337</v>
      </c>
      <c r="E8" s="28" t="s">
        <v>83</v>
      </c>
      <c r="F8" s="29">
        <f>D8*C8</f>
        <v>2439374.5</v>
      </c>
    </row>
    <row r="9" spans="1:6" ht="63.75">
      <c r="A9" s="30">
        <v>4</v>
      </c>
      <c r="B9" s="27" t="s">
        <v>26</v>
      </c>
      <c r="C9" s="60">
        <f>'Foundation Measrment'!$H$75</f>
        <v>323.14732142857144</v>
      </c>
      <c r="D9" s="28">
        <v>5001.7</v>
      </c>
      <c r="E9" s="28" t="s">
        <v>84</v>
      </c>
      <c r="F9" s="29">
        <f>D9*C9</f>
        <v>1616285.9575892857</v>
      </c>
    </row>
    <row r="10" spans="1:6" ht="38.25">
      <c r="A10" s="30">
        <v>5</v>
      </c>
      <c r="B10" s="27" t="s">
        <v>85</v>
      </c>
      <c r="C10" s="28">
        <f>'Foundation Measrment'!$H$78</f>
        <v>27159</v>
      </c>
      <c r="D10" s="28">
        <v>1512.5</v>
      </c>
      <c r="E10" s="28" t="s">
        <v>80</v>
      </c>
      <c r="F10" s="29">
        <f>D10*C10/1000</f>
        <v>41077.987500000003</v>
      </c>
    </row>
    <row r="11" spans="1:6" ht="51">
      <c r="A11" s="30">
        <v>6</v>
      </c>
      <c r="B11" s="27" t="s">
        <v>86</v>
      </c>
      <c r="C11" s="29">
        <f>'Foundation Measrment'!$H$188</f>
        <v>5658.91</v>
      </c>
      <c r="D11" s="28">
        <v>12595</v>
      </c>
      <c r="E11" s="28" t="s">
        <v>82</v>
      </c>
      <c r="F11" s="29">
        <f>D11*C11/100</f>
        <v>712739.7145</v>
      </c>
    </row>
    <row r="12" spans="1:6" ht="31.9" customHeight="1">
      <c r="A12" s="30">
        <v>7</v>
      </c>
      <c r="B12" s="27" t="s">
        <v>87</v>
      </c>
      <c r="C12" s="29">
        <f>'Foundation Measrment'!$H$191</f>
        <v>12213.82</v>
      </c>
      <c r="D12" s="28">
        <v>3127.41</v>
      </c>
      <c r="E12" s="28" t="s">
        <v>88</v>
      </c>
      <c r="F12" s="29">
        <f>D12*C12/100</f>
        <v>381976.22806199995</v>
      </c>
    </row>
    <row r="13" spans="1:6" ht="38.25">
      <c r="A13" s="30">
        <v>8</v>
      </c>
      <c r="B13" s="27" t="s">
        <v>117</v>
      </c>
      <c r="C13" s="29">
        <f>'Foundation Measrment'!$H$224</f>
        <v>16581.911899999992</v>
      </c>
      <c r="D13" s="28">
        <v>11349</v>
      </c>
      <c r="E13" s="28" t="s">
        <v>80</v>
      </c>
      <c r="F13" s="29">
        <f>D13*C13/1000</f>
        <v>188188.1181530999</v>
      </c>
    </row>
    <row r="14" spans="1:6" ht="25.5">
      <c r="A14" s="30">
        <v>9</v>
      </c>
      <c r="B14" s="27" t="s">
        <v>89</v>
      </c>
      <c r="C14" s="29">
        <f>'Foundation Measrment'!$H$254</f>
        <v>3323.7775000000001</v>
      </c>
      <c r="D14" s="28">
        <f>[1]Sheet2!$D$12</f>
        <v>1141.25</v>
      </c>
      <c r="E14" s="28" t="s">
        <v>82</v>
      </c>
      <c r="F14" s="29">
        <f>D14*C14/100</f>
        <v>37932.610718750002</v>
      </c>
    </row>
    <row r="15" spans="1:6" ht="25.5">
      <c r="A15" s="30">
        <v>10</v>
      </c>
      <c r="B15" s="27" t="s">
        <v>90</v>
      </c>
      <c r="C15" s="29">
        <f>'Foundation Measrment'!$H$284</f>
        <v>2193.6931500000001</v>
      </c>
      <c r="D15" s="28">
        <v>8694.9500000000007</v>
      </c>
      <c r="E15" s="28" t="s">
        <v>82</v>
      </c>
      <c r="F15" s="29">
        <f>D15*C15/100</f>
        <v>190740.52254592499</v>
      </c>
    </row>
    <row r="16" spans="1:6" ht="76.5">
      <c r="A16" s="30">
        <v>11</v>
      </c>
      <c r="B16" s="27" t="s">
        <v>91</v>
      </c>
      <c r="C16" s="29">
        <f>'Foundation Measrment'!$H$314</f>
        <v>6647.5550000000003</v>
      </c>
      <c r="D16" s="28">
        <v>9.74</v>
      </c>
      <c r="E16" s="28" t="s">
        <v>92</v>
      </c>
      <c r="F16" s="29">
        <f>D16*C16</f>
        <v>64747.185700000002</v>
      </c>
    </row>
    <row r="17" spans="1:6" ht="26.25" thickBot="1">
      <c r="A17" s="35">
        <v>12</v>
      </c>
      <c r="B17" s="36" t="s">
        <v>93</v>
      </c>
      <c r="C17" s="64">
        <f>'Foundation Measrment'!$H$321</f>
        <v>1029</v>
      </c>
      <c r="D17" s="37">
        <v>11948.36</v>
      </c>
      <c r="E17" s="43" t="s">
        <v>82</v>
      </c>
      <c r="F17" s="44">
        <f>D17*C17/100</f>
        <v>122948.62440000002</v>
      </c>
    </row>
    <row r="18" spans="1:6" ht="18.75" customHeight="1" thickBot="1">
      <c r="E18" s="45" t="s">
        <v>12</v>
      </c>
      <c r="F18" s="34">
        <f>SUM(F6:F17)</f>
        <v>6652371.1386725614</v>
      </c>
    </row>
    <row r="20" spans="1:6" ht="15.75" thickBot="1">
      <c r="B20" s="11" t="s">
        <v>95</v>
      </c>
    </row>
    <row r="21" spans="1:6" ht="17.25" thickTop="1" thickBot="1">
      <c r="A21" s="19" t="s">
        <v>1</v>
      </c>
      <c r="B21" s="19" t="s">
        <v>2</v>
      </c>
      <c r="C21" s="20" t="s">
        <v>7</v>
      </c>
      <c r="D21" s="21" t="s">
        <v>77</v>
      </c>
      <c r="E21" s="19" t="s">
        <v>78</v>
      </c>
      <c r="F21" s="19" t="s">
        <v>79</v>
      </c>
    </row>
    <row r="22" spans="1:6" ht="16.5" thickTop="1">
      <c r="A22" s="22"/>
      <c r="B22" s="22"/>
      <c r="C22" s="23"/>
      <c r="D22" s="23"/>
      <c r="E22" s="22"/>
      <c r="F22" s="22"/>
    </row>
    <row r="23" spans="1:6" ht="63.75">
      <c r="A23" s="32">
        <v>1</v>
      </c>
      <c r="B23" s="27" t="s">
        <v>13</v>
      </c>
      <c r="C23" s="29">
        <f>'GF Measurment'!$H$103</f>
        <v>7637.28125</v>
      </c>
      <c r="D23" s="28">
        <v>337</v>
      </c>
      <c r="E23" s="28" t="s">
        <v>83</v>
      </c>
      <c r="F23" s="29">
        <f>D23*C23</f>
        <v>2573763.78125</v>
      </c>
    </row>
    <row r="24" spans="1:6" ht="63.75">
      <c r="A24" s="28">
        <v>2</v>
      </c>
      <c r="B24" s="27" t="s">
        <v>26</v>
      </c>
      <c r="C24" s="28">
        <f>'GF Measurment'!$H$106</f>
        <v>340.95005580357144</v>
      </c>
      <c r="D24" s="28">
        <v>5001.7</v>
      </c>
      <c r="E24" s="28" t="s">
        <v>84</v>
      </c>
      <c r="F24" s="29">
        <f>D24*C24</f>
        <v>1705329.8941127232</v>
      </c>
    </row>
    <row r="25" spans="1:6" ht="30">
      <c r="A25" s="32">
        <v>3</v>
      </c>
      <c r="B25" s="40" t="s">
        <v>96</v>
      </c>
      <c r="C25" s="42">
        <f>'GF Measurment'!$H$164</f>
        <v>6480.46875</v>
      </c>
      <c r="D25" s="41">
        <v>12674.36</v>
      </c>
      <c r="E25" s="41" t="s">
        <v>82</v>
      </c>
      <c r="F25" s="42">
        <f t="shared" ref="F25:F30" si="0">D25*C25/100</f>
        <v>821357.93906250002</v>
      </c>
    </row>
    <row r="26" spans="1:6" ht="30">
      <c r="A26" s="32">
        <v>4</v>
      </c>
      <c r="B26" s="31" t="s">
        <v>97</v>
      </c>
      <c r="C26" s="33">
        <f>'GF Measurment'!$H$217</f>
        <v>28559.53</v>
      </c>
      <c r="D26" s="32">
        <v>2206.6</v>
      </c>
      <c r="E26" s="32" t="s">
        <v>88</v>
      </c>
      <c r="F26" s="33">
        <f t="shared" si="0"/>
        <v>630194.58898</v>
      </c>
    </row>
    <row r="27" spans="1:6" ht="30">
      <c r="A27" s="32">
        <v>5</v>
      </c>
      <c r="B27" s="31" t="s">
        <v>98</v>
      </c>
      <c r="C27" s="33">
        <f>'GF Measurment'!$H$255</f>
        <v>28210.199999999997</v>
      </c>
      <c r="D27" s="32">
        <v>2197.52</v>
      </c>
      <c r="E27" s="32" t="s">
        <v>88</v>
      </c>
      <c r="F27" s="33">
        <f t="shared" si="0"/>
        <v>619924.78703999997</v>
      </c>
    </row>
    <row r="28" spans="1:6" ht="51">
      <c r="A28" s="28">
        <v>6</v>
      </c>
      <c r="B28" s="27" t="s">
        <v>99</v>
      </c>
      <c r="C28" s="29">
        <f>'GF Measurment'!$H$304</f>
        <v>1259.9277999999999</v>
      </c>
      <c r="D28" s="28">
        <v>14429.25</v>
      </c>
      <c r="E28" s="28" t="s">
        <v>82</v>
      </c>
      <c r="F28" s="33">
        <f t="shared" si="0"/>
        <v>181798.13208149999</v>
      </c>
    </row>
    <row r="29" spans="1:6" ht="60">
      <c r="A29" s="32">
        <v>7</v>
      </c>
      <c r="B29" s="31" t="s">
        <v>100</v>
      </c>
      <c r="C29" s="33">
        <f>'GF Measurment'!$H$333</f>
        <v>6249.51</v>
      </c>
      <c r="D29" s="32">
        <v>27747.06</v>
      </c>
      <c r="E29" s="32" t="s">
        <v>88</v>
      </c>
      <c r="F29" s="33">
        <f t="shared" si="0"/>
        <v>1734055.2894060002</v>
      </c>
    </row>
    <row r="30" spans="1:6" ht="45">
      <c r="A30" s="32">
        <v>8</v>
      </c>
      <c r="B30" s="31" t="s">
        <v>101</v>
      </c>
      <c r="C30" s="33">
        <f>'GF Measurment'!$H$362</f>
        <v>1807.5</v>
      </c>
      <c r="D30" s="32">
        <v>28299.3</v>
      </c>
      <c r="E30" s="32" t="s">
        <v>88</v>
      </c>
      <c r="F30" s="33">
        <f t="shared" si="0"/>
        <v>511509.84749999997</v>
      </c>
    </row>
    <row r="31" spans="1:6" ht="60">
      <c r="A31" s="39">
        <v>9</v>
      </c>
      <c r="B31" s="38" t="s">
        <v>102</v>
      </c>
      <c r="C31" s="46">
        <f>'GF Measurment'!$H$370</f>
        <v>1161.83</v>
      </c>
      <c r="D31" s="39">
        <v>567.48</v>
      </c>
      <c r="E31" s="39" t="s">
        <v>92</v>
      </c>
      <c r="F31" s="46">
        <f t="shared" ref="F31:F37" si="1">D31*C31</f>
        <v>659315.28839999996</v>
      </c>
    </row>
    <row r="32" spans="1:6" ht="120">
      <c r="A32" s="39">
        <v>10</v>
      </c>
      <c r="B32" s="31" t="s">
        <v>103</v>
      </c>
      <c r="C32" s="33">
        <f>'GF Measurment'!$H$389</f>
        <v>111.45499999999998</v>
      </c>
      <c r="D32" s="32">
        <v>186.04</v>
      </c>
      <c r="E32" s="32" t="s">
        <v>92</v>
      </c>
      <c r="F32" s="33">
        <f t="shared" si="1"/>
        <v>20735.088199999995</v>
      </c>
    </row>
    <row r="33" spans="1:6" ht="105">
      <c r="A33" s="39">
        <v>11</v>
      </c>
      <c r="B33" s="31" t="s">
        <v>104</v>
      </c>
      <c r="C33" s="32">
        <f>'GF Measurment'!$H$398</f>
        <v>610</v>
      </c>
      <c r="D33" s="32">
        <v>228.9</v>
      </c>
      <c r="E33" s="32" t="s">
        <v>105</v>
      </c>
      <c r="F33" s="33">
        <f t="shared" si="1"/>
        <v>139629</v>
      </c>
    </row>
    <row r="34" spans="1:6" ht="105">
      <c r="A34" s="39">
        <v>12</v>
      </c>
      <c r="B34" s="31" t="s">
        <v>106</v>
      </c>
      <c r="C34" s="32">
        <f>'GF Measurment'!$H$393</f>
        <v>931</v>
      </c>
      <c r="D34" s="32">
        <v>240.5</v>
      </c>
      <c r="E34" s="32" t="s">
        <v>105</v>
      </c>
      <c r="F34" s="33">
        <f t="shared" si="1"/>
        <v>223905.5</v>
      </c>
    </row>
    <row r="35" spans="1:6" ht="90">
      <c r="A35" s="39">
        <v>13</v>
      </c>
      <c r="B35" s="31" t="s">
        <v>107</v>
      </c>
      <c r="C35" s="33">
        <f>'GF Measurment'!$H$406</f>
        <v>1309.5</v>
      </c>
      <c r="D35" s="32">
        <v>902.93</v>
      </c>
      <c r="E35" s="32" t="s">
        <v>92</v>
      </c>
      <c r="F35" s="33">
        <f t="shared" si="1"/>
        <v>1182386.835</v>
      </c>
    </row>
    <row r="36" spans="1:6" ht="90">
      <c r="A36" s="39">
        <v>14</v>
      </c>
      <c r="B36" s="31" t="s">
        <v>108</v>
      </c>
      <c r="C36" s="32">
        <f>'GF Measurment'!$H$410</f>
        <v>567</v>
      </c>
      <c r="D36" s="32">
        <v>194.16</v>
      </c>
      <c r="E36" s="32" t="s">
        <v>92</v>
      </c>
      <c r="F36" s="33">
        <f t="shared" si="1"/>
        <v>110088.72</v>
      </c>
    </row>
    <row r="37" spans="1:6" ht="90">
      <c r="A37" s="39">
        <v>15</v>
      </c>
      <c r="B37" s="38" t="s">
        <v>109</v>
      </c>
      <c r="C37" s="39">
        <f>'GF Measurment'!$H$414</f>
        <v>567</v>
      </c>
      <c r="D37" s="39">
        <v>190.72</v>
      </c>
      <c r="E37" s="39" t="s">
        <v>92</v>
      </c>
      <c r="F37" s="46">
        <f t="shared" si="1"/>
        <v>108138.24000000001</v>
      </c>
    </row>
    <row r="38" spans="1:6" ht="30">
      <c r="A38" s="39">
        <v>16</v>
      </c>
      <c r="B38" s="31" t="s">
        <v>110</v>
      </c>
      <c r="C38" s="33">
        <f>'GF Measurment'!$H$421</f>
        <v>7411.34</v>
      </c>
      <c r="D38" s="32">
        <v>442.75</v>
      </c>
      <c r="E38" s="32" t="s">
        <v>88</v>
      </c>
      <c r="F38" s="33">
        <f>D38*C38/100</f>
        <v>32813.707849999999</v>
      </c>
    </row>
    <row r="39" spans="1:6" ht="30">
      <c r="A39" s="39">
        <v>17</v>
      </c>
      <c r="B39" s="31" t="s">
        <v>111</v>
      </c>
      <c r="C39" s="33">
        <f>'GF Measurment'!$H$421</f>
        <v>7411.34</v>
      </c>
      <c r="D39" s="32">
        <v>1079.6500000000001</v>
      </c>
      <c r="E39" s="32" t="s">
        <v>88</v>
      </c>
      <c r="F39" s="33">
        <f>D39*C39/100</f>
        <v>80016.53231000001</v>
      </c>
    </row>
    <row r="40" spans="1:6" ht="75">
      <c r="A40" s="39">
        <v>18</v>
      </c>
      <c r="B40" s="38" t="s">
        <v>275</v>
      </c>
      <c r="C40" s="46">
        <f>'GF Measurment'!$H$424</f>
        <v>22607.759999999998</v>
      </c>
      <c r="D40" s="39">
        <v>3444.38</v>
      </c>
      <c r="E40" s="39" t="s">
        <v>88</v>
      </c>
      <c r="F40" s="33">
        <f t="shared" ref="F40:F42" si="2">D40*C40/100</f>
        <v>778697.16388799995</v>
      </c>
    </row>
    <row r="41" spans="1:6" ht="90">
      <c r="A41" s="39">
        <v>18</v>
      </c>
      <c r="B41" s="38" t="s">
        <v>112</v>
      </c>
      <c r="C41" s="46">
        <f>'GF Measurment'!$H$427</f>
        <v>5602.4400000000005</v>
      </c>
      <c r="D41" s="39">
        <v>2567.9499999999998</v>
      </c>
      <c r="E41" s="39" t="s">
        <v>88</v>
      </c>
      <c r="F41" s="33">
        <f t="shared" si="2"/>
        <v>143867.85798</v>
      </c>
    </row>
    <row r="42" spans="1:6" ht="45">
      <c r="A42" s="39">
        <v>19</v>
      </c>
      <c r="B42" s="31" t="s">
        <v>113</v>
      </c>
      <c r="C42" s="32">
        <f>'GF Measurment'!$H$430</f>
        <v>2619</v>
      </c>
      <c r="D42" s="32">
        <v>2116.41</v>
      </c>
      <c r="E42" s="32" t="s">
        <v>88</v>
      </c>
      <c r="F42" s="33">
        <f t="shared" si="2"/>
        <v>55428.777900000001</v>
      </c>
    </row>
    <row r="43" spans="1:6" ht="75">
      <c r="A43" s="39">
        <v>20</v>
      </c>
      <c r="B43" s="38" t="s">
        <v>114</v>
      </c>
      <c r="C43" s="39">
        <f>'GF Measurment'!$H$433</f>
        <v>136</v>
      </c>
      <c r="D43" s="39">
        <v>1507.66</v>
      </c>
      <c r="E43" s="39" t="s">
        <v>92</v>
      </c>
      <c r="F43" s="46">
        <f>D43*C43</f>
        <v>205041.76</v>
      </c>
    </row>
    <row r="44" spans="1:6" ht="75">
      <c r="A44" s="39">
        <v>21</v>
      </c>
      <c r="B44" s="38" t="s">
        <v>115</v>
      </c>
      <c r="C44" s="39">
        <v>50</v>
      </c>
      <c r="D44" s="39">
        <v>1647.69</v>
      </c>
      <c r="E44" s="39" t="s">
        <v>92</v>
      </c>
      <c r="F44" s="46">
        <f>D44*C44</f>
        <v>82384.5</v>
      </c>
    </row>
    <row r="45" spans="1:6" ht="60.75" thickBot="1">
      <c r="A45" s="39">
        <v>24</v>
      </c>
      <c r="B45" s="38" t="s">
        <v>116</v>
      </c>
      <c r="C45" s="39">
        <f>'GF Measurment'!$H$440</f>
        <v>260</v>
      </c>
      <c r="D45" s="39">
        <v>375.78</v>
      </c>
      <c r="E45" s="39" t="s">
        <v>105</v>
      </c>
      <c r="F45" s="33">
        <f>D45*C45</f>
        <v>97702.799999999988</v>
      </c>
    </row>
    <row r="46" spans="1:6" ht="15.75" thickBot="1">
      <c r="D46" s="88" t="s">
        <v>12</v>
      </c>
      <c r="E46" s="89"/>
      <c r="F46" s="47">
        <f>SUM(F23:F45)</f>
        <v>12698086.030960724</v>
      </c>
    </row>
    <row r="48" spans="1:6" ht="15.75" thickBot="1">
      <c r="B48" s="11" t="s">
        <v>326</v>
      </c>
    </row>
    <row r="49" spans="1:6" ht="17.25" thickTop="1" thickBot="1">
      <c r="A49" s="19" t="s">
        <v>1</v>
      </c>
      <c r="B49" s="19" t="s">
        <v>2</v>
      </c>
      <c r="C49" s="20" t="s">
        <v>7</v>
      </c>
      <c r="D49" s="21" t="s">
        <v>77</v>
      </c>
      <c r="E49" s="19" t="s">
        <v>78</v>
      </c>
      <c r="F49" s="19" t="s">
        <v>79</v>
      </c>
    </row>
    <row r="50" spans="1:6" ht="16.5" thickTop="1">
      <c r="A50" s="22"/>
      <c r="B50" s="22"/>
      <c r="C50" s="23"/>
      <c r="D50" s="23"/>
      <c r="E50" s="22"/>
      <c r="F50" s="22"/>
    </row>
    <row r="51" spans="1:6" ht="63.75">
      <c r="A51" s="32">
        <v>1</v>
      </c>
      <c r="B51" s="27" t="s">
        <v>13</v>
      </c>
      <c r="C51" s="29">
        <f>'FF Measurment'!$H$92</f>
        <v>7591.71875</v>
      </c>
      <c r="D51" s="28">
        <v>337</v>
      </c>
      <c r="E51" s="28" t="s">
        <v>83</v>
      </c>
      <c r="F51" s="29">
        <f>D51*C51</f>
        <v>2558409.21875</v>
      </c>
    </row>
    <row r="52" spans="1:6" ht="63.75">
      <c r="A52" s="28">
        <v>2</v>
      </c>
      <c r="B52" s="27" t="s">
        <v>26</v>
      </c>
      <c r="C52" s="28">
        <f>'FF Measurment'!$H$95</f>
        <v>338.916015625</v>
      </c>
      <c r="D52" s="28">
        <v>5001.7</v>
      </c>
      <c r="E52" s="28" t="s">
        <v>84</v>
      </c>
      <c r="F52" s="29">
        <f>D52*C52</f>
        <v>1695156.2353515625</v>
      </c>
    </row>
    <row r="53" spans="1:6" ht="30">
      <c r="A53" s="32">
        <v>3</v>
      </c>
      <c r="B53" s="40" t="s">
        <v>321</v>
      </c>
      <c r="C53" s="42">
        <f>'FF Measurment'!$H$148</f>
        <v>6351.375</v>
      </c>
      <c r="D53" s="41">
        <v>12674.36</v>
      </c>
      <c r="E53" s="41" t="s">
        <v>82</v>
      </c>
      <c r="F53" s="42">
        <f>D53*C53/100</f>
        <v>804996.13245000003</v>
      </c>
    </row>
    <row r="54" spans="1:6" ht="30">
      <c r="A54" s="32">
        <v>4</v>
      </c>
      <c r="B54" s="31" t="s">
        <v>97</v>
      </c>
      <c r="C54" s="33">
        <f>'FF Measurment'!$H$198</f>
        <v>27026.190000000002</v>
      </c>
      <c r="D54" s="32">
        <v>2206.6</v>
      </c>
      <c r="E54" s="32" t="s">
        <v>88</v>
      </c>
      <c r="F54" s="33">
        <f>D54*C54/100</f>
        <v>596359.90853999997</v>
      </c>
    </row>
    <row r="55" spans="1:6" ht="30">
      <c r="A55" s="32">
        <v>5</v>
      </c>
      <c r="B55" s="31" t="s">
        <v>98</v>
      </c>
      <c r="C55" s="33">
        <f>'FF Measurment'!$H$249</f>
        <v>24868.190000000002</v>
      </c>
      <c r="D55" s="32">
        <v>2197.52</v>
      </c>
      <c r="E55" s="32" t="s">
        <v>88</v>
      </c>
      <c r="F55" s="33">
        <f>D55*C55/100</f>
        <v>546483.44888799998</v>
      </c>
    </row>
    <row r="56" spans="1:6" ht="47.25" customHeight="1">
      <c r="A56" s="28">
        <v>6</v>
      </c>
      <c r="B56" s="27" t="s">
        <v>99</v>
      </c>
      <c r="C56" s="29">
        <f>'FF Measurment'!$H$280</f>
        <v>1524.395</v>
      </c>
      <c r="D56" s="28">
        <v>14429.25</v>
      </c>
      <c r="E56" s="28" t="s">
        <v>82</v>
      </c>
      <c r="F56" s="33">
        <f>D56*C56/100</f>
        <v>219958.7655375</v>
      </c>
    </row>
    <row r="57" spans="1:6" ht="60">
      <c r="A57" s="32">
        <v>7</v>
      </c>
      <c r="B57" s="31" t="s">
        <v>100</v>
      </c>
      <c r="C57" s="33">
        <f>'FF Measurment'!$H$304</f>
        <v>4772.5</v>
      </c>
      <c r="D57" s="32">
        <v>27747.06</v>
      </c>
      <c r="E57" s="32" t="s">
        <v>88</v>
      </c>
      <c r="F57" s="33">
        <f>D57*C57/100</f>
        <v>1324228.4385000002</v>
      </c>
    </row>
    <row r="58" spans="1:6" ht="45">
      <c r="A58" s="32">
        <v>8</v>
      </c>
      <c r="B58" s="31" t="s">
        <v>101</v>
      </c>
      <c r="C58" s="33">
        <f>'FF Measurment'!$H$332</f>
        <v>1678</v>
      </c>
      <c r="D58" s="32">
        <v>28299.3</v>
      </c>
      <c r="E58" s="32" t="s">
        <v>88</v>
      </c>
      <c r="F58" s="33">
        <f>D58*C58/100</f>
        <v>474862.25399999996</v>
      </c>
    </row>
    <row r="59" spans="1:6" ht="60">
      <c r="A59" s="39">
        <v>9</v>
      </c>
      <c r="B59" s="38" t="s">
        <v>102</v>
      </c>
      <c r="C59" s="46">
        <f>'FF Measurment'!$H$341</f>
        <v>1851</v>
      </c>
      <c r="D59" s="39">
        <v>567.48</v>
      </c>
      <c r="E59" s="39" t="s">
        <v>92</v>
      </c>
      <c r="F59" s="46">
        <f>D59*C59</f>
        <v>1050405.48</v>
      </c>
    </row>
    <row r="60" spans="1:6" ht="120">
      <c r="A60" s="39">
        <v>10</v>
      </c>
      <c r="B60" s="31" t="s">
        <v>103</v>
      </c>
      <c r="C60" s="33">
        <f>'FF Measurment'!$H$361</f>
        <v>191.125</v>
      </c>
      <c r="D60" s="32">
        <v>186.04</v>
      </c>
      <c r="E60" s="32" t="s">
        <v>92</v>
      </c>
      <c r="F60" s="33">
        <f>D60*C60</f>
        <v>35556.894999999997</v>
      </c>
    </row>
    <row r="61" spans="1:6" ht="105">
      <c r="A61" s="39">
        <v>11</v>
      </c>
      <c r="B61" s="31" t="s">
        <v>104</v>
      </c>
      <c r="C61" s="32">
        <f>'FF Measurment'!$H$370</f>
        <v>610</v>
      </c>
      <c r="D61" s="32">
        <v>228.9</v>
      </c>
      <c r="E61" s="32" t="s">
        <v>105</v>
      </c>
      <c r="F61" s="33">
        <f>D61*C61</f>
        <v>139629</v>
      </c>
    </row>
    <row r="62" spans="1:6" ht="105">
      <c r="A62" s="39">
        <v>12</v>
      </c>
      <c r="B62" s="31" t="s">
        <v>106</v>
      </c>
      <c r="C62" s="32">
        <f>'FF Measurment'!$H$365</f>
        <v>931</v>
      </c>
      <c r="D62" s="32">
        <v>240.5</v>
      </c>
      <c r="E62" s="32" t="s">
        <v>105</v>
      </c>
      <c r="F62" s="33">
        <f>D62*C62</f>
        <v>223905.5</v>
      </c>
    </row>
    <row r="63" spans="1:6" ht="90">
      <c r="A63" s="39">
        <v>13</v>
      </c>
      <c r="B63" s="31" t="s">
        <v>107</v>
      </c>
      <c r="C63" s="33">
        <f>'FF Measurment'!$H$378</f>
        <v>1309.5</v>
      </c>
      <c r="D63" s="32">
        <v>902.93</v>
      </c>
      <c r="E63" s="32" t="s">
        <v>92</v>
      </c>
      <c r="F63" s="33">
        <f>D63*C63</f>
        <v>1182386.835</v>
      </c>
    </row>
    <row r="64" spans="1:6" ht="90">
      <c r="A64" s="39">
        <v>14</v>
      </c>
      <c r="B64" s="31" t="s">
        <v>108</v>
      </c>
      <c r="C64" s="32">
        <f>'FF Measurment'!$H$382</f>
        <v>567</v>
      </c>
      <c r="D64" s="32">
        <v>194.16</v>
      </c>
      <c r="E64" s="32" t="s">
        <v>92</v>
      </c>
      <c r="F64" s="33">
        <f>D64*C64</f>
        <v>110088.72</v>
      </c>
    </row>
    <row r="65" spans="1:6" ht="90">
      <c r="A65" s="39">
        <v>15</v>
      </c>
      <c r="B65" s="38" t="s">
        <v>109</v>
      </c>
      <c r="C65" s="39">
        <f>'FF Measurment'!$H$386</f>
        <v>567</v>
      </c>
      <c r="D65" s="39">
        <v>190.72</v>
      </c>
      <c r="E65" s="39" t="s">
        <v>92</v>
      </c>
      <c r="F65" s="46">
        <f>D65*C65</f>
        <v>108138.24000000001</v>
      </c>
    </row>
    <row r="66" spans="1:6" ht="30">
      <c r="A66" s="39">
        <v>16</v>
      </c>
      <c r="B66" s="31" t="s">
        <v>110</v>
      </c>
      <c r="C66" s="33">
        <f>'FF Measurment'!$H$393</f>
        <v>6623.5</v>
      </c>
      <c r="D66" s="32">
        <v>442.75</v>
      </c>
      <c r="E66" s="32" t="s">
        <v>88</v>
      </c>
      <c r="F66" s="33">
        <f>D66*C66/100</f>
        <v>29325.546249999999</v>
      </c>
    </row>
    <row r="67" spans="1:6" ht="30">
      <c r="A67" s="39">
        <v>17</v>
      </c>
      <c r="B67" s="31" t="s">
        <v>111</v>
      </c>
      <c r="C67" s="33">
        <f>'FF Measurment'!$H$393</f>
        <v>6623.5</v>
      </c>
      <c r="D67" s="32">
        <v>1079.6500000000001</v>
      </c>
      <c r="E67" s="32" t="s">
        <v>88</v>
      </c>
      <c r="F67" s="33">
        <f>D67*C67/100</f>
        <v>71510.617750000005</v>
      </c>
    </row>
    <row r="68" spans="1:6" ht="75">
      <c r="A68" s="39">
        <v>18</v>
      </c>
      <c r="B68" s="38" t="s">
        <v>275</v>
      </c>
      <c r="C68" s="46">
        <f>'FF Measurment'!$H$396</f>
        <v>20988.25</v>
      </c>
      <c r="D68" s="39">
        <v>3444.38</v>
      </c>
      <c r="E68" s="39" t="s">
        <v>88</v>
      </c>
      <c r="F68" s="33">
        <f>D68*C68/100</f>
        <v>722915.08534999995</v>
      </c>
    </row>
    <row r="69" spans="1:6" ht="90">
      <c r="A69" s="39">
        <v>18</v>
      </c>
      <c r="B69" s="38" t="s">
        <v>112</v>
      </c>
      <c r="C69" s="46">
        <f>'FF Measurment'!$H$399</f>
        <v>5602.4400000000005</v>
      </c>
      <c r="D69" s="39">
        <v>2567.9499999999998</v>
      </c>
      <c r="E69" s="39" t="s">
        <v>88</v>
      </c>
      <c r="F69" s="33">
        <f>D69*C69/100</f>
        <v>143867.85798</v>
      </c>
    </row>
    <row r="70" spans="1:6" ht="45">
      <c r="A70" s="39">
        <v>19</v>
      </c>
      <c r="B70" s="31" t="s">
        <v>113</v>
      </c>
      <c r="C70" s="32">
        <f>'FF Measurment'!$H$402</f>
        <v>2619</v>
      </c>
      <c r="D70" s="32">
        <v>2116.41</v>
      </c>
      <c r="E70" s="32" t="s">
        <v>88</v>
      </c>
      <c r="F70" s="33">
        <f>D70*C70/100</f>
        <v>55428.777900000001</v>
      </c>
    </row>
    <row r="71" spans="1:6" ht="75">
      <c r="A71" s="39">
        <v>20</v>
      </c>
      <c r="B71" s="38" t="s">
        <v>114</v>
      </c>
      <c r="C71" s="39">
        <f>'FF Measurment'!$H$405</f>
        <v>136</v>
      </c>
      <c r="D71" s="39">
        <v>1507.66</v>
      </c>
      <c r="E71" s="39" t="s">
        <v>92</v>
      </c>
      <c r="F71" s="46">
        <f>D71*C71</f>
        <v>205041.76</v>
      </c>
    </row>
    <row r="72" spans="1:6" ht="75">
      <c r="A72" s="39">
        <v>21</v>
      </c>
      <c r="B72" s="38" t="s">
        <v>115</v>
      </c>
      <c r="C72" s="46">
        <f>'FF Measurment'!$H$408</f>
        <v>49.5</v>
      </c>
      <c r="D72" s="39">
        <v>1647.69</v>
      </c>
      <c r="E72" s="39" t="s">
        <v>92</v>
      </c>
      <c r="F72" s="46">
        <f>D72*C72</f>
        <v>81560.654999999999</v>
      </c>
    </row>
    <row r="73" spans="1:6" ht="60">
      <c r="A73" s="39">
        <v>24</v>
      </c>
      <c r="B73" s="38" t="s">
        <v>116</v>
      </c>
      <c r="C73" s="39">
        <f>'FF Measurment'!$H$412</f>
        <v>260</v>
      </c>
      <c r="D73" s="39">
        <v>375.78</v>
      </c>
      <c r="E73" s="39" t="s">
        <v>105</v>
      </c>
      <c r="F73" s="33">
        <f>D73*C73</f>
        <v>97702.799999999988</v>
      </c>
    </row>
    <row r="74" spans="1:6" ht="30">
      <c r="A74" s="39">
        <v>25</v>
      </c>
      <c r="B74" s="40" t="s">
        <v>322</v>
      </c>
      <c r="C74" s="46">
        <f>'FF Measurment'!$H$423</f>
        <v>7796.6875</v>
      </c>
      <c r="D74" s="39">
        <v>2548.29</v>
      </c>
      <c r="E74" s="39" t="s">
        <v>324</v>
      </c>
      <c r="F74" s="33">
        <f>SUM(D74*C74/100)</f>
        <v>198682.20789374999</v>
      </c>
    </row>
    <row r="75" spans="1:6" ht="15.75" thickBot="1">
      <c r="A75" s="39">
        <v>26</v>
      </c>
      <c r="B75" s="40" t="s">
        <v>323</v>
      </c>
      <c r="C75" s="46">
        <f>'FF Measurment'!$H$423</f>
        <v>7796.6875</v>
      </c>
      <c r="D75" s="39">
        <v>1887.4</v>
      </c>
      <c r="E75" s="39"/>
      <c r="F75" s="33">
        <f>SUM(D75*C75/100)</f>
        <v>147154.679875</v>
      </c>
    </row>
    <row r="76" spans="1:6" ht="15.75" thickBot="1">
      <c r="D76" s="88" t="s">
        <v>12</v>
      </c>
      <c r="E76" s="89"/>
      <c r="F76" s="50">
        <f>SUM(F51:F75)</f>
        <v>12823755.060015811</v>
      </c>
    </row>
    <row r="80" spans="1:6">
      <c r="B80" s="83" t="s">
        <v>327</v>
      </c>
      <c r="C80" s="84" t="s">
        <v>118</v>
      </c>
      <c r="D80" s="84"/>
      <c r="E80" s="84"/>
      <c r="F80" s="84"/>
    </row>
    <row r="81" spans="2:6">
      <c r="B81" s="66"/>
      <c r="C81" s="85" t="s">
        <v>119</v>
      </c>
      <c r="D81" s="85"/>
      <c r="E81" s="85"/>
      <c r="F81" s="85"/>
    </row>
    <row r="82" spans="2:6">
      <c r="B82" s="68"/>
      <c r="C82" s="84" t="s">
        <v>120</v>
      </c>
      <c r="D82" s="84"/>
      <c r="E82" s="84"/>
      <c r="F82" s="84"/>
    </row>
  </sheetData>
  <mergeCells count="7">
    <mergeCell ref="D46:E46"/>
    <mergeCell ref="D76:E76"/>
    <mergeCell ref="C80:F80"/>
    <mergeCell ref="C81:F81"/>
    <mergeCell ref="C82:F82"/>
    <mergeCell ref="A1:F1"/>
    <mergeCell ref="A2:F2"/>
  </mergeCells>
  <pageMargins left="0.7" right="0.21" top="0.31" bottom="0.2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H321"/>
  <sheetViews>
    <sheetView workbookViewId="0">
      <selection activeCell="C73" sqref="C73"/>
    </sheetView>
  </sheetViews>
  <sheetFormatPr defaultRowHeight="15"/>
  <cols>
    <col min="1" max="1" width="4.28515625" customWidth="1"/>
    <col min="2" max="2" width="41.28515625" customWidth="1"/>
    <col min="3" max="3" width="5.140625" customWidth="1"/>
    <col min="4" max="4" width="5.42578125" customWidth="1"/>
    <col min="5" max="5" width="8.42578125" customWidth="1"/>
    <col min="6" max="6" width="8.5703125" customWidth="1"/>
    <col min="8" max="8" width="11.5703125" customWidth="1"/>
  </cols>
  <sheetData>
    <row r="1" spans="1:8" ht="49.5" customHeight="1">
      <c r="A1" s="86" t="s">
        <v>126</v>
      </c>
      <c r="B1" s="86"/>
      <c r="C1" s="86"/>
      <c r="D1" s="86"/>
      <c r="E1" s="86"/>
      <c r="F1" s="86"/>
      <c r="G1" s="86"/>
      <c r="H1" s="86"/>
    </row>
    <row r="2" spans="1:8" ht="19.5" thickBot="1">
      <c r="A2" s="1"/>
      <c r="B2" s="90" t="s">
        <v>121</v>
      </c>
      <c r="C2" s="90"/>
      <c r="D2" s="90"/>
      <c r="E2" s="90"/>
      <c r="F2" s="90"/>
      <c r="G2" s="90"/>
      <c r="H2" s="90"/>
    </row>
    <row r="3" spans="1:8" ht="18.75" thickTop="1" thickBot="1">
      <c r="A3" s="2" t="s">
        <v>1</v>
      </c>
      <c r="B3" s="2" t="s">
        <v>2</v>
      </c>
      <c r="C3" s="91" t="s">
        <v>3</v>
      </c>
      <c r="D3" s="92"/>
      <c r="E3" s="2" t="s">
        <v>4</v>
      </c>
      <c r="F3" s="2" t="s">
        <v>5</v>
      </c>
      <c r="G3" s="2" t="s">
        <v>6</v>
      </c>
      <c r="H3" s="2" t="s">
        <v>7</v>
      </c>
    </row>
    <row r="4" spans="1:8" ht="18" thickTop="1">
      <c r="A4" s="3"/>
      <c r="B4" s="3"/>
      <c r="C4" s="3"/>
      <c r="D4" s="3"/>
      <c r="E4" s="3"/>
      <c r="F4" s="3"/>
      <c r="G4" s="3"/>
      <c r="H4" s="3"/>
    </row>
    <row r="5" spans="1:8" ht="17.25">
      <c r="A5" s="4"/>
      <c r="B5" s="5" t="s">
        <v>9</v>
      </c>
      <c r="C5" s="6"/>
      <c r="D5" s="6"/>
      <c r="E5" s="6"/>
      <c r="F5" s="6"/>
      <c r="G5" s="6"/>
      <c r="H5" s="7"/>
    </row>
    <row r="6" spans="1:8" ht="103.5">
      <c r="A6" s="57">
        <v>1</v>
      </c>
      <c r="B6" s="5" t="s">
        <v>8</v>
      </c>
    </row>
    <row r="7" spans="1:8">
      <c r="A7" s="57"/>
      <c r="C7">
        <v>1</v>
      </c>
      <c r="E7" s="14">
        <v>132.5</v>
      </c>
      <c r="F7" s="14">
        <v>54.25</v>
      </c>
      <c r="G7" s="14">
        <v>4</v>
      </c>
      <c r="H7" s="15">
        <f>SUM(G7*F7*E7*C7)</f>
        <v>28752.5</v>
      </c>
    </row>
    <row r="8" spans="1:8">
      <c r="A8" s="57"/>
      <c r="C8">
        <v>1</v>
      </c>
      <c r="E8" s="14">
        <v>20</v>
      </c>
      <c r="F8" s="14">
        <v>17</v>
      </c>
      <c r="G8" s="14">
        <v>4</v>
      </c>
      <c r="H8" s="15">
        <f t="shared" ref="H8:H9" si="0">SUM(G8*F8*E8*C8)</f>
        <v>1360</v>
      </c>
    </row>
    <row r="9" spans="1:8" ht="15.75" thickBot="1">
      <c r="A9" s="57"/>
      <c r="C9">
        <v>1</v>
      </c>
      <c r="E9" s="14">
        <v>51.75</v>
      </c>
      <c r="F9" s="14">
        <v>53.12</v>
      </c>
      <c r="G9" s="14">
        <v>4</v>
      </c>
      <c r="H9" s="15">
        <f t="shared" si="0"/>
        <v>10995.84</v>
      </c>
    </row>
    <row r="10" spans="1:8" ht="15.75" thickBot="1">
      <c r="A10" s="57"/>
      <c r="G10" s="9" t="s">
        <v>12</v>
      </c>
      <c r="H10" s="34">
        <f>SUM(H7:H9)</f>
        <v>41108.339999999997</v>
      </c>
    </row>
    <row r="11" spans="1:8" ht="47.25">
      <c r="A11" s="57">
        <v>2</v>
      </c>
      <c r="B11" s="58" t="s">
        <v>11</v>
      </c>
    </row>
    <row r="12" spans="1:8">
      <c r="A12" s="57"/>
      <c r="C12">
        <v>1</v>
      </c>
      <c r="E12" s="14">
        <v>132.5</v>
      </c>
      <c r="F12" s="14">
        <v>54.25</v>
      </c>
      <c r="G12" s="14">
        <v>0.75</v>
      </c>
      <c r="H12" s="15">
        <f>SUM(G12*F12*E12*C12)</f>
        <v>5391.09375</v>
      </c>
    </row>
    <row r="13" spans="1:8">
      <c r="A13" s="57"/>
      <c r="C13">
        <v>1</v>
      </c>
      <c r="E13" s="14">
        <v>20</v>
      </c>
      <c r="F13" s="14">
        <v>17</v>
      </c>
      <c r="G13" s="14">
        <v>0.75</v>
      </c>
      <c r="H13" s="15">
        <f t="shared" ref="H13:H14" si="1">SUM(G13*F13*E13*C13)</f>
        <v>255</v>
      </c>
    </row>
    <row r="14" spans="1:8" ht="15.75" thickBot="1">
      <c r="A14" s="57"/>
      <c r="C14">
        <v>1</v>
      </c>
      <c r="E14" s="14">
        <v>51.75</v>
      </c>
      <c r="F14" s="14">
        <v>53.12</v>
      </c>
      <c r="G14" s="14">
        <v>0.75</v>
      </c>
      <c r="H14" s="15">
        <f t="shared" si="1"/>
        <v>2061.7199999999998</v>
      </c>
    </row>
    <row r="15" spans="1:8" ht="15.75" thickBot="1">
      <c r="A15" s="57"/>
      <c r="G15" s="9" t="s">
        <v>12</v>
      </c>
      <c r="H15" s="34">
        <f>SUM(H12:H14)</f>
        <v>7707.8137499999993</v>
      </c>
    </row>
    <row r="16" spans="1:8" ht="94.5">
      <c r="A16" s="57">
        <v>3</v>
      </c>
      <c r="B16" s="58" t="s">
        <v>13</v>
      </c>
    </row>
    <row r="17" spans="1:8" ht="15.75">
      <c r="A17" s="57"/>
      <c r="B17" s="59" t="s">
        <v>129</v>
      </c>
    </row>
    <row r="18" spans="1:8">
      <c r="A18" s="57"/>
      <c r="B18" t="s">
        <v>14</v>
      </c>
      <c r="C18">
        <v>1</v>
      </c>
      <c r="E18" s="14">
        <v>4</v>
      </c>
      <c r="F18" s="14">
        <v>4</v>
      </c>
      <c r="G18" s="14">
        <v>1.5</v>
      </c>
      <c r="H18" s="15">
        <f>G18*F18*E18*C18</f>
        <v>24</v>
      </c>
    </row>
    <row r="19" spans="1:8">
      <c r="A19" s="57"/>
      <c r="B19" t="s">
        <v>15</v>
      </c>
      <c r="C19">
        <v>5</v>
      </c>
      <c r="E19" s="14">
        <v>6</v>
      </c>
      <c r="F19" s="14">
        <v>6</v>
      </c>
      <c r="G19" s="14">
        <v>1.5</v>
      </c>
      <c r="H19" s="15">
        <f t="shared" ref="H19:H24" si="2">G19*F19*E19*C19</f>
        <v>270</v>
      </c>
    </row>
    <row r="20" spans="1:8">
      <c r="A20" s="57"/>
      <c r="B20" t="s">
        <v>16</v>
      </c>
      <c r="C20">
        <v>13</v>
      </c>
      <c r="E20" s="14">
        <v>6.5</v>
      </c>
      <c r="F20" s="14">
        <v>6.5</v>
      </c>
      <c r="G20" s="14">
        <v>1.5</v>
      </c>
      <c r="H20" s="15">
        <f t="shared" si="2"/>
        <v>823.875</v>
      </c>
    </row>
    <row r="21" spans="1:8">
      <c r="A21" s="57"/>
      <c r="B21" t="s">
        <v>17</v>
      </c>
      <c r="C21">
        <v>23</v>
      </c>
      <c r="E21" s="14">
        <v>7</v>
      </c>
      <c r="F21" s="14">
        <v>7</v>
      </c>
      <c r="G21" s="14">
        <v>1.5</v>
      </c>
      <c r="H21" s="15">
        <f t="shared" si="2"/>
        <v>1690.5</v>
      </c>
    </row>
    <row r="22" spans="1:8">
      <c r="A22" s="57"/>
      <c r="B22" t="s">
        <v>18</v>
      </c>
      <c r="C22">
        <v>16</v>
      </c>
      <c r="E22" s="14">
        <v>7.5</v>
      </c>
      <c r="F22" s="14">
        <v>7.5</v>
      </c>
      <c r="G22" s="14">
        <v>1.5</v>
      </c>
      <c r="H22" s="15">
        <f t="shared" si="2"/>
        <v>1350</v>
      </c>
    </row>
    <row r="23" spans="1:8">
      <c r="A23" s="57"/>
      <c r="B23" t="s">
        <v>19</v>
      </c>
      <c r="C23">
        <v>2</v>
      </c>
      <c r="E23" s="14">
        <v>8</v>
      </c>
      <c r="F23" s="14">
        <v>8</v>
      </c>
      <c r="G23" s="14">
        <v>1.5</v>
      </c>
      <c r="H23" s="15">
        <f t="shared" si="2"/>
        <v>192</v>
      </c>
    </row>
    <row r="24" spans="1:8">
      <c r="A24" s="57"/>
      <c r="B24" t="s">
        <v>128</v>
      </c>
      <c r="C24">
        <v>3</v>
      </c>
      <c r="E24" s="14">
        <v>12</v>
      </c>
      <c r="F24" s="14">
        <v>6</v>
      </c>
      <c r="G24" s="14">
        <v>1.5</v>
      </c>
      <c r="H24" s="15">
        <f t="shared" si="2"/>
        <v>324</v>
      </c>
    </row>
    <row r="25" spans="1:8" ht="15.75" thickBot="1">
      <c r="A25" s="57"/>
      <c r="B25" t="s">
        <v>127</v>
      </c>
      <c r="C25">
        <v>1</v>
      </c>
      <c r="E25" s="14">
        <v>14</v>
      </c>
      <c r="F25" s="14">
        <v>5.5</v>
      </c>
      <c r="G25" s="14">
        <v>1.5</v>
      </c>
      <c r="H25" s="15">
        <f t="shared" ref="H25" si="3">G25*F25*E25*C25</f>
        <v>115.5</v>
      </c>
    </row>
    <row r="26" spans="1:8" ht="15.75" thickBot="1">
      <c r="A26" s="57"/>
      <c r="G26" s="9" t="s">
        <v>12</v>
      </c>
      <c r="H26" s="34">
        <f>SUM(H18:H25)</f>
        <v>4789.875</v>
      </c>
    </row>
    <row r="27" spans="1:8">
      <c r="A27" s="57"/>
      <c r="B27" s="11" t="s">
        <v>23</v>
      </c>
    </row>
    <row r="28" spans="1:8">
      <c r="A28" s="57"/>
      <c r="B28" t="s">
        <v>163</v>
      </c>
      <c r="C28">
        <v>50</v>
      </c>
      <c r="E28">
        <v>1</v>
      </c>
      <c r="F28">
        <v>1.75</v>
      </c>
      <c r="G28">
        <v>3.5</v>
      </c>
      <c r="H28">
        <f>G28*F28*E28*C28</f>
        <v>306.25</v>
      </c>
    </row>
    <row r="29" spans="1:8" ht="15.75" thickBot="1">
      <c r="A29" s="57"/>
      <c r="B29" t="s">
        <v>164</v>
      </c>
      <c r="C29">
        <v>18</v>
      </c>
      <c r="E29">
        <v>1</v>
      </c>
      <c r="F29">
        <v>2.25</v>
      </c>
      <c r="G29">
        <v>3.5</v>
      </c>
      <c r="H29">
        <f>G29*F29*E29*C29</f>
        <v>141.75</v>
      </c>
    </row>
    <row r="30" spans="1:8">
      <c r="A30" s="57"/>
      <c r="G30" s="52" t="s">
        <v>12</v>
      </c>
      <c r="H30" s="53">
        <f>SUM(H28:H29)</f>
        <v>448</v>
      </c>
    </row>
    <row r="31" spans="1:8" ht="18.75">
      <c r="A31" s="57"/>
      <c r="B31" s="12" t="s">
        <v>20</v>
      </c>
    </row>
    <row r="32" spans="1:8">
      <c r="A32" s="57"/>
      <c r="B32" s="11" t="s">
        <v>24</v>
      </c>
    </row>
    <row r="33" spans="1:8">
      <c r="A33" s="57"/>
      <c r="B33" t="s">
        <v>130</v>
      </c>
      <c r="C33">
        <v>2</v>
      </c>
      <c r="E33" s="14">
        <v>36.25</v>
      </c>
      <c r="F33" s="14">
        <v>1</v>
      </c>
      <c r="G33" s="14">
        <v>1.5</v>
      </c>
      <c r="H33" s="15">
        <f>SUM(G33*F33*E33*C33)</f>
        <v>108.75</v>
      </c>
    </row>
    <row r="34" spans="1:8">
      <c r="A34" s="57"/>
      <c r="B34" t="s">
        <v>131</v>
      </c>
      <c r="C34">
        <v>2</v>
      </c>
      <c r="E34" s="14">
        <v>39.25</v>
      </c>
      <c r="F34" s="14">
        <v>1</v>
      </c>
      <c r="G34" s="14">
        <v>1.5</v>
      </c>
      <c r="H34" s="15">
        <f t="shared" ref="H34:H70" si="4">SUM(G34*F34*E34*C34)</f>
        <v>117.75</v>
      </c>
    </row>
    <row r="35" spans="1:8">
      <c r="A35" s="57"/>
      <c r="B35" t="s">
        <v>148</v>
      </c>
      <c r="C35">
        <v>2</v>
      </c>
      <c r="E35" s="14">
        <v>13.75</v>
      </c>
      <c r="F35" s="14">
        <v>1</v>
      </c>
      <c r="G35" s="14">
        <v>1.5</v>
      </c>
      <c r="H35" s="15">
        <f t="shared" si="4"/>
        <v>41.25</v>
      </c>
    </row>
    <row r="36" spans="1:8">
      <c r="A36" s="57"/>
      <c r="B36" t="s">
        <v>132</v>
      </c>
      <c r="C36">
        <v>1</v>
      </c>
      <c r="E36" s="14">
        <v>11.75</v>
      </c>
      <c r="F36" s="14">
        <v>1</v>
      </c>
      <c r="G36" s="14">
        <v>1.5</v>
      </c>
      <c r="H36" s="15">
        <f t="shared" si="4"/>
        <v>17.625</v>
      </c>
    </row>
    <row r="37" spans="1:8">
      <c r="A37" s="57"/>
      <c r="B37" t="s">
        <v>133</v>
      </c>
      <c r="C37">
        <v>1</v>
      </c>
      <c r="E37" s="14">
        <v>126.5</v>
      </c>
      <c r="F37" s="14">
        <v>1</v>
      </c>
      <c r="G37" s="14">
        <v>1.5</v>
      </c>
      <c r="H37" s="15">
        <f t="shared" si="4"/>
        <v>189.75</v>
      </c>
    </row>
    <row r="38" spans="1:8">
      <c r="A38" s="57"/>
      <c r="B38" t="s">
        <v>134</v>
      </c>
      <c r="C38">
        <v>1</v>
      </c>
      <c r="E38" s="14">
        <v>43.13</v>
      </c>
      <c r="F38" s="14">
        <v>1</v>
      </c>
      <c r="G38" s="14">
        <v>1.5</v>
      </c>
      <c r="H38" s="15">
        <f t="shared" si="4"/>
        <v>64.695000000000007</v>
      </c>
    </row>
    <row r="39" spans="1:8">
      <c r="A39" s="57"/>
      <c r="B39" t="s">
        <v>135</v>
      </c>
      <c r="C39">
        <v>1</v>
      </c>
      <c r="E39" s="14">
        <v>13.75</v>
      </c>
      <c r="F39" s="14">
        <v>1</v>
      </c>
      <c r="G39" s="14">
        <v>1.5</v>
      </c>
      <c r="H39" s="15">
        <f t="shared" si="4"/>
        <v>20.625</v>
      </c>
    </row>
    <row r="40" spans="1:8">
      <c r="A40" s="57"/>
      <c r="B40" t="s">
        <v>136</v>
      </c>
      <c r="C40">
        <v>1</v>
      </c>
      <c r="E40" s="14">
        <v>35.25</v>
      </c>
      <c r="F40" s="14">
        <v>1</v>
      </c>
      <c r="G40" s="14">
        <v>1.5</v>
      </c>
      <c r="H40" s="15">
        <f t="shared" si="4"/>
        <v>52.875</v>
      </c>
    </row>
    <row r="41" spans="1:8">
      <c r="A41" s="57"/>
      <c r="B41" t="s">
        <v>137</v>
      </c>
      <c r="C41">
        <v>1</v>
      </c>
      <c r="E41" s="14">
        <v>15.75</v>
      </c>
      <c r="F41" s="14">
        <v>1</v>
      </c>
      <c r="G41" s="14">
        <v>1.5</v>
      </c>
      <c r="H41" s="15">
        <f t="shared" si="4"/>
        <v>23.625</v>
      </c>
    </row>
    <row r="42" spans="1:8">
      <c r="A42" s="57"/>
      <c r="B42" t="s">
        <v>138</v>
      </c>
      <c r="C42">
        <v>1</v>
      </c>
      <c r="E42" s="14">
        <v>13.75</v>
      </c>
      <c r="F42" s="14">
        <v>1</v>
      </c>
      <c r="G42" s="14">
        <v>1.5</v>
      </c>
      <c r="H42" s="15">
        <f t="shared" si="4"/>
        <v>20.625</v>
      </c>
    </row>
    <row r="43" spans="1:8">
      <c r="A43" s="57"/>
      <c r="B43" t="s">
        <v>139</v>
      </c>
      <c r="C43">
        <v>1</v>
      </c>
      <c r="E43" s="14">
        <v>17.75</v>
      </c>
      <c r="F43" s="14">
        <v>1</v>
      </c>
      <c r="G43" s="14">
        <v>1.5</v>
      </c>
      <c r="H43" s="15">
        <f t="shared" si="4"/>
        <v>26.625</v>
      </c>
    </row>
    <row r="44" spans="1:8">
      <c r="A44" s="57"/>
      <c r="B44" t="s">
        <v>140</v>
      </c>
      <c r="C44">
        <v>1</v>
      </c>
      <c r="E44" s="14">
        <v>66</v>
      </c>
      <c r="F44" s="14">
        <v>1</v>
      </c>
      <c r="G44" s="14">
        <v>1.5</v>
      </c>
      <c r="H44" s="15">
        <f t="shared" si="4"/>
        <v>99</v>
      </c>
    </row>
    <row r="45" spans="1:8">
      <c r="A45" s="57"/>
      <c r="B45" t="s">
        <v>141</v>
      </c>
      <c r="C45">
        <v>2</v>
      </c>
      <c r="E45" s="14">
        <v>15.75</v>
      </c>
      <c r="F45" s="14">
        <v>1</v>
      </c>
      <c r="G45" s="14">
        <v>1.5</v>
      </c>
      <c r="H45" s="15">
        <f t="shared" si="4"/>
        <v>47.25</v>
      </c>
    </row>
    <row r="46" spans="1:8">
      <c r="A46" s="57"/>
      <c r="B46" t="s">
        <v>142</v>
      </c>
      <c r="C46">
        <v>1</v>
      </c>
      <c r="E46" s="14">
        <v>11.75</v>
      </c>
      <c r="F46" s="14">
        <v>1</v>
      </c>
      <c r="G46" s="14">
        <v>1.5</v>
      </c>
      <c r="H46" s="15">
        <f t="shared" si="4"/>
        <v>17.625</v>
      </c>
    </row>
    <row r="47" spans="1:8">
      <c r="A47" s="57"/>
      <c r="B47" t="s">
        <v>143</v>
      </c>
      <c r="C47">
        <v>1</v>
      </c>
      <c r="E47" s="14">
        <v>5.62</v>
      </c>
      <c r="F47" s="14">
        <v>1</v>
      </c>
      <c r="G47" s="14">
        <v>1.5</v>
      </c>
      <c r="H47" s="15">
        <f t="shared" si="4"/>
        <v>8.43</v>
      </c>
    </row>
    <row r="48" spans="1:8">
      <c r="A48" s="57"/>
      <c r="B48" t="s">
        <v>144</v>
      </c>
      <c r="C48">
        <v>1</v>
      </c>
      <c r="E48" s="14">
        <v>43.25</v>
      </c>
      <c r="F48" s="14">
        <v>1</v>
      </c>
      <c r="G48" s="14">
        <v>1.5</v>
      </c>
      <c r="H48" s="15">
        <f t="shared" si="4"/>
        <v>64.875</v>
      </c>
    </row>
    <row r="49" spans="1:8">
      <c r="A49" s="57"/>
      <c r="B49" t="s">
        <v>145</v>
      </c>
      <c r="C49">
        <v>1</v>
      </c>
      <c r="E49" s="14">
        <v>20.5</v>
      </c>
      <c r="F49" s="14">
        <v>1</v>
      </c>
      <c r="G49" s="14">
        <v>1.5</v>
      </c>
      <c r="H49" s="15">
        <f t="shared" si="4"/>
        <v>30.75</v>
      </c>
    </row>
    <row r="50" spans="1:8">
      <c r="A50" s="57"/>
      <c r="B50" s="11" t="s">
        <v>25</v>
      </c>
      <c r="E50" s="14"/>
      <c r="F50" s="14"/>
      <c r="G50" s="14"/>
      <c r="H50" s="15"/>
    </row>
    <row r="51" spans="1:8">
      <c r="A51" s="57"/>
      <c r="B51" t="s">
        <v>146</v>
      </c>
      <c r="C51">
        <v>8</v>
      </c>
      <c r="E51" s="14">
        <v>15.75</v>
      </c>
      <c r="F51" s="14">
        <v>1</v>
      </c>
      <c r="G51" s="14">
        <v>1.5</v>
      </c>
      <c r="H51" s="15">
        <f t="shared" si="4"/>
        <v>189</v>
      </c>
    </row>
    <row r="52" spans="1:8">
      <c r="A52" s="57"/>
      <c r="B52" t="s">
        <v>147</v>
      </c>
      <c r="C52">
        <v>2</v>
      </c>
      <c r="E52" s="14">
        <v>25</v>
      </c>
      <c r="F52" s="14">
        <v>1</v>
      </c>
      <c r="G52" s="14">
        <v>1.5</v>
      </c>
      <c r="H52" s="15">
        <f t="shared" si="4"/>
        <v>75</v>
      </c>
    </row>
    <row r="53" spans="1:8">
      <c r="A53" s="57"/>
      <c r="B53" t="s">
        <v>149</v>
      </c>
      <c r="C53">
        <v>2</v>
      </c>
      <c r="E53" s="14">
        <v>11.75</v>
      </c>
      <c r="F53" s="14">
        <v>1</v>
      </c>
      <c r="G53" s="14">
        <v>1.5</v>
      </c>
      <c r="H53" s="15">
        <f t="shared" si="4"/>
        <v>35.25</v>
      </c>
    </row>
    <row r="54" spans="1:8">
      <c r="A54" s="57"/>
      <c r="B54" t="s">
        <v>151</v>
      </c>
      <c r="C54">
        <v>8</v>
      </c>
      <c r="E54" s="14">
        <v>15.75</v>
      </c>
      <c r="F54" s="14">
        <v>1</v>
      </c>
      <c r="G54" s="14">
        <v>1.5</v>
      </c>
      <c r="H54" s="15">
        <f t="shared" si="4"/>
        <v>189</v>
      </c>
    </row>
    <row r="55" spans="1:8">
      <c r="A55" s="57"/>
      <c r="B55" t="s">
        <v>150</v>
      </c>
      <c r="C55">
        <v>2</v>
      </c>
      <c r="E55" s="14">
        <v>9.75</v>
      </c>
      <c r="F55" s="14">
        <v>1</v>
      </c>
      <c r="G55" s="14">
        <v>1.5</v>
      </c>
      <c r="H55" s="15">
        <f t="shared" si="4"/>
        <v>29.25</v>
      </c>
    </row>
    <row r="56" spans="1:8">
      <c r="A56" s="57"/>
      <c r="B56" t="s">
        <v>150</v>
      </c>
      <c r="C56">
        <v>2</v>
      </c>
      <c r="E56" s="14">
        <v>10</v>
      </c>
      <c r="F56" s="14">
        <v>1</v>
      </c>
      <c r="G56" s="14">
        <v>1.5</v>
      </c>
      <c r="H56" s="15">
        <f t="shared" si="4"/>
        <v>30</v>
      </c>
    </row>
    <row r="57" spans="1:8">
      <c r="A57" s="57"/>
      <c r="B57" t="s">
        <v>150</v>
      </c>
      <c r="C57">
        <v>2</v>
      </c>
      <c r="E57" s="14">
        <v>5.25</v>
      </c>
      <c r="F57" s="14">
        <v>1</v>
      </c>
      <c r="G57" s="14">
        <v>1.5</v>
      </c>
      <c r="H57" s="15">
        <f t="shared" si="4"/>
        <v>15.75</v>
      </c>
    </row>
    <row r="58" spans="1:8">
      <c r="A58" s="57"/>
      <c r="B58" t="s">
        <v>152</v>
      </c>
      <c r="C58">
        <v>1</v>
      </c>
      <c r="E58" s="14">
        <v>33.25</v>
      </c>
      <c r="F58" s="14">
        <v>1</v>
      </c>
      <c r="G58" s="14">
        <v>1.5</v>
      </c>
      <c r="H58" s="15">
        <f t="shared" si="4"/>
        <v>49.875</v>
      </c>
    </row>
    <row r="59" spans="1:8">
      <c r="A59" s="57"/>
      <c r="B59" t="s">
        <v>154</v>
      </c>
      <c r="C59">
        <v>1</v>
      </c>
      <c r="E59" s="14">
        <v>33.25</v>
      </c>
      <c r="F59" s="14">
        <v>1</v>
      </c>
      <c r="G59" s="14">
        <v>1.5</v>
      </c>
      <c r="H59" s="15">
        <f t="shared" si="4"/>
        <v>49.875</v>
      </c>
    </row>
    <row r="60" spans="1:8">
      <c r="A60" s="57"/>
      <c r="B60" t="s">
        <v>153</v>
      </c>
      <c r="C60">
        <v>1</v>
      </c>
      <c r="E60" s="14">
        <v>33.25</v>
      </c>
      <c r="F60" s="14">
        <v>1</v>
      </c>
      <c r="G60" s="14">
        <v>1.5</v>
      </c>
      <c r="H60" s="15">
        <f t="shared" si="4"/>
        <v>49.875</v>
      </c>
    </row>
    <row r="61" spans="1:8">
      <c r="A61" s="57"/>
      <c r="B61" t="s">
        <v>155</v>
      </c>
      <c r="C61">
        <v>1</v>
      </c>
      <c r="E61" s="14">
        <v>33.25</v>
      </c>
      <c r="F61" s="14">
        <v>1</v>
      </c>
      <c r="G61" s="14">
        <v>1.5</v>
      </c>
      <c r="H61" s="15">
        <f t="shared" si="4"/>
        <v>49.875</v>
      </c>
    </row>
    <row r="62" spans="1:8">
      <c r="A62" s="57"/>
      <c r="B62" t="s">
        <v>156</v>
      </c>
      <c r="C62">
        <v>1</v>
      </c>
      <c r="E62" s="14">
        <v>5.75</v>
      </c>
      <c r="F62" s="14">
        <v>1</v>
      </c>
      <c r="G62" s="14">
        <v>1.5</v>
      </c>
      <c r="H62" s="15">
        <f t="shared" si="4"/>
        <v>8.625</v>
      </c>
    </row>
    <row r="63" spans="1:8">
      <c r="A63" s="57"/>
      <c r="B63" t="s">
        <v>157</v>
      </c>
      <c r="C63">
        <v>2</v>
      </c>
      <c r="E63" s="14">
        <v>10.25</v>
      </c>
      <c r="F63" s="14">
        <v>1</v>
      </c>
      <c r="G63" s="14">
        <v>1.5</v>
      </c>
      <c r="H63" s="15">
        <f t="shared" si="4"/>
        <v>30.75</v>
      </c>
    </row>
    <row r="64" spans="1:8">
      <c r="A64" s="57"/>
      <c r="B64" t="s">
        <v>157</v>
      </c>
      <c r="C64">
        <v>1</v>
      </c>
      <c r="E64" s="14">
        <v>15.75</v>
      </c>
      <c r="F64" s="14">
        <v>1</v>
      </c>
      <c r="G64" s="14">
        <v>1.5</v>
      </c>
      <c r="H64" s="15">
        <f t="shared" si="4"/>
        <v>23.625</v>
      </c>
    </row>
    <row r="65" spans="1:8">
      <c r="A65" s="57"/>
      <c r="B65" t="s">
        <v>157</v>
      </c>
      <c r="C65">
        <v>2</v>
      </c>
      <c r="E65" s="14">
        <v>5.75</v>
      </c>
      <c r="F65" s="14">
        <v>1</v>
      </c>
      <c r="G65" s="14">
        <v>1.5</v>
      </c>
      <c r="H65" s="15">
        <f t="shared" si="4"/>
        <v>17.25</v>
      </c>
    </row>
    <row r="66" spans="1:8">
      <c r="A66" s="57"/>
      <c r="B66" t="s">
        <v>158</v>
      </c>
      <c r="C66">
        <v>1</v>
      </c>
      <c r="E66" s="14">
        <v>28.5</v>
      </c>
      <c r="F66" s="14">
        <v>1</v>
      </c>
      <c r="G66" s="14">
        <v>1.5</v>
      </c>
      <c r="H66" s="15">
        <f t="shared" si="4"/>
        <v>42.75</v>
      </c>
    </row>
    <row r="67" spans="1:8">
      <c r="A67" s="57"/>
      <c r="B67" t="s">
        <v>159</v>
      </c>
      <c r="C67">
        <v>1</v>
      </c>
      <c r="E67" s="14">
        <v>28.5</v>
      </c>
      <c r="F67" s="14">
        <v>1</v>
      </c>
      <c r="G67" s="14">
        <v>1.5</v>
      </c>
      <c r="H67" s="15">
        <f t="shared" si="4"/>
        <v>42.75</v>
      </c>
    </row>
    <row r="68" spans="1:8">
      <c r="A68" s="57"/>
      <c r="B68" t="s">
        <v>160</v>
      </c>
      <c r="C68">
        <v>1</v>
      </c>
      <c r="E68" s="14">
        <v>28.5</v>
      </c>
      <c r="F68" s="14">
        <v>1</v>
      </c>
      <c r="G68" s="14">
        <v>1.5</v>
      </c>
      <c r="H68" s="15">
        <f t="shared" si="4"/>
        <v>42.75</v>
      </c>
    </row>
    <row r="69" spans="1:8">
      <c r="A69" s="57"/>
      <c r="B69" t="s">
        <v>161</v>
      </c>
      <c r="C69">
        <v>1</v>
      </c>
      <c r="E69" s="14">
        <v>28.5</v>
      </c>
      <c r="F69" s="14">
        <v>1</v>
      </c>
      <c r="G69" s="14">
        <v>1.5</v>
      </c>
      <c r="H69" s="15">
        <f t="shared" si="4"/>
        <v>42.75</v>
      </c>
    </row>
    <row r="70" spans="1:8" ht="15.75" thickBot="1">
      <c r="A70" s="57"/>
      <c r="B70" t="s">
        <v>162</v>
      </c>
      <c r="C70">
        <v>4</v>
      </c>
      <c r="E70" s="14">
        <v>5.75</v>
      </c>
      <c r="F70" s="14">
        <v>1</v>
      </c>
      <c r="G70" s="14">
        <v>1.5</v>
      </c>
      <c r="H70" s="15">
        <f t="shared" si="4"/>
        <v>34.5</v>
      </c>
    </row>
    <row r="71" spans="1:8" ht="15.75" thickBot="1">
      <c r="A71" s="57"/>
      <c r="G71" s="9" t="s">
        <v>12</v>
      </c>
      <c r="H71" s="34">
        <f>SUM(H33:H70)</f>
        <v>2000.625</v>
      </c>
    </row>
    <row r="72" spans="1:8" ht="15.75" thickBot="1">
      <c r="A72" s="57"/>
      <c r="B72" s="9" t="s">
        <v>122</v>
      </c>
      <c r="C72" s="48"/>
      <c r="D72" s="48"/>
      <c r="E72" s="48"/>
      <c r="F72" s="48"/>
      <c r="G72" s="48"/>
      <c r="H72" s="34">
        <f>SUM(H71+H30+H26)</f>
        <v>7238.5</v>
      </c>
    </row>
    <row r="73" spans="1:8" ht="94.5">
      <c r="A73" s="57">
        <v>4</v>
      </c>
      <c r="B73" s="58" t="s">
        <v>26</v>
      </c>
    </row>
    <row r="74" spans="1:8" ht="15.75" thickBot="1">
      <c r="A74" s="57"/>
      <c r="B74" t="s">
        <v>27</v>
      </c>
      <c r="E74" t="s">
        <v>165</v>
      </c>
      <c r="H74" s="54">
        <f>H72*5/112</f>
        <v>323.14732142857144</v>
      </c>
    </row>
    <row r="75" spans="1:8" ht="15.75" thickBot="1">
      <c r="A75" s="57"/>
      <c r="G75" s="9" t="s">
        <v>12</v>
      </c>
      <c r="H75" s="51">
        <f>$H$74</f>
        <v>323.14732142857144</v>
      </c>
    </row>
    <row r="76" spans="1:8" ht="60">
      <c r="A76" s="57">
        <v>5</v>
      </c>
      <c r="B76" s="13" t="s">
        <v>28</v>
      </c>
    </row>
    <row r="77" spans="1:8" ht="15.75" thickBot="1">
      <c r="A77" s="57"/>
      <c r="C77" s="55"/>
      <c r="D77" s="55"/>
      <c r="E77" s="61">
        <f>$H$10</f>
        <v>41108.339999999997</v>
      </c>
      <c r="F77" s="55" t="s">
        <v>166</v>
      </c>
      <c r="G77" s="55"/>
      <c r="H77" s="61">
        <f>SUM(H10*2/3)</f>
        <v>27405.559999999998</v>
      </c>
    </row>
    <row r="78" spans="1:8" ht="15.75" thickBot="1">
      <c r="A78" s="57"/>
      <c r="G78" s="9" t="s">
        <v>12</v>
      </c>
      <c r="H78" s="10">
        <f>1/3*81477</f>
        <v>27159</v>
      </c>
    </row>
    <row r="79" spans="1:8" ht="60">
      <c r="A79" s="57">
        <v>6</v>
      </c>
      <c r="B79" s="13" t="s">
        <v>29</v>
      </c>
    </row>
    <row r="80" spans="1:8" ht="18.75">
      <c r="A80" s="57"/>
      <c r="B80" s="12" t="s">
        <v>167</v>
      </c>
    </row>
    <row r="81" spans="1:8">
      <c r="A81" s="57"/>
      <c r="B81" s="11" t="s">
        <v>24</v>
      </c>
    </row>
    <row r="82" spans="1:8">
      <c r="A82" s="57"/>
      <c r="B82" t="s">
        <v>130</v>
      </c>
      <c r="C82">
        <v>4</v>
      </c>
      <c r="E82" s="14">
        <v>4.75</v>
      </c>
      <c r="F82" s="14">
        <v>1.5</v>
      </c>
      <c r="G82" s="14">
        <v>1.5</v>
      </c>
      <c r="H82" s="15">
        <f>SUM(G82*F82*E82*C82)</f>
        <v>42.75</v>
      </c>
    </row>
    <row r="83" spans="1:8">
      <c r="A83" s="57"/>
      <c r="B83" t="s">
        <v>130</v>
      </c>
      <c r="C83">
        <v>2</v>
      </c>
      <c r="E83" s="14">
        <v>5.25</v>
      </c>
      <c r="F83" s="14">
        <v>1.5</v>
      </c>
      <c r="G83" s="14">
        <v>1.5</v>
      </c>
      <c r="H83" s="15">
        <f>SUM(G83*F83*E83*C83)</f>
        <v>23.625</v>
      </c>
    </row>
    <row r="84" spans="1:8">
      <c r="A84" s="57"/>
      <c r="B84" t="s">
        <v>131</v>
      </c>
      <c r="C84">
        <v>2</v>
      </c>
      <c r="E84" s="14">
        <v>4.5</v>
      </c>
      <c r="F84" s="14">
        <v>1.5</v>
      </c>
      <c r="G84" s="14">
        <v>1.5</v>
      </c>
      <c r="H84" s="15">
        <f t="shared" ref="H84:H111" si="5">SUM(G84*F84*E84*C84)</f>
        <v>20.25</v>
      </c>
    </row>
    <row r="85" spans="1:8">
      <c r="A85" s="57"/>
      <c r="B85" t="s">
        <v>131</v>
      </c>
      <c r="C85">
        <v>2</v>
      </c>
      <c r="E85" s="14">
        <v>4.25</v>
      </c>
      <c r="F85" s="14">
        <v>1.5</v>
      </c>
      <c r="G85" s="14">
        <v>1.5</v>
      </c>
      <c r="H85" s="15">
        <f t="shared" ref="H85" si="6">SUM(G85*F85*E85*C85)</f>
        <v>19.125</v>
      </c>
    </row>
    <row r="86" spans="1:8">
      <c r="A86" s="57"/>
      <c r="B86" t="s">
        <v>131</v>
      </c>
      <c r="C86">
        <v>2</v>
      </c>
      <c r="E86" s="14">
        <v>7.25</v>
      </c>
      <c r="F86" s="14">
        <v>1.5</v>
      </c>
      <c r="G86" s="14">
        <v>1.5</v>
      </c>
      <c r="H86" s="15">
        <f t="shared" ref="H86" si="7">SUM(G86*F86*E86*C86)</f>
        <v>32.625</v>
      </c>
    </row>
    <row r="87" spans="1:8">
      <c r="A87" s="57"/>
      <c r="B87" t="s">
        <v>148</v>
      </c>
      <c r="C87">
        <v>2</v>
      </c>
      <c r="E87" s="14">
        <v>10.75</v>
      </c>
      <c r="F87" s="14">
        <v>1.5</v>
      </c>
      <c r="G87" s="14">
        <v>1.5</v>
      </c>
      <c r="H87" s="15">
        <f t="shared" si="5"/>
        <v>48.375</v>
      </c>
    </row>
    <row r="88" spans="1:8">
      <c r="A88" s="57"/>
      <c r="B88" t="s">
        <v>132</v>
      </c>
      <c r="C88">
        <v>1</v>
      </c>
      <c r="E88" s="14">
        <v>4.25</v>
      </c>
      <c r="F88" s="14">
        <v>1.5</v>
      </c>
      <c r="G88" s="14">
        <v>1.5</v>
      </c>
      <c r="H88" s="15">
        <f t="shared" si="5"/>
        <v>9.5625</v>
      </c>
    </row>
    <row r="89" spans="1:8">
      <c r="A89" s="57"/>
      <c r="B89" t="s">
        <v>133</v>
      </c>
      <c r="C89">
        <v>2</v>
      </c>
      <c r="E89" s="14">
        <v>3.5</v>
      </c>
      <c r="F89" s="14">
        <v>1.5</v>
      </c>
      <c r="G89" s="14">
        <v>1.5</v>
      </c>
      <c r="H89" s="15">
        <f t="shared" si="5"/>
        <v>15.75</v>
      </c>
    </row>
    <row r="90" spans="1:8">
      <c r="A90" s="57"/>
      <c r="B90" t="s">
        <v>133</v>
      </c>
      <c r="C90">
        <v>2</v>
      </c>
      <c r="E90" s="14">
        <v>4.25</v>
      </c>
      <c r="F90" s="14">
        <v>1.5</v>
      </c>
      <c r="G90" s="14">
        <v>1.5</v>
      </c>
      <c r="H90" s="15">
        <f t="shared" ref="H90:H93" si="8">SUM(G90*F90*E90*C90)</f>
        <v>19.125</v>
      </c>
    </row>
    <row r="91" spans="1:8">
      <c r="A91" s="57"/>
      <c r="B91" t="s">
        <v>133</v>
      </c>
      <c r="C91">
        <v>2</v>
      </c>
      <c r="E91" s="14">
        <v>4.75</v>
      </c>
      <c r="F91" s="14">
        <v>1.5</v>
      </c>
      <c r="G91" s="14">
        <v>1.5</v>
      </c>
      <c r="H91" s="15">
        <f t="shared" si="8"/>
        <v>21.375</v>
      </c>
    </row>
    <row r="92" spans="1:8">
      <c r="A92" s="57"/>
      <c r="B92" t="s">
        <v>133</v>
      </c>
      <c r="C92">
        <v>1</v>
      </c>
      <c r="E92" s="14">
        <v>0.25</v>
      </c>
      <c r="F92" s="14">
        <v>1.5</v>
      </c>
      <c r="G92" s="14">
        <v>1.5</v>
      </c>
      <c r="H92" s="15">
        <f t="shared" si="8"/>
        <v>0.5625</v>
      </c>
    </row>
    <row r="93" spans="1:8">
      <c r="A93" s="57"/>
      <c r="B93" t="s">
        <v>133</v>
      </c>
      <c r="C93">
        <v>1</v>
      </c>
      <c r="E93" s="14">
        <v>4.25</v>
      </c>
      <c r="F93" s="14">
        <v>1.5</v>
      </c>
      <c r="G93" s="14">
        <v>1.5</v>
      </c>
      <c r="H93" s="15">
        <f t="shared" si="8"/>
        <v>9.5625</v>
      </c>
    </row>
    <row r="94" spans="1:8">
      <c r="A94" s="57"/>
      <c r="B94" t="s">
        <v>133</v>
      </c>
      <c r="C94">
        <v>1</v>
      </c>
      <c r="E94" s="14">
        <v>4</v>
      </c>
      <c r="F94" s="14">
        <v>1.5</v>
      </c>
      <c r="G94" s="14">
        <v>1.5</v>
      </c>
      <c r="H94" s="15">
        <f t="shared" ref="H94:H96" si="9">SUM(G94*F94*E94*C94)</f>
        <v>9</v>
      </c>
    </row>
    <row r="95" spans="1:8">
      <c r="A95" s="57"/>
      <c r="B95" t="s">
        <v>133</v>
      </c>
      <c r="C95">
        <v>1</v>
      </c>
      <c r="E95" s="14">
        <v>9.75</v>
      </c>
      <c r="F95" s="14">
        <v>1.5</v>
      </c>
      <c r="G95" s="14">
        <v>1.5</v>
      </c>
      <c r="H95" s="15">
        <f t="shared" si="9"/>
        <v>21.9375</v>
      </c>
    </row>
    <row r="96" spans="1:8">
      <c r="A96" s="57"/>
      <c r="B96" t="s">
        <v>133</v>
      </c>
      <c r="C96">
        <v>1</v>
      </c>
      <c r="E96" s="14">
        <v>2.25</v>
      </c>
      <c r="F96" s="14">
        <v>1.5</v>
      </c>
      <c r="G96" s="14">
        <v>1.5</v>
      </c>
      <c r="H96" s="15">
        <f t="shared" si="9"/>
        <v>5.0625</v>
      </c>
    </row>
    <row r="97" spans="1:8">
      <c r="A97" s="57"/>
      <c r="B97" t="s">
        <v>133</v>
      </c>
      <c r="C97">
        <v>2</v>
      </c>
      <c r="E97" s="14">
        <v>4</v>
      </c>
      <c r="F97" s="14">
        <v>1.5</v>
      </c>
      <c r="G97" s="14">
        <v>1.5</v>
      </c>
      <c r="H97" s="15">
        <f t="shared" ref="H97" si="10">SUM(G97*F97*E97*C97)</f>
        <v>18</v>
      </c>
    </row>
    <row r="98" spans="1:8">
      <c r="A98" s="57"/>
      <c r="B98" t="s">
        <v>134</v>
      </c>
      <c r="C98">
        <v>2</v>
      </c>
      <c r="E98" s="14">
        <v>4.75</v>
      </c>
      <c r="F98" s="14">
        <v>1.5</v>
      </c>
      <c r="G98" s="14">
        <v>1.5</v>
      </c>
      <c r="H98" s="15">
        <f t="shared" si="5"/>
        <v>21.375</v>
      </c>
    </row>
    <row r="99" spans="1:8">
      <c r="A99" s="57"/>
      <c r="B99" t="s">
        <v>134</v>
      </c>
      <c r="C99">
        <v>1</v>
      </c>
      <c r="E99" s="14">
        <v>5</v>
      </c>
      <c r="F99" s="14">
        <v>1.5</v>
      </c>
      <c r="G99" s="14">
        <v>1.5</v>
      </c>
      <c r="H99" s="15">
        <f>SUM(G99*F99*E99*C99)</f>
        <v>11.25</v>
      </c>
    </row>
    <row r="100" spans="1:8">
      <c r="A100" s="57"/>
      <c r="B100" t="s">
        <v>134</v>
      </c>
      <c r="C100">
        <v>1</v>
      </c>
      <c r="E100" s="14">
        <v>3.5</v>
      </c>
      <c r="F100" s="14">
        <v>1.5</v>
      </c>
      <c r="G100" s="14">
        <v>1.5</v>
      </c>
      <c r="H100" s="15">
        <f t="shared" ref="H100:H101" si="11">SUM(G100*F100*E100*C100)</f>
        <v>7.875</v>
      </c>
    </row>
    <row r="101" spans="1:8">
      <c r="A101" s="57"/>
      <c r="B101" t="s">
        <v>134</v>
      </c>
      <c r="C101">
        <v>1</v>
      </c>
      <c r="E101" s="14">
        <v>5.25</v>
      </c>
      <c r="F101" s="14">
        <v>1.5</v>
      </c>
      <c r="G101" s="14">
        <v>1.5</v>
      </c>
      <c r="H101" s="15">
        <f t="shared" si="11"/>
        <v>11.8125</v>
      </c>
    </row>
    <row r="102" spans="1:8">
      <c r="A102" s="57"/>
      <c r="B102" t="s">
        <v>135</v>
      </c>
      <c r="C102">
        <v>1</v>
      </c>
      <c r="E102" s="14">
        <v>5</v>
      </c>
      <c r="F102" s="14">
        <v>1.5</v>
      </c>
      <c r="G102" s="14">
        <v>1.5</v>
      </c>
      <c r="H102" s="15">
        <f t="shared" si="5"/>
        <v>11.25</v>
      </c>
    </row>
    <row r="103" spans="1:8">
      <c r="A103" s="57"/>
      <c r="B103" t="s">
        <v>137</v>
      </c>
      <c r="C103">
        <v>1</v>
      </c>
      <c r="E103" s="14">
        <v>10.25</v>
      </c>
      <c r="F103" s="14">
        <v>1.5</v>
      </c>
      <c r="G103" s="14">
        <v>1.5</v>
      </c>
      <c r="H103" s="15">
        <f t="shared" si="5"/>
        <v>23.0625</v>
      </c>
    </row>
    <row r="104" spans="1:8">
      <c r="A104" s="57"/>
      <c r="B104" t="s">
        <v>139</v>
      </c>
      <c r="C104">
        <v>1</v>
      </c>
      <c r="E104" s="14">
        <v>10.75</v>
      </c>
      <c r="F104" s="14">
        <v>1.5</v>
      </c>
      <c r="G104" s="14">
        <v>1.5</v>
      </c>
      <c r="H104" s="15">
        <f t="shared" si="5"/>
        <v>24.1875</v>
      </c>
    </row>
    <row r="105" spans="1:8">
      <c r="A105" s="57"/>
      <c r="B105" t="s">
        <v>139</v>
      </c>
      <c r="C105">
        <v>1</v>
      </c>
      <c r="E105" s="14">
        <v>9.75</v>
      </c>
      <c r="F105" s="14">
        <v>1.5</v>
      </c>
      <c r="G105" s="14">
        <v>1.5</v>
      </c>
      <c r="H105" s="15">
        <f t="shared" si="5"/>
        <v>21.9375</v>
      </c>
    </row>
    <row r="106" spans="1:8">
      <c r="A106" s="57"/>
      <c r="B106" t="s">
        <v>140</v>
      </c>
      <c r="C106">
        <v>1</v>
      </c>
      <c r="E106" s="14">
        <v>6.75</v>
      </c>
      <c r="F106" s="14">
        <v>1.5</v>
      </c>
      <c r="G106" s="14">
        <v>1.5</v>
      </c>
      <c r="H106" s="15">
        <f t="shared" si="5"/>
        <v>15.1875</v>
      </c>
    </row>
    <row r="107" spans="1:8">
      <c r="A107" s="57"/>
      <c r="B107" t="s">
        <v>141</v>
      </c>
      <c r="C107">
        <v>1</v>
      </c>
      <c r="E107" s="14">
        <v>9.25</v>
      </c>
      <c r="F107" s="14">
        <v>1.5</v>
      </c>
      <c r="G107" s="14">
        <v>1.5</v>
      </c>
      <c r="H107" s="15">
        <f t="shared" si="5"/>
        <v>20.8125</v>
      </c>
    </row>
    <row r="108" spans="1:8">
      <c r="A108" s="57"/>
      <c r="B108" t="s">
        <v>141</v>
      </c>
      <c r="C108">
        <v>1</v>
      </c>
      <c r="E108" s="14">
        <v>9.75</v>
      </c>
      <c r="F108" s="14">
        <v>1.5</v>
      </c>
      <c r="G108" s="14">
        <v>1.5</v>
      </c>
      <c r="H108" s="15">
        <f t="shared" si="5"/>
        <v>21.9375</v>
      </c>
    </row>
    <row r="109" spans="1:8">
      <c r="A109" s="57"/>
      <c r="B109" t="s">
        <v>143</v>
      </c>
      <c r="C109">
        <v>1</v>
      </c>
      <c r="E109" s="14">
        <v>5.62</v>
      </c>
      <c r="F109" s="14">
        <v>1.5</v>
      </c>
      <c r="G109" s="14">
        <v>1.5</v>
      </c>
      <c r="H109" s="15">
        <f t="shared" si="5"/>
        <v>12.645</v>
      </c>
    </row>
    <row r="110" spans="1:8">
      <c r="A110" s="57"/>
      <c r="B110" t="s">
        <v>144</v>
      </c>
      <c r="C110">
        <v>1</v>
      </c>
      <c r="E110" s="14">
        <v>12</v>
      </c>
      <c r="F110" s="14">
        <v>1.5</v>
      </c>
      <c r="G110" s="14">
        <v>1.5</v>
      </c>
      <c r="H110" s="15">
        <f t="shared" si="5"/>
        <v>27</v>
      </c>
    </row>
    <row r="111" spans="1:8">
      <c r="A111" s="57"/>
      <c r="B111" t="s">
        <v>145</v>
      </c>
      <c r="C111">
        <v>2</v>
      </c>
      <c r="E111" s="14">
        <v>7.5</v>
      </c>
      <c r="F111" s="14">
        <v>1.5</v>
      </c>
      <c r="G111" s="14">
        <v>1.5</v>
      </c>
      <c r="H111" s="15">
        <f t="shared" si="5"/>
        <v>33.75</v>
      </c>
    </row>
    <row r="112" spans="1:8">
      <c r="A112" s="57"/>
      <c r="B112" t="s">
        <v>145</v>
      </c>
      <c r="C112">
        <v>1</v>
      </c>
      <c r="E112" s="14">
        <v>7.25</v>
      </c>
      <c r="F112" s="14">
        <v>1.5</v>
      </c>
      <c r="G112" s="14">
        <v>1.5</v>
      </c>
      <c r="H112" s="15">
        <f t="shared" ref="H112" si="12">SUM(G112*F112*E112*C112)</f>
        <v>16.3125</v>
      </c>
    </row>
    <row r="113" spans="1:8">
      <c r="A113" s="57"/>
      <c r="B113" t="s">
        <v>145</v>
      </c>
      <c r="C113">
        <v>2</v>
      </c>
      <c r="E113" s="14">
        <v>8.25</v>
      </c>
      <c r="F113" s="14">
        <v>1.5</v>
      </c>
      <c r="G113" s="14">
        <v>1.5</v>
      </c>
      <c r="H113" s="15">
        <f t="shared" ref="H113:H114" si="13">SUM(G113*F113*E113*C113)</f>
        <v>37.125</v>
      </c>
    </row>
    <row r="114" spans="1:8">
      <c r="A114" s="57"/>
      <c r="B114" t="s">
        <v>145</v>
      </c>
      <c r="C114">
        <v>1</v>
      </c>
      <c r="E114" s="14">
        <v>6.75</v>
      </c>
      <c r="F114" s="14">
        <v>1.5</v>
      </c>
      <c r="G114" s="14">
        <v>1.5</v>
      </c>
      <c r="H114" s="15">
        <f t="shared" si="13"/>
        <v>15.1875</v>
      </c>
    </row>
    <row r="115" spans="1:8">
      <c r="A115" s="57"/>
      <c r="B115" t="s">
        <v>145</v>
      </c>
      <c r="C115">
        <v>1</v>
      </c>
      <c r="E115" s="14">
        <v>0.75</v>
      </c>
      <c r="F115" s="14">
        <v>1.5</v>
      </c>
      <c r="G115" s="14">
        <v>1.5</v>
      </c>
      <c r="H115" s="15">
        <f t="shared" ref="H115" si="14">SUM(G115*F115*E115*C115)</f>
        <v>1.6875</v>
      </c>
    </row>
    <row r="116" spans="1:8">
      <c r="A116" s="57"/>
      <c r="B116" s="11" t="s">
        <v>25</v>
      </c>
      <c r="E116" s="14"/>
      <c r="F116" s="14"/>
      <c r="G116" s="14"/>
      <c r="H116" s="15"/>
    </row>
    <row r="117" spans="1:8">
      <c r="A117" s="57"/>
      <c r="B117" t="s">
        <v>146</v>
      </c>
      <c r="C117">
        <v>8</v>
      </c>
      <c r="E117" s="14">
        <v>10</v>
      </c>
      <c r="F117" s="14">
        <v>1.5</v>
      </c>
      <c r="G117" s="14">
        <v>1.5</v>
      </c>
      <c r="H117" s="15">
        <f t="shared" ref="H117:H138" si="15">SUM(G117*F117*E117*C117)</f>
        <v>180</v>
      </c>
    </row>
    <row r="118" spans="1:8">
      <c r="A118" s="57"/>
      <c r="B118" t="s">
        <v>147</v>
      </c>
      <c r="C118">
        <v>2</v>
      </c>
      <c r="E118" s="14">
        <v>5.42</v>
      </c>
      <c r="F118" s="14">
        <v>1.5</v>
      </c>
      <c r="G118" s="14">
        <v>1.5</v>
      </c>
      <c r="H118" s="15">
        <f t="shared" si="15"/>
        <v>24.39</v>
      </c>
    </row>
    <row r="119" spans="1:8">
      <c r="A119" s="57"/>
      <c r="B119" t="s">
        <v>149</v>
      </c>
      <c r="C119">
        <v>4</v>
      </c>
      <c r="E119" s="14">
        <v>5.5</v>
      </c>
      <c r="F119" s="14">
        <v>1.5</v>
      </c>
      <c r="G119" s="14">
        <v>1.5</v>
      </c>
      <c r="H119" s="15">
        <f t="shared" si="15"/>
        <v>49.5</v>
      </c>
    </row>
    <row r="120" spans="1:8">
      <c r="A120" s="57"/>
      <c r="B120" t="s">
        <v>151</v>
      </c>
      <c r="C120">
        <v>8</v>
      </c>
      <c r="E120" s="14">
        <v>9.5</v>
      </c>
      <c r="F120" s="14">
        <v>1.5</v>
      </c>
      <c r="G120" s="14">
        <v>1.5</v>
      </c>
      <c r="H120" s="15">
        <f t="shared" si="15"/>
        <v>171</v>
      </c>
    </row>
    <row r="121" spans="1:8">
      <c r="A121" s="57"/>
      <c r="B121" t="s">
        <v>150</v>
      </c>
      <c r="C121">
        <v>2</v>
      </c>
      <c r="E121" s="14">
        <v>7.75</v>
      </c>
      <c r="F121" s="14">
        <v>1.5</v>
      </c>
      <c r="G121" s="14">
        <v>1.5</v>
      </c>
      <c r="H121" s="15">
        <f t="shared" si="15"/>
        <v>34.875</v>
      </c>
    </row>
    <row r="122" spans="1:8">
      <c r="A122" s="57"/>
      <c r="B122" t="s">
        <v>150</v>
      </c>
      <c r="C122">
        <v>2</v>
      </c>
      <c r="E122" s="14">
        <v>7.75</v>
      </c>
      <c r="F122" s="14">
        <v>1.5</v>
      </c>
      <c r="G122" s="14">
        <v>1.5</v>
      </c>
      <c r="H122" s="15">
        <f t="shared" si="15"/>
        <v>34.875</v>
      </c>
    </row>
    <row r="123" spans="1:8">
      <c r="A123" s="57"/>
      <c r="B123" t="s">
        <v>150</v>
      </c>
      <c r="C123">
        <v>2</v>
      </c>
      <c r="E123" s="14">
        <v>2.75</v>
      </c>
      <c r="F123" s="14">
        <v>1.5</v>
      </c>
      <c r="G123" s="14">
        <v>1.5</v>
      </c>
      <c r="H123" s="15">
        <f t="shared" si="15"/>
        <v>12.375</v>
      </c>
    </row>
    <row r="124" spans="1:8">
      <c r="A124" s="57"/>
      <c r="B124" t="s">
        <v>152</v>
      </c>
      <c r="C124">
        <v>1</v>
      </c>
      <c r="E124" s="14">
        <v>4.25</v>
      </c>
      <c r="F124" s="14">
        <v>1.5</v>
      </c>
      <c r="G124" s="14">
        <v>1.5</v>
      </c>
      <c r="H124" s="15">
        <f t="shared" si="15"/>
        <v>9.5625</v>
      </c>
    </row>
    <row r="125" spans="1:8">
      <c r="A125" s="57"/>
      <c r="B125" t="s">
        <v>154</v>
      </c>
      <c r="C125">
        <v>1</v>
      </c>
      <c r="E125" s="14">
        <v>3.25</v>
      </c>
      <c r="F125" s="14">
        <v>1.5</v>
      </c>
      <c r="G125" s="14">
        <v>1.5</v>
      </c>
      <c r="H125" s="15">
        <f t="shared" si="15"/>
        <v>7.3125</v>
      </c>
    </row>
    <row r="126" spans="1:8">
      <c r="A126" s="57"/>
      <c r="B126" t="s">
        <v>152</v>
      </c>
      <c r="C126">
        <v>1</v>
      </c>
      <c r="E126" s="14">
        <v>4.75</v>
      </c>
      <c r="F126" s="14">
        <v>1.5</v>
      </c>
      <c r="G126" s="14">
        <v>1.5</v>
      </c>
      <c r="H126" s="15">
        <f t="shared" ref="H126:H127" si="16">SUM(G126*F126*E126*C126)</f>
        <v>10.6875</v>
      </c>
    </row>
    <row r="127" spans="1:8">
      <c r="A127" s="57"/>
      <c r="B127" t="s">
        <v>152</v>
      </c>
      <c r="C127">
        <v>2</v>
      </c>
      <c r="E127" s="14">
        <v>4.25</v>
      </c>
      <c r="F127" s="14">
        <v>1.5</v>
      </c>
      <c r="G127" s="14">
        <v>1.5</v>
      </c>
      <c r="H127" s="15">
        <f t="shared" si="16"/>
        <v>19.125</v>
      </c>
    </row>
    <row r="128" spans="1:8">
      <c r="A128" s="57"/>
      <c r="B128" t="s">
        <v>153</v>
      </c>
      <c r="C128">
        <v>1</v>
      </c>
      <c r="E128" s="14">
        <v>7.25</v>
      </c>
      <c r="F128" s="14">
        <v>1.5</v>
      </c>
      <c r="G128" s="14">
        <v>1.5</v>
      </c>
      <c r="H128" s="15">
        <f t="shared" si="15"/>
        <v>16.3125</v>
      </c>
    </row>
    <row r="129" spans="1:8">
      <c r="A129" s="57"/>
      <c r="B129" t="s">
        <v>155</v>
      </c>
      <c r="C129">
        <v>2</v>
      </c>
      <c r="E129" s="14">
        <v>7.75</v>
      </c>
      <c r="F129" s="14">
        <v>1.5</v>
      </c>
      <c r="G129" s="14">
        <v>1.5</v>
      </c>
      <c r="H129" s="15">
        <f t="shared" si="15"/>
        <v>34.875</v>
      </c>
    </row>
    <row r="130" spans="1:8">
      <c r="A130" s="57"/>
      <c r="B130" t="s">
        <v>155</v>
      </c>
      <c r="C130">
        <v>1</v>
      </c>
      <c r="E130" s="14">
        <v>4.25</v>
      </c>
      <c r="F130" s="14">
        <v>1.5</v>
      </c>
      <c r="G130" s="14">
        <v>1.5</v>
      </c>
      <c r="H130" s="15">
        <f t="shared" si="15"/>
        <v>9.5625</v>
      </c>
    </row>
    <row r="131" spans="1:8">
      <c r="A131" s="57"/>
      <c r="B131" t="s">
        <v>155</v>
      </c>
      <c r="C131">
        <v>1</v>
      </c>
      <c r="E131" s="14">
        <v>4.75</v>
      </c>
      <c r="F131" s="14">
        <v>1.5</v>
      </c>
      <c r="G131" s="14">
        <v>1.5</v>
      </c>
      <c r="H131" s="15">
        <f t="shared" si="15"/>
        <v>10.6875</v>
      </c>
    </row>
    <row r="132" spans="1:8">
      <c r="A132" s="57"/>
      <c r="B132" t="s">
        <v>157</v>
      </c>
      <c r="C132">
        <v>1</v>
      </c>
      <c r="E132" s="14">
        <v>5.25</v>
      </c>
      <c r="F132" s="14">
        <v>1.5</v>
      </c>
      <c r="G132" s="14">
        <v>1.5</v>
      </c>
      <c r="H132" s="15">
        <f t="shared" si="15"/>
        <v>11.8125</v>
      </c>
    </row>
    <row r="133" spans="1:8">
      <c r="A133" s="57"/>
      <c r="B133" t="s">
        <v>157</v>
      </c>
      <c r="C133">
        <v>1</v>
      </c>
      <c r="E133" s="14">
        <v>4.75</v>
      </c>
      <c r="F133" s="14">
        <v>1.5</v>
      </c>
      <c r="G133" s="14">
        <v>1.5</v>
      </c>
      <c r="H133" s="15">
        <f t="shared" si="15"/>
        <v>10.6875</v>
      </c>
    </row>
    <row r="134" spans="1:8">
      <c r="A134" s="57"/>
      <c r="B134" t="s">
        <v>158</v>
      </c>
      <c r="C134">
        <v>1</v>
      </c>
      <c r="E134" s="14">
        <v>3.75</v>
      </c>
      <c r="F134" s="14">
        <v>1.5</v>
      </c>
      <c r="G134" s="14">
        <v>1.5</v>
      </c>
      <c r="H134" s="15">
        <f t="shared" si="15"/>
        <v>8.4375</v>
      </c>
    </row>
    <row r="135" spans="1:8">
      <c r="A135" s="57"/>
      <c r="B135" t="s">
        <v>159</v>
      </c>
      <c r="C135">
        <v>1</v>
      </c>
      <c r="E135" s="14">
        <v>4.25</v>
      </c>
      <c r="F135" s="14">
        <v>1.5</v>
      </c>
      <c r="G135" s="14">
        <v>1.5</v>
      </c>
      <c r="H135" s="15">
        <f t="shared" si="15"/>
        <v>9.5625</v>
      </c>
    </row>
    <row r="136" spans="1:8">
      <c r="A136" s="57"/>
      <c r="B136" t="s">
        <v>160</v>
      </c>
      <c r="C136">
        <v>1</v>
      </c>
      <c r="E136" s="14">
        <v>3.75</v>
      </c>
      <c r="F136" s="14">
        <v>1.5</v>
      </c>
      <c r="G136" s="14">
        <v>1.5</v>
      </c>
      <c r="H136" s="15">
        <f t="shared" si="15"/>
        <v>8.4375</v>
      </c>
    </row>
    <row r="137" spans="1:8">
      <c r="A137" s="57"/>
      <c r="B137" t="s">
        <v>161</v>
      </c>
      <c r="C137">
        <v>1</v>
      </c>
      <c r="E137" s="14">
        <v>3.5</v>
      </c>
      <c r="F137" s="14">
        <v>1.5</v>
      </c>
      <c r="G137" s="14">
        <v>1.5</v>
      </c>
      <c r="H137" s="15">
        <f t="shared" si="15"/>
        <v>7.875</v>
      </c>
    </row>
    <row r="138" spans="1:8">
      <c r="A138" s="57"/>
      <c r="B138" t="s">
        <v>161</v>
      </c>
      <c r="C138">
        <v>1</v>
      </c>
      <c r="E138" s="14">
        <v>5</v>
      </c>
      <c r="F138" s="14">
        <v>1.5</v>
      </c>
      <c r="G138" s="14">
        <v>1.5</v>
      </c>
      <c r="H138" s="15">
        <f t="shared" si="15"/>
        <v>11.25</v>
      </c>
    </row>
    <row r="139" spans="1:8">
      <c r="A139" s="57"/>
      <c r="B139" t="s">
        <v>161</v>
      </c>
      <c r="C139">
        <v>1</v>
      </c>
      <c r="E139" s="14">
        <v>5.5</v>
      </c>
      <c r="F139" s="14">
        <v>1.5</v>
      </c>
      <c r="G139" s="14">
        <v>1.5</v>
      </c>
      <c r="H139" s="15">
        <f t="shared" ref="H139:H141" si="17">SUM(G139*F139*E139*C139)</f>
        <v>12.375</v>
      </c>
    </row>
    <row r="140" spans="1:8">
      <c r="A140" s="57"/>
      <c r="B140" t="s">
        <v>161</v>
      </c>
      <c r="C140">
        <v>2</v>
      </c>
      <c r="E140" s="14">
        <v>11.5</v>
      </c>
      <c r="F140" s="14">
        <v>1.5</v>
      </c>
      <c r="G140" s="14">
        <v>1.5</v>
      </c>
      <c r="H140" s="15">
        <f t="shared" si="17"/>
        <v>51.75</v>
      </c>
    </row>
    <row r="141" spans="1:8">
      <c r="A141" s="57"/>
      <c r="B141" t="s">
        <v>161</v>
      </c>
      <c r="C141">
        <v>2</v>
      </c>
      <c r="E141" s="14">
        <v>4.5</v>
      </c>
      <c r="F141" s="14">
        <v>1.5</v>
      </c>
      <c r="G141" s="14">
        <v>1.5</v>
      </c>
      <c r="H141" s="15">
        <f t="shared" si="17"/>
        <v>20.25</v>
      </c>
    </row>
    <row r="142" spans="1:8">
      <c r="A142" s="57"/>
      <c r="B142" t="s">
        <v>145</v>
      </c>
      <c r="C142">
        <v>2</v>
      </c>
      <c r="E142" s="14">
        <v>2.25</v>
      </c>
      <c r="F142" s="14">
        <v>1.5</v>
      </c>
      <c r="G142" s="14">
        <v>1.5</v>
      </c>
      <c r="H142" s="15">
        <f>SUM(G142*F142*E142*C142)</f>
        <v>10.125</v>
      </c>
    </row>
    <row r="143" spans="1:8" ht="18.75">
      <c r="A143" s="57"/>
      <c r="B143" s="12" t="s">
        <v>168</v>
      </c>
      <c r="E143" s="14"/>
      <c r="F143" s="14"/>
      <c r="G143" s="14"/>
      <c r="H143" s="15"/>
    </row>
    <row r="144" spans="1:8">
      <c r="A144" s="57"/>
      <c r="B144" s="11" t="s">
        <v>24</v>
      </c>
    </row>
    <row r="145" spans="1:8">
      <c r="A145" s="57"/>
      <c r="B145" t="s">
        <v>130</v>
      </c>
      <c r="C145">
        <v>2</v>
      </c>
      <c r="E145" s="14">
        <v>36.25</v>
      </c>
      <c r="F145" s="14">
        <v>1</v>
      </c>
      <c r="G145" s="14">
        <v>3.5</v>
      </c>
      <c r="H145" s="15">
        <f>SUM(G145*F145*E145*C145)</f>
        <v>253.75</v>
      </c>
    </row>
    <row r="146" spans="1:8">
      <c r="A146" s="57"/>
      <c r="B146" t="s">
        <v>131</v>
      </c>
      <c r="C146">
        <v>2</v>
      </c>
      <c r="E146" s="14">
        <v>39.25</v>
      </c>
      <c r="F146" s="14">
        <v>1</v>
      </c>
      <c r="G146" s="14">
        <v>3.5</v>
      </c>
      <c r="H146" s="15">
        <f t="shared" ref="H146:H161" si="18">SUM(G146*F146*E146*C146)</f>
        <v>274.75</v>
      </c>
    </row>
    <row r="147" spans="1:8">
      <c r="A147" s="57"/>
      <c r="B147" t="s">
        <v>148</v>
      </c>
      <c r="C147">
        <v>2</v>
      </c>
      <c r="E147" s="14">
        <v>13.75</v>
      </c>
      <c r="F147" s="14">
        <v>1</v>
      </c>
      <c r="G147" s="14">
        <v>3.5</v>
      </c>
      <c r="H147" s="15">
        <f t="shared" si="18"/>
        <v>96.25</v>
      </c>
    </row>
    <row r="148" spans="1:8">
      <c r="A148" s="57"/>
      <c r="B148" t="s">
        <v>132</v>
      </c>
      <c r="C148">
        <v>1</v>
      </c>
      <c r="E148" s="14">
        <v>11.75</v>
      </c>
      <c r="F148" s="14">
        <v>1</v>
      </c>
      <c r="G148" s="14">
        <v>3.5</v>
      </c>
      <c r="H148" s="15">
        <f t="shared" si="18"/>
        <v>41.125</v>
      </c>
    </row>
    <row r="149" spans="1:8">
      <c r="A149" s="57"/>
      <c r="B149" t="s">
        <v>133</v>
      </c>
      <c r="C149">
        <v>1</v>
      </c>
      <c r="E149" s="14">
        <v>126.5</v>
      </c>
      <c r="F149" s="14">
        <v>1</v>
      </c>
      <c r="G149" s="14">
        <v>3.5</v>
      </c>
      <c r="H149" s="15">
        <f t="shared" si="18"/>
        <v>442.75</v>
      </c>
    </row>
    <row r="150" spans="1:8">
      <c r="A150" s="57"/>
      <c r="B150" t="s">
        <v>134</v>
      </c>
      <c r="C150">
        <v>1</v>
      </c>
      <c r="E150" s="14">
        <v>43.13</v>
      </c>
      <c r="F150" s="14">
        <v>1</v>
      </c>
      <c r="G150" s="14">
        <v>3.5</v>
      </c>
      <c r="H150" s="15">
        <f t="shared" si="18"/>
        <v>150.95500000000001</v>
      </c>
    </row>
    <row r="151" spans="1:8">
      <c r="A151" s="57"/>
      <c r="B151" t="s">
        <v>135</v>
      </c>
      <c r="C151">
        <v>1</v>
      </c>
      <c r="E151" s="14">
        <v>13.75</v>
      </c>
      <c r="F151" s="14">
        <v>1</v>
      </c>
      <c r="G151" s="14">
        <v>3.5</v>
      </c>
      <c r="H151" s="15">
        <f t="shared" si="18"/>
        <v>48.125</v>
      </c>
    </row>
    <row r="152" spans="1:8">
      <c r="A152" s="57"/>
      <c r="B152" t="s">
        <v>136</v>
      </c>
      <c r="C152">
        <v>1</v>
      </c>
      <c r="E152" s="14">
        <v>35.25</v>
      </c>
      <c r="F152" s="14">
        <v>1</v>
      </c>
      <c r="G152" s="14">
        <v>3.5</v>
      </c>
      <c r="H152" s="15">
        <f t="shared" si="18"/>
        <v>123.375</v>
      </c>
    </row>
    <row r="153" spans="1:8">
      <c r="A153" s="57"/>
      <c r="B153" t="s">
        <v>137</v>
      </c>
      <c r="C153">
        <v>1</v>
      </c>
      <c r="E153" s="14">
        <v>15.75</v>
      </c>
      <c r="F153" s="14">
        <v>1</v>
      </c>
      <c r="G153" s="14">
        <v>3.5</v>
      </c>
      <c r="H153" s="15">
        <f t="shared" si="18"/>
        <v>55.125</v>
      </c>
    </row>
    <row r="154" spans="1:8">
      <c r="A154" s="57"/>
      <c r="B154" t="s">
        <v>138</v>
      </c>
      <c r="C154">
        <v>1</v>
      </c>
      <c r="E154" s="14">
        <v>13.75</v>
      </c>
      <c r="F154" s="14">
        <v>1</v>
      </c>
      <c r="G154" s="14">
        <v>3.5</v>
      </c>
      <c r="H154" s="15">
        <f t="shared" si="18"/>
        <v>48.125</v>
      </c>
    </row>
    <row r="155" spans="1:8">
      <c r="A155" s="57"/>
      <c r="B155" t="s">
        <v>139</v>
      </c>
      <c r="C155">
        <v>1</v>
      </c>
      <c r="E155" s="14">
        <v>17.75</v>
      </c>
      <c r="F155" s="14">
        <v>1</v>
      </c>
      <c r="G155" s="14">
        <v>3.5</v>
      </c>
      <c r="H155" s="15">
        <f t="shared" si="18"/>
        <v>62.125</v>
      </c>
    </row>
    <row r="156" spans="1:8">
      <c r="A156" s="57"/>
      <c r="B156" t="s">
        <v>140</v>
      </c>
      <c r="C156">
        <v>1</v>
      </c>
      <c r="E156" s="14">
        <v>66</v>
      </c>
      <c r="F156" s="14">
        <v>1</v>
      </c>
      <c r="G156" s="14">
        <v>3.5</v>
      </c>
      <c r="H156" s="15">
        <f t="shared" si="18"/>
        <v>231</v>
      </c>
    </row>
    <row r="157" spans="1:8">
      <c r="A157" s="57"/>
      <c r="B157" t="s">
        <v>141</v>
      </c>
      <c r="C157">
        <v>2</v>
      </c>
      <c r="E157" s="14">
        <v>15.75</v>
      </c>
      <c r="F157" s="14">
        <v>1</v>
      </c>
      <c r="G157" s="14">
        <v>3.5</v>
      </c>
      <c r="H157" s="15">
        <f t="shared" si="18"/>
        <v>110.25</v>
      </c>
    </row>
    <row r="158" spans="1:8">
      <c r="A158" s="57"/>
      <c r="B158" t="s">
        <v>142</v>
      </c>
      <c r="C158">
        <v>1</v>
      </c>
      <c r="E158" s="14">
        <v>11.75</v>
      </c>
      <c r="F158" s="14">
        <v>1</v>
      </c>
      <c r="G158" s="14">
        <v>3.5</v>
      </c>
      <c r="H158" s="15">
        <f t="shared" si="18"/>
        <v>41.125</v>
      </c>
    </row>
    <row r="159" spans="1:8">
      <c r="A159" s="57"/>
      <c r="B159" t="s">
        <v>143</v>
      </c>
      <c r="C159">
        <v>1</v>
      </c>
      <c r="E159" s="14">
        <v>5.62</v>
      </c>
      <c r="F159" s="14">
        <v>1</v>
      </c>
      <c r="G159" s="14">
        <v>3.5</v>
      </c>
      <c r="H159" s="15">
        <f t="shared" si="18"/>
        <v>19.670000000000002</v>
      </c>
    </row>
    <row r="160" spans="1:8">
      <c r="A160" s="57"/>
      <c r="B160" t="s">
        <v>144</v>
      </c>
      <c r="C160">
        <v>1</v>
      </c>
      <c r="E160" s="14">
        <v>43.25</v>
      </c>
      <c r="F160" s="14">
        <v>1</v>
      </c>
      <c r="G160" s="14">
        <v>3.5</v>
      </c>
      <c r="H160" s="15">
        <f t="shared" si="18"/>
        <v>151.375</v>
      </c>
    </row>
    <row r="161" spans="1:8">
      <c r="A161" s="57"/>
      <c r="B161" t="s">
        <v>145</v>
      </c>
      <c r="C161">
        <v>1</v>
      </c>
      <c r="E161" s="14">
        <v>20.5</v>
      </c>
      <c r="F161" s="14">
        <v>1</v>
      </c>
      <c r="G161" s="14">
        <v>3.5</v>
      </c>
      <c r="H161" s="15">
        <f t="shared" si="18"/>
        <v>71.75</v>
      </c>
    </row>
    <row r="162" spans="1:8">
      <c r="A162" s="57"/>
      <c r="B162" s="11" t="s">
        <v>25</v>
      </c>
      <c r="E162" s="14"/>
      <c r="F162" s="14"/>
      <c r="G162" s="14">
        <v>3.5</v>
      </c>
      <c r="H162" s="15"/>
    </row>
    <row r="163" spans="1:8">
      <c r="A163" s="57"/>
      <c r="B163" t="s">
        <v>146</v>
      </c>
      <c r="C163">
        <v>8</v>
      </c>
      <c r="E163" s="14">
        <v>15.75</v>
      </c>
      <c r="F163" s="14">
        <v>1</v>
      </c>
      <c r="G163" s="14">
        <v>3.5</v>
      </c>
      <c r="H163" s="15">
        <f t="shared" ref="H163:H182" si="19">SUM(G163*F163*E163*C163)</f>
        <v>441</v>
      </c>
    </row>
    <row r="164" spans="1:8">
      <c r="A164" s="57"/>
      <c r="B164" t="s">
        <v>147</v>
      </c>
      <c r="C164">
        <v>2</v>
      </c>
      <c r="E164" s="14">
        <v>25</v>
      </c>
      <c r="F164" s="14">
        <v>1</v>
      </c>
      <c r="G164" s="14">
        <v>3.5</v>
      </c>
      <c r="H164" s="15">
        <f t="shared" si="19"/>
        <v>175</v>
      </c>
    </row>
    <row r="165" spans="1:8">
      <c r="A165" s="57"/>
      <c r="B165" t="s">
        <v>149</v>
      </c>
      <c r="C165">
        <v>2</v>
      </c>
      <c r="E165" s="14">
        <v>11.75</v>
      </c>
      <c r="F165" s="14">
        <v>1</v>
      </c>
      <c r="G165" s="14">
        <v>3.5</v>
      </c>
      <c r="H165" s="15">
        <f t="shared" si="19"/>
        <v>82.25</v>
      </c>
    </row>
    <row r="166" spans="1:8">
      <c r="A166" s="57"/>
      <c r="B166" t="s">
        <v>151</v>
      </c>
      <c r="C166">
        <v>8</v>
      </c>
      <c r="E166" s="14">
        <v>15.75</v>
      </c>
      <c r="F166" s="14">
        <v>1</v>
      </c>
      <c r="G166" s="14">
        <v>3.5</v>
      </c>
      <c r="H166" s="15">
        <f t="shared" si="19"/>
        <v>441</v>
      </c>
    </row>
    <row r="167" spans="1:8">
      <c r="A167" s="57"/>
      <c r="B167" t="s">
        <v>150</v>
      </c>
      <c r="C167">
        <v>2</v>
      </c>
      <c r="E167" s="14">
        <v>9.75</v>
      </c>
      <c r="F167" s="14">
        <v>1</v>
      </c>
      <c r="G167" s="14">
        <v>3.5</v>
      </c>
      <c r="H167" s="15">
        <f t="shared" si="19"/>
        <v>68.25</v>
      </c>
    </row>
    <row r="168" spans="1:8">
      <c r="A168" s="57"/>
      <c r="B168" t="s">
        <v>150</v>
      </c>
      <c r="C168">
        <v>2</v>
      </c>
      <c r="E168" s="14">
        <v>10</v>
      </c>
      <c r="F168" s="14">
        <v>1</v>
      </c>
      <c r="G168" s="14">
        <v>3.5</v>
      </c>
      <c r="H168" s="15">
        <f t="shared" si="19"/>
        <v>70</v>
      </c>
    </row>
    <row r="169" spans="1:8">
      <c r="A169" s="57"/>
      <c r="B169" t="s">
        <v>150</v>
      </c>
      <c r="C169">
        <v>2</v>
      </c>
      <c r="E169" s="14">
        <v>5.25</v>
      </c>
      <c r="F169" s="14">
        <v>1</v>
      </c>
      <c r="G169" s="14">
        <v>3.5</v>
      </c>
      <c r="H169" s="15">
        <f t="shared" si="19"/>
        <v>36.75</v>
      </c>
    </row>
    <row r="170" spans="1:8">
      <c r="A170" s="57"/>
      <c r="B170" t="s">
        <v>152</v>
      </c>
      <c r="C170">
        <v>1</v>
      </c>
      <c r="E170" s="14">
        <v>33.25</v>
      </c>
      <c r="F170" s="14">
        <v>1</v>
      </c>
      <c r="G170" s="14">
        <v>3.5</v>
      </c>
      <c r="H170" s="15">
        <f t="shared" si="19"/>
        <v>116.375</v>
      </c>
    </row>
    <row r="171" spans="1:8">
      <c r="A171" s="57"/>
      <c r="B171" t="s">
        <v>154</v>
      </c>
      <c r="C171">
        <v>1</v>
      </c>
      <c r="E171" s="14">
        <v>33.25</v>
      </c>
      <c r="F171" s="14">
        <v>1</v>
      </c>
      <c r="G171" s="14">
        <v>3.5</v>
      </c>
      <c r="H171" s="15">
        <f t="shared" si="19"/>
        <v>116.375</v>
      </c>
    </row>
    <row r="172" spans="1:8">
      <c r="A172" s="57"/>
      <c r="B172" t="s">
        <v>153</v>
      </c>
      <c r="C172">
        <v>1</v>
      </c>
      <c r="E172" s="14">
        <v>33.25</v>
      </c>
      <c r="F172" s="14">
        <v>1</v>
      </c>
      <c r="G172" s="14">
        <v>3.5</v>
      </c>
      <c r="H172" s="15">
        <f t="shared" si="19"/>
        <v>116.375</v>
      </c>
    </row>
    <row r="173" spans="1:8">
      <c r="A173" s="57"/>
      <c r="B173" t="s">
        <v>155</v>
      </c>
      <c r="C173">
        <v>1</v>
      </c>
      <c r="E173" s="14">
        <v>33.25</v>
      </c>
      <c r="F173" s="14">
        <v>1</v>
      </c>
      <c r="G173" s="14">
        <v>3.5</v>
      </c>
      <c r="H173" s="15">
        <f t="shared" si="19"/>
        <v>116.375</v>
      </c>
    </row>
    <row r="174" spans="1:8">
      <c r="A174" s="57"/>
      <c r="B174" t="s">
        <v>156</v>
      </c>
      <c r="C174">
        <v>1</v>
      </c>
      <c r="E174" s="14">
        <v>5.75</v>
      </c>
      <c r="F174" s="14">
        <v>1</v>
      </c>
      <c r="G174" s="14">
        <v>3.5</v>
      </c>
      <c r="H174" s="15">
        <f t="shared" si="19"/>
        <v>20.125</v>
      </c>
    </row>
    <row r="175" spans="1:8">
      <c r="A175" s="57"/>
      <c r="B175" t="s">
        <v>157</v>
      </c>
      <c r="C175">
        <v>2</v>
      </c>
      <c r="E175" s="14">
        <v>10.25</v>
      </c>
      <c r="F175" s="14">
        <v>1</v>
      </c>
      <c r="G175" s="14">
        <v>3.5</v>
      </c>
      <c r="H175" s="15">
        <f t="shared" si="19"/>
        <v>71.75</v>
      </c>
    </row>
    <row r="176" spans="1:8">
      <c r="A176" s="57"/>
      <c r="B176" t="s">
        <v>157</v>
      </c>
      <c r="C176">
        <v>1</v>
      </c>
      <c r="E176" s="14">
        <v>15.75</v>
      </c>
      <c r="F176" s="14">
        <v>1</v>
      </c>
      <c r="G176" s="14">
        <v>3.5</v>
      </c>
      <c r="H176" s="15">
        <f t="shared" si="19"/>
        <v>55.125</v>
      </c>
    </row>
    <row r="177" spans="1:8">
      <c r="A177" s="57"/>
      <c r="B177" t="s">
        <v>157</v>
      </c>
      <c r="C177">
        <v>2</v>
      </c>
      <c r="E177" s="14">
        <v>5.75</v>
      </c>
      <c r="F177" s="14">
        <v>1</v>
      </c>
      <c r="G177" s="14">
        <v>3.5</v>
      </c>
      <c r="H177" s="15">
        <f t="shared" si="19"/>
        <v>40.25</v>
      </c>
    </row>
    <row r="178" spans="1:8">
      <c r="A178" s="57"/>
      <c r="B178" t="s">
        <v>158</v>
      </c>
      <c r="C178">
        <v>1</v>
      </c>
      <c r="E178" s="14">
        <v>28.5</v>
      </c>
      <c r="F178" s="14">
        <v>1</v>
      </c>
      <c r="G178" s="14">
        <v>3.5</v>
      </c>
      <c r="H178" s="15">
        <f t="shared" si="19"/>
        <v>99.75</v>
      </c>
    </row>
    <row r="179" spans="1:8">
      <c r="A179" s="57"/>
      <c r="B179" t="s">
        <v>159</v>
      </c>
      <c r="C179">
        <v>1</v>
      </c>
      <c r="E179" s="14">
        <v>28.5</v>
      </c>
      <c r="F179" s="14">
        <v>1</v>
      </c>
      <c r="G179" s="14">
        <v>3.5</v>
      </c>
      <c r="H179" s="15">
        <f t="shared" si="19"/>
        <v>99.75</v>
      </c>
    </row>
    <row r="180" spans="1:8">
      <c r="A180" s="57"/>
      <c r="B180" t="s">
        <v>160</v>
      </c>
      <c r="C180">
        <v>1</v>
      </c>
      <c r="E180" s="14">
        <v>28.5</v>
      </c>
      <c r="F180" s="14">
        <v>1</v>
      </c>
      <c r="G180" s="14">
        <v>3.5</v>
      </c>
      <c r="H180" s="15">
        <f t="shared" si="19"/>
        <v>99.75</v>
      </c>
    </row>
    <row r="181" spans="1:8">
      <c r="A181" s="57"/>
      <c r="B181" t="s">
        <v>161</v>
      </c>
      <c r="C181">
        <v>1</v>
      </c>
      <c r="E181" s="14">
        <v>28.5</v>
      </c>
      <c r="F181" s="14">
        <v>1</v>
      </c>
      <c r="G181" s="14">
        <v>3.5</v>
      </c>
      <c r="H181" s="15">
        <f t="shared" si="19"/>
        <v>99.75</v>
      </c>
    </row>
    <row r="182" spans="1:8" ht="15.75" thickBot="1">
      <c r="A182" s="57"/>
      <c r="B182" t="s">
        <v>162</v>
      </c>
      <c r="C182">
        <v>4</v>
      </c>
      <c r="E182" s="14">
        <v>5.75</v>
      </c>
      <c r="F182" s="14">
        <v>1</v>
      </c>
      <c r="G182" s="14">
        <v>3.5</v>
      </c>
      <c r="H182" s="15">
        <f t="shared" si="19"/>
        <v>80.5</v>
      </c>
    </row>
    <row r="183" spans="1:8" ht="15.75" thickBot="1">
      <c r="A183" s="57"/>
      <c r="G183" s="9" t="s">
        <v>71</v>
      </c>
      <c r="H183" s="34">
        <f>SUM(H82:H182)</f>
        <v>6106.91</v>
      </c>
    </row>
    <row r="184" spans="1:8">
      <c r="A184" s="57"/>
      <c r="B184" t="s">
        <v>169</v>
      </c>
      <c r="G184" s="62"/>
      <c r="H184" s="63"/>
    </row>
    <row r="185" spans="1:8">
      <c r="A185" s="57"/>
      <c r="B185" t="s">
        <v>163</v>
      </c>
      <c r="C185">
        <v>50</v>
      </c>
      <c r="E185">
        <v>1</v>
      </c>
      <c r="F185">
        <v>1.75</v>
      </c>
      <c r="G185">
        <v>3.5</v>
      </c>
      <c r="H185">
        <f>G185*F185*E185*C185</f>
        <v>306.25</v>
      </c>
    </row>
    <row r="186" spans="1:8" ht="15.75" thickBot="1">
      <c r="A186" s="57"/>
      <c r="B186" t="s">
        <v>164</v>
      </c>
      <c r="C186">
        <v>18</v>
      </c>
      <c r="E186">
        <v>1</v>
      </c>
      <c r="F186">
        <v>2.25</v>
      </c>
      <c r="G186">
        <v>3.5</v>
      </c>
      <c r="H186">
        <f>G186*F186*E186*C186</f>
        <v>141.75</v>
      </c>
    </row>
    <row r="187" spans="1:8" ht="15.75" thickBot="1">
      <c r="A187" s="57"/>
      <c r="G187" s="52" t="s">
        <v>12</v>
      </c>
      <c r="H187" s="53">
        <f>SUM(H185:H186)</f>
        <v>448</v>
      </c>
    </row>
    <row r="188" spans="1:8" ht="15.75" thickBot="1">
      <c r="A188" s="57"/>
      <c r="F188" s="9" t="s">
        <v>170</v>
      </c>
      <c r="G188" s="48"/>
      <c r="H188" s="34">
        <f>SUM(H183-H187)</f>
        <v>5658.91</v>
      </c>
    </row>
    <row r="189" spans="1:8" ht="30">
      <c r="A189" s="57">
        <v>7</v>
      </c>
      <c r="B189" s="13" t="s">
        <v>30</v>
      </c>
    </row>
    <row r="190" spans="1:8" ht="15.75" thickBot="1">
      <c r="A190" s="57"/>
      <c r="E190" s="15">
        <f>$H$188</f>
        <v>5658.91</v>
      </c>
      <c r="F190" t="s">
        <v>171</v>
      </c>
      <c r="H190" s="15">
        <f>SUM(H188*2)</f>
        <v>11317.82</v>
      </c>
    </row>
    <row r="191" spans="1:8" ht="15.75" thickBot="1">
      <c r="A191" s="57"/>
      <c r="G191" s="9" t="s">
        <v>71</v>
      </c>
      <c r="H191" s="34">
        <f>H183*2</f>
        <v>12213.82</v>
      </c>
    </row>
    <row r="192" spans="1:8" ht="60">
      <c r="A192" s="57">
        <v>8</v>
      </c>
      <c r="B192" s="13" t="s">
        <v>28</v>
      </c>
    </row>
    <row r="193" spans="1:8">
      <c r="A193" s="57"/>
      <c r="B193" t="s">
        <v>172</v>
      </c>
      <c r="C193">
        <v>6</v>
      </c>
      <c r="E193" s="14">
        <v>10.75</v>
      </c>
      <c r="F193" s="14">
        <v>15.75</v>
      </c>
      <c r="G193" s="14">
        <v>6.58</v>
      </c>
      <c r="H193" s="15">
        <f>SUM(G193*F193*E193*C193)</f>
        <v>6684.4575000000004</v>
      </c>
    </row>
    <row r="194" spans="1:8">
      <c r="A194" s="57"/>
      <c r="B194" t="s">
        <v>173</v>
      </c>
      <c r="C194">
        <v>4</v>
      </c>
      <c r="E194" s="14">
        <v>10.75</v>
      </c>
      <c r="F194" s="14">
        <v>15.75</v>
      </c>
      <c r="G194" s="14">
        <v>6.58</v>
      </c>
      <c r="H194" s="15">
        <f t="shared" ref="H194:H220" si="20">SUM(G194*F194*E194*C194)</f>
        <v>4456.3050000000003</v>
      </c>
    </row>
    <row r="195" spans="1:8">
      <c r="A195" s="57"/>
      <c r="B195" t="s">
        <v>174</v>
      </c>
      <c r="C195">
        <v>1</v>
      </c>
      <c r="E195" s="14">
        <v>15.75</v>
      </c>
      <c r="F195" s="14">
        <v>21.5</v>
      </c>
      <c r="G195" s="14">
        <v>6.58</v>
      </c>
      <c r="H195" s="15">
        <f t="shared" si="20"/>
        <v>2228.1525000000001</v>
      </c>
    </row>
    <row r="196" spans="1:8">
      <c r="A196" s="57"/>
      <c r="B196" t="s">
        <v>175</v>
      </c>
      <c r="C196">
        <v>1</v>
      </c>
      <c r="E196" s="14">
        <v>5</v>
      </c>
      <c r="F196" s="14">
        <v>10.75</v>
      </c>
      <c r="G196" s="14">
        <v>6.58</v>
      </c>
      <c r="H196" s="15">
        <f t="shared" si="20"/>
        <v>353.67500000000001</v>
      </c>
    </row>
    <row r="197" spans="1:8">
      <c r="A197" s="57"/>
      <c r="B197" t="s">
        <v>176</v>
      </c>
      <c r="C197">
        <v>1</v>
      </c>
      <c r="E197" s="14">
        <v>9.75</v>
      </c>
      <c r="F197" s="14">
        <v>10.75</v>
      </c>
      <c r="G197" s="14">
        <v>6.58</v>
      </c>
      <c r="H197" s="15">
        <f t="shared" si="20"/>
        <v>689.66624999999999</v>
      </c>
    </row>
    <row r="198" spans="1:8">
      <c r="A198" s="57"/>
      <c r="B198" t="s">
        <v>175</v>
      </c>
      <c r="C198">
        <v>1</v>
      </c>
      <c r="E198" s="14">
        <v>11.75</v>
      </c>
      <c r="F198" s="14">
        <v>9.75</v>
      </c>
      <c r="G198" s="14">
        <v>6.58</v>
      </c>
      <c r="H198" s="15">
        <f t="shared" si="20"/>
        <v>753.82124999999996</v>
      </c>
    </row>
    <row r="199" spans="1:8">
      <c r="A199" s="57"/>
      <c r="B199" t="s">
        <v>135</v>
      </c>
      <c r="C199">
        <v>1</v>
      </c>
      <c r="E199" s="14">
        <v>11.75</v>
      </c>
      <c r="F199" s="14">
        <v>13.75</v>
      </c>
      <c r="G199" s="14">
        <v>6.58</v>
      </c>
      <c r="H199" s="15">
        <f t="shared" si="20"/>
        <v>1063.08125</v>
      </c>
    </row>
    <row r="200" spans="1:8">
      <c r="A200" s="57"/>
      <c r="B200" t="s">
        <v>43</v>
      </c>
      <c r="C200">
        <v>1</v>
      </c>
      <c r="E200" s="14">
        <v>13.75</v>
      </c>
      <c r="F200" s="14">
        <v>9.75</v>
      </c>
      <c r="G200" s="14">
        <v>6.58</v>
      </c>
      <c r="H200" s="15">
        <f t="shared" si="20"/>
        <v>882.13125000000002</v>
      </c>
    </row>
    <row r="201" spans="1:8">
      <c r="A201" s="57"/>
      <c r="B201" t="s">
        <v>177</v>
      </c>
      <c r="C201">
        <v>1</v>
      </c>
      <c r="E201" s="14">
        <v>13.75</v>
      </c>
      <c r="F201" s="14">
        <v>17.75</v>
      </c>
      <c r="G201" s="14">
        <v>6.58</v>
      </c>
      <c r="H201" s="15">
        <f t="shared" si="20"/>
        <v>1605.9312500000001</v>
      </c>
    </row>
    <row r="202" spans="1:8">
      <c r="A202" s="57"/>
      <c r="B202" t="s">
        <v>178</v>
      </c>
      <c r="C202">
        <v>1</v>
      </c>
      <c r="E202" s="14">
        <v>5.75</v>
      </c>
      <c r="F202" s="14">
        <v>9.75</v>
      </c>
      <c r="G202" s="14">
        <v>6.58</v>
      </c>
      <c r="H202" s="15">
        <f t="shared" si="20"/>
        <v>368.89125000000001</v>
      </c>
    </row>
    <row r="203" spans="1:8">
      <c r="A203" s="57"/>
      <c r="B203" t="s">
        <v>175</v>
      </c>
      <c r="C203">
        <v>1</v>
      </c>
      <c r="E203" s="14">
        <v>5.75</v>
      </c>
      <c r="F203" s="14">
        <v>9.75</v>
      </c>
      <c r="G203" s="14">
        <v>6.58</v>
      </c>
      <c r="H203" s="15">
        <f t="shared" si="20"/>
        <v>368.89125000000001</v>
      </c>
    </row>
    <row r="204" spans="1:8">
      <c r="A204" s="57"/>
      <c r="B204" t="s">
        <v>32</v>
      </c>
      <c r="C204">
        <v>1</v>
      </c>
      <c r="E204" s="14">
        <v>12</v>
      </c>
      <c r="F204" s="14">
        <v>5.75</v>
      </c>
      <c r="G204" s="14">
        <v>6.58</v>
      </c>
      <c r="H204" s="15">
        <f t="shared" si="20"/>
        <v>454.02</v>
      </c>
    </row>
    <row r="205" spans="1:8">
      <c r="A205" s="57"/>
      <c r="B205" t="s">
        <v>33</v>
      </c>
      <c r="C205">
        <v>1</v>
      </c>
      <c r="E205" s="14">
        <v>13.75</v>
      </c>
      <c r="F205" s="14">
        <v>17.75</v>
      </c>
      <c r="G205" s="14">
        <v>6.58</v>
      </c>
      <c r="H205" s="15">
        <f t="shared" si="20"/>
        <v>1605.9312500000001</v>
      </c>
    </row>
    <row r="206" spans="1:8">
      <c r="A206" s="57"/>
      <c r="B206" t="s">
        <v>179</v>
      </c>
      <c r="C206">
        <v>1</v>
      </c>
      <c r="E206" s="14">
        <v>9.75</v>
      </c>
      <c r="F206" s="14">
        <v>13.75</v>
      </c>
      <c r="G206" s="14">
        <v>6.58</v>
      </c>
      <c r="H206" s="15">
        <f t="shared" si="20"/>
        <v>882.13124999999991</v>
      </c>
    </row>
    <row r="207" spans="1:8">
      <c r="A207" s="57"/>
      <c r="B207" t="s">
        <v>180</v>
      </c>
      <c r="C207">
        <v>2</v>
      </c>
      <c r="E207" s="14">
        <v>13.75</v>
      </c>
      <c r="F207" s="14">
        <v>22.75</v>
      </c>
      <c r="G207" s="14">
        <v>6.58</v>
      </c>
      <c r="H207" s="15">
        <f t="shared" si="20"/>
        <v>4116.6125000000002</v>
      </c>
    </row>
    <row r="208" spans="1:8">
      <c r="A208" s="57"/>
      <c r="B208" t="s">
        <v>22</v>
      </c>
      <c r="C208">
        <v>4</v>
      </c>
      <c r="E208" s="14">
        <v>5.25</v>
      </c>
      <c r="F208" s="14">
        <v>4.75</v>
      </c>
      <c r="G208" s="14">
        <v>6.58</v>
      </c>
      <c r="H208" s="15">
        <f t="shared" si="20"/>
        <v>656.35500000000002</v>
      </c>
    </row>
    <row r="209" spans="1:8">
      <c r="A209" s="57"/>
      <c r="B209" t="s">
        <v>32</v>
      </c>
      <c r="C209">
        <v>2</v>
      </c>
      <c r="E209" s="14">
        <v>9.75</v>
      </c>
      <c r="F209" s="14">
        <v>4.75</v>
      </c>
      <c r="G209" s="14">
        <v>6.58</v>
      </c>
      <c r="H209" s="15">
        <f t="shared" si="20"/>
        <v>609.47249999999997</v>
      </c>
    </row>
    <row r="210" spans="1:8">
      <c r="A210" s="57"/>
      <c r="B210" t="s">
        <v>54</v>
      </c>
      <c r="C210">
        <v>2</v>
      </c>
      <c r="E210" s="14">
        <v>3.75</v>
      </c>
      <c r="F210" s="14">
        <v>9.75</v>
      </c>
      <c r="G210" s="14">
        <v>6.58</v>
      </c>
      <c r="H210" s="15">
        <f t="shared" si="20"/>
        <v>481.16250000000002</v>
      </c>
    </row>
    <row r="211" spans="1:8">
      <c r="A211" s="57"/>
      <c r="B211" t="s">
        <v>54</v>
      </c>
      <c r="C211">
        <v>1</v>
      </c>
      <c r="E211" s="14">
        <v>15.75</v>
      </c>
      <c r="F211" s="14">
        <v>9.75</v>
      </c>
      <c r="G211" s="14">
        <v>6.58</v>
      </c>
      <c r="H211" s="15">
        <f t="shared" si="20"/>
        <v>1010.44125</v>
      </c>
    </row>
    <row r="212" spans="1:8">
      <c r="A212" s="57"/>
      <c r="B212" t="s">
        <v>181</v>
      </c>
      <c r="C212">
        <v>1</v>
      </c>
      <c r="E212" s="14">
        <v>11.75</v>
      </c>
      <c r="F212" s="14">
        <v>22.75</v>
      </c>
      <c r="G212" s="14">
        <v>6.58</v>
      </c>
      <c r="H212" s="15">
        <f t="shared" si="20"/>
        <v>1758.91625</v>
      </c>
    </row>
    <row r="213" spans="1:8">
      <c r="A213" s="57"/>
      <c r="B213" t="s">
        <v>182</v>
      </c>
      <c r="C213">
        <v>2</v>
      </c>
      <c r="E213" s="14">
        <v>38</v>
      </c>
      <c r="F213" s="14">
        <v>11.75</v>
      </c>
      <c r="G213" s="14">
        <v>6.58</v>
      </c>
      <c r="H213" s="15">
        <f t="shared" si="20"/>
        <v>5875.94</v>
      </c>
    </row>
    <row r="214" spans="1:8">
      <c r="A214" s="57"/>
      <c r="B214" t="s">
        <v>21</v>
      </c>
      <c r="C214">
        <v>1</v>
      </c>
      <c r="E214" s="14">
        <v>15.75</v>
      </c>
      <c r="F214" s="14">
        <v>7.75</v>
      </c>
      <c r="G214" s="14">
        <v>6.58</v>
      </c>
      <c r="H214" s="15">
        <f t="shared" si="20"/>
        <v>803.17124999999999</v>
      </c>
    </row>
    <row r="215" spans="1:8">
      <c r="A215" s="57"/>
      <c r="B215" t="s">
        <v>182</v>
      </c>
      <c r="C215">
        <v>1</v>
      </c>
      <c r="D215" s="14"/>
      <c r="E215" s="14">
        <v>33.25</v>
      </c>
      <c r="F215" s="14">
        <v>9.75</v>
      </c>
      <c r="G215" s="14">
        <v>6.58</v>
      </c>
      <c r="H215" s="15">
        <f t="shared" si="20"/>
        <v>2133.1537499999999</v>
      </c>
    </row>
    <row r="216" spans="1:8">
      <c r="A216" s="57"/>
      <c r="B216" t="s">
        <v>32</v>
      </c>
      <c r="C216">
        <v>1</v>
      </c>
      <c r="E216" s="14">
        <v>24.5</v>
      </c>
      <c r="F216" s="14">
        <v>6</v>
      </c>
      <c r="G216" s="14">
        <v>6.58</v>
      </c>
      <c r="H216" s="15">
        <f t="shared" si="20"/>
        <v>967.2600000000001</v>
      </c>
    </row>
    <row r="217" spans="1:8">
      <c r="A217" s="57"/>
      <c r="B217" t="s">
        <v>32</v>
      </c>
      <c r="C217">
        <v>1</v>
      </c>
      <c r="E217" s="14">
        <v>18</v>
      </c>
      <c r="F217" s="14">
        <v>7.75</v>
      </c>
      <c r="G217" s="14">
        <v>6.58</v>
      </c>
      <c r="H217" s="15">
        <f t="shared" si="20"/>
        <v>917.91</v>
      </c>
    </row>
    <row r="218" spans="1:8">
      <c r="A218" s="57"/>
      <c r="B218" t="s">
        <v>183</v>
      </c>
      <c r="C218">
        <v>1</v>
      </c>
      <c r="E218" s="14">
        <v>11.75</v>
      </c>
      <c r="F218" s="14">
        <v>18.25</v>
      </c>
      <c r="G218" s="14">
        <v>6.58</v>
      </c>
      <c r="H218" s="15">
        <f t="shared" si="20"/>
        <v>1410.9987500000002</v>
      </c>
    </row>
    <row r="219" spans="1:8">
      <c r="A219" s="57"/>
      <c r="B219" t="s">
        <v>53</v>
      </c>
      <c r="C219">
        <v>1</v>
      </c>
      <c r="E219" s="14">
        <v>5</v>
      </c>
      <c r="F219" s="14">
        <v>9.25</v>
      </c>
      <c r="G219" s="14">
        <v>6.58</v>
      </c>
      <c r="H219" s="15">
        <f t="shared" si="20"/>
        <v>304.32499999999999</v>
      </c>
    </row>
    <row r="220" spans="1:8" ht="15.75" thickBot="1">
      <c r="A220" s="57"/>
      <c r="B220" t="s">
        <v>31</v>
      </c>
      <c r="C220">
        <v>2</v>
      </c>
      <c r="E220" s="14">
        <v>5.33</v>
      </c>
      <c r="F220" s="14">
        <v>4.25</v>
      </c>
      <c r="G220" s="14">
        <v>6.58</v>
      </c>
      <c r="H220" s="15">
        <f t="shared" si="20"/>
        <v>298.1069</v>
      </c>
    </row>
    <row r="221" spans="1:8" ht="15.75" thickBot="1">
      <c r="A221" s="57"/>
      <c r="G221" s="9" t="s">
        <v>123</v>
      </c>
      <c r="H221" s="34">
        <f>SUM(H193:H220)</f>
        <v>43740.911899999992</v>
      </c>
    </row>
    <row r="222" spans="1:8">
      <c r="A222" s="57"/>
    </row>
    <row r="223" spans="1:8" ht="15.75" thickBot="1">
      <c r="A223" s="57"/>
      <c r="B223" t="s">
        <v>35</v>
      </c>
      <c r="G223" s="11" t="s">
        <v>12</v>
      </c>
      <c r="H223" s="11">
        <v>27159</v>
      </c>
    </row>
    <row r="224" spans="1:8" ht="15.75" thickBot="1">
      <c r="A224" s="57"/>
      <c r="F224" s="9" t="s">
        <v>36</v>
      </c>
      <c r="G224" s="48"/>
      <c r="H224" s="34">
        <f>SUM(H221-H223)</f>
        <v>16581.911899999992</v>
      </c>
    </row>
    <row r="225" spans="1:8" ht="30">
      <c r="A225" s="57">
        <v>9</v>
      </c>
      <c r="B225" s="13" t="s">
        <v>37</v>
      </c>
      <c r="H225" s="15"/>
    </row>
    <row r="226" spans="1:8">
      <c r="A226" s="57"/>
      <c r="B226" t="s">
        <v>172</v>
      </c>
      <c r="C226">
        <v>6</v>
      </c>
      <c r="E226" s="14">
        <v>10.75</v>
      </c>
      <c r="F226" s="14">
        <v>15.75</v>
      </c>
      <c r="G226" s="14">
        <v>0.5</v>
      </c>
      <c r="H226" s="15">
        <f>SUM(G226*F226*E226*C226)</f>
        <v>507.9375</v>
      </c>
    </row>
    <row r="227" spans="1:8">
      <c r="A227" s="57"/>
      <c r="B227" t="s">
        <v>173</v>
      </c>
      <c r="C227">
        <v>4</v>
      </c>
      <c r="E227" s="14">
        <v>10.75</v>
      </c>
      <c r="F227" s="14">
        <v>15.75</v>
      </c>
      <c r="G227" s="14">
        <v>0.5</v>
      </c>
      <c r="H227" s="15">
        <f t="shared" ref="H227:H253" si="21">SUM(G227*F227*E227*C227)</f>
        <v>338.625</v>
      </c>
    </row>
    <row r="228" spans="1:8">
      <c r="A228" s="57"/>
      <c r="B228" t="s">
        <v>174</v>
      </c>
      <c r="C228">
        <v>1</v>
      </c>
      <c r="E228" s="14">
        <v>15.75</v>
      </c>
      <c r="F228" s="14">
        <v>21.5</v>
      </c>
      <c r="G228" s="14">
        <v>0.5</v>
      </c>
      <c r="H228" s="15">
        <f t="shared" si="21"/>
        <v>169.3125</v>
      </c>
    </row>
    <row r="229" spans="1:8">
      <c r="A229" s="57"/>
      <c r="B229" t="s">
        <v>175</v>
      </c>
      <c r="C229">
        <v>1</v>
      </c>
      <c r="E229" s="14">
        <v>5</v>
      </c>
      <c r="F229" s="14">
        <v>10.75</v>
      </c>
      <c r="G229" s="14">
        <v>0.5</v>
      </c>
      <c r="H229" s="15">
        <f t="shared" si="21"/>
        <v>26.875</v>
      </c>
    </row>
    <row r="230" spans="1:8">
      <c r="A230" s="57"/>
      <c r="B230" t="s">
        <v>176</v>
      </c>
      <c r="C230">
        <v>1</v>
      </c>
      <c r="E230" s="14">
        <v>9.75</v>
      </c>
      <c r="F230" s="14">
        <v>10.75</v>
      </c>
      <c r="G230" s="14">
        <v>0.5</v>
      </c>
      <c r="H230" s="15">
        <f t="shared" si="21"/>
        <v>52.40625</v>
      </c>
    </row>
    <row r="231" spans="1:8">
      <c r="A231" s="57"/>
      <c r="B231" t="s">
        <v>175</v>
      </c>
      <c r="C231">
        <v>1</v>
      </c>
      <c r="E231" s="14">
        <v>11.75</v>
      </c>
      <c r="F231" s="14">
        <v>9.75</v>
      </c>
      <c r="G231" s="14">
        <v>0.5</v>
      </c>
      <c r="H231" s="15">
        <f t="shared" si="21"/>
        <v>57.28125</v>
      </c>
    </row>
    <row r="232" spans="1:8">
      <c r="A232" s="57"/>
      <c r="B232" t="s">
        <v>135</v>
      </c>
      <c r="C232">
        <v>1</v>
      </c>
      <c r="E232" s="14">
        <v>11.75</v>
      </c>
      <c r="F232" s="14">
        <v>13.75</v>
      </c>
      <c r="G232" s="14">
        <v>0.5</v>
      </c>
      <c r="H232" s="15">
        <f t="shared" si="21"/>
        <v>80.78125</v>
      </c>
    </row>
    <row r="233" spans="1:8">
      <c r="A233" s="57"/>
      <c r="B233" t="s">
        <v>43</v>
      </c>
      <c r="C233">
        <v>1</v>
      </c>
      <c r="E233" s="14">
        <v>13.75</v>
      </c>
      <c r="F233" s="14">
        <v>9.75</v>
      </c>
      <c r="G233" s="14">
        <v>0.5</v>
      </c>
      <c r="H233" s="15">
        <f t="shared" si="21"/>
        <v>67.03125</v>
      </c>
    </row>
    <row r="234" spans="1:8">
      <c r="A234" s="57"/>
      <c r="B234" t="s">
        <v>177</v>
      </c>
      <c r="C234">
        <v>1</v>
      </c>
      <c r="E234" s="14">
        <v>13.75</v>
      </c>
      <c r="F234" s="14">
        <v>17.75</v>
      </c>
      <c r="G234" s="14">
        <v>0.5</v>
      </c>
      <c r="H234" s="15">
        <f t="shared" si="21"/>
        <v>122.03125</v>
      </c>
    </row>
    <row r="235" spans="1:8">
      <c r="A235" s="57"/>
      <c r="B235" t="s">
        <v>178</v>
      </c>
      <c r="C235">
        <v>1</v>
      </c>
      <c r="E235" s="14">
        <v>5.75</v>
      </c>
      <c r="F235" s="14">
        <v>9.75</v>
      </c>
      <c r="G235" s="14">
        <v>0.5</v>
      </c>
      <c r="H235" s="15">
        <f t="shared" si="21"/>
        <v>28.03125</v>
      </c>
    </row>
    <row r="236" spans="1:8">
      <c r="A236" s="57"/>
      <c r="B236" t="s">
        <v>175</v>
      </c>
      <c r="C236">
        <v>1</v>
      </c>
      <c r="E236" s="14">
        <v>5.75</v>
      </c>
      <c r="F236" s="14">
        <v>9.75</v>
      </c>
      <c r="G236" s="14">
        <v>0.5</v>
      </c>
      <c r="H236" s="15">
        <f t="shared" si="21"/>
        <v>28.03125</v>
      </c>
    </row>
    <row r="237" spans="1:8">
      <c r="A237" s="57"/>
      <c r="B237" t="s">
        <v>32</v>
      </c>
      <c r="C237">
        <v>1</v>
      </c>
      <c r="E237" s="14">
        <v>12</v>
      </c>
      <c r="F237" s="14">
        <v>5.75</v>
      </c>
      <c r="G237" s="14">
        <v>0.5</v>
      </c>
      <c r="H237" s="15">
        <f t="shared" si="21"/>
        <v>34.5</v>
      </c>
    </row>
    <row r="238" spans="1:8">
      <c r="A238" s="57"/>
      <c r="B238" t="s">
        <v>33</v>
      </c>
      <c r="C238">
        <v>1</v>
      </c>
      <c r="E238" s="14">
        <v>13.75</v>
      </c>
      <c r="F238" s="14">
        <v>17.75</v>
      </c>
      <c r="G238" s="14">
        <v>0.5</v>
      </c>
      <c r="H238" s="15">
        <f t="shared" si="21"/>
        <v>122.03125</v>
      </c>
    </row>
    <row r="239" spans="1:8">
      <c r="A239" s="57"/>
      <c r="B239" t="s">
        <v>179</v>
      </c>
      <c r="C239">
        <v>1</v>
      </c>
      <c r="E239" s="14">
        <v>9.75</v>
      </c>
      <c r="F239" s="14">
        <v>13.75</v>
      </c>
      <c r="G239" s="14">
        <v>0.5</v>
      </c>
      <c r="H239" s="15">
        <f t="shared" si="21"/>
        <v>67.03125</v>
      </c>
    </row>
    <row r="240" spans="1:8">
      <c r="A240" s="57"/>
      <c r="B240" t="s">
        <v>180</v>
      </c>
      <c r="C240">
        <v>2</v>
      </c>
      <c r="E240" s="14">
        <v>13.75</v>
      </c>
      <c r="F240" s="14">
        <v>22.75</v>
      </c>
      <c r="G240" s="14">
        <v>0.5</v>
      </c>
      <c r="H240" s="15">
        <f t="shared" si="21"/>
        <v>312.8125</v>
      </c>
    </row>
    <row r="241" spans="1:8">
      <c r="A241" s="57"/>
      <c r="B241" t="s">
        <v>22</v>
      </c>
      <c r="C241">
        <v>4</v>
      </c>
      <c r="E241" s="14">
        <v>5.25</v>
      </c>
      <c r="F241" s="14">
        <v>4.75</v>
      </c>
      <c r="G241" s="14">
        <v>0.5</v>
      </c>
      <c r="H241" s="15">
        <f t="shared" si="21"/>
        <v>49.875</v>
      </c>
    </row>
    <row r="242" spans="1:8">
      <c r="A242" s="57"/>
      <c r="B242" t="s">
        <v>32</v>
      </c>
      <c r="C242">
        <v>2</v>
      </c>
      <c r="E242" s="14">
        <v>9.75</v>
      </c>
      <c r="F242" s="14">
        <v>4.75</v>
      </c>
      <c r="G242" s="14">
        <v>0.5</v>
      </c>
      <c r="H242" s="15">
        <f t="shared" si="21"/>
        <v>46.3125</v>
      </c>
    </row>
    <row r="243" spans="1:8">
      <c r="A243" s="57"/>
      <c r="B243" t="s">
        <v>54</v>
      </c>
      <c r="C243">
        <v>2</v>
      </c>
      <c r="E243" s="14">
        <v>3.75</v>
      </c>
      <c r="F243" s="14">
        <v>9.75</v>
      </c>
      <c r="G243" s="14">
        <v>0.5</v>
      </c>
      <c r="H243" s="15">
        <f t="shared" si="21"/>
        <v>36.5625</v>
      </c>
    </row>
    <row r="244" spans="1:8">
      <c r="A244" s="57"/>
      <c r="B244" t="s">
        <v>54</v>
      </c>
      <c r="C244">
        <v>1</v>
      </c>
      <c r="E244" s="14">
        <v>15.75</v>
      </c>
      <c r="F244" s="14">
        <v>9.75</v>
      </c>
      <c r="G244" s="14">
        <v>0.5</v>
      </c>
      <c r="H244" s="15">
        <f t="shared" si="21"/>
        <v>76.78125</v>
      </c>
    </row>
    <row r="245" spans="1:8">
      <c r="A245" s="57"/>
      <c r="B245" t="s">
        <v>181</v>
      </c>
      <c r="C245">
        <v>1</v>
      </c>
      <c r="E245" s="14">
        <v>11.75</v>
      </c>
      <c r="F245" s="14">
        <v>22.75</v>
      </c>
      <c r="G245" s="14">
        <v>0.5</v>
      </c>
      <c r="H245" s="15">
        <f t="shared" si="21"/>
        <v>133.65625</v>
      </c>
    </row>
    <row r="246" spans="1:8">
      <c r="A246" s="57"/>
      <c r="B246" t="s">
        <v>182</v>
      </c>
      <c r="C246">
        <v>2</v>
      </c>
      <c r="E246" s="14">
        <v>38</v>
      </c>
      <c r="F246" s="14">
        <v>11.75</v>
      </c>
      <c r="G246" s="14">
        <v>0.5</v>
      </c>
      <c r="H246" s="15">
        <f t="shared" si="21"/>
        <v>446.5</v>
      </c>
    </row>
    <row r="247" spans="1:8">
      <c r="A247" s="57"/>
      <c r="B247" t="s">
        <v>21</v>
      </c>
      <c r="C247">
        <v>1</v>
      </c>
      <c r="E247" s="14">
        <v>15.75</v>
      </c>
      <c r="F247" s="14">
        <v>7.75</v>
      </c>
      <c r="G247" s="14">
        <v>0.5</v>
      </c>
      <c r="H247" s="15">
        <f t="shared" si="21"/>
        <v>61.03125</v>
      </c>
    </row>
    <row r="248" spans="1:8">
      <c r="A248" s="57"/>
      <c r="B248" t="s">
        <v>182</v>
      </c>
      <c r="C248">
        <v>1</v>
      </c>
      <c r="D248" s="14"/>
      <c r="E248" s="14">
        <v>33.25</v>
      </c>
      <c r="F248" s="14">
        <v>9.75</v>
      </c>
      <c r="G248" s="14">
        <v>0.5</v>
      </c>
      <c r="H248" s="15">
        <f t="shared" si="21"/>
        <v>162.09375</v>
      </c>
    </row>
    <row r="249" spans="1:8">
      <c r="A249" s="57"/>
      <c r="B249" t="s">
        <v>32</v>
      </c>
      <c r="C249">
        <v>1</v>
      </c>
      <c r="E249" s="14">
        <v>24.5</v>
      </c>
      <c r="F249" s="14">
        <v>6</v>
      </c>
      <c r="G249" s="14">
        <v>0.5</v>
      </c>
      <c r="H249" s="15">
        <f t="shared" si="21"/>
        <v>73.5</v>
      </c>
    </row>
    <row r="250" spans="1:8">
      <c r="A250" s="57"/>
      <c r="B250" t="s">
        <v>32</v>
      </c>
      <c r="C250">
        <v>1</v>
      </c>
      <c r="E250" s="14">
        <v>18</v>
      </c>
      <c r="F250" s="14">
        <v>7.75</v>
      </c>
      <c r="G250" s="14">
        <v>0.5</v>
      </c>
      <c r="H250" s="15">
        <f t="shared" si="21"/>
        <v>69.75</v>
      </c>
    </row>
    <row r="251" spans="1:8">
      <c r="A251" s="57"/>
      <c r="B251" t="s">
        <v>183</v>
      </c>
      <c r="C251">
        <v>1</v>
      </c>
      <c r="E251" s="14">
        <v>11.75</v>
      </c>
      <c r="F251" s="14">
        <v>18.25</v>
      </c>
      <c r="G251" s="14">
        <v>0.5</v>
      </c>
      <c r="H251" s="15">
        <f t="shared" si="21"/>
        <v>107.21875</v>
      </c>
    </row>
    <row r="252" spans="1:8">
      <c r="A252" s="57"/>
      <c r="B252" t="s">
        <v>53</v>
      </c>
      <c r="C252">
        <v>1</v>
      </c>
      <c r="E252" s="14">
        <v>5</v>
      </c>
      <c r="F252" s="14">
        <v>9.25</v>
      </c>
      <c r="G252" s="14">
        <v>0.5</v>
      </c>
      <c r="H252" s="15">
        <f t="shared" si="21"/>
        <v>23.125</v>
      </c>
    </row>
    <row r="253" spans="1:8" ht="15.75" thickBot="1">
      <c r="A253" s="57"/>
      <c r="B253" t="s">
        <v>31</v>
      </c>
      <c r="C253">
        <v>2</v>
      </c>
      <c r="E253" s="14">
        <v>5.33</v>
      </c>
      <c r="F253" s="14">
        <v>4.25</v>
      </c>
      <c r="G253" s="14">
        <v>0.5</v>
      </c>
      <c r="H253" s="15">
        <f t="shared" si="21"/>
        <v>22.6525</v>
      </c>
    </row>
    <row r="254" spans="1:8" ht="15.75" thickBot="1">
      <c r="A254" s="57"/>
      <c r="G254" s="9" t="s">
        <v>124</v>
      </c>
      <c r="H254" s="34">
        <f>SUM(H226:H253)</f>
        <v>3323.7775000000001</v>
      </c>
    </row>
    <row r="255" spans="1:8" ht="47.25">
      <c r="A255" s="57">
        <v>10</v>
      </c>
      <c r="B255" s="58" t="s">
        <v>10</v>
      </c>
    </row>
    <row r="256" spans="1:8">
      <c r="A256" s="57"/>
      <c r="B256" t="s">
        <v>172</v>
      </c>
      <c r="C256">
        <v>6</v>
      </c>
      <c r="E256" s="14">
        <v>10.75</v>
      </c>
      <c r="F256" s="14">
        <v>15.75</v>
      </c>
      <c r="G256" s="14">
        <v>0.33</v>
      </c>
      <c r="H256" s="15">
        <f>SUM(G256*F256*E256*C256)</f>
        <v>335.23875000000004</v>
      </c>
    </row>
    <row r="257" spans="1:8">
      <c r="A257" s="57"/>
      <c r="B257" t="s">
        <v>173</v>
      </c>
      <c r="C257">
        <v>4</v>
      </c>
      <c r="E257" s="14">
        <v>10.75</v>
      </c>
      <c r="F257" s="14">
        <v>15.75</v>
      </c>
      <c r="G257" s="14">
        <v>0.33</v>
      </c>
      <c r="H257" s="15">
        <f t="shared" ref="H257:H283" si="22">SUM(G257*F257*E257*C257)</f>
        <v>223.49250000000004</v>
      </c>
    </row>
    <row r="258" spans="1:8">
      <c r="A258" s="57"/>
      <c r="B258" t="s">
        <v>174</v>
      </c>
      <c r="C258">
        <v>1</v>
      </c>
      <c r="E258" s="14">
        <v>15.75</v>
      </c>
      <c r="F258" s="14">
        <v>21.5</v>
      </c>
      <c r="G258" s="14">
        <v>0.33</v>
      </c>
      <c r="H258" s="15">
        <f t="shared" si="22"/>
        <v>111.74625</v>
      </c>
    </row>
    <row r="259" spans="1:8">
      <c r="A259" s="57"/>
      <c r="B259" t="s">
        <v>175</v>
      </c>
      <c r="C259">
        <v>1</v>
      </c>
      <c r="E259" s="14">
        <v>5</v>
      </c>
      <c r="F259" s="14">
        <v>10.75</v>
      </c>
      <c r="G259" s="14">
        <v>0.33</v>
      </c>
      <c r="H259" s="15">
        <f t="shared" si="22"/>
        <v>17.737500000000001</v>
      </c>
    </row>
    <row r="260" spans="1:8">
      <c r="A260" s="57"/>
      <c r="B260" t="s">
        <v>176</v>
      </c>
      <c r="C260">
        <v>1</v>
      </c>
      <c r="E260" s="14">
        <v>9.75</v>
      </c>
      <c r="F260" s="14">
        <v>10.75</v>
      </c>
      <c r="G260" s="14">
        <v>0.33</v>
      </c>
      <c r="H260" s="15">
        <f t="shared" si="22"/>
        <v>34.588125000000005</v>
      </c>
    </row>
    <row r="261" spans="1:8">
      <c r="A261" s="57"/>
      <c r="B261" t="s">
        <v>175</v>
      </c>
      <c r="C261">
        <v>1</v>
      </c>
      <c r="E261" s="14">
        <v>11.75</v>
      </c>
      <c r="F261" s="14">
        <v>9.75</v>
      </c>
      <c r="G261" s="14">
        <v>0.33</v>
      </c>
      <c r="H261" s="15">
        <f t="shared" si="22"/>
        <v>37.805625000000006</v>
      </c>
    </row>
    <row r="262" spans="1:8">
      <c r="A262" s="57"/>
      <c r="B262" t="s">
        <v>135</v>
      </c>
      <c r="C262">
        <v>1</v>
      </c>
      <c r="E262" s="14">
        <v>11.75</v>
      </c>
      <c r="F262" s="14">
        <v>13.75</v>
      </c>
      <c r="G262" s="14">
        <v>0.33</v>
      </c>
      <c r="H262" s="15">
        <f t="shared" si="22"/>
        <v>53.315625000000004</v>
      </c>
    </row>
    <row r="263" spans="1:8">
      <c r="A263" s="57"/>
      <c r="B263" t="s">
        <v>43</v>
      </c>
      <c r="C263">
        <v>1</v>
      </c>
      <c r="E263" s="14">
        <v>13.75</v>
      </c>
      <c r="F263" s="14">
        <v>9.75</v>
      </c>
      <c r="G263" s="14">
        <v>0.33</v>
      </c>
      <c r="H263" s="15">
        <f t="shared" si="22"/>
        <v>44.240625000000001</v>
      </c>
    </row>
    <row r="264" spans="1:8">
      <c r="A264" s="57"/>
      <c r="B264" t="s">
        <v>177</v>
      </c>
      <c r="C264">
        <v>1</v>
      </c>
      <c r="E264" s="14">
        <v>13.75</v>
      </c>
      <c r="F264" s="14">
        <v>17.75</v>
      </c>
      <c r="G264" s="14">
        <v>0.33</v>
      </c>
      <c r="H264" s="15">
        <f t="shared" si="22"/>
        <v>80.540625000000006</v>
      </c>
    </row>
    <row r="265" spans="1:8">
      <c r="A265" s="57"/>
      <c r="B265" t="s">
        <v>178</v>
      </c>
      <c r="C265">
        <v>1</v>
      </c>
      <c r="E265" s="14">
        <v>5.75</v>
      </c>
      <c r="F265" s="14">
        <v>9.75</v>
      </c>
      <c r="G265" s="14">
        <v>0.33</v>
      </c>
      <c r="H265" s="15">
        <f t="shared" si="22"/>
        <v>18.500625000000003</v>
      </c>
    </row>
    <row r="266" spans="1:8">
      <c r="A266" s="57"/>
      <c r="B266" t="s">
        <v>175</v>
      </c>
      <c r="C266">
        <v>1</v>
      </c>
      <c r="E266" s="14">
        <v>5.75</v>
      </c>
      <c r="F266" s="14">
        <v>9.75</v>
      </c>
      <c r="G266" s="14">
        <v>0.33</v>
      </c>
      <c r="H266" s="15">
        <f t="shared" si="22"/>
        <v>18.500625000000003</v>
      </c>
    </row>
    <row r="267" spans="1:8">
      <c r="A267" s="57"/>
      <c r="B267" t="s">
        <v>32</v>
      </c>
      <c r="C267">
        <v>1</v>
      </c>
      <c r="E267" s="14">
        <v>12</v>
      </c>
      <c r="F267" s="14">
        <v>5.75</v>
      </c>
      <c r="G267" s="14">
        <v>0.33</v>
      </c>
      <c r="H267" s="15">
        <f t="shared" si="22"/>
        <v>22.770000000000003</v>
      </c>
    </row>
    <row r="268" spans="1:8">
      <c r="A268" s="57"/>
      <c r="B268" t="s">
        <v>33</v>
      </c>
      <c r="C268">
        <v>1</v>
      </c>
      <c r="E268" s="14">
        <v>13.75</v>
      </c>
      <c r="F268" s="14">
        <v>17.75</v>
      </c>
      <c r="G268" s="14">
        <v>0.33</v>
      </c>
      <c r="H268" s="15">
        <f t="shared" si="22"/>
        <v>80.540625000000006</v>
      </c>
    </row>
    <row r="269" spans="1:8">
      <c r="A269" s="57"/>
      <c r="B269" t="s">
        <v>179</v>
      </c>
      <c r="C269">
        <v>1</v>
      </c>
      <c r="E269" s="14">
        <v>9.75</v>
      </c>
      <c r="F269" s="14">
        <v>13.75</v>
      </c>
      <c r="G269" s="14">
        <v>0.33</v>
      </c>
      <c r="H269" s="15">
        <f t="shared" si="22"/>
        <v>44.240625000000009</v>
      </c>
    </row>
    <row r="270" spans="1:8">
      <c r="A270" s="57"/>
      <c r="B270" t="s">
        <v>180</v>
      </c>
      <c r="C270">
        <v>2</v>
      </c>
      <c r="E270" s="14">
        <v>13.75</v>
      </c>
      <c r="F270" s="14">
        <v>22.75</v>
      </c>
      <c r="G270" s="14">
        <v>0.33</v>
      </c>
      <c r="H270" s="15">
        <f t="shared" si="22"/>
        <v>206.45625000000001</v>
      </c>
    </row>
    <row r="271" spans="1:8">
      <c r="A271" s="57"/>
      <c r="B271" t="s">
        <v>22</v>
      </c>
      <c r="C271">
        <v>4</v>
      </c>
      <c r="E271" s="14">
        <v>5.25</v>
      </c>
      <c r="F271" s="14">
        <v>4.75</v>
      </c>
      <c r="G271" s="14">
        <v>0.33</v>
      </c>
      <c r="H271" s="15">
        <f t="shared" si="22"/>
        <v>32.917500000000004</v>
      </c>
    </row>
    <row r="272" spans="1:8">
      <c r="A272" s="57"/>
      <c r="B272" t="s">
        <v>32</v>
      </c>
      <c r="C272">
        <v>2</v>
      </c>
      <c r="E272" s="14">
        <v>9.75</v>
      </c>
      <c r="F272" s="14">
        <v>4.75</v>
      </c>
      <c r="G272" s="14">
        <v>0.33</v>
      </c>
      <c r="H272" s="15">
        <f t="shared" si="22"/>
        <v>30.566250000000004</v>
      </c>
    </row>
    <row r="273" spans="1:8">
      <c r="A273" s="57"/>
      <c r="B273" t="s">
        <v>54</v>
      </c>
      <c r="C273">
        <v>2</v>
      </c>
      <c r="E273" s="14">
        <v>3.75</v>
      </c>
      <c r="F273" s="14">
        <v>9.75</v>
      </c>
      <c r="G273" s="14">
        <v>0.33</v>
      </c>
      <c r="H273" s="15">
        <f t="shared" si="22"/>
        <v>24.131250000000001</v>
      </c>
    </row>
    <row r="274" spans="1:8">
      <c r="A274" s="57"/>
      <c r="B274" t="s">
        <v>54</v>
      </c>
      <c r="C274">
        <v>1</v>
      </c>
      <c r="E274" s="14">
        <v>15.75</v>
      </c>
      <c r="F274" s="14">
        <v>9.75</v>
      </c>
      <c r="G274" s="14">
        <v>0.33</v>
      </c>
      <c r="H274" s="15">
        <f t="shared" si="22"/>
        <v>50.675625000000004</v>
      </c>
    </row>
    <row r="275" spans="1:8">
      <c r="A275" s="57"/>
      <c r="B275" t="s">
        <v>181</v>
      </c>
      <c r="C275">
        <v>1</v>
      </c>
      <c r="E275" s="14">
        <v>11.75</v>
      </c>
      <c r="F275" s="14">
        <v>22.75</v>
      </c>
      <c r="G275" s="14">
        <v>0.33</v>
      </c>
      <c r="H275" s="15">
        <f t="shared" si="22"/>
        <v>88.213125000000005</v>
      </c>
    </row>
    <row r="276" spans="1:8">
      <c r="A276" s="57"/>
      <c r="B276" t="s">
        <v>182</v>
      </c>
      <c r="C276">
        <v>2</v>
      </c>
      <c r="E276" s="14">
        <v>38</v>
      </c>
      <c r="F276" s="14">
        <v>11.75</v>
      </c>
      <c r="G276" s="14">
        <v>0.33</v>
      </c>
      <c r="H276" s="15">
        <f t="shared" si="22"/>
        <v>294.69000000000005</v>
      </c>
    </row>
    <row r="277" spans="1:8">
      <c r="A277" s="57"/>
      <c r="B277" t="s">
        <v>21</v>
      </c>
      <c r="C277">
        <v>1</v>
      </c>
      <c r="E277" s="14">
        <v>15.75</v>
      </c>
      <c r="F277" s="14">
        <v>7.75</v>
      </c>
      <c r="G277" s="14">
        <v>0.33</v>
      </c>
      <c r="H277" s="15">
        <f t="shared" si="22"/>
        <v>40.280625000000001</v>
      </c>
    </row>
    <row r="278" spans="1:8">
      <c r="A278" s="57"/>
      <c r="B278" t="s">
        <v>182</v>
      </c>
      <c r="C278">
        <v>1</v>
      </c>
      <c r="D278" s="14"/>
      <c r="E278" s="14">
        <v>33.25</v>
      </c>
      <c r="F278" s="14">
        <v>9.75</v>
      </c>
      <c r="G278" s="14">
        <v>0.33</v>
      </c>
      <c r="H278" s="15">
        <f t="shared" si="22"/>
        <v>106.981875</v>
      </c>
    </row>
    <row r="279" spans="1:8">
      <c r="A279" s="57"/>
      <c r="B279" t="s">
        <v>32</v>
      </c>
      <c r="C279">
        <v>1</v>
      </c>
      <c r="E279" s="14">
        <v>24.5</v>
      </c>
      <c r="F279" s="14">
        <v>6</v>
      </c>
      <c r="G279" s="14">
        <v>0.33</v>
      </c>
      <c r="H279" s="15">
        <f t="shared" si="22"/>
        <v>48.51</v>
      </c>
    </row>
    <row r="280" spans="1:8">
      <c r="A280" s="57"/>
      <c r="B280" t="s">
        <v>32</v>
      </c>
      <c r="C280">
        <v>1</v>
      </c>
      <c r="E280" s="14">
        <v>18</v>
      </c>
      <c r="F280" s="14">
        <v>7.75</v>
      </c>
      <c r="G280" s="14">
        <v>0.33</v>
      </c>
      <c r="H280" s="15">
        <f t="shared" si="22"/>
        <v>46.035000000000004</v>
      </c>
    </row>
    <row r="281" spans="1:8">
      <c r="A281" s="57"/>
      <c r="B281" t="s">
        <v>183</v>
      </c>
      <c r="C281">
        <v>1</v>
      </c>
      <c r="E281" s="14">
        <v>11.75</v>
      </c>
      <c r="F281" s="14">
        <v>18.25</v>
      </c>
      <c r="G281" s="14">
        <v>0.33</v>
      </c>
      <c r="H281" s="15">
        <f t="shared" si="22"/>
        <v>70.764375000000001</v>
      </c>
    </row>
    <row r="282" spans="1:8">
      <c r="A282" s="57"/>
      <c r="B282" t="s">
        <v>53</v>
      </c>
      <c r="C282">
        <v>1</v>
      </c>
      <c r="E282" s="14">
        <v>5</v>
      </c>
      <c r="F282" s="14">
        <v>9.25</v>
      </c>
      <c r="G282" s="14">
        <v>0.33</v>
      </c>
      <c r="H282" s="15">
        <f t="shared" si="22"/>
        <v>15.262500000000001</v>
      </c>
    </row>
    <row r="283" spans="1:8" ht="15.75" thickBot="1">
      <c r="A283" s="57"/>
      <c r="B283" t="s">
        <v>31</v>
      </c>
      <c r="C283">
        <v>2</v>
      </c>
      <c r="E283" s="14">
        <v>5.33</v>
      </c>
      <c r="F283" s="14">
        <v>4.25</v>
      </c>
      <c r="G283" s="14">
        <v>0.33</v>
      </c>
      <c r="H283" s="15">
        <f t="shared" si="22"/>
        <v>14.950650000000001</v>
      </c>
    </row>
    <row r="284" spans="1:8" ht="15.75" thickBot="1">
      <c r="A284" s="57"/>
      <c r="G284" s="9" t="s">
        <v>71</v>
      </c>
      <c r="H284" s="34">
        <f>SUM(H256:H283)</f>
        <v>2193.6931500000001</v>
      </c>
    </row>
    <row r="285" spans="1:8">
      <c r="A285" s="57">
        <v>11</v>
      </c>
      <c r="B285" t="s">
        <v>38</v>
      </c>
    </row>
    <row r="286" spans="1:8">
      <c r="A286" s="57"/>
      <c r="B286" t="s">
        <v>172</v>
      </c>
      <c r="C286">
        <v>6</v>
      </c>
      <c r="E286" s="14">
        <v>10.75</v>
      </c>
      <c r="F286" s="14">
        <v>15.75</v>
      </c>
      <c r="G286" s="14"/>
      <c r="H286" s="15">
        <f>SUM(F286*E286*C286)</f>
        <v>1015.875</v>
      </c>
    </row>
    <row r="287" spans="1:8">
      <c r="A287" s="57"/>
      <c r="B287" t="s">
        <v>173</v>
      </c>
      <c r="C287">
        <v>4</v>
      </c>
      <c r="E287" s="14">
        <v>10.75</v>
      </c>
      <c r="F287" s="14">
        <v>15.75</v>
      </c>
      <c r="G287" s="14"/>
      <c r="H287" s="15">
        <f t="shared" ref="H287:H313" si="23">SUM(F287*E287*C287)</f>
        <v>677.25</v>
      </c>
    </row>
    <row r="288" spans="1:8">
      <c r="A288" s="57"/>
      <c r="B288" t="s">
        <v>174</v>
      </c>
      <c r="C288">
        <v>1</v>
      </c>
      <c r="E288" s="14">
        <v>15.75</v>
      </c>
      <c r="F288" s="14">
        <v>21.5</v>
      </c>
      <c r="G288" s="14"/>
      <c r="H288" s="15">
        <f t="shared" si="23"/>
        <v>338.625</v>
      </c>
    </row>
    <row r="289" spans="1:8">
      <c r="A289" s="57"/>
      <c r="B289" t="s">
        <v>175</v>
      </c>
      <c r="C289">
        <v>1</v>
      </c>
      <c r="E289" s="14">
        <v>5</v>
      </c>
      <c r="F289" s="14">
        <v>10.75</v>
      </c>
      <c r="G289" s="14"/>
      <c r="H289" s="15">
        <f t="shared" si="23"/>
        <v>53.75</v>
      </c>
    </row>
    <row r="290" spans="1:8">
      <c r="A290" s="57"/>
      <c r="B290" t="s">
        <v>176</v>
      </c>
      <c r="C290">
        <v>1</v>
      </c>
      <c r="E290" s="14">
        <v>9.75</v>
      </c>
      <c r="F290" s="14">
        <v>10.75</v>
      </c>
      <c r="G290" s="14"/>
      <c r="H290" s="15">
        <f t="shared" si="23"/>
        <v>104.8125</v>
      </c>
    </row>
    <row r="291" spans="1:8">
      <c r="A291" s="57"/>
      <c r="B291" t="s">
        <v>175</v>
      </c>
      <c r="C291">
        <v>1</v>
      </c>
      <c r="E291" s="14">
        <v>11.75</v>
      </c>
      <c r="F291" s="14">
        <v>9.75</v>
      </c>
      <c r="G291" s="14"/>
      <c r="H291" s="15">
        <f t="shared" si="23"/>
        <v>114.5625</v>
      </c>
    </row>
    <row r="292" spans="1:8">
      <c r="A292" s="57"/>
      <c r="B292" t="s">
        <v>135</v>
      </c>
      <c r="C292">
        <v>1</v>
      </c>
      <c r="E292" s="14">
        <v>11.75</v>
      </c>
      <c r="F292" s="14">
        <v>13.75</v>
      </c>
      <c r="G292" s="14"/>
      <c r="H292" s="15">
        <f t="shared" si="23"/>
        <v>161.5625</v>
      </c>
    </row>
    <row r="293" spans="1:8">
      <c r="A293" s="57"/>
      <c r="B293" t="s">
        <v>43</v>
      </c>
      <c r="C293">
        <v>1</v>
      </c>
      <c r="E293" s="14">
        <v>13.75</v>
      </c>
      <c r="F293" s="14">
        <v>9.75</v>
      </c>
      <c r="G293" s="14"/>
      <c r="H293" s="15">
        <f t="shared" si="23"/>
        <v>134.0625</v>
      </c>
    </row>
    <row r="294" spans="1:8">
      <c r="A294" s="57"/>
      <c r="B294" t="s">
        <v>177</v>
      </c>
      <c r="C294">
        <v>1</v>
      </c>
      <c r="E294" s="14">
        <v>13.75</v>
      </c>
      <c r="F294" s="14">
        <v>17.75</v>
      </c>
      <c r="G294" s="14"/>
      <c r="H294" s="15">
        <f t="shared" si="23"/>
        <v>244.0625</v>
      </c>
    </row>
    <row r="295" spans="1:8">
      <c r="A295" s="57"/>
      <c r="B295" t="s">
        <v>178</v>
      </c>
      <c r="C295">
        <v>1</v>
      </c>
      <c r="E295" s="14">
        <v>5.75</v>
      </c>
      <c r="F295" s="14">
        <v>9.75</v>
      </c>
      <c r="G295" s="14"/>
      <c r="H295" s="15">
        <f t="shared" si="23"/>
        <v>56.0625</v>
      </c>
    </row>
    <row r="296" spans="1:8">
      <c r="A296" s="57"/>
      <c r="B296" t="s">
        <v>175</v>
      </c>
      <c r="C296">
        <v>1</v>
      </c>
      <c r="E296" s="14">
        <v>5.75</v>
      </c>
      <c r="F296" s="14">
        <v>9.75</v>
      </c>
      <c r="G296" s="14"/>
      <c r="H296" s="15">
        <f t="shared" si="23"/>
        <v>56.0625</v>
      </c>
    </row>
    <row r="297" spans="1:8">
      <c r="A297" s="57"/>
      <c r="B297" t="s">
        <v>32</v>
      </c>
      <c r="C297">
        <v>1</v>
      </c>
      <c r="E297" s="14">
        <v>12</v>
      </c>
      <c r="F297" s="14">
        <v>5.75</v>
      </c>
      <c r="G297" s="14"/>
      <c r="H297" s="15">
        <f t="shared" si="23"/>
        <v>69</v>
      </c>
    </row>
    <row r="298" spans="1:8">
      <c r="A298" s="57"/>
      <c r="B298" t="s">
        <v>33</v>
      </c>
      <c r="C298">
        <v>1</v>
      </c>
      <c r="E298" s="14">
        <v>13.75</v>
      </c>
      <c r="F298" s="14">
        <v>17.75</v>
      </c>
      <c r="G298" s="14"/>
      <c r="H298" s="15">
        <f t="shared" si="23"/>
        <v>244.0625</v>
      </c>
    </row>
    <row r="299" spans="1:8">
      <c r="A299" s="57"/>
      <c r="B299" t="s">
        <v>179</v>
      </c>
      <c r="C299">
        <v>1</v>
      </c>
      <c r="E299" s="14">
        <v>9.75</v>
      </c>
      <c r="F299" s="14">
        <v>13.75</v>
      </c>
      <c r="G299" s="14"/>
      <c r="H299" s="15">
        <f t="shared" si="23"/>
        <v>134.0625</v>
      </c>
    </row>
    <row r="300" spans="1:8">
      <c r="A300" s="57"/>
      <c r="B300" t="s">
        <v>180</v>
      </c>
      <c r="C300">
        <v>2</v>
      </c>
      <c r="E300" s="14">
        <v>13.75</v>
      </c>
      <c r="F300" s="14">
        <v>22.75</v>
      </c>
      <c r="G300" s="14"/>
      <c r="H300" s="15">
        <f t="shared" si="23"/>
        <v>625.625</v>
      </c>
    </row>
    <row r="301" spans="1:8">
      <c r="A301" s="57"/>
      <c r="B301" t="s">
        <v>22</v>
      </c>
      <c r="C301">
        <v>4</v>
      </c>
      <c r="E301" s="14">
        <v>5.25</v>
      </c>
      <c r="F301" s="14">
        <v>4.75</v>
      </c>
      <c r="G301" s="14"/>
      <c r="H301" s="15">
        <f t="shared" si="23"/>
        <v>99.75</v>
      </c>
    </row>
    <row r="302" spans="1:8">
      <c r="A302" s="57"/>
      <c r="B302" t="s">
        <v>32</v>
      </c>
      <c r="C302">
        <v>2</v>
      </c>
      <c r="E302" s="14">
        <v>9.75</v>
      </c>
      <c r="F302" s="14">
        <v>4.75</v>
      </c>
      <c r="G302" s="14"/>
      <c r="H302" s="15">
        <f t="shared" si="23"/>
        <v>92.625</v>
      </c>
    </row>
    <row r="303" spans="1:8">
      <c r="A303" s="57"/>
      <c r="B303" t="s">
        <v>54</v>
      </c>
      <c r="C303">
        <v>2</v>
      </c>
      <c r="E303" s="14">
        <v>3.75</v>
      </c>
      <c r="F303" s="14">
        <v>9.75</v>
      </c>
      <c r="G303" s="14"/>
      <c r="H303" s="15">
        <f t="shared" si="23"/>
        <v>73.125</v>
      </c>
    </row>
    <row r="304" spans="1:8">
      <c r="A304" s="57"/>
      <c r="B304" t="s">
        <v>54</v>
      </c>
      <c r="C304">
        <v>1</v>
      </c>
      <c r="E304" s="14">
        <v>15.75</v>
      </c>
      <c r="F304" s="14">
        <v>9.75</v>
      </c>
      <c r="G304" s="14"/>
      <c r="H304" s="15">
        <f t="shared" si="23"/>
        <v>153.5625</v>
      </c>
    </row>
    <row r="305" spans="1:8">
      <c r="A305" s="57"/>
      <c r="B305" t="s">
        <v>181</v>
      </c>
      <c r="C305">
        <v>1</v>
      </c>
      <c r="E305" s="14">
        <v>11.75</v>
      </c>
      <c r="F305" s="14">
        <v>22.75</v>
      </c>
      <c r="G305" s="14"/>
      <c r="H305" s="15">
        <f t="shared" si="23"/>
        <v>267.3125</v>
      </c>
    </row>
    <row r="306" spans="1:8">
      <c r="A306" s="57"/>
      <c r="B306" t="s">
        <v>182</v>
      </c>
      <c r="C306">
        <v>2</v>
      </c>
      <c r="E306" s="14">
        <v>38</v>
      </c>
      <c r="F306" s="14">
        <v>11.75</v>
      </c>
      <c r="G306" s="14"/>
      <c r="H306" s="15">
        <f t="shared" si="23"/>
        <v>893</v>
      </c>
    </row>
    <row r="307" spans="1:8">
      <c r="A307" s="57"/>
      <c r="B307" t="s">
        <v>21</v>
      </c>
      <c r="C307">
        <v>1</v>
      </c>
      <c r="E307" s="14">
        <v>15.75</v>
      </c>
      <c r="F307" s="14">
        <v>7.75</v>
      </c>
      <c r="G307" s="14"/>
      <c r="H307" s="15">
        <f t="shared" si="23"/>
        <v>122.0625</v>
      </c>
    </row>
    <row r="308" spans="1:8">
      <c r="A308" s="57"/>
      <c r="B308" t="s">
        <v>182</v>
      </c>
      <c r="C308">
        <v>1</v>
      </c>
      <c r="D308" s="14"/>
      <c r="E308" s="14">
        <v>33.25</v>
      </c>
      <c r="F308" s="14">
        <v>9.75</v>
      </c>
      <c r="G308" s="14"/>
      <c r="H308" s="15">
        <f t="shared" si="23"/>
        <v>324.1875</v>
      </c>
    </row>
    <row r="309" spans="1:8">
      <c r="A309" s="57"/>
      <c r="B309" t="s">
        <v>32</v>
      </c>
      <c r="C309">
        <v>1</v>
      </c>
      <c r="E309" s="14">
        <v>24.5</v>
      </c>
      <c r="F309" s="14">
        <v>6</v>
      </c>
      <c r="G309" s="14"/>
      <c r="H309" s="15">
        <f t="shared" si="23"/>
        <v>147</v>
      </c>
    </row>
    <row r="310" spans="1:8">
      <c r="A310" s="57"/>
      <c r="B310" t="s">
        <v>32</v>
      </c>
      <c r="C310">
        <v>1</v>
      </c>
      <c r="E310" s="14">
        <v>18</v>
      </c>
      <c r="F310" s="14">
        <v>7.75</v>
      </c>
      <c r="G310" s="14"/>
      <c r="H310" s="15">
        <f t="shared" si="23"/>
        <v>139.5</v>
      </c>
    </row>
    <row r="311" spans="1:8">
      <c r="A311" s="57"/>
      <c r="B311" t="s">
        <v>183</v>
      </c>
      <c r="C311">
        <v>1</v>
      </c>
      <c r="E311" s="14">
        <v>11.75</v>
      </c>
      <c r="F311" s="14">
        <v>18.25</v>
      </c>
      <c r="G311" s="14"/>
      <c r="H311" s="15">
        <f t="shared" si="23"/>
        <v>214.4375</v>
      </c>
    </row>
    <row r="312" spans="1:8">
      <c r="A312" s="57"/>
      <c r="B312" t="s">
        <v>53</v>
      </c>
      <c r="C312">
        <v>1</v>
      </c>
      <c r="E312" s="14">
        <v>5</v>
      </c>
      <c r="F312" s="14">
        <v>9.25</v>
      </c>
      <c r="G312" s="14"/>
      <c r="H312" s="15">
        <f t="shared" si="23"/>
        <v>46.25</v>
      </c>
    </row>
    <row r="313" spans="1:8" ht="15.75" thickBot="1">
      <c r="A313" s="57"/>
      <c r="B313" t="s">
        <v>31</v>
      </c>
      <c r="C313">
        <v>2</v>
      </c>
      <c r="E313" s="14">
        <v>5.33</v>
      </c>
      <c r="F313" s="14">
        <v>4.25</v>
      </c>
      <c r="G313" s="14"/>
      <c r="H313" s="15">
        <f t="shared" si="23"/>
        <v>45.305</v>
      </c>
    </row>
    <row r="314" spans="1:8" ht="15.75" thickBot="1">
      <c r="A314" s="57"/>
      <c r="G314" s="9" t="s">
        <v>71</v>
      </c>
      <c r="H314" s="34">
        <f>SUM(H286:H313)</f>
        <v>6647.5550000000003</v>
      </c>
    </row>
    <row r="315" spans="1:8" ht="30">
      <c r="A315" s="57">
        <v>12</v>
      </c>
      <c r="B315" s="13" t="s">
        <v>39</v>
      </c>
    </row>
    <row r="316" spans="1:8">
      <c r="A316" s="57"/>
      <c r="B316" t="s">
        <v>184</v>
      </c>
      <c r="C316">
        <v>2</v>
      </c>
      <c r="E316" s="14">
        <v>14</v>
      </c>
      <c r="F316" s="14">
        <v>10.75</v>
      </c>
      <c r="G316" s="14">
        <v>2</v>
      </c>
      <c r="H316" s="15">
        <f>G316*F316*E316*C316</f>
        <v>602</v>
      </c>
    </row>
    <row r="317" spans="1:8">
      <c r="A317" s="57"/>
      <c r="B317" t="s">
        <v>32</v>
      </c>
      <c r="C317">
        <v>2</v>
      </c>
      <c r="E317" s="14">
        <v>14</v>
      </c>
      <c r="F317" s="14">
        <v>9.5</v>
      </c>
      <c r="G317" s="14">
        <v>0.5</v>
      </c>
      <c r="H317" s="15">
        <f t="shared" ref="H317:H320" si="24">G317*F317*E317*C317</f>
        <v>133</v>
      </c>
    </row>
    <row r="318" spans="1:8">
      <c r="B318" t="s">
        <v>32</v>
      </c>
      <c r="C318">
        <v>2</v>
      </c>
      <c r="E318" s="14">
        <v>14</v>
      </c>
      <c r="F318" s="14">
        <v>8.25</v>
      </c>
      <c r="G318" s="14">
        <v>0.5</v>
      </c>
      <c r="H318" s="15">
        <f t="shared" si="24"/>
        <v>115.5</v>
      </c>
    </row>
    <row r="319" spans="1:8">
      <c r="B319" t="s">
        <v>32</v>
      </c>
      <c r="C319">
        <v>2</v>
      </c>
      <c r="E319" s="14">
        <v>14</v>
      </c>
      <c r="F319" s="14">
        <v>7</v>
      </c>
      <c r="G319" s="14">
        <v>0.5</v>
      </c>
      <c r="H319" s="15">
        <f t="shared" si="24"/>
        <v>98</v>
      </c>
    </row>
    <row r="320" spans="1:8" ht="15.75" thickBot="1">
      <c r="B320" t="s">
        <v>32</v>
      </c>
      <c r="C320">
        <v>2</v>
      </c>
      <c r="E320" s="14">
        <v>14</v>
      </c>
      <c r="F320" s="14">
        <v>5.75</v>
      </c>
      <c r="G320" s="14">
        <v>0.5</v>
      </c>
      <c r="H320" s="15">
        <f t="shared" si="24"/>
        <v>80.5</v>
      </c>
    </row>
    <row r="321" spans="7:8" ht="15.75" thickBot="1">
      <c r="G321" s="9" t="s">
        <v>12</v>
      </c>
      <c r="H321" s="34">
        <f>SUM(H316:H320)</f>
        <v>1029</v>
      </c>
    </row>
  </sheetData>
  <mergeCells count="3">
    <mergeCell ref="A1:H1"/>
    <mergeCell ref="B2:H2"/>
    <mergeCell ref="C3:D3"/>
  </mergeCells>
  <pageMargins left="0.7" right="0.17" top="0.28000000000000003" bottom="0.21"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dimension ref="A1:L440"/>
  <sheetViews>
    <sheetView topLeftCell="A395" workbookViewId="0">
      <selection activeCell="B401" sqref="B401"/>
    </sheetView>
  </sheetViews>
  <sheetFormatPr defaultRowHeight="15"/>
  <cols>
    <col min="1" max="1" width="5.7109375" customWidth="1"/>
    <col min="2" max="2" width="30.85546875" customWidth="1"/>
    <col min="3" max="3" width="7.140625" customWidth="1"/>
    <col min="4" max="4" width="4.85546875" customWidth="1"/>
  </cols>
  <sheetData>
    <row r="1" spans="1:8" ht="19.5" thickBot="1">
      <c r="A1" s="1"/>
      <c r="B1" s="95" t="s">
        <v>0</v>
      </c>
      <c r="C1" s="95"/>
      <c r="D1" s="95"/>
      <c r="E1" s="95"/>
      <c r="F1" s="95"/>
      <c r="G1" s="95"/>
      <c r="H1" s="95"/>
    </row>
    <row r="2" spans="1:8" ht="18.75" thickTop="1" thickBot="1">
      <c r="A2" s="2" t="s">
        <v>1</v>
      </c>
      <c r="B2" s="2" t="s">
        <v>2</v>
      </c>
      <c r="C2" s="91" t="s">
        <v>3</v>
      </c>
      <c r="D2" s="92"/>
      <c r="E2" s="2" t="s">
        <v>4</v>
      </c>
      <c r="F2" s="2" t="s">
        <v>5</v>
      </c>
      <c r="G2" s="2" t="s">
        <v>6</v>
      </c>
      <c r="H2" s="2" t="s">
        <v>7</v>
      </c>
    </row>
    <row r="3" spans="1:8" ht="18" thickTop="1">
      <c r="A3" s="3"/>
      <c r="B3" s="3" t="s">
        <v>40</v>
      </c>
      <c r="C3" s="3"/>
      <c r="D3" s="3"/>
      <c r="E3" s="3"/>
      <c r="F3" s="3"/>
      <c r="G3" s="3"/>
      <c r="H3" s="3"/>
    </row>
    <row r="4" spans="1:8" ht="17.25">
      <c r="A4" s="4"/>
      <c r="B4" s="5"/>
      <c r="C4" s="6"/>
      <c r="D4" s="6"/>
      <c r="E4" s="6"/>
      <c r="F4" s="6"/>
      <c r="G4" s="6"/>
      <c r="H4" s="7"/>
    </row>
    <row r="5" spans="1:8" ht="141.75">
      <c r="A5">
        <v>1</v>
      </c>
      <c r="B5" s="8" t="s">
        <v>13</v>
      </c>
    </row>
    <row r="6" spans="1:8" ht="15.75">
      <c r="B6" s="65" t="s">
        <v>194</v>
      </c>
    </row>
    <row r="7" spans="1:8">
      <c r="B7" t="s">
        <v>195</v>
      </c>
      <c r="C7">
        <v>50</v>
      </c>
      <c r="E7" s="14">
        <v>1.5</v>
      </c>
      <c r="F7" s="14">
        <v>0.75</v>
      </c>
      <c r="G7" s="14">
        <v>8.5</v>
      </c>
      <c r="H7" s="15">
        <f>SUM(G7*F7*E7*C7)</f>
        <v>478.125</v>
      </c>
    </row>
    <row r="8" spans="1:8" ht="15.75" thickBot="1">
      <c r="B8" t="s">
        <v>185</v>
      </c>
      <c r="C8">
        <v>18</v>
      </c>
      <c r="E8" s="14">
        <v>2</v>
      </c>
      <c r="F8" s="14">
        <v>0.75</v>
      </c>
      <c r="G8" s="14">
        <v>8.5</v>
      </c>
      <c r="H8" s="15">
        <f>SUM(G8*F8*E8*C8)</f>
        <v>229.5</v>
      </c>
    </row>
    <row r="9" spans="1:8" ht="15.75" thickBot="1">
      <c r="G9" s="9" t="s">
        <v>12</v>
      </c>
      <c r="H9" s="34">
        <f>SUM(H7:H8)</f>
        <v>707.625</v>
      </c>
    </row>
    <row r="10" spans="1:8" ht="18.75">
      <c r="A10" s="57"/>
      <c r="B10" s="12" t="s">
        <v>202</v>
      </c>
    </row>
    <row r="11" spans="1:8">
      <c r="A11" s="57"/>
      <c r="B11" s="11" t="s">
        <v>24</v>
      </c>
    </row>
    <row r="12" spans="1:8">
      <c r="A12" s="57"/>
      <c r="B12" t="s">
        <v>130</v>
      </c>
      <c r="C12">
        <v>2</v>
      </c>
      <c r="E12" s="14">
        <v>36</v>
      </c>
      <c r="F12" s="14">
        <v>0.75</v>
      </c>
      <c r="G12" s="14">
        <v>1</v>
      </c>
      <c r="H12" s="15">
        <f>SUM(G12*F12*E12*C12)</f>
        <v>54</v>
      </c>
    </row>
    <row r="13" spans="1:8">
      <c r="A13" s="57"/>
      <c r="B13" t="s">
        <v>131</v>
      </c>
      <c r="C13">
        <v>2</v>
      </c>
      <c r="E13" s="14">
        <v>39</v>
      </c>
      <c r="F13" s="14">
        <v>0.75</v>
      </c>
      <c r="G13" s="14">
        <v>1</v>
      </c>
      <c r="H13" s="15">
        <f t="shared" ref="H13:H49" si="0">SUM(G13*F13*E13*C13)</f>
        <v>58.5</v>
      </c>
    </row>
    <row r="14" spans="1:8">
      <c r="A14" s="57"/>
      <c r="B14" t="s">
        <v>148</v>
      </c>
      <c r="C14">
        <v>2</v>
      </c>
      <c r="E14" s="14">
        <v>14</v>
      </c>
      <c r="F14" s="14">
        <v>0.75</v>
      </c>
      <c r="G14" s="14">
        <v>1</v>
      </c>
      <c r="H14" s="15">
        <f t="shared" si="0"/>
        <v>21</v>
      </c>
    </row>
    <row r="15" spans="1:8">
      <c r="A15" s="57"/>
      <c r="B15" t="s">
        <v>132</v>
      </c>
      <c r="C15">
        <v>1</v>
      </c>
      <c r="E15" s="14">
        <v>12</v>
      </c>
      <c r="F15" s="14">
        <v>0.75</v>
      </c>
      <c r="G15" s="14">
        <v>1</v>
      </c>
      <c r="H15" s="15">
        <f t="shared" si="0"/>
        <v>9</v>
      </c>
    </row>
    <row r="16" spans="1:8">
      <c r="A16" s="57"/>
      <c r="B16" t="s">
        <v>133</v>
      </c>
      <c r="C16">
        <v>1</v>
      </c>
      <c r="E16" s="14">
        <v>126.75</v>
      </c>
      <c r="F16" s="14">
        <v>0.75</v>
      </c>
      <c r="G16" s="14">
        <v>1</v>
      </c>
      <c r="H16" s="15">
        <f t="shared" si="0"/>
        <v>95.0625</v>
      </c>
    </row>
    <row r="17" spans="1:8">
      <c r="A17" s="57"/>
      <c r="B17" t="s">
        <v>134</v>
      </c>
      <c r="C17">
        <v>1</v>
      </c>
      <c r="E17" s="14">
        <v>43.25</v>
      </c>
      <c r="F17" s="14">
        <v>0.75</v>
      </c>
      <c r="G17" s="14">
        <v>1</v>
      </c>
      <c r="H17" s="15">
        <f t="shared" si="0"/>
        <v>32.4375</v>
      </c>
    </row>
    <row r="18" spans="1:8">
      <c r="A18" s="57"/>
      <c r="B18" t="s">
        <v>135</v>
      </c>
      <c r="C18">
        <v>1</v>
      </c>
      <c r="E18" s="14">
        <v>12</v>
      </c>
      <c r="F18" s="14">
        <v>0.75</v>
      </c>
      <c r="G18" s="14">
        <v>1</v>
      </c>
      <c r="H18" s="15">
        <f t="shared" si="0"/>
        <v>9</v>
      </c>
    </row>
    <row r="19" spans="1:8">
      <c r="A19" s="57"/>
      <c r="B19" t="s">
        <v>136</v>
      </c>
      <c r="C19">
        <v>1</v>
      </c>
      <c r="E19" s="14">
        <v>35</v>
      </c>
      <c r="F19" s="14">
        <v>0.75</v>
      </c>
      <c r="G19" s="14">
        <v>1</v>
      </c>
      <c r="H19" s="15">
        <f t="shared" si="0"/>
        <v>26.25</v>
      </c>
    </row>
    <row r="20" spans="1:8">
      <c r="A20" s="57"/>
      <c r="B20" t="s">
        <v>137</v>
      </c>
      <c r="C20">
        <v>2</v>
      </c>
      <c r="E20" s="14">
        <v>16</v>
      </c>
      <c r="F20" s="14">
        <v>0.75</v>
      </c>
      <c r="G20" s="14">
        <v>1</v>
      </c>
      <c r="H20" s="15">
        <f t="shared" si="0"/>
        <v>24</v>
      </c>
    </row>
    <row r="21" spans="1:8">
      <c r="A21" s="57"/>
      <c r="B21" t="s">
        <v>138</v>
      </c>
      <c r="C21">
        <v>1</v>
      </c>
      <c r="E21" s="14">
        <v>12</v>
      </c>
      <c r="F21" s="14">
        <v>0.75</v>
      </c>
      <c r="G21" s="14">
        <v>1</v>
      </c>
      <c r="H21" s="15">
        <f t="shared" si="0"/>
        <v>9</v>
      </c>
    </row>
    <row r="22" spans="1:8">
      <c r="A22" s="57"/>
      <c r="B22" t="s">
        <v>139</v>
      </c>
      <c r="C22">
        <v>1</v>
      </c>
      <c r="E22" s="14">
        <v>17.5</v>
      </c>
      <c r="F22" s="14">
        <v>0.75</v>
      </c>
      <c r="G22" s="14">
        <v>1</v>
      </c>
      <c r="H22" s="15">
        <f t="shared" si="0"/>
        <v>13.125</v>
      </c>
    </row>
    <row r="23" spans="1:8">
      <c r="A23" s="57"/>
      <c r="B23" t="s">
        <v>140</v>
      </c>
      <c r="C23">
        <v>1</v>
      </c>
      <c r="E23" s="14">
        <v>66.25</v>
      </c>
      <c r="F23" s="14">
        <v>0.75</v>
      </c>
      <c r="G23" s="14">
        <v>1</v>
      </c>
      <c r="H23" s="15">
        <f t="shared" si="0"/>
        <v>49.6875</v>
      </c>
    </row>
    <row r="24" spans="1:8">
      <c r="A24" s="57"/>
      <c r="B24" t="s">
        <v>141</v>
      </c>
      <c r="C24">
        <v>2</v>
      </c>
      <c r="E24" s="14">
        <v>15.5</v>
      </c>
      <c r="F24" s="14">
        <v>0.75</v>
      </c>
      <c r="G24" s="14">
        <v>1</v>
      </c>
      <c r="H24" s="15">
        <f t="shared" si="0"/>
        <v>23.25</v>
      </c>
    </row>
    <row r="25" spans="1:8">
      <c r="A25" s="57"/>
      <c r="B25" t="s">
        <v>142</v>
      </c>
      <c r="C25">
        <v>1</v>
      </c>
      <c r="E25" s="14">
        <v>11.5</v>
      </c>
      <c r="F25" s="14">
        <v>0.75</v>
      </c>
      <c r="G25" s="14">
        <v>1</v>
      </c>
      <c r="H25" s="15">
        <f t="shared" si="0"/>
        <v>8.625</v>
      </c>
    </row>
    <row r="26" spans="1:8">
      <c r="A26" s="57"/>
      <c r="B26" t="s">
        <v>143</v>
      </c>
      <c r="C26">
        <v>1</v>
      </c>
      <c r="E26" s="14">
        <v>6</v>
      </c>
      <c r="F26" s="14">
        <v>0.75</v>
      </c>
      <c r="G26" s="14">
        <v>1</v>
      </c>
      <c r="H26" s="15">
        <f t="shared" si="0"/>
        <v>4.5</v>
      </c>
    </row>
    <row r="27" spans="1:8">
      <c r="A27" s="57"/>
      <c r="B27" t="s">
        <v>144</v>
      </c>
      <c r="C27">
        <v>1</v>
      </c>
      <c r="E27" s="14">
        <v>43</v>
      </c>
      <c r="F27" s="14">
        <v>0.75</v>
      </c>
      <c r="G27" s="14">
        <v>1</v>
      </c>
      <c r="H27" s="15">
        <f t="shared" si="0"/>
        <v>32.25</v>
      </c>
    </row>
    <row r="28" spans="1:8">
      <c r="A28" s="57"/>
      <c r="B28" t="s">
        <v>145</v>
      </c>
      <c r="C28">
        <v>1</v>
      </c>
      <c r="E28" s="14">
        <v>20.75</v>
      </c>
      <c r="F28" s="14">
        <v>0.75</v>
      </c>
      <c r="G28" s="14">
        <v>1</v>
      </c>
      <c r="H28" s="15">
        <f t="shared" si="0"/>
        <v>15.5625</v>
      </c>
    </row>
    <row r="29" spans="1:8">
      <c r="A29" s="57"/>
      <c r="B29" s="11" t="s">
        <v>25</v>
      </c>
      <c r="E29" s="14"/>
      <c r="F29" s="14"/>
      <c r="G29" s="14"/>
      <c r="H29" s="15"/>
    </row>
    <row r="30" spans="1:8">
      <c r="A30" s="57"/>
      <c r="B30" t="s">
        <v>146</v>
      </c>
      <c r="C30">
        <v>8</v>
      </c>
      <c r="E30" s="14">
        <v>16</v>
      </c>
      <c r="F30" s="14">
        <v>0.75</v>
      </c>
      <c r="G30" s="14">
        <v>1</v>
      </c>
      <c r="H30" s="15">
        <f t="shared" si="0"/>
        <v>96</v>
      </c>
    </row>
    <row r="31" spans="1:8">
      <c r="A31" s="57"/>
      <c r="B31" t="s">
        <v>147</v>
      </c>
      <c r="C31">
        <v>2</v>
      </c>
      <c r="E31" s="14">
        <v>25.25</v>
      </c>
      <c r="F31" s="14">
        <v>0.75</v>
      </c>
      <c r="G31" s="14">
        <v>1</v>
      </c>
      <c r="H31" s="15">
        <f t="shared" si="0"/>
        <v>37.875</v>
      </c>
    </row>
    <row r="32" spans="1:8">
      <c r="A32" s="57"/>
      <c r="B32" t="s">
        <v>149</v>
      </c>
      <c r="C32">
        <v>2</v>
      </c>
      <c r="E32" s="14">
        <v>12</v>
      </c>
      <c r="F32" s="14">
        <v>0.75</v>
      </c>
      <c r="G32" s="14">
        <v>1</v>
      </c>
      <c r="H32" s="15">
        <f t="shared" si="0"/>
        <v>18</v>
      </c>
    </row>
    <row r="33" spans="1:8">
      <c r="A33" s="57"/>
      <c r="B33" t="s">
        <v>151</v>
      </c>
      <c r="C33">
        <v>8</v>
      </c>
      <c r="E33" s="14">
        <v>16</v>
      </c>
      <c r="F33" s="14">
        <v>0.75</v>
      </c>
      <c r="G33" s="14">
        <v>1</v>
      </c>
      <c r="H33" s="15">
        <f t="shared" si="0"/>
        <v>96</v>
      </c>
    </row>
    <row r="34" spans="1:8">
      <c r="A34" s="57"/>
      <c r="B34" t="s">
        <v>150</v>
      </c>
      <c r="C34">
        <v>2</v>
      </c>
      <c r="E34" s="14">
        <v>10</v>
      </c>
      <c r="F34" s="14">
        <v>0.75</v>
      </c>
      <c r="G34" s="14">
        <v>1</v>
      </c>
      <c r="H34" s="15">
        <f t="shared" si="0"/>
        <v>15</v>
      </c>
    </row>
    <row r="35" spans="1:8">
      <c r="A35" s="57"/>
      <c r="B35" t="s">
        <v>150</v>
      </c>
      <c r="C35">
        <v>2</v>
      </c>
      <c r="E35" s="14">
        <v>10.25</v>
      </c>
      <c r="F35" s="14">
        <v>0.75</v>
      </c>
      <c r="G35" s="14">
        <v>1</v>
      </c>
      <c r="H35" s="15">
        <f t="shared" si="0"/>
        <v>15.375</v>
      </c>
    </row>
    <row r="36" spans="1:8">
      <c r="A36" s="57"/>
      <c r="B36" t="s">
        <v>150</v>
      </c>
      <c r="C36">
        <v>2</v>
      </c>
      <c r="E36" s="14">
        <v>5.5</v>
      </c>
      <c r="F36" s="14">
        <v>0.75</v>
      </c>
      <c r="G36" s="14">
        <v>1</v>
      </c>
      <c r="H36" s="15">
        <f t="shared" si="0"/>
        <v>8.25</v>
      </c>
    </row>
    <row r="37" spans="1:8">
      <c r="A37" s="57"/>
      <c r="B37" t="s">
        <v>152</v>
      </c>
      <c r="C37">
        <v>1</v>
      </c>
      <c r="E37" s="14">
        <v>33.5</v>
      </c>
      <c r="F37" s="14">
        <v>0.75</v>
      </c>
      <c r="G37" s="14">
        <v>1</v>
      </c>
      <c r="H37" s="15">
        <f t="shared" si="0"/>
        <v>25.125</v>
      </c>
    </row>
    <row r="38" spans="1:8">
      <c r="A38" s="57"/>
      <c r="B38" t="s">
        <v>154</v>
      </c>
      <c r="C38">
        <v>1</v>
      </c>
      <c r="E38" s="14">
        <v>33.5</v>
      </c>
      <c r="F38" s="14">
        <v>0.75</v>
      </c>
      <c r="G38" s="14">
        <v>1</v>
      </c>
      <c r="H38" s="15">
        <f t="shared" si="0"/>
        <v>25.125</v>
      </c>
    </row>
    <row r="39" spans="1:8">
      <c r="A39" s="57"/>
      <c r="B39" t="s">
        <v>153</v>
      </c>
      <c r="C39">
        <v>1</v>
      </c>
      <c r="E39" s="14">
        <v>33.5</v>
      </c>
      <c r="F39" s="14">
        <v>0.75</v>
      </c>
      <c r="G39" s="14">
        <v>1</v>
      </c>
      <c r="H39" s="15">
        <f t="shared" si="0"/>
        <v>25.125</v>
      </c>
    </row>
    <row r="40" spans="1:8">
      <c r="A40" s="57"/>
      <c r="B40" t="s">
        <v>155</v>
      </c>
      <c r="C40">
        <v>1</v>
      </c>
      <c r="E40" s="14">
        <v>24.75</v>
      </c>
      <c r="F40" s="14">
        <v>0.75</v>
      </c>
      <c r="G40" s="14">
        <v>1</v>
      </c>
      <c r="H40" s="15">
        <f t="shared" si="0"/>
        <v>18.5625</v>
      </c>
    </row>
    <row r="41" spans="1:8">
      <c r="A41" s="57"/>
      <c r="B41" t="s">
        <v>156</v>
      </c>
      <c r="C41">
        <v>1</v>
      </c>
      <c r="E41" s="14">
        <v>6</v>
      </c>
      <c r="F41" s="14">
        <v>0.75</v>
      </c>
      <c r="G41" s="14">
        <v>1</v>
      </c>
      <c r="H41" s="15">
        <f t="shared" si="0"/>
        <v>4.5</v>
      </c>
    </row>
    <row r="42" spans="1:8">
      <c r="A42" s="57"/>
      <c r="B42" t="s">
        <v>157</v>
      </c>
      <c r="C42">
        <v>2</v>
      </c>
      <c r="E42" s="14">
        <v>10</v>
      </c>
      <c r="F42" s="14">
        <v>0.75</v>
      </c>
      <c r="G42" s="14">
        <v>1</v>
      </c>
      <c r="H42" s="15">
        <f t="shared" si="0"/>
        <v>15</v>
      </c>
    </row>
    <row r="43" spans="1:8">
      <c r="A43" s="57"/>
      <c r="B43" t="s">
        <v>157</v>
      </c>
      <c r="C43">
        <v>1</v>
      </c>
      <c r="E43" s="14">
        <v>16</v>
      </c>
      <c r="F43" s="14">
        <v>0.75</v>
      </c>
      <c r="G43" s="14">
        <v>1</v>
      </c>
      <c r="H43" s="15">
        <f t="shared" si="0"/>
        <v>12</v>
      </c>
    </row>
    <row r="44" spans="1:8">
      <c r="A44" s="57"/>
      <c r="B44" t="s">
        <v>157</v>
      </c>
      <c r="C44">
        <v>2</v>
      </c>
      <c r="E44" s="14">
        <v>6</v>
      </c>
      <c r="F44" s="14">
        <v>0.75</v>
      </c>
      <c r="G44" s="14">
        <v>1</v>
      </c>
      <c r="H44" s="15">
        <f t="shared" si="0"/>
        <v>9</v>
      </c>
    </row>
    <row r="45" spans="1:8">
      <c r="A45" s="57"/>
      <c r="B45" t="s">
        <v>158</v>
      </c>
      <c r="C45">
        <v>1</v>
      </c>
      <c r="E45" s="14">
        <v>28.75</v>
      </c>
      <c r="F45" s="14">
        <v>0.75</v>
      </c>
      <c r="G45" s="14">
        <v>1</v>
      </c>
      <c r="H45" s="15">
        <f t="shared" si="0"/>
        <v>21.5625</v>
      </c>
    </row>
    <row r="46" spans="1:8">
      <c r="A46" s="57"/>
      <c r="B46" t="s">
        <v>159</v>
      </c>
      <c r="C46">
        <v>1</v>
      </c>
      <c r="E46" s="14">
        <v>28.75</v>
      </c>
      <c r="F46" s="14">
        <v>0.75</v>
      </c>
      <c r="G46" s="14">
        <v>1</v>
      </c>
      <c r="H46" s="15">
        <f t="shared" si="0"/>
        <v>21.5625</v>
      </c>
    </row>
    <row r="47" spans="1:8">
      <c r="A47" s="57"/>
      <c r="B47" t="s">
        <v>160</v>
      </c>
      <c r="C47">
        <v>1</v>
      </c>
      <c r="E47" s="14">
        <v>28.75</v>
      </c>
      <c r="F47" s="14">
        <v>0.75</v>
      </c>
      <c r="G47" s="14">
        <v>1</v>
      </c>
      <c r="H47" s="15">
        <f t="shared" si="0"/>
        <v>21.5625</v>
      </c>
    </row>
    <row r="48" spans="1:8">
      <c r="A48" s="57"/>
      <c r="B48" t="s">
        <v>161</v>
      </c>
      <c r="C48">
        <v>1</v>
      </c>
      <c r="E48" s="14">
        <v>28.75</v>
      </c>
      <c r="F48" s="14">
        <v>0.75</v>
      </c>
      <c r="G48" s="14">
        <v>1</v>
      </c>
      <c r="H48" s="15">
        <f t="shared" si="0"/>
        <v>21.5625</v>
      </c>
    </row>
    <row r="49" spans="1:8" ht="15.75" thickBot="1">
      <c r="A49" s="57"/>
      <c r="B49" t="s">
        <v>162</v>
      </c>
      <c r="C49">
        <v>4</v>
      </c>
      <c r="E49" s="14">
        <v>6</v>
      </c>
      <c r="F49" s="14">
        <v>0.75</v>
      </c>
      <c r="G49" s="14">
        <v>1</v>
      </c>
      <c r="H49" s="15">
        <f t="shared" si="0"/>
        <v>18</v>
      </c>
    </row>
    <row r="50" spans="1:8" ht="15.75" thickBot="1">
      <c r="A50" s="57"/>
      <c r="G50" s="9" t="s">
        <v>12</v>
      </c>
      <c r="H50" s="34">
        <f>SUM(H12:H49)</f>
        <v>1010.4375</v>
      </c>
    </row>
    <row r="51" spans="1:8" ht="18.75">
      <c r="B51" s="12" t="s">
        <v>196</v>
      </c>
    </row>
    <row r="52" spans="1:8">
      <c r="A52" s="57"/>
      <c r="B52" s="11" t="s">
        <v>24</v>
      </c>
    </row>
    <row r="53" spans="1:8">
      <c r="A53" s="57"/>
      <c r="B53" t="s">
        <v>130</v>
      </c>
      <c r="C53">
        <v>2</v>
      </c>
      <c r="E53" s="14">
        <v>36</v>
      </c>
      <c r="F53" s="14">
        <v>0.75</v>
      </c>
      <c r="G53" s="14">
        <v>2</v>
      </c>
      <c r="H53" s="15">
        <f>SUM(G53*F53*E53*C53)</f>
        <v>108</v>
      </c>
    </row>
    <row r="54" spans="1:8">
      <c r="A54" s="57"/>
      <c r="B54" t="s">
        <v>131</v>
      </c>
      <c r="C54">
        <v>2</v>
      </c>
      <c r="E54" s="14">
        <v>39</v>
      </c>
      <c r="F54" s="14">
        <v>0.75</v>
      </c>
      <c r="G54" s="14">
        <v>2</v>
      </c>
      <c r="H54" s="15">
        <f t="shared" ref="H54:H69" si="1">SUM(G54*F54*E54*C54)</f>
        <v>117</v>
      </c>
    </row>
    <row r="55" spans="1:8">
      <c r="A55" s="57"/>
      <c r="B55" t="s">
        <v>148</v>
      </c>
      <c r="C55">
        <v>2</v>
      </c>
      <c r="E55" s="14">
        <v>14</v>
      </c>
      <c r="F55" s="14">
        <v>0.75</v>
      </c>
      <c r="G55" s="14">
        <v>2</v>
      </c>
      <c r="H55" s="15">
        <f t="shared" si="1"/>
        <v>42</v>
      </c>
    </row>
    <row r="56" spans="1:8">
      <c r="A56" s="57"/>
      <c r="B56" t="s">
        <v>132</v>
      </c>
      <c r="C56">
        <v>1</v>
      </c>
      <c r="E56" s="14">
        <v>12</v>
      </c>
      <c r="F56" s="14">
        <v>0.75</v>
      </c>
      <c r="G56" s="14">
        <v>2</v>
      </c>
      <c r="H56" s="15">
        <f t="shared" si="1"/>
        <v>18</v>
      </c>
    </row>
    <row r="57" spans="1:8">
      <c r="A57" s="57"/>
      <c r="B57" t="s">
        <v>133</v>
      </c>
      <c r="C57">
        <v>1</v>
      </c>
      <c r="E57" s="14">
        <v>126.75</v>
      </c>
      <c r="F57" s="14">
        <v>0.75</v>
      </c>
      <c r="G57" s="14">
        <v>2</v>
      </c>
      <c r="H57" s="15">
        <f t="shared" si="1"/>
        <v>190.125</v>
      </c>
    </row>
    <row r="58" spans="1:8">
      <c r="A58" s="57"/>
      <c r="B58" t="s">
        <v>134</v>
      </c>
      <c r="C58">
        <v>1</v>
      </c>
      <c r="E58" s="14">
        <v>43.25</v>
      </c>
      <c r="F58" s="14">
        <v>0.75</v>
      </c>
      <c r="G58" s="14">
        <v>2</v>
      </c>
      <c r="H58" s="15">
        <f t="shared" si="1"/>
        <v>64.875</v>
      </c>
    </row>
    <row r="59" spans="1:8">
      <c r="A59" s="57"/>
      <c r="B59" t="s">
        <v>135</v>
      </c>
      <c r="C59">
        <v>1</v>
      </c>
      <c r="E59" s="14">
        <v>12</v>
      </c>
      <c r="F59" s="14">
        <v>0.75</v>
      </c>
      <c r="G59" s="14">
        <v>2</v>
      </c>
      <c r="H59" s="15">
        <f t="shared" si="1"/>
        <v>18</v>
      </c>
    </row>
    <row r="60" spans="1:8">
      <c r="A60" s="57"/>
      <c r="B60" t="s">
        <v>136</v>
      </c>
      <c r="C60">
        <v>1</v>
      </c>
      <c r="E60" s="14">
        <v>35</v>
      </c>
      <c r="F60" s="14">
        <v>0.75</v>
      </c>
      <c r="G60" s="14">
        <v>2</v>
      </c>
      <c r="H60" s="15">
        <f t="shared" si="1"/>
        <v>52.5</v>
      </c>
    </row>
    <row r="61" spans="1:8">
      <c r="A61" s="57"/>
      <c r="B61" t="s">
        <v>137</v>
      </c>
      <c r="C61">
        <v>2</v>
      </c>
      <c r="E61" s="14">
        <v>16</v>
      </c>
      <c r="F61" s="14">
        <v>0.75</v>
      </c>
      <c r="G61" s="14">
        <v>2</v>
      </c>
      <c r="H61" s="15">
        <f t="shared" si="1"/>
        <v>48</v>
      </c>
    </row>
    <row r="62" spans="1:8">
      <c r="A62" s="57"/>
      <c r="B62" t="s">
        <v>138</v>
      </c>
      <c r="C62">
        <v>1</v>
      </c>
      <c r="E62" s="14">
        <v>12</v>
      </c>
      <c r="F62" s="14">
        <v>0.75</v>
      </c>
      <c r="G62" s="14">
        <v>2</v>
      </c>
      <c r="H62" s="15">
        <f t="shared" si="1"/>
        <v>18</v>
      </c>
    </row>
    <row r="63" spans="1:8">
      <c r="A63" s="57"/>
      <c r="B63" t="s">
        <v>139</v>
      </c>
      <c r="C63">
        <v>1</v>
      </c>
      <c r="E63" s="14">
        <v>17.5</v>
      </c>
      <c r="F63" s="14">
        <v>0.75</v>
      </c>
      <c r="G63" s="14">
        <v>2</v>
      </c>
      <c r="H63" s="15">
        <f t="shared" si="1"/>
        <v>26.25</v>
      </c>
    </row>
    <row r="64" spans="1:8">
      <c r="A64" s="57"/>
      <c r="B64" t="s">
        <v>140</v>
      </c>
      <c r="C64">
        <v>1</v>
      </c>
      <c r="E64" s="14">
        <v>66.25</v>
      </c>
      <c r="F64" s="14">
        <v>0.75</v>
      </c>
      <c r="G64" s="14">
        <v>2</v>
      </c>
      <c r="H64" s="15">
        <f t="shared" si="1"/>
        <v>99.375</v>
      </c>
    </row>
    <row r="65" spans="1:8">
      <c r="A65" s="57"/>
      <c r="B65" t="s">
        <v>141</v>
      </c>
      <c r="C65">
        <v>2</v>
      </c>
      <c r="E65" s="14">
        <v>15.5</v>
      </c>
      <c r="F65" s="14">
        <v>0.75</v>
      </c>
      <c r="G65" s="14">
        <v>2</v>
      </c>
      <c r="H65" s="15">
        <f t="shared" si="1"/>
        <v>46.5</v>
      </c>
    </row>
    <row r="66" spans="1:8">
      <c r="A66" s="57"/>
      <c r="B66" t="s">
        <v>142</v>
      </c>
      <c r="C66">
        <v>1</v>
      </c>
      <c r="E66" s="14">
        <v>11.5</v>
      </c>
      <c r="F66" s="14">
        <v>0.75</v>
      </c>
      <c r="G66" s="14">
        <v>2</v>
      </c>
      <c r="H66" s="15">
        <f t="shared" si="1"/>
        <v>17.25</v>
      </c>
    </row>
    <row r="67" spans="1:8">
      <c r="A67" s="57"/>
      <c r="B67" t="s">
        <v>143</v>
      </c>
      <c r="C67">
        <v>1</v>
      </c>
      <c r="E67" s="14">
        <v>6</v>
      </c>
      <c r="F67" s="14">
        <v>0.75</v>
      </c>
      <c r="G67" s="14">
        <v>2</v>
      </c>
      <c r="H67" s="15">
        <f t="shared" si="1"/>
        <v>9</v>
      </c>
    </row>
    <row r="68" spans="1:8">
      <c r="A68" s="57"/>
      <c r="B68" t="s">
        <v>144</v>
      </c>
      <c r="C68">
        <v>1</v>
      </c>
      <c r="E68" s="14">
        <v>43</v>
      </c>
      <c r="F68" s="14">
        <v>0.75</v>
      </c>
      <c r="G68" s="14">
        <v>2</v>
      </c>
      <c r="H68" s="15">
        <f t="shared" si="1"/>
        <v>64.5</v>
      </c>
    </row>
    <row r="69" spans="1:8">
      <c r="A69" s="57"/>
      <c r="B69" t="s">
        <v>145</v>
      </c>
      <c r="C69">
        <v>1</v>
      </c>
      <c r="E69" s="14">
        <v>20.75</v>
      </c>
      <c r="F69" s="14">
        <v>0.75</v>
      </c>
      <c r="G69" s="14">
        <v>2</v>
      </c>
      <c r="H69" s="15">
        <f t="shared" si="1"/>
        <v>31.125</v>
      </c>
    </row>
    <row r="70" spans="1:8">
      <c r="A70" s="57"/>
      <c r="B70" s="11" t="s">
        <v>25</v>
      </c>
      <c r="E70" s="14"/>
      <c r="F70" s="14"/>
      <c r="G70" s="14"/>
      <c r="H70" s="15"/>
    </row>
    <row r="71" spans="1:8">
      <c r="A71" s="57"/>
      <c r="B71" t="s">
        <v>146</v>
      </c>
      <c r="C71">
        <v>8</v>
      </c>
      <c r="E71" s="14">
        <v>16</v>
      </c>
      <c r="F71" s="14">
        <v>0.75</v>
      </c>
      <c r="G71" s="14">
        <v>2</v>
      </c>
      <c r="H71" s="15">
        <f t="shared" ref="H71:H90" si="2">SUM(G71*F71*E71*C71)</f>
        <v>192</v>
      </c>
    </row>
    <row r="72" spans="1:8">
      <c r="A72" s="57"/>
      <c r="B72" t="s">
        <v>147</v>
      </c>
      <c r="C72">
        <v>2</v>
      </c>
      <c r="E72" s="14">
        <v>25.25</v>
      </c>
      <c r="F72" s="14">
        <v>0.75</v>
      </c>
      <c r="G72" s="14">
        <v>2</v>
      </c>
      <c r="H72" s="15">
        <f t="shared" si="2"/>
        <v>75.75</v>
      </c>
    </row>
    <row r="73" spans="1:8">
      <c r="A73" s="57"/>
      <c r="B73" t="s">
        <v>149</v>
      </c>
      <c r="C73">
        <v>2</v>
      </c>
      <c r="E73" s="14">
        <v>12</v>
      </c>
      <c r="F73" s="14">
        <v>0.75</v>
      </c>
      <c r="G73" s="14">
        <v>2</v>
      </c>
      <c r="H73" s="15">
        <f t="shared" si="2"/>
        <v>36</v>
      </c>
    </row>
    <row r="74" spans="1:8">
      <c r="A74" s="57"/>
      <c r="B74" t="s">
        <v>151</v>
      </c>
      <c r="C74">
        <v>8</v>
      </c>
      <c r="E74" s="14">
        <v>16</v>
      </c>
      <c r="F74" s="14">
        <v>0.75</v>
      </c>
      <c r="G74" s="14">
        <v>2</v>
      </c>
      <c r="H74" s="15">
        <f t="shared" si="2"/>
        <v>192</v>
      </c>
    </row>
    <row r="75" spans="1:8">
      <c r="A75" s="57"/>
      <c r="B75" t="s">
        <v>150</v>
      </c>
      <c r="C75">
        <v>2</v>
      </c>
      <c r="E75" s="14">
        <v>10</v>
      </c>
      <c r="F75" s="14">
        <v>0.75</v>
      </c>
      <c r="G75" s="14">
        <v>2</v>
      </c>
      <c r="H75" s="15">
        <f t="shared" si="2"/>
        <v>30</v>
      </c>
    </row>
    <row r="76" spans="1:8">
      <c r="A76" s="57"/>
      <c r="B76" t="s">
        <v>150</v>
      </c>
      <c r="C76">
        <v>2</v>
      </c>
      <c r="E76" s="14">
        <v>10.25</v>
      </c>
      <c r="F76" s="14">
        <v>0.75</v>
      </c>
      <c r="G76" s="14">
        <v>2</v>
      </c>
      <c r="H76" s="15">
        <f t="shared" si="2"/>
        <v>30.75</v>
      </c>
    </row>
    <row r="77" spans="1:8">
      <c r="A77" s="57"/>
      <c r="B77" t="s">
        <v>150</v>
      </c>
      <c r="C77">
        <v>2</v>
      </c>
      <c r="E77" s="14">
        <v>5.5</v>
      </c>
      <c r="F77" s="14">
        <v>0.75</v>
      </c>
      <c r="G77" s="14">
        <v>2</v>
      </c>
      <c r="H77" s="15">
        <f t="shared" si="2"/>
        <v>16.5</v>
      </c>
    </row>
    <row r="78" spans="1:8">
      <c r="A78" s="57"/>
      <c r="B78" t="s">
        <v>152</v>
      </c>
      <c r="C78">
        <v>1</v>
      </c>
      <c r="E78" s="14">
        <v>33.5</v>
      </c>
      <c r="F78" s="14">
        <v>0.75</v>
      </c>
      <c r="G78" s="14">
        <v>2</v>
      </c>
      <c r="H78" s="15">
        <f t="shared" si="2"/>
        <v>50.25</v>
      </c>
    </row>
    <row r="79" spans="1:8">
      <c r="A79" s="57"/>
      <c r="B79" t="s">
        <v>154</v>
      </c>
      <c r="C79">
        <v>1</v>
      </c>
      <c r="E79" s="14">
        <v>33.5</v>
      </c>
      <c r="F79" s="14">
        <v>0.75</v>
      </c>
      <c r="G79" s="14">
        <v>2</v>
      </c>
      <c r="H79" s="15">
        <f t="shared" si="2"/>
        <v>50.25</v>
      </c>
    </row>
    <row r="80" spans="1:8">
      <c r="A80" s="57"/>
      <c r="B80" t="s">
        <v>153</v>
      </c>
      <c r="C80">
        <v>1</v>
      </c>
      <c r="E80" s="14">
        <v>33.5</v>
      </c>
      <c r="F80" s="14">
        <v>0.75</v>
      </c>
      <c r="G80" s="14">
        <v>2</v>
      </c>
      <c r="H80" s="15">
        <f t="shared" si="2"/>
        <v>50.25</v>
      </c>
    </row>
    <row r="81" spans="1:8">
      <c r="A81" s="57"/>
      <c r="B81" t="s">
        <v>155</v>
      </c>
      <c r="C81">
        <v>1</v>
      </c>
      <c r="E81" s="14">
        <v>24.75</v>
      </c>
      <c r="F81" s="14">
        <v>0.75</v>
      </c>
      <c r="G81" s="14">
        <v>2</v>
      </c>
      <c r="H81" s="15">
        <f t="shared" si="2"/>
        <v>37.125</v>
      </c>
    </row>
    <row r="82" spans="1:8">
      <c r="A82" s="57"/>
      <c r="B82" t="s">
        <v>156</v>
      </c>
      <c r="C82">
        <v>1</v>
      </c>
      <c r="E82" s="14">
        <v>6</v>
      </c>
      <c r="F82" s="14">
        <v>0.75</v>
      </c>
      <c r="G82" s="14">
        <v>2</v>
      </c>
      <c r="H82" s="15">
        <f t="shared" si="2"/>
        <v>9</v>
      </c>
    </row>
    <row r="83" spans="1:8">
      <c r="A83" s="57"/>
      <c r="B83" t="s">
        <v>157</v>
      </c>
      <c r="C83">
        <v>2</v>
      </c>
      <c r="E83" s="14">
        <v>10</v>
      </c>
      <c r="F83" s="14">
        <v>0.75</v>
      </c>
      <c r="G83" s="14">
        <v>2</v>
      </c>
      <c r="H83" s="15">
        <f t="shared" si="2"/>
        <v>30</v>
      </c>
    </row>
    <row r="84" spans="1:8">
      <c r="A84" s="57"/>
      <c r="B84" t="s">
        <v>157</v>
      </c>
      <c r="C84">
        <v>1</v>
      </c>
      <c r="E84" s="14">
        <v>16</v>
      </c>
      <c r="F84" s="14">
        <v>0.75</v>
      </c>
      <c r="G84" s="14">
        <v>2</v>
      </c>
      <c r="H84" s="15">
        <f t="shared" si="2"/>
        <v>24</v>
      </c>
    </row>
    <row r="85" spans="1:8">
      <c r="A85" s="57"/>
      <c r="B85" t="s">
        <v>157</v>
      </c>
      <c r="C85">
        <v>2</v>
      </c>
      <c r="E85" s="14">
        <v>6</v>
      </c>
      <c r="F85" s="14">
        <v>0.75</v>
      </c>
      <c r="G85" s="14">
        <v>2</v>
      </c>
      <c r="H85" s="15">
        <f t="shared" si="2"/>
        <v>18</v>
      </c>
    </row>
    <row r="86" spans="1:8">
      <c r="A86" s="57"/>
      <c r="B86" t="s">
        <v>158</v>
      </c>
      <c r="C86">
        <v>1</v>
      </c>
      <c r="E86" s="14">
        <v>28.75</v>
      </c>
      <c r="F86" s="14">
        <v>0.75</v>
      </c>
      <c r="G86" s="14">
        <v>2</v>
      </c>
      <c r="H86" s="15">
        <f t="shared" si="2"/>
        <v>43.125</v>
      </c>
    </row>
    <row r="87" spans="1:8">
      <c r="A87" s="57"/>
      <c r="B87" t="s">
        <v>159</v>
      </c>
      <c r="C87">
        <v>1</v>
      </c>
      <c r="E87" s="14">
        <v>28.75</v>
      </c>
      <c r="F87" s="14">
        <v>0.75</v>
      </c>
      <c r="G87" s="14">
        <v>2</v>
      </c>
      <c r="H87" s="15">
        <f t="shared" si="2"/>
        <v>43.125</v>
      </c>
    </row>
    <row r="88" spans="1:8">
      <c r="A88" s="57"/>
      <c r="B88" t="s">
        <v>160</v>
      </c>
      <c r="C88">
        <v>1</v>
      </c>
      <c r="E88" s="14">
        <v>28.75</v>
      </c>
      <c r="F88" s="14">
        <v>0.75</v>
      </c>
      <c r="G88" s="14">
        <v>2</v>
      </c>
      <c r="H88" s="15">
        <f t="shared" si="2"/>
        <v>43.125</v>
      </c>
    </row>
    <row r="89" spans="1:8">
      <c r="A89" s="57"/>
      <c r="B89" t="s">
        <v>161</v>
      </c>
      <c r="C89">
        <v>1</v>
      </c>
      <c r="E89" s="14">
        <v>28.75</v>
      </c>
      <c r="F89" s="14">
        <v>0.75</v>
      </c>
      <c r="G89" s="14">
        <v>2</v>
      </c>
      <c r="H89" s="15">
        <f t="shared" si="2"/>
        <v>43.125</v>
      </c>
    </row>
    <row r="90" spans="1:8" ht="15.75" thickBot="1">
      <c r="A90" s="57"/>
      <c r="B90" t="s">
        <v>162</v>
      </c>
      <c r="C90">
        <v>4</v>
      </c>
      <c r="E90" s="14">
        <v>6</v>
      </c>
      <c r="F90" s="14">
        <v>0.75</v>
      </c>
      <c r="G90" s="14">
        <v>2</v>
      </c>
      <c r="H90" s="15">
        <f t="shared" si="2"/>
        <v>36</v>
      </c>
    </row>
    <row r="91" spans="1:8" ht="15.75" thickBot="1">
      <c r="A91" s="57"/>
      <c r="G91" s="9" t="s">
        <v>12</v>
      </c>
      <c r="H91" s="34">
        <f>SUM(H53:H90)</f>
        <v>2020.875</v>
      </c>
    </row>
    <row r="92" spans="1:8" ht="18.75">
      <c r="B92" s="12" t="s">
        <v>197</v>
      </c>
    </row>
    <row r="93" spans="1:8">
      <c r="B93" t="s">
        <v>187</v>
      </c>
      <c r="C93">
        <v>2</v>
      </c>
      <c r="E93" s="14">
        <v>36</v>
      </c>
      <c r="F93" s="14">
        <v>16.75</v>
      </c>
      <c r="G93" s="14">
        <v>0.5</v>
      </c>
      <c r="H93" s="15">
        <f>SUM(G93*F93*E93*C93)</f>
        <v>603</v>
      </c>
    </row>
    <row r="94" spans="1:8">
      <c r="B94" t="s">
        <v>186</v>
      </c>
      <c r="C94">
        <v>2</v>
      </c>
      <c r="E94" s="14">
        <v>14</v>
      </c>
      <c r="F94" s="14">
        <v>10.25</v>
      </c>
      <c r="G94" s="14">
        <v>0.5</v>
      </c>
      <c r="H94" s="15">
        <f t="shared" ref="H94:H101" si="3">SUM(G94*F94*E94*C94)</f>
        <v>143.5</v>
      </c>
    </row>
    <row r="95" spans="1:8">
      <c r="B95" t="s">
        <v>188</v>
      </c>
      <c r="C95">
        <v>1</v>
      </c>
      <c r="E95" s="14">
        <v>12</v>
      </c>
      <c r="F95" s="14">
        <v>11.75</v>
      </c>
      <c r="G95" s="14">
        <v>0.5</v>
      </c>
      <c r="H95" s="15">
        <f t="shared" si="3"/>
        <v>70.5</v>
      </c>
    </row>
    <row r="96" spans="1:8">
      <c r="B96" t="s">
        <v>125</v>
      </c>
      <c r="C96">
        <v>1</v>
      </c>
      <c r="E96" s="14">
        <v>119.5</v>
      </c>
      <c r="F96" s="14">
        <v>12.75</v>
      </c>
      <c r="G96" s="14">
        <v>0.5</v>
      </c>
      <c r="H96" s="15">
        <f t="shared" si="3"/>
        <v>761.8125</v>
      </c>
    </row>
    <row r="97" spans="1:8">
      <c r="B97" t="s">
        <v>189</v>
      </c>
      <c r="C97">
        <v>1</v>
      </c>
      <c r="E97" s="14">
        <v>125.25</v>
      </c>
      <c r="F97" s="14">
        <v>17.5</v>
      </c>
      <c r="G97" s="14">
        <v>0.5</v>
      </c>
      <c r="H97" s="15">
        <f t="shared" si="3"/>
        <v>1095.9375</v>
      </c>
    </row>
    <row r="98" spans="1:8">
      <c r="B98" t="s">
        <v>190</v>
      </c>
      <c r="C98">
        <v>1</v>
      </c>
      <c r="E98" s="14">
        <v>53</v>
      </c>
      <c r="F98" s="14">
        <v>5</v>
      </c>
      <c r="G98" s="14">
        <v>0.5</v>
      </c>
      <c r="H98" s="15">
        <f t="shared" si="3"/>
        <v>132.5</v>
      </c>
    </row>
    <row r="99" spans="1:8">
      <c r="B99" t="s">
        <v>191</v>
      </c>
      <c r="C99">
        <v>1</v>
      </c>
      <c r="E99" s="14">
        <v>64.75</v>
      </c>
      <c r="F99" s="14">
        <v>12</v>
      </c>
      <c r="G99" s="14">
        <v>0.5</v>
      </c>
      <c r="H99" s="15">
        <f t="shared" si="3"/>
        <v>388.5</v>
      </c>
    </row>
    <row r="100" spans="1:8">
      <c r="B100" t="s">
        <v>192</v>
      </c>
      <c r="C100">
        <v>1</v>
      </c>
      <c r="E100" s="14">
        <v>29.5</v>
      </c>
      <c r="F100" s="14">
        <v>43</v>
      </c>
      <c r="G100" s="14">
        <v>0.5</v>
      </c>
      <c r="H100" s="15">
        <f t="shared" si="3"/>
        <v>634.25</v>
      </c>
    </row>
    <row r="101" spans="1:8" ht="15.75" thickBot="1">
      <c r="B101" t="s">
        <v>193</v>
      </c>
      <c r="C101">
        <v>1</v>
      </c>
      <c r="E101" s="14">
        <v>20.25</v>
      </c>
      <c r="F101" s="14">
        <v>6.75</v>
      </c>
      <c r="G101" s="14">
        <v>0.5</v>
      </c>
      <c r="H101" s="15">
        <f t="shared" si="3"/>
        <v>68.34375</v>
      </c>
    </row>
    <row r="102" spans="1:8" ht="15.75" thickBot="1">
      <c r="G102" s="52" t="s">
        <v>12</v>
      </c>
      <c r="H102" s="56">
        <f>SUM(H93:H101)</f>
        <v>3898.34375</v>
      </c>
    </row>
    <row r="103" spans="1:8" ht="15.75" thickBot="1">
      <c r="F103" s="9" t="s">
        <v>198</v>
      </c>
      <c r="G103" s="48"/>
      <c r="H103" s="34">
        <f>SUM(H102+H91+H50+H9)</f>
        <v>7637.28125</v>
      </c>
    </row>
    <row r="104" spans="1:8" ht="126">
      <c r="A104">
        <v>2</v>
      </c>
      <c r="B104" s="58" t="s">
        <v>26</v>
      </c>
    </row>
    <row r="105" spans="1:8" ht="15.75" thickBot="1">
      <c r="B105" t="s">
        <v>44</v>
      </c>
      <c r="E105" s="15">
        <f>$H$103</f>
        <v>7637.28125</v>
      </c>
      <c r="F105" t="s">
        <v>199</v>
      </c>
      <c r="H105" s="54">
        <f>SUM(H103*5/112)</f>
        <v>340.95005580357144</v>
      </c>
    </row>
    <row r="106" spans="1:8" ht="15.75" thickBot="1">
      <c r="G106" s="9" t="s">
        <v>45</v>
      </c>
      <c r="H106" s="51">
        <f>$H$105</f>
        <v>340.95005580357144</v>
      </c>
    </row>
    <row r="107" spans="1:8" ht="45">
      <c r="A107">
        <v>3</v>
      </c>
      <c r="B107" s="13" t="s">
        <v>46</v>
      </c>
    </row>
    <row r="108" spans="1:8">
      <c r="A108" s="57"/>
      <c r="B108" s="11" t="s">
        <v>24</v>
      </c>
    </row>
    <row r="109" spans="1:8">
      <c r="A109" s="57"/>
      <c r="B109" t="s">
        <v>130</v>
      </c>
      <c r="C109">
        <v>2</v>
      </c>
      <c r="E109" s="14">
        <v>36</v>
      </c>
      <c r="F109" s="14">
        <v>0.75</v>
      </c>
      <c r="G109" s="14">
        <v>11.5</v>
      </c>
      <c r="H109" s="15">
        <f>SUM(G109*F109*E109*C109)</f>
        <v>621</v>
      </c>
    </row>
    <row r="110" spans="1:8">
      <c r="A110" s="57"/>
      <c r="B110" t="s">
        <v>131</v>
      </c>
      <c r="C110">
        <v>2</v>
      </c>
      <c r="E110" s="14">
        <v>39</v>
      </c>
      <c r="F110" s="14">
        <v>0.75</v>
      </c>
      <c r="G110" s="14">
        <v>11.5</v>
      </c>
      <c r="H110" s="15">
        <f t="shared" ref="H110:H125" si="4">SUM(G110*F110*E110*C110)</f>
        <v>672.75</v>
      </c>
    </row>
    <row r="111" spans="1:8">
      <c r="A111" s="57"/>
      <c r="B111" t="s">
        <v>148</v>
      </c>
      <c r="C111">
        <v>2</v>
      </c>
      <c r="E111" s="14">
        <v>14</v>
      </c>
      <c r="F111" s="14">
        <v>0.75</v>
      </c>
      <c r="G111" s="14">
        <v>11.5</v>
      </c>
      <c r="H111" s="15">
        <f t="shared" si="4"/>
        <v>241.5</v>
      </c>
    </row>
    <row r="112" spans="1:8">
      <c r="A112" s="57"/>
      <c r="B112" t="s">
        <v>132</v>
      </c>
      <c r="C112">
        <v>1</v>
      </c>
      <c r="E112" s="14">
        <v>12</v>
      </c>
      <c r="F112" s="14">
        <v>0.75</v>
      </c>
      <c r="G112" s="14">
        <v>11.5</v>
      </c>
      <c r="H112" s="15">
        <f t="shared" si="4"/>
        <v>103.5</v>
      </c>
    </row>
    <row r="113" spans="1:8">
      <c r="A113" s="57"/>
      <c r="B113" t="s">
        <v>133</v>
      </c>
      <c r="C113">
        <v>1</v>
      </c>
      <c r="E113" s="14">
        <v>126.75</v>
      </c>
      <c r="F113" s="14">
        <v>0.75</v>
      </c>
      <c r="G113" s="14">
        <v>11.5</v>
      </c>
      <c r="H113" s="15">
        <f t="shared" si="4"/>
        <v>1093.21875</v>
      </c>
    </row>
    <row r="114" spans="1:8">
      <c r="A114" s="57"/>
      <c r="B114" t="s">
        <v>134</v>
      </c>
      <c r="C114">
        <v>1</v>
      </c>
      <c r="E114" s="14">
        <v>43.25</v>
      </c>
      <c r="F114" s="14">
        <v>0.75</v>
      </c>
      <c r="G114" s="14">
        <v>11.5</v>
      </c>
      <c r="H114" s="15">
        <f t="shared" si="4"/>
        <v>373.03125</v>
      </c>
    </row>
    <row r="115" spans="1:8">
      <c r="A115" s="57"/>
      <c r="B115" t="s">
        <v>135</v>
      </c>
      <c r="C115">
        <v>1</v>
      </c>
      <c r="E115" s="14">
        <v>12</v>
      </c>
      <c r="F115" s="14">
        <v>0.75</v>
      </c>
      <c r="G115" s="14">
        <v>11.5</v>
      </c>
      <c r="H115" s="15">
        <f t="shared" si="4"/>
        <v>103.5</v>
      </c>
    </row>
    <row r="116" spans="1:8">
      <c r="A116" s="57"/>
      <c r="B116" t="s">
        <v>136</v>
      </c>
      <c r="C116">
        <v>1</v>
      </c>
      <c r="E116" s="14">
        <v>35</v>
      </c>
      <c r="F116" s="14">
        <v>0.75</v>
      </c>
      <c r="G116" s="14">
        <v>11.5</v>
      </c>
      <c r="H116" s="15">
        <f t="shared" si="4"/>
        <v>301.875</v>
      </c>
    </row>
    <row r="117" spans="1:8">
      <c r="A117" s="57"/>
      <c r="B117" t="s">
        <v>137</v>
      </c>
      <c r="C117">
        <v>2</v>
      </c>
      <c r="E117" s="14">
        <v>16</v>
      </c>
      <c r="F117" s="14">
        <v>0.75</v>
      </c>
      <c r="G117" s="14">
        <v>11.5</v>
      </c>
      <c r="H117" s="15">
        <f t="shared" si="4"/>
        <v>276</v>
      </c>
    </row>
    <row r="118" spans="1:8">
      <c r="A118" s="57"/>
      <c r="B118" t="s">
        <v>138</v>
      </c>
      <c r="C118">
        <v>1</v>
      </c>
      <c r="E118" s="14">
        <v>12</v>
      </c>
      <c r="F118" s="14">
        <v>0.75</v>
      </c>
      <c r="G118" s="14">
        <v>11.5</v>
      </c>
      <c r="H118" s="15">
        <f t="shared" si="4"/>
        <v>103.5</v>
      </c>
    </row>
    <row r="119" spans="1:8">
      <c r="A119" s="57"/>
      <c r="B119" t="s">
        <v>139</v>
      </c>
      <c r="C119">
        <v>1</v>
      </c>
      <c r="E119" s="14">
        <v>17.5</v>
      </c>
      <c r="F119" s="14">
        <v>0.75</v>
      </c>
      <c r="G119" s="14">
        <v>11.5</v>
      </c>
      <c r="H119" s="15">
        <f t="shared" si="4"/>
        <v>150.9375</v>
      </c>
    </row>
    <row r="120" spans="1:8">
      <c r="A120" s="57"/>
      <c r="B120" t="s">
        <v>140</v>
      </c>
      <c r="C120">
        <v>1</v>
      </c>
      <c r="E120" s="14">
        <v>66.25</v>
      </c>
      <c r="F120" s="14">
        <v>0.75</v>
      </c>
      <c r="G120" s="14">
        <v>11.5</v>
      </c>
      <c r="H120" s="15">
        <f t="shared" si="4"/>
        <v>571.40625</v>
      </c>
    </row>
    <row r="121" spans="1:8">
      <c r="A121" s="57"/>
      <c r="B121" t="s">
        <v>141</v>
      </c>
      <c r="C121">
        <v>2</v>
      </c>
      <c r="E121" s="14">
        <v>15.5</v>
      </c>
      <c r="F121" s="14">
        <v>0.75</v>
      </c>
      <c r="G121" s="14">
        <v>11.5</v>
      </c>
      <c r="H121" s="15">
        <f t="shared" si="4"/>
        <v>267.375</v>
      </c>
    </row>
    <row r="122" spans="1:8">
      <c r="A122" s="57"/>
      <c r="B122" t="s">
        <v>142</v>
      </c>
      <c r="C122">
        <v>1</v>
      </c>
      <c r="E122" s="14">
        <v>11.5</v>
      </c>
      <c r="F122" s="14">
        <v>0.75</v>
      </c>
      <c r="G122" s="14">
        <v>11.5</v>
      </c>
      <c r="H122" s="15">
        <f t="shared" si="4"/>
        <v>99.1875</v>
      </c>
    </row>
    <row r="123" spans="1:8">
      <c r="A123" s="57"/>
      <c r="B123" t="s">
        <v>143</v>
      </c>
      <c r="C123">
        <v>1</v>
      </c>
      <c r="E123" s="14">
        <v>6</v>
      </c>
      <c r="F123" s="14">
        <v>0.75</v>
      </c>
      <c r="G123" s="14">
        <v>11.5</v>
      </c>
      <c r="H123" s="15">
        <f t="shared" si="4"/>
        <v>51.75</v>
      </c>
    </row>
    <row r="124" spans="1:8">
      <c r="A124" s="57"/>
      <c r="B124" t="s">
        <v>144</v>
      </c>
      <c r="C124">
        <v>1</v>
      </c>
      <c r="E124" s="14">
        <v>43</v>
      </c>
      <c r="F124" s="14">
        <v>0.75</v>
      </c>
      <c r="G124" s="14">
        <v>11.5</v>
      </c>
      <c r="H124" s="15">
        <f t="shared" si="4"/>
        <v>370.875</v>
      </c>
    </row>
    <row r="125" spans="1:8">
      <c r="A125" s="57"/>
      <c r="B125" t="s">
        <v>145</v>
      </c>
      <c r="C125">
        <v>1</v>
      </c>
      <c r="E125" s="14">
        <v>20.75</v>
      </c>
      <c r="F125" s="14">
        <v>0.75</v>
      </c>
      <c r="G125" s="14">
        <v>11.5</v>
      </c>
      <c r="H125" s="15">
        <f t="shared" si="4"/>
        <v>178.96875</v>
      </c>
    </row>
    <row r="126" spans="1:8">
      <c r="A126" s="57"/>
      <c r="B126" s="11" t="s">
        <v>25</v>
      </c>
      <c r="E126" s="14"/>
      <c r="F126" s="14"/>
      <c r="G126" s="14"/>
      <c r="H126" s="15"/>
    </row>
    <row r="127" spans="1:8">
      <c r="A127" s="57"/>
      <c r="B127" t="s">
        <v>146</v>
      </c>
      <c r="C127">
        <v>8</v>
      </c>
      <c r="E127" s="14">
        <v>16</v>
      </c>
      <c r="F127" s="14">
        <v>0.75</v>
      </c>
      <c r="G127" s="14">
        <v>11.5</v>
      </c>
      <c r="H127" s="15">
        <f t="shared" ref="H127:H146" si="5">SUM(G127*F127*E127*C127)</f>
        <v>1104</v>
      </c>
    </row>
    <row r="128" spans="1:8">
      <c r="A128" s="57"/>
      <c r="B128" t="s">
        <v>147</v>
      </c>
      <c r="C128">
        <v>2</v>
      </c>
      <c r="E128" s="14">
        <v>25.25</v>
      </c>
      <c r="F128" s="14">
        <v>0.75</v>
      </c>
      <c r="G128" s="14">
        <v>11.5</v>
      </c>
      <c r="H128" s="15">
        <f t="shared" si="5"/>
        <v>435.5625</v>
      </c>
    </row>
    <row r="129" spans="1:8">
      <c r="A129" s="57"/>
      <c r="B129" t="s">
        <v>149</v>
      </c>
      <c r="C129">
        <v>2</v>
      </c>
      <c r="E129" s="14">
        <v>12</v>
      </c>
      <c r="F129" s="14">
        <v>0.75</v>
      </c>
      <c r="G129" s="14">
        <v>11.5</v>
      </c>
      <c r="H129" s="15">
        <f t="shared" si="5"/>
        <v>207</v>
      </c>
    </row>
    <row r="130" spans="1:8">
      <c r="A130" s="57"/>
      <c r="B130" t="s">
        <v>151</v>
      </c>
      <c r="C130">
        <v>8</v>
      </c>
      <c r="E130" s="14">
        <v>16</v>
      </c>
      <c r="F130" s="14">
        <v>0.75</v>
      </c>
      <c r="G130" s="14">
        <v>11.5</v>
      </c>
      <c r="H130" s="15">
        <f t="shared" si="5"/>
        <v>1104</v>
      </c>
    </row>
    <row r="131" spans="1:8">
      <c r="A131" s="57"/>
      <c r="B131" t="s">
        <v>150</v>
      </c>
      <c r="C131">
        <v>2</v>
      </c>
      <c r="E131" s="14">
        <v>10</v>
      </c>
      <c r="F131" s="14">
        <v>0.75</v>
      </c>
      <c r="G131" s="14">
        <v>11.5</v>
      </c>
      <c r="H131" s="15">
        <f t="shared" si="5"/>
        <v>172.5</v>
      </c>
    </row>
    <row r="132" spans="1:8">
      <c r="A132" s="57"/>
      <c r="B132" t="s">
        <v>150</v>
      </c>
      <c r="C132">
        <v>2</v>
      </c>
      <c r="E132" s="14">
        <v>10.25</v>
      </c>
      <c r="F132" s="14">
        <v>0.75</v>
      </c>
      <c r="G132" s="14">
        <v>11.5</v>
      </c>
      <c r="H132" s="15">
        <f t="shared" si="5"/>
        <v>176.8125</v>
      </c>
    </row>
    <row r="133" spans="1:8">
      <c r="A133" s="57"/>
      <c r="B133" t="s">
        <v>150</v>
      </c>
      <c r="C133">
        <v>2</v>
      </c>
      <c r="E133" s="14">
        <v>5.5</v>
      </c>
      <c r="F133" s="14">
        <v>0.75</v>
      </c>
      <c r="G133" s="14">
        <v>11.5</v>
      </c>
      <c r="H133" s="15">
        <f t="shared" si="5"/>
        <v>94.875</v>
      </c>
    </row>
    <row r="134" spans="1:8">
      <c r="A134" s="57"/>
      <c r="B134" t="s">
        <v>152</v>
      </c>
      <c r="C134">
        <v>1</v>
      </c>
      <c r="E134" s="14">
        <v>33.5</v>
      </c>
      <c r="F134" s="14">
        <v>0.75</v>
      </c>
      <c r="G134" s="14">
        <v>11.5</v>
      </c>
      <c r="H134" s="15">
        <f t="shared" si="5"/>
        <v>288.9375</v>
      </c>
    </row>
    <row r="135" spans="1:8">
      <c r="A135" s="57"/>
      <c r="B135" t="s">
        <v>154</v>
      </c>
      <c r="C135">
        <v>1</v>
      </c>
      <c r="E135" s="14">
        <v>33.5</v>
      </c>
      <c r="F135" s="14">
        <v>0.75</v>
      </c>
      <c r="G135" s="14">
        <v>11.5</v>
      </c>
      <c r="H135" s="15">
        <f t="shared" si="5"/>
        <v>288.9375</v>
      </c>
    </row>
    <row r="136" spans="1:8">
      <c r="A136" s="57"/>
      <c r="B136" t="s">
        <v>153</v>
      </c>
      <c r="C136">
        <v>1</v>
      </c>
      <c r="E136" s="14">
        <v>33.5</v>
      </c>
      <c r="F136" s="14">
        <v>0.75</v>
      </c>
      <c r="G136" s="14">
        <v>11.5</v>
      </c>
      <c r="H136" s="15">
        <f t="shared" si="5"/>
        <v>288.9375</v>
      </c>
    </row>
    <row r="137" spans="1:8">
      <c r="A137" s="57"/>
      <c r="B137" t="s">
        <v>155</v>
      </c>
      <c r="C137">
        <v>1</v>
      </c>
      <c r="E137" s="14">
        <v>24.75</v>
      </c>
      <c r="F137" s="14">
        <v>0.75</v>
      </c>
      <c r="G137" s="14">
        <v>11.5</v>
      </c>
      <c r="H137" s="15">
        <f t="shared" si="5"/>
        <v>213.46875</v>
      </c>
    </row>
    <row r="138" spans="1:8">
      <c r="A138" s="57"/>
      <c r="B138" t="s">
        <v>156</v>
      </c>
      <c r="C138">
        <v>1</v>
      </c>
      <c r="E138" s="14">
        <v>6</v>
      </c>
      <c r="F138" s="14">
        <v>0.75</v>
      </c>
      <c r="G138" s="14">
        <v>11.5</v>
      </c>
      <c r="H138" s="15">
        <f t="shared" si="5"/>
        <v>51.75</v>
      </c>
    </row>
    <row r="139" spans="1:8">
      <c r="A139" s="57"/>
      <c r="B139" t="s">
        <v>157</v>
      </c>
      <c r="C139">
        <v>2</v>
      </c>
      <c r="E139" s="14">
        <v>10</v>
      </c>
      <c r="F139" s="14">
        <v>0.75</v>
      </c>
      <c r="G139" s="14">
        <v>11.5</v>
      </c>
      <c r="H139" s="15">
        <f t="shared" si="5"/>
        <v>172.5</v>
      </c>
    </row>
    <row r="140" spans="1:8">
      <c r="A140" s="57"/>
      <c r="B140" t="s">
        <v>157</v>
      </c>
      <c r="C140">
        <v>1</v>
      </c>
      <c r="E140" s="14">
        <v>16</v>
      </c>
      <c r="F140" s="14">
        <v>0.75</v>
      </c>
      <c r="G140" s="14">
        <v>11.5</v>
      </c>
      <c r="H140" s="15">
        <f t="shared" si="5"/>
        <v>138</v>
      </c>
    </row>
    <row r="141" spans="1:8">
      <c r="A141" s="57"/>
      <c r="B141" t="s">
        <v>157</v>
      </c>
      <c r="C141">
        <v>2</v>
      </c>
      <c r="E141" s="14">
        <v>6</v>
      </c>
      <c r="F141" s="14">
        <v>0.75</v>
      </c>
      <c r="G141" s="14">
        <v>11.5</v>
      </c>
      <c r="H141" s="15">
        <f t="shared" si="5"/>
        <v>103.5</v>
      </c>
    </row>
    <row r="142" spans="1:8">
      <c r="A142" s="57"/>
      <c r="B142" t="s">
        <v>158</v>
      </c>
      <c r="C142">
        <v>1</v>
      </c>
      <c r="E142" s="14">
        <v>28.75</v>
      </c>
      <c r="F142" s="14">
        <v>0.75</v>
      </c>
      <c r="G142" s="14">
        <v>11.5</v>
      </c>
      <c r="H142" s="15">
        <f t="shared" si="5"/>
        <v>247.96875</v>
      </c>
    </row>
    <row r="143" spans="1:8">
      <c r="A143" s="57"/>
      <c r="B143" t="s">
        <v>159</v>
      </c>
      <c r="C143">
        <v>1</v>
      </c>
      <c r="E143" s="14">
        <v>28.75</v>
      </c>
      <c r="F143" s="14">
        <v>0.75</v>
      </c>
      <c r="G143" s="14">
        <v>11.5</v>
      </c>
      <c r="H143" s="15">
        <f t="shared" si="5"/>
        <v>247.96875</v>
      </c>
    </row>
    <row r="144" spans="1:8">
      <c r="A144" s="57"/>
      <c r="B144" t="s">
        <v>160</v>
      </c>
      <c r="C144">
        <v>1</v>
      </c>
      <c r="E144" s="14">
        <v>28.75</v>
      </c>
      <c r="F144" s="14">
        <v>0.75</v>
      </c>
      <c r="G144" s="14">
        <v>11.5</v>
      </c>
      <c r="H144" s="15">
        <f t="shared" si="5"/>
        <v>247.96875</v>
      </c>
    </row>
    <row r="145" spans="1:8">
      <c r="A145" s="57"/>
      <c r="B145" t="s">
        <v>161</v>
      </c>
      <c r="C145">
        <v>1</v>
      </c>
      <c r="E145" s="14">
        <v>28.75</v>
      </c>
      <c r="F145" s="14">
        <v>0.75</v>
      </c>
      <c r="G145" s="14">
        <v>11.5</v>
      </c>
      <c r="H145" s="15">
        <f t="shared" si="5"/>
        <v>247.96875</v>
      </c>
    </row>
    <row r="146" spans="1:8" ht="15.75" thickBot="1">
      <c r="A146" s="57"/>
      <c r="B146" t="s">
        <v>162</v>
      </c>
      <c r="C146">
        <v>4</v>
      </c>
      <c r="E146" s="14">
        <v>6</v>
      </c>
      <c r="F146" s="14">
        <v>0.75</v>
      </c>
      <c r="G146" s="14">
        <v>11.5</v>
      </c>
      <c r="H146" s="15">
        <f t="shared" si="5"/>
        <v>207</v>
      </c>
    </row>
    <row r="147" spans="1:8" ht="15.75" thickBot="1">
      <c r="G147" s="9" t="s">
        <v>12</v>
      </c>
      <c r="H147" s="34">
        <f>SUM(H109:H146)</f>
        <v>11620.03125</v>
      </c>
    </row>
    <row r="148" spans="1:8">
      <c r="B148" s="11" t="s">
        <v>169</v>
      </c>
      <c r="G148" s="62"/>
      <c r="H148" s="63"/>
    </row>
    <row r="149" spans="1:8">
      <c r="B149" t="s">
        <v>201</v>
      </c>
      <c r="H149" s="15">
        <f>$H$9</f>
        <v>707.625</v>
      </c>
    </row>
    <row r="150" spans="1:8">
      <c r="B150" t="s">
        <v>200</v>
      </c>
      <c r="H150" s="15">
        <f>$H$50</f>
        <v>1010.4375</v>
      </c>
    </row>
    <row r="151" spans="1:8">
      <c r="B151" t="s">
        <v>42</v>
      </c>
      <c r="H151" s="15">
        <f>$H$91</f>
        <v>2020.875</v>
      </c>
    </row>
    <row r="152" spans="1:8">
      <c r="B152" t="s">
        <v>206</v>
      </c>
      <c r="C152">
        <v>2</v>
      </c>
      <c r="E152" s="14">
        <v>8</v>
      </c>
      <c r="F152" s="14">
        <v>0.75</v>
      </c>
      <c r="G152" s="14">
        <v>8.5</v>
      </c>
      <c r="H152">
        <f>SUM(G152*F152*E152*C152)</f>
        <v>102</v>
      </c>
    </row>
    <row r="153" spans="1:8">
      <c r="B153" t="s">
        <v>203</v>
      </c>
      <c r="C153">
        <v>15</v>
      </c>
      <c r="E153" s="14">
        <v>3.5</v>
      </c>
      <c r="F153" s="14">
        <v>0.75</v>
      </c>
      <c r="G153" s="14">
        <v>8.5</v>
      </c>
      <c r="H153" s="15">
        <f t="shared" ref="H153:H162" si="6">SUM(G153*F153*E153*C153)</f>
        <v>334.6875</v>
      </c>
    </row>
    <row r="154" spans="1:8">
      <c r="B154" t="s">
        <v>204</v>
      </c>
      <c r="C154">
        <v>2</v>
      </c>
      <c r="E154" s="14">
        <v>3</v>
      </c>
      <c r="F154" s="14">
        <v>0.75</v>
      </c>
      <c r="G154" s="14">
        <v>8.5</v>
      </c>
      <c r="H154" s="15">
        <f t="shared" si="6"/>
        <v>38.25</v>
      </c>
    </row>
    <row r="155" spans="1:8">
      <c r="B155" t="s">
        <v>205</v>
      </c>
      <c r="C155">
        <v>13</v>
      </c>
      <c r="E155" s="14">
        <v>2.5</v>
      </c>
      <c r="F155" s="14">
        <v>0.75</v>
      </c>
      <c r="G155" s="14">
        <v>7</v>
      </c>
      <c r="H155" s="15">
        <f t="shared" si="6"/>
        <v>170.625</v>
      </c>
    </row>
    <row r="156" spans="1:8">
      <c r="B156" t="s">
        <v>51</v>
      </c>
      <c r="C156">
        <v>29</v>
      </c>
      <c r="E156" s="14">
        <v>4.5</v>
      </c>
      <c r="F156" s="14">
        <v>0.75</v>
      </c>
      <c r="G156" s="14">
        <v>4</v>
      </c>
      <c r="H156" s="15">
        <f t="shared" si="6"/>
        <v>391.5</v>
      </c>
    </row>
    <row r="157" spans="1:8">
      <c r="B157" t="s">
        <v>207</v>
      </c>
      <c r="C157">
        <v>4</v>
      </c>
      <c r="E157" s="14">
        <v>6</v>
      </c>
      <c r="F157" s="14">
        <v>0.75</v>
      </c>
      <c r="G157" s="14">
        <v>6</v>
      </c>
      <c r="H157" s="15">
        <f t="shared" si="6"/>
        <v>108</v>
      </c>
    </row>
    <row r="158" spans="1:8">
      <c r="B158" t="s">
        <v>208</v>
      </c>
      <c r="C158">
        <v>10</v>
      </c>
      <c r="E158" s="14">
        <v>3</v>
      </c>
      <c r="F158" s="14">
        <v>0.75</v>
      </c>
      <c r="G158" s="14">
        <v>1.5</v>
      </c>
      <c r="H158" s="15">
        <f t="shared" si="6"/>
        <v>33.75</v>
      </c>
    </row>
    <row r="159" spans="1:8">
      <c r="B159" t="s">
        <v>207</v>
      </c>
      <c r="C159">
        <v>1</v>
      </c>
      <c r="E159" s="14">
        <v>14</v>
      </c>
      <c r="F159" s="14">
        <v>0.75</v>
      </c>
      <c r="G159" s="14">
        <v>7</v>
      </c>
      <c r="H159" s="15">
        <f t="shared" si="6"/>
        <v>73.5</v>
      </c>
    </row>
    <row r="160" spans="1:8">
      <c r="B160" t="s">
        <v>207</v>
      </c>
      <c r="C160">
        <v>1</v>
      </c>
      <c r="E160" s="14">
        <v>10.25</v>
      </c>
      <c r="F160" s="14">
        <v>0.75</v>
      </c>
      <c r="G160" s="14">
        <v>7</v>
      </c>
      <c r="H160" s="15">
        <f t="shared" si="6"/>
        <v>53.8125</v>
      </c>
    </row>
    <row r="161" spans="1:9">
      <c r="B161" t="s">
        <v>207</v>
      </c>
      <c r="C161">
        <v>1</v>
      </c>
      <c r="E161" s="14">
        <v>8</v>
      </c>
      <c r="F161" s="14">
        <v>0.75</v>
      </c>
      <c r="G161" s="14">
        <v>7</v>
      </c>
      <c r="H161" s="15">
        <f t="shared" si="6"/>
        <v>42</v>
      </c>
    </row>
    <row r="162" spans="1:9" ht="15.75" thickBot="1">
      <c r="B162" t="s">
        <v>207</v>
      </c>
      <c r="C162">
        <v>1</v>
      </c>
      <c r="E162" s="14">
        <v>10</v>
      </c>
      <c r="F162" s="14">
        <v>0.75</v>
      </c>
      <c r="G162" s="14">
        <v>7</v>
      </c>
      <c r="H162" s="15">
        <f t="shared" si="6"/>
        <v>52.5</v>
      </c>
    </row>
    <row r="163" spans="1:9" ht="15.75" thickBot="1">
      <c r="G163" s="52" t="s">
        <v>12</v>
      </c>
      <c r="H163" s="56">
        <f>SUM(H149:H162)</f>
        <v>5139.5625</v>
      </c>
    </row>
    <row r="164" spans="1:9" ht="15.75" thickBot="1">
      <c r="F164" s="9" t="s">
        <v>209</v>
      </c>
      <c r="G164" s="48"/>
      <c r="H164" s="34">
        <f>SUM(H147-H163)</f>
        <v>6480.46875</v>
      </c>
    </row>
    <row r="165" spans="1:9" ht="45">
      <c r="A165">
        <v>4</v>
      </c>
      <c r="B165" s="13" t="s">
        <v>57</v>
      </c>
    </row>
    <row r="167" spans="1:9">
      <c r="B167" t="s">
        <v>210</v>
      </c>
      <c r="C167" s="69">
        <v>3</v>
      </c>
      <c r="D167" s="69">
        <v>2</v>
      </c>
      <c r="E167" s="71" t="s">
        <v>211</v>
      </c>
      <c r="F167" s="71"/>
      <c r="G167" s="71">
        <v>11.5</v>
      </c>
      <c r="H167" s="69">
        <f>SUM(I167*G167*D167*C167)</f>
        <v>1863</v>
      </c>
      <c r="I167" s="71">
        <f>(11+16)</f>
        <v>27</v>
      </c>
    </row>
    <row r="168" spans="1:9">
      <c r="B168" t="s">
        <v>212</v>
      </c>
      <c r="C168" s="69">
        <v>3</v>
      </c>
      <c r="D168" s="69">
        <v>2</v>
      </c>
      <c r="E168" s="71" t="s">
        <v>211</v>
      </c>
      <c r="F168" s="71"/>
      <c r="G168" s="71">
        <v>11.5</v>
      </c>
      <c r="H168" s="69">
        <f t="shared" ref="H168:H193" si="7">SUM(I168*G168*D168*C168)</f>
        <v>1863</v>
      </c>
      <c r="I168" s="71">
        <f>(11+16)</f>
        <v>27</v>
      </c>
    </row>
    <row r="169" spans="1:9">
      <c r="B169" t="s">
        <v>213</v>
      </c>
      <c r="C169" s="69">
        <v>2</v>
      </c>
      <c r="D169" s="69">
        <v>2</v>
      </c>
      <c r="E169" s="71" t="s">
        <v>214</v>
      </c>
      <c r="F169" s="71"/>
      <c r="G169" s="71">
        <v>11.5</v>
      </c>
      <c r="H169" s="69">
        <f t="shared" si="7"/>
        <v>1288</v>
      </c>
      <c r="I169" s="71">
        <f>(12+16)</f>
        <v>28</v>
      </c>
    </row>
    <row r="170" spans="1:9">
      <c r="B170" t="s">
        <v>215</v>
      </c>
      <c r="C170" s="69">
        <v>2</v>
      </c>
      <c r="D170" s="69">
        <v>2</v>
      </c>
      <c r="E170" s="71" t="s">
        <v>211</v>
      </c>
      <c r="F170" s="71"/>
      <c r="G170" s="71">
        <v>11.5</v>
      </c>
      <c r="H170" s="69">
        <f t="shared" si="7"/>
        <v>1242</v>
      </c>
      <c r="I170" s="71">
        <f>(11+16)</f>
        <v>27</v>
      </c>
    </row>
    <row r="171" spans="1:9">
      <c r="B171" t="s">
        <v>41</v>
      </c>
      <c r="C171" s="69">
        <v>2</v>
      </c>
      <c r="D171" s="69">
        <v>2</v>
      </c>
      <c r="E171" s="71" t="s">
        <v>216</v>
      </c>
      <c r="F171" s="71"/>
      <c r="G171" s="71">
        <v>11.5</v>
      </c>
      <c r="H171" s="69">
        <f t="shared" si="7"/>
        <v>552</v>
      </c>
      <c r="I171" s="71">
        <f>(7+5)</f>
        <v>12</v>
      </c>
    </row>
    <row r="172" spans="1:9">
      <c r="B172" t="s">
        <v>217</v>
      </c>
      <c r="C172" s="69">
        <v>1</v>
      </c>
      <c r="D172" s="69">
        <v>2</v>
      </c>
      <c r="E172" s="71" t="s">
        <v>218</v>
      </c>
      <c r="F172" s="71"/>
      <c r="G172" s="71">
        <v>11.5</v>
      </c>
      <c r="H172" s="69">
        <f t="shared" si="7"/>
        <v>598</v>
      </c>
      <c r="I172" s="71">
        <f>(12+14)</f>
        <v>26</v>
      </c>
    </row>
    <row r="173" spans="1:9">
      <c r="B173" t="s">
        <v>175</v>
      </c>
      <c r="C173" s="69">
        <v>1</v>
      </c>
      <c r="D173" s="69">
        <v>2</v>
      </c>
      <c r="E173" s="71" t="s">
        <v>219</v>
      </c>
      <c r="F173" s="71"/>
      <c r="G173" s="71">
        <v>11.5</v>
      </c>
      <c r="H173" s="69">
        <f t="shared" si="7"/>
        <v>506</v>
      </c>
      <c r="I173" s="71">
        <f>(12+10)</f>
        <v>22</v>
      </c>
    </row>
    <row r="174" spans="1:9">
      <c r="B174" t="s">
        <v>220</v>
      </c>
      <c r="C174" s="69">
        <v>1</v>
      </c>
      <c r="D174" s="69">
        <v>2</v>
      </c>
      <c r="E174" s="71" t="s">
        <v>221</v>
      </c>
      <c r="F174" s="71"/>
      <c r="G174" s="71">
        <v>11.5</v>
      </c>
      <c r="H174" s="69">
        <f t="shared" si="7"/>
        <v>874</v>
      </c>
      <c r="I174" s="71">
        <f>(16+22)</f>
        <v>38</v>
      </c>
    </row>
    <row r="175" spans="1:9">
      <c r="B175" t="s">
        <v>222</v>
      </c>
      <c r="C175" s="69">
        <v>1</v>
      </c>
      <c r="D175" s="69">
        <v>2</v>
      </c>
      <c r="E175" s="71" t="s">
        <v>223</v>
      </c>
      <c r="F175" s="71"/>
      <c r="G175" s="71">
        <v>11.5</v>
      </c>
      <c r="H175" s="69">
        <f t="shared" si="7"/>
        <v>483</v>
      </c>
      <c r="I175" s="71">
        <f>(10+11)</f>
        <v>21</v>
      </c>
    </row>
    <row r="176" spans="1:9">
      <c r="B176" t="s">
        <v>175</v>
      </c>
      <c r="C176" s="69">
        <v>1</v>
      </c>
      <c r="D176" s="69">
        <v>2</v>
      </c>
      <c r="E176" s="71" t="s">
        <v>224</v>
      </c>
      <c r="F176" s="71"/>
      <c r="G176" s="71">
        <v>11.5</v>
      </c>
      <c r="H176" s="69">
        <f t="shared" si="7"/>
        <v>373.75</v>
      </c>
      <c r="I176" s="71">
        <f>(5.25+11)</f>
        <v>16.25</v>
      </c>
    </row>
    <row r="177" spans="2:9">
      <c r="B177" t="s">
        <v>76</v>
      </c>
      <c r="C177" s="69">
        <v>1</v>
      </c>
      <c r="D177" s="69">
        <v>2</v>
      </c>
      <c r="E177" s="71" t="s">
        <v>225</v>
      </c>
      <c r="F177" s="71"/>
      <c r="G177" s="71">
        <v>11.5</v>
      </c>
      <c r="H177" s="69">
        <f t="shared" si="7"/>
        <v>552</v>
      </c>
      <c r="I177" s="71">
        <f>(14+10)</f>
        <v>24</v>
      </c>
    </row>
    <row r="178" spans="2:9">
      <c r="B178" t="s">
        <v>177</v>
      </c>
      <c r="C178" s="69">
        <v>1</v>
      </c>
      <c r="D178" s="69">
        <v>2</v>
      </c>
      <c r="E178" s="71" t="s">
        <v>226</v>
      </c>
      <c r="F178" s="71"/>
      <c r="G178" s="71">
        <v>11.5</v>
      </c>
      <c r="H178" s="69">
        <f t="shared" si="7"/>
        <v>736</v>
      </c>
      <c r="I178" s="71">
        <f>(14+18)</f>
        <v>32</v>
      </c>
    </row>
    <row r="179" spans="2:9">
      <c r="B179" t="s">
        <v>227</v>
      </c>
      <c r="C179" s="69">
        <v>1</v>
      </c>
      <c r="D179" s="69">
        <v>2</v>
      </c>
      <c r="E179" s="71" t="s">
        <v>228</v>
      </c>
      <c r="F179" s="71"/>
      <c r="G179" s="71">
        <v>11.5</v>
      </c>
      <c r="H179" s="69">
        <f t="shared" si="7"/>
        <v>276</v>
      </c>
      <c r="I179" s="71">
        <f>(6+6)</f>
        <v>12</v>
      </c>
    </row>
    <row r="180" spans="2:9">
      <c r="B180" t="s">
        <v>229</v>
      </c>
      <c r="C180" s="69">
        <v>1</v>
      </c>
      <c r="D180" s="69">
        <v>2</v>
      </c>
      <c r="E180" s="71" t="s">
        <v>230</v>
      </c>
      <c r="F180" s="71"/>
      <c r="G180" s="71">
        <v>11.5</v>
      </c>
      <c r="H180" s="69">
        <f t="shared" si="7"/>
        <v>368</v>
      </c>
      <c r="I180" s="71">
        <f>(6+10)</f>
        <v>16</v>
      </c>
    </row>
    <row r="181" spans="2:9">
      <c r="B181" t="s">
        <v>175</v>
      </c>
      <c r="C181" s="69">
        <v>1</v>
      </c>
      <c r="D181" s="69">
        <v>2</v>
      </c>
      <c r="E181" s="71" t="s">
        <v>231</v>
      </c>
      <c r="F181" s="71"/>
      <c r="G181" s="71">
        <v>11.5</v>
      </c>
      <c r="H181" s="69">
        <f t="shared" si="7"/>
        <v>419.75</v>
      </c>
      <c r="I181" s="71">
        <f>(12.25+6)</f>
        <v>18.25</v>
      </c>
    </row>
    <row r="182" spans="2:9">
      <c r="B182" t="s">
        <v>232</v>
      </c>
      <c r="C182" s="69">
        <v>1</v>
      </c>
      <c r="D182" s="69">
        <v>2</v>
      </c>
      <c r="E182" s="71" t="s">
        <v>226</v>
      </c>
      <c r="F182" s="71"/>
      <c r="G182" s="71">
        <v>11.5</v>
      </c>
      <c r="H182" s="69">
        <f t="shared" si="7"/>
        <v>736</v>
      </c>
      <c r="I182" s="71">
        <f>(14+18)</f>
        <v>32</v>
      </c>
    </row>
    <row r="183" spans="2:9">
      <c r="B183" t="s">
        <v>233</v>
      </c>
      <c r="C183" s="69">
        <v>1</v>
      </c>
      <c r="D183" s="69">
        <v>2</v>
      </c>
      <c r="E183" s="71" t="s">
        <v>225</v>
      </c>
      <c r="F183" s="71"/>
      <c r="G183" s="71">
        <v>11.5</v>
      </c>
      <c r="H183" s="69">
        <f t="shared" si="7"/>
        <v>552</v>
      </c>
      <c r="I183" s="71">
        <f>(14+10)</f>
        <v>24</v>
      </c>
    </row>
    <row r="184" spans="2:9">
      <c r="B184" t="s">
        <v>234</v>
      </c>
      <c r="C184" s="69">
        <v>2</v>
      </c>
      <c r="D184" s="69">
        <v>2</v>
      </c>
      <c r="E184" s="71" t="s">
        <v>235</v>
      </c>
      <c r="F184" s="71"/>
      <c r="G184" s="71">
        <v>11.5</v>
      </c>
      <c r="H184" s="69">
        <f t="shared" si="7"/>
        <v>1702</v>
      </c>
      <c r="I184" s="71">
        <f>(14+23)</f>
        <v>37</v>
      </c>
    </row>
    <row r="185" spans="2:9">
      <c r="B185" t="s">
        <v>238</v>
      </c>
      <c r="C185" s="69">
        <v>1</v>
      </c>
      <c r="D185" s="69">
        <v>2</v>
      </c>
      <c r="E185" s="71" t="s">
        <v>239</v>
      </c>
      <c r="F185" s="71"/>
      <c r="G185" s="71">
        <v>11.5</v>
      </c>
      <c r="H185" s="69">
        <f t="shared" si="7"/>
        <v>1086.75</v>
      </c>
      <c r="I185" s="71">
        <f>(35.25+12)</f>
        <v>47.25</v>
      </c>
    </row>
    <row r="186" spans="2:9">
      <c r="B186" t="s">
        <v>238</v>
      </c>
      <c r="C186" s="69">
        <v>1</v>
      </c>
      <c r="D186" s="69">
        <v>2</v>
      </c>
      <c r="E186" s="71" t="s">
        <v>240</v>
      </c>
      <c r="F186" s="71"/>
      <c r="G186" s="71">
        <v>11.5</v>
      </c>
      <c r="H186" s="69">
        <f t="shared" si="7"/>
        <v>1178.75</v>
      </c>
      <c r="I186" s="71">
        <f>(39.25+12)</f>
        <v>51.25</v>
      </c>
    </row>
    <row r="187" spans="2:9">
      <c r="B187" t="s">
        <v>241</v>
      </c>
      <c r="C187" s="69">
        <v>1</v>
      </c>
      <c r="D187" s="69">
        <v>2</v>
      </c>
      <c r="E187" s="71" t="s">
        <v>242</v>
      </c>
      <c r="F187" s="71"/>
      <c r="G187" s="71">
        <v>11.5</v>
      </c>
      <c r="H187" s="69">
        <f t="shared" si="7"/>
        <v>586.5</v>
      </c>
      <c r="I187" s="71">
        <f>(17.5+8)</f>
        <v>25.5</v>
      </c>
    </row>
    <row r="188" spans="2:9">
      <c r="B188" t="s">
        <v>243</v>
      </c>
      <c r="C188" s="69">
        <v>1</v>
      </c>
      <c r="D188" s="69">
        <v>2</v>
      </c>
      <c r="E188" s="71" t="s">
        <v>244</v>
      </c>
      <c r="F188" s="71"/>
      <c r="G188" s="71">
        <v>11.5</v>
      </c>
      <c r="H188" s="69">
        <f t="shared" si="7"/>
        <v>1040.75</v>
      </c>
      <c r="I188" s="71">
        <f>(35.25+10)</f>
        <v>45.25</v>
      </c>
    </row>
    <row r="189" spans="2:9">
      <c r="B189" t="s">
        <v>243</v>
      </c>
      <c r="C189" s="69">
        <v>1</v>
      </c>
      <c r="D189" s="69">
        <v>2</v>
      </c>
      <c r="E189" s="71" t="s">
        <v>245</v>
      </c>
      <c r="F189" s="71"/>
      <c r="G189" s="71">
        <v>11.5</v>
      </c>
      <c r="H189" s="69">
        <f t="shared" si="7"/>
        <v>707.25</v>
      </c>
      <c r="I189" s="71">
        <f>(18.75+12)</f>
        <v>30.75</v>
      </c>
    </row>
    <row r="190" spans="2:9">
      <c r="B190" t="s">
        <v>243</v>
      </c>
      <c r="C190" s="69">
        <v>1</v>
      </c>
      <c r="D190" s="69">
        <v>2</v>
      </c>
      <c r="E190" s="71" t="s">
        <v>246</v>
      </c>
      <c r="F190" s="71"/>
      <c r="G190" s="71">
        <v>11.5</v>
      </c>
      <c r="H190" s="69">
        <f t="shared" si="7"/>
        <v>368</v>
      </c>
      <c r="I190" s="71">
        <f>(10+6)</f>
        <v>16</v>
      </c>
    </row>
    <row r="191" spans="2:9">
      <c r="B191" t="s">
        <v>247</v>
      </c>
      <c r="C191" s="69">
        <v>1</v>
      </c>
      <c r="D191" s="69">
        <v>2</v>
      </c>
      <c r="E191" s="71" t="s">
        <v>248</v>
      </c>
      <c r="F191" s="71"/>
      <c r="G191" s="71">
        <v>11.5</v>
      </c>
      <c r="H191" s="69">
        <f t="shared" si="7"/>
        <v>484.84</v>
      </c>
      <c r="I191" s="71">
        <f>(13.5+7.58)</f>
        <v>21.08</v>
      </c>
    </row>
    <row r="192" spans="2:9">
      <c r="B192" t="s">
        <v>249</v>
      </c>
      <c r="C192" s="69">
        <v>1</v>
      </c>
      <c r="D192" s="69">
        <v>2</v>
      </c>
      <c r="E192" s="71" t="s">
        <v>250</v>
      </c>
      <c r="F192" s="71"/>
      <c r="G192" s="71">
        <v>11.5</v>
      </c>
      <c r="H192" s="69">
        <f t="shared" si="7"/>
        <v>994.75</v>
      </c>
      <c r="I192" s="71">
        <f>(35.25+8)</f>
        <v>43.25</v>
      </c>
    </row>
    <row r="193" spans="1:12">
      <c r="B193" t="s">
        <v>252</v>
      </c>
      <c r="C193" s="69">
        <v>2</v>
      </c>
      <c r="D193" s="69">
        <v>2</v>
      </c>
      <c r="E193" s="71" t="s">
        <v>253</v>
      </c>
      <c r="F193" s="71"/>
      <c r="G193" s="71">
        <v>11.5</v>
      </c>
      <c r="H193" s="69">
        <f t="shared" si="7"/>
        <v>1380</v>
      </c>
      <c r="I193" s="71">
        <f>(14+16)</f>
        <v>30</v>
      </c>
    </row>
    <row r="194" spans="1:12" s="6" customFormat="1">
      <c r="B194" s="6" t="s">
        <v>22</v>
      </c>
      <c r="C194" s="74">
        <v>7</v>
      </c>
      <c r="D194" s="74">
        <v>2</v>
      </c>
      <c r="E194" s="75" t="s">
        <v>258</v>
      </c>
      <c r="F194" s="75"/>
      <c r="G194" s="71">
        <v>11.5</v>
      </c>
      <c r="H194" s="74">
        <f>SUM(I194*G194*D194*C194)</f>
        <v>1690.5</v>
      </c>
      <c r="I194" s="75">
        <f>(5.5+5)</f>
        <v>10.5</v>
      </c>
    </row>
    <row r="195" spans="1:12" s="6" customFormat="1">
      <c r="B195" s="6" t="s">
        <v>254</v>
      </c>
      <c r="C195" s="74">
        <v>1</v>
      </c>
      <c r="D195" s="74">
        <v>2</v>
      </c>
      <c r="E195" s="75" t="s">
        <v>259</v>
      </c>
      <c r="F195" s="75"/>
      <c r="G195" s="71">
        <v>11.5</v>
      </c>
      <c r="H195" s="74">
        <f t="shared" ref="H195" si="8">SUM(I195*G195*D195*C195)</f>
        <v>322</v>
      </c>
      <c r="I195" s="75">
        <f>(10+4)</f>
        <v>14</v>
      </c>
    </row>
    <row r="196" spans="1:12">
      <c r="C196" s="66"/>
      <c r="D196" s="66"/>
      <c r="E196" s="66"/>
      <c r="F196" s="66"/>
      <c r="G196" s="72" t="s">
        <v>12</v>
      </c>
      <c r="H196" s="73">
        <f>SUM(H167:H195)</f>
        <v>24824.59</v>
      </c>
    </row>
    <row r="197" spans="1:12">
      <c r="A197" s="11" t="s">
        <v>73</v>
      </c>
      <c r="B197" s="11" t="s">
        <v>47</v>
      </c>
    </row>
    <row r="198" spans="1:12" ht="13.9" customHeight="1">
      <c r="B198" t="s">
        <v>255</v>
      </c>
      <c r="C198" s="94" t="s">
        <v>256</v>
      </c>
      <c r="D198" s="94"/>
      <c r="E198" s="94"/>
      <c r="F198" s="94"/>
      <c r="I198" s="93">
        <f>(115+48+25.5+9+11+12+21.87+29.5+8+6.75+20.25+6.75+14.75+47.25+40+30+4.5+16.75)</f>
        <v>466.87</v>
      </c>
      <c r="J198" s="93"/>
      <c r="K198" s="93"/>
      <c r="L198" s="93"/>
    </row>
    <row r="199" spans="1:12">
      <c r="C199" s="94"/>
      <c r="D199" s="94"/>
      <c r="E199" s="94"/>
      <c r="F199" s="94"/>
    </row>
    <row r="200" spans="1:12">
      <c r="C200" s="94"/>
      <c r="D200" s="94"/>
      <c r="E200" s="94"/>
      <c r="F200" s="94"/>
    </row>
    <row r="201" spans="1:12">
      <c r="C201" s="94"/>
      <c r="D201" s="94"/>
      <c r="E201" s="94"/>
      <c r="F201" s="94"/>
      <c r="G201" s="77">
        <v>12</v>
      </c>
      <c r="H201" s="69">
        <f>SUM(I198*G201)</f>
        <v>5602.4400000000005</v>
      </c>
    </row>
    <row r="202" spans="1:12" ht="15.75" thickBot="1">
      <c r="G202" s="78" t="s">
        <v>12</v>
      </c>
      <c r="H202" s="79">
        <f>SUM(H201:H201)</f>
        <v>5602.4400000000005</v>
      </c>
    </row>
    <row r="203" spans="1:12" ht="15.75" thickBot="1">
      <c r="B203" s="11" t="s">
        <v>34</v>
      </c>
      <c r="G203" s="9" t="s">
        <v>257</v>
      </c>
      <c r="H203" s="34">
        <f>SUM(H202+H196)</f>
        <v>30427.03</v>
      </c>
    </row>
    <row r="205" spans="1:12">
      <c r="B205" t="s">
        <v>206</v>
      </c>
      <c r="C205">
        <v>2</v>
      </c>
      <c r="E205" s="14">
        <v>8</v>
      </c>
      <c r="F205" s="14"/>
      <c r="G205" s="14">
        <v>8.5</v>
      </c>
      <c r="H205">
        <f>SUM(G205*E205*C205)</f>
        <v>136</v>
      </c>
    </row>
    <row r="206" spans="1:12">
      <c r="B206" t="s">
        <v>203</v>
      </c>
      <c r="C206">
        <v>15</v>
      </c>
      <c r="E206" s="14">
        <v>3.5</v>
      </c>
      <c r="F206" s="14"/>
      <c r="G206" s="14">
        <v>8.5</v>
      </c>
      <c r="H206" s="15">
        <f t="shared" ref="H206:H215" si="9">SUM(G206*E206*C206)</f>
        <v>446.25</v>
      </c>
    </row>
    <row r="207" spans="1:12">
      <c r="B207" t="s">
        <v>204</v>
      </c>
      <c r="C207">
        <v>2</v>
      </c>
      <c r="E207" s="14">
        <v>3</v>
      </c>
      <c r="F207" s="14"/>
      <c r="G207" s="14">
        <v>8.5</v>
      </c>
      <c r="H207" s="15">
        <f t="shared" si="9"/>
        <v>51</v>
      </c>
    </row>
    <row r="208" spans="1:12">
      <c r="B208" t="s">
        <v>205</v>
      </c>
      <c r="C208">
        <v>13</v>
      </c>
      <c r="E208" s="14">
        <v>2.5</v>
      </c>
      <c r="F208" s="14"/>
      <c r="G208" s="14">
        <v>7</v>
      </c>
      <c r="H208" s="15">
        <f t="shared" si="9"/>
        <v>227.5</v>
      </c>
    </row>
    <row r="209" spans="1:9">
      <c r="B209" t="s">
        <v>51</v>
      </c>
      <c r="C209">
        <v>29</v>
      </c>
      <c r="E209" s="14">
        <v>4.5</v>
      </c>
      <c r="F209" s="14"/>
      <c r="G209" s="14">
        <v>4</v>
      </c>
      <c r="H209" s="15">
        <f t="shared" si="9"/>
        <v>522</v>
      </c>
    </row>
    <row r="210" spans="1:9">
      <c r="B210" t="s">
        <v>207</v>
      </c>
      <c r="C210">
        <v>4</v>
      </c>
      <c r="E210" s="14">
        <v>6</v>
      </c>
      <c r="F210" s="14"/>
      <c r="G210" s="14">
        <v>6</v>
      </c>
      <c r="H210" s="15">
        <f t="shared" si="9"/>
        <v>144</v>
      </c>
    </row>
    <row r="211" spans="1:9">
      <c r="B211" t="s">
        <v>208</v>
      </c>
      <c r="C211">
        <v>10</v>
      </c>
      <c r="E211" s="14">
        <v>3</v>
      </c>
      <c r="F211" s="14"/>
      <c r="G211" s="14">
        <v>1.5</v>
      </c>
      <c r="H211" s="15">
        <f t="shared" si="9"/>
        <v>45</v>
      </c>
    </row>
    <row r="212" spans="1:9">
      <c r="B212" t="s">
        <v>207</v>
      </c>
      <c r="C212">
        <v>1</v>
      </c>
      <c r="E212" s="14">
        <v>14</v>
      </c>
      <c r="F212" s="14"/>
      <c r="G212" s="14">
        <v>7</v>
      </c>
      <c r="H212" s="15">
        <f t="shared" si="9"/>
        <v>98</v>
      </c>
    </row>
    <row r="213" spans="1:9">
      <c r="B213" t="s">
        <v>207</v>
      </c>
      <c r="C213">
        <v>1</v>
      </c>
      <c r="E213" s="14">
        <v>10.25</v>
      </c>
      <c r="F213" s="14"/>
      <c r="G213" s="14">
        <v>7</v>
      </c>
      <c r="H213" s="15">
        <f t="shared" si="9"/>
        <v>71.75</v>
      </c>
    </row>
    <row r="214" spans="1:9">
      <c r="B214" t="s">
        <v>207</v>
      </c>
      <c r="C214">
        <v>1</v>
      </c>
      <c r="E214" s="14">
        <v>8</v>
      </c>
      <c r="F214" s="14"/>
      <c r="G214" s="14">
        <v>7</v>
      </c>
      <c r="H214" s="15">
        <f t="shared" si="9"/>
        <v>56</v>
      </c>
    </row>
    <row r="215" spans="1:9" ht="15.75" thickBot="1">
      <c r="B215" t="s">
        <v>207</v>
      </c>
      <c r="C215">
        <v>1</v>
      </c>
      <c r="E215" s="14">
        <v>10</v>
      </c>
      <c r="F215" s="14"/>
      <c r="G215" s="14">
        <v>7</v>
      </c>
      <c r="H215" s="15">
        <f t="shared" si="9"/>
        <v>70</v>
      </c>
    </row>
    <row r="216" spans="1:9" ht="15.75" thickBot="1">
      <c r="G216" s="52" t="s">
        <v>12</v>
      </c>
      <c r="H216" s="56">
        <f>SUM(H205:H215)</f>
        <v>1867.5</v>
      </c>
    </row>
    <row r="217" spans="1:9" ht="15.75" thickBot="1">
      <c r="F217" s="9" t="s">
        <v>59</v>
      </c>
      <c r="G217" s="48"/>
      <c r="H217" s="34">
        <f>SUM(H203-H216)</f>
        <v>28559.53</v>
      </c>
    </row>
    <row r="218" spans="1:9" ht="45">
      <c r="A218">
        <v>5</v>
      </c>
      <c r="B218" s="13" t="s">
        <v>60</v>
      </c>
    </row>
    <row r="219" spans="1:9">
      <c r="B219" t="s">
        <v>210</v>
      </c>
      <c r="C219" s="69">
        <v>3</v>
      </c>
      <c r="D219" s="69">
        <v>2</v>
      </c>
      <c r="E219" s="71" t="s">
        <v>211</v>
      </c>
      <c r="F219" s="71"/>
      <c r="G219" s="71">
        <v>11</v>
      </c>
      <c r="H219" s="69">
        <f>SUM(I219*G219*D219*C219)</f>
        <v>1782</v>
      </c>
      <c r="I219" s="71">
        <f>(11+16)</f>
        <v>27</v>
      </c>
    </row>
    <row r="220" spans="1:9">
      <c r="B220" t="s">
        <v>212</v>
      </c>
      <c r="C220" s="69">
        <v>3</v>
      </c>
      <c r="D220" s="69">
        <v>2</v>
      </c>
      <c r="E220" s="71" t="s">
        <v>211</v>
      </c>
      <c r="F220" s="71"/>
      <c r="G220" s="71">
        <v>11</v>
      </c>
      <c r="H220" s="69">
        <f t="shared" ref="H220:H245" si="10">SUM(I220*G220*D220*C220)</f>
        <v>1782</v>
      </c>
      <c r="I220" s="71">
        <f>(11+16)</f>
        <v>27</v>
      </c>
    </row>
    <row r="221" spans="1:9">
      <c r="B221" t="s">
        <v>213</v>
      </c>
      <c r="C221" s="69">
        <v>2</v>
      </c>
      <c r="D221" s="69">
        <v>2</v>
      </c>
      <c r="E221" s="71" t="s">
        <v>214</v>
      </c>
      <c r="F221" s="71"/>
      <c r="G221" s="71">
        <v>11</v>
      </c>
      <c r="H221" s="69">
        <f t="shared" si="10"/>
        <v>1232</v>
      </c>
      <c r="I221" s="71">
        <f>(12+16)</f>
        <v>28</v>
      </c>
    </row>
    <row r="222" spans="1:9">
      <c r="B222" t="s">
        <v>215</v>
      </c>
      <c r="C222" s="69">
        <v>2</v>
      </c>
      <c r="D222" s="69">
        <v>2</v>
      </c>
      <c r="E222" s="71" t="s">
        <v>211</v>
      </c>
      <c r="F222" s="71"/>
      <c r="G222" s="71">
        <v>11</v>
      </c>
      <c r="H222" s="69">
        <f t="shared" si="10"/>
        <v>1188</v>
      </c>
      <c r="I222" s="71">
        <f>(11+16)</f>
        <v>27</v>
      </c>
    </row>
    <row r="223" spans="1:9">
      <c r="B223" t="s">
        <v>41</v>
      </c>
      <c r="C223" s="69">
        <v>2</v>
      </c>
      <c r="D223" s="69">
        <v>2</v>
      </c>
      <c r="E223" s="71" t="s">
        <v>216</v>
      </c>
      <c r="F223" s="71"/>
      <c r="G223" s="71">
        <v>11</v>
      </c>
      <c r="H223" s="69">
        <f t="shared" si="10"/>
        <v>528</v>
      </c>
      <c r="I223" s="71">
        <f>(7+5)</f>
        <v>12</v>
      </c>
    </row>
    <row r="224" spans="1:9">
      <c r="B224" t="s">
        <v>217</v>
      </c>
      <c r="C224" s="69">
        <v>1</v>
      </c>
      <c r="D224" s="69">
        <v>2</v>
      </c>
      <c r="E224" s="71" t="s">
        <v>218</v>
      </c>
      <c r="F224" s="71"/>
      <c r="G224" s="71">
        <v>11</v>
      </c>
      <c r="H224" s="69">
        <f t="shared" si="10"/>
        <v>572</v>
      </c>
      <c r="I224" s="71">
        <f>(12+14)</f>
        <v>26</v>
      </c>
    </row>
    <row r="225" spans="2:9">
      <c r="B225" t="s">
        <v>175</v>
      </c>
      <c r="C225" s="69">
        <v>1</v>
      </c>
      <c r="D225" s="69">
        <v>2</v>
      </c>
      <c r="E225" s="71" t="s">
        <v>219</v>
      </c>
      <c r="F225" s="71"/>
      <c r="G225" s="71">
        <v>11</v>
      </c>
      <c r="H225" s="69">
        <f t="shared" si="10"/>
        <v>484</v>
      </c>
      <c r="I225" s="71">
        <f>(12+10)</f>
        <v>22</v>
      </c>
    </row>
    <row r="226" spans="2:9">
      <c r="B226" t="s">
        <v>220</v>
      </c>
      <c r="C226" s="69">
        <v>1</v>
      </c>
      <c r="D226" s="69">
        <v>2</v>
      </c>
      <c r="E226" s="71" t="s">
        <v>221</v>
      </c>
      <c r="F226" s="71"/>
      <c r="G226" s="71">
        <v>11</v>
      </c>
      <c r="H226" s="69">
        <f t="shared" si="10"/>
        <v>836</v>
      </c>
      <c r="I226" s="71">
        <f>(16+22)</f>
        <v>38</v>
      </c>
    </row>
    <row r="227" spans="2:9">
      <c r="B227" t="s">
        <v>222</v>
      </c>
      <c r="C227" s="69">
        <v>1</v>
      </c>
      <c r="D227" s="69">
        <v>2</v>
      </c>
      <c r="E227" s="71" t="s">
        <v>223</v>
      </c>
      <c r="F227" s="71"/>
      <c r="G227" s="71">
        <v>11</v>
      </c>
      <c r="H227" s="69">
        <f t="shared" si="10"/>
        <v>462</v>
      </c>
      <c r="I227" s="71">
        <f>(10+11)</f>
        <v>21</v>
      </c>
    </row>
    <row r="228" spans="2:9">
      <c r="B228" t="s">
        <v>175</v>
      </c>
      <c r="C228" s="69">
        <v>1</v>
      </c>
      <c r="D228" s="69">
        <v>2</v>
      </c>
      <c r="E228" s="71" t="s">
        <v>224</v>
      </c>
      <c r="F228" s="71"/>
      <c r="G228" s="71">
        <v>11</v>
      </c>
      <c r="H228" s="69">
        <f t="shared" si="10"/>
        <v>357.5</v>
      </c>
      <c r="I228" s="71">
        <f>(5.25+11)</f>
        <v>16.25</v>
      </c>
    </row>
    <row r="229" spans="2:9">
      <c r="B229" t="s">
        <v>76</v>
      </c>
      <c r="C229" s="69">
        <v>1</v>
      </c>
      <c r="D229" s="69">
        <v>2</v>
      </c>
      <c r="E229" s="71" t="s">
        <v>225</v>
      </c>
      <c r="F229" s="71"/>
      <c r="G229" s="71">
        <v>11</v>
      </c>
      <c r="H229" s="69">
        <f t="shared" si="10"/>
        <v>528</v>
      </c>
      <c r="I229" s="71">
        <f>(14+10)</f>
        <v>24</v>
      </c>
    </row>
    <row r="230" spans="2:9">
      <c r="B230" t="s">
        <v>177</v>
      </c>
      <c r="C230" s="69">
        <v>1</v>
      </c>
      <c r="D230" s="69">
        <v>2</v>
      </c>
      <c r="E230" s="71" t="s">
        <v>226</v>
      </c>
      <c r="F230" s="71"/>
      <c r="G230" s="71">
        <v>11</v>
      </c>
      <c r="H230" s="69">
        <f t="shared" si="10"/>
        <v>704</v>
      </c>
      <c r="I230" s="71">
        <f>(14+18)</f>
        <v>32</v>
      </c>
    </row>
    <row r="231" spans="2:9">
      <c r="B231" t="s">
        <v>227</v>
      </c>
      <c r="C231" s="69">
        <v>1</v>
      </c>
      <c r="D231" s="69">
        <v>2</v>
      </c>
      <c r="E231" s="71" t="s">
        <v>228</v>
      </c>
      <c r="F231" s="71"/>
      <c r="G231" s="71">
        <v>11</v>
      </c>
      <c r="H231" s="69">
        <f t="shared" si="10"/>
        <v>264</v>
      </c>
      <c r="I231" s="71">
        <f>(6+6)</f>
        <v>12</v>
      </c>
    </row>
    <row r="232" spans="2:9">
      <c r="B232" t="s">
        <v>229</v>
      </c>
      <c r="C232" s="69">
        <v>1</v>
      </c>
      <c r="D232" s="69">
        <v>2</v>
      </c>
      <c r="E232" s="71" t="s">
        <v>230</v>
      </c>
      <c r="F232" s="71"/>
      <c r="G232" s="71">
        <v>11</v>
      </c>
      <c r="H232" s="69">
        <f t="shared" si="10"/>
        <v>352</v>
      </c>
      <c r="I232" s="71">
        <f>(6+10)</f>
        <v>16</v>
      </c>
    </row>
    <row r="233" spans="2:9">
      <c r="B233" t="s">
        <v>175</v>
      </c>
      <c r="C233" s="69">
        <v>1</v>
      </c>
      <c r="D233" s="69">
        <v>2</v>
      </c>
      <c r="E233" s="71" t="s">
        <v>231</v>
      </c>
      <c r="F233" s="71"/>
      <c r="G233" s="71">
        <v>11</v>
      </c>
      <c r="H233" s="69">
        <f t="shared" si="10"/>
        <v>401.5</v>
      </c>
      <c r="I233" s="71">
        <f>(12.25+6)</f>
        <v>18.25</v>
      </c>
    </row>
    <row r="234" spans="2:9">
      <c r="B234" t="s">
        <v>232</v>
      </c>
      <c r="C234" s="69">
        <v>1</v>
      </c>
      <c r="D234" s="69">
        <v>2</v>
      </c>
      <c r="E234" s="71" t="s">
        <v>226</v>
      </c>
      <c r="F234" s="71"/>
      <c r="G234" s="71">
        <v>11</v>
      </c>
      <c r="H234" s="69">
        <f t="shared" si="10"/>
        <v>704</v>
      </c>
      <c r="I234" s="71">
        <f>(14+18)</f>
        <v>32</v>
      </c>
    </row>
    <row r="235" spans="2:9">
      <c r="B235" t="s">
        <v>233</v>
      </c>
      <c r="C235" s="69">
        <v>1</v>
      </c>
      <c r="D235" s="69">
        <v>2</v>
      </c>
      <c r="E235" s="71" t="s">
        <v>225</v>
      </c>
      <c r="F235" s="71"/>
      <c r="G235" s="71">
        <v>11</v>
      </c>
      <c r="H235" s="69">
        <f t="shared" si="10"/>
        <v>528</v>
      </c>
      <c r="I235" s="71">
        <f>(14+10)</f>
        <v>24</v>
      </c>
    </row>
    <row r="236" spans="2:9">
      <c r="B236" t="s">
        <v>234</v>
      </c>
      <c r="C236" s="69">
        <v>2</v>
      </c>
      <c r="D236" s="69">
        <v>2</v>
      </c>
      <c r="E236" s="71" t="s">
        <v>235</v>
      </c>
      <c r="F236" s="71"/>
      <c r="G236" s="71">
        <v>11</v>
      </c>
      <c r="H236" s="69">
        <f t="shared" si="10"/>
        <v>1628</v>
      </c>
      <c r="I236" s="71">
        <f>(14+23)</f>
        <v>37</v>
      </c>
    </row>
    <row r="237" spans="2:9">
      <c r="B237" t="s">
        <v>238</v>
      </c>
      <c r="C237" s="69">
        <v>1</v>
      </c>
      <c r="D237" s="69">
        <v>2</v>
      </c>
      <c r="E237" s="71" t="s">
        <v>239</v>
      </c>
      <c r="F237" s="71"/>
      <c r="G237" s="71">
        <v>11</v>
      </c>
      <c r="H237" s="69">
        <f t="shared" si="10"/>
        <v>1039.5</v>
      </c>
      <c r="I237" s="71">
        <f>(35.25+12)</f>
        <v>47.25</v>
      </c>
    </row>
    <row r="238" spans="2:9">
      <c r="B238" t="s">
        <v>238</v>
      </c>
      <c r="C238" s="69">
        <v>1</v>
      </c>
      <c r="D238" s="69">
        <v>2</v>
      </c>
      <c r="E238" s="71" t="s">
        <v>240</v>
      </c>
      <c r="F238" s="71"/>
      <c r="G238" s="71">
        <v>11</v>
      </c>
      <c r="H238" s="69">
        <f t="shared" si="10"/>
        <v>1127.5</v>
      </c>
      <c r="I238" s="71">
        <f>(39.25+12)</f>
        <v>51.25</v>
      </c>
    </row>
    <row r="239" spans="2:9">
      <c r="B239" t="s">
        <v>241</v>
      </c>
      <c r="C239" s="69">
        <v>1</v>
      </c>
      <c r="D239" s="69">
        <v>2</v>
      </c>
      <c r="E239" s="71" t="s">
        <v>242</v>
      </c>
      <c r="F239" s="71"/>
      <c r="G239" s="71">
        <v>11</v>
      </c>
      <c r="H239" s="69">
        <f t="shared" si="10"/>
        <v>561</v>
      </c>
      <c r="I239" s="71">
        <f>(17.5+8)</f>
        <v>25.5</v>
      </c>
    </row>
    <row r="240" spans="2:9">
      <c r="B240" t="s">
        <v>243</v>
      </c>
      <c r="C240" s="69">
        <v>1</v>
      </c>
      <c r="D240" s="69">
        <v>2</v>
      </c>
      <c r="E240" s="71" t="s">
        <v>244</v>
      </c>
      <c r="F240" s="71"/>
      <c r="G240" s="71">
        <v>11</v>
      </c>
      <c r="H240" s="69">
        <f t="shared" si="10"/>
        <v>995.5</v>
      </c>
      <c r="I240" s="71">
        <f>(35.25+10)</f>
        <v>45.25</v>
      </c>
    </row>
    <row r="241" spans="1:12">
      <c r="B241" t="s">
        <v>243</v>
      </c>
      <c r="C241" s="69">
        <v>1</v>
      </c>
      <c r="D241" s="69">
        <v>2</v>
      </c>
      <c r="E241" s="71" t="s">
        <v>245</v>
      </c>
      <c r="F241" s="71"/>
      <c r="G241" s="71">
        <v>11</v>
      </c>
      <c r="H241" s="69">
        <f t="shared" si="10"/>
        <v>676.5</v>
      </c>
      <c r="I241" s="71">
        <f>(18.75+12)</f>
        <v>30.75</v>
      </c>
    </row>
    <row r="242" spans="1:12">
      <c r="B242" t="s">
        <v>243</v>
      </c>
      <c r="C242" s="69">
        <v>1</v>
      </c>
      <c r="D242" s="69">
        <v>2</v>
      </c>
      <c r="E242" s="71" t="s">
        <v>246</v>
      </c>
      <c r="F242" s="71"/>
      <c r="G242" s="71">
        <v>11</v>
      </c>
      <c r="H242" s="69">
        <f t="shared" si="10"/>
        <v>352</v>
      </c>
      <c r="I242" s="71">
        <f>(10+6)</f>
        <v>16</v>
      </c>
    </row>
    <row r="243" spans="1:12">
      <c r="B243" t="s">
        <v>247</v>
      </c>
      <c r="C243" s="69">
        <v>1</v>
      </c>
      <c r="D243" s="69">
        <v>2</v>
      </c>
      <c r="E243" s="71" t="s">
        <v>248</v>
      </c>
      <c r="F243" s="71"/>
      <c r="G243" s="71">
        <v>11</v>
      </c>
      <c r="H243" s="69">
        <f t="shared" si="10"/>
        <v>463.76</v>
      </c>
      <c r="I243" s="71">
        <f>(13.5+7.58)</f>
        <v>21.08</v>
      </c>
    </row>
    <row r="244" spans="1:12">
      <c r="B244" t="s">
        <v>249</v>
      </c>
      <c r="C244" s="69">
        <v>1</v>
      </c>
      <c r="D244" s="69">
        <v>2</v>
      </c>
      <c r="E244" s="71" t="s">
        <v>250</v>
      </c>
      <c r="F244" s="71"/>
      <c r="G244" s="71">
        <v>11</v>
      </c>
      <c r="H244" s="69">
        <f t="shared" si="10"/>
        <v>951.5</v>
      </c>
      <c r="I244" s="71">
        <f>(35.25+8)</f>
        <v>43.25</v>
      </c>
    </row>
    <row r="245" spans="1:12">
      <c r="B245" t="s">
        <v>252</v>
      </c>
      <c r="C245" s="69">
        <v>2</v>
      </c>
      <c r="D245" s="69">
        <v>2</v>
      </c>
      <c r="E245" s="71" t="s">
        <v>253</v>
      </c>
      <c r="F245" s="71"/>
      <c r="G245" s="71">
        <v>11</v>
      </c>
      <c r="H245" s="69">
        <f t="shared" si="10"/>
        <v>1320</v>
      </c>
      <c r="I245" s="71">
        <f>(14+16)</f>
        <v>30</v>
      </c>
    </row>
    <row r="246" spans="1:12" s="6" customFormat="1">
      <c r="B246" s="6" t="s">
        <v>22</v>
      </c>
      <c r="C246" s="74">
        <v>7</v>
      </c>
      <c r="D246" s="74">
        <v>2</v>
      </c>
      <c r="E246" s="75" t="s">
        <v>258</v>
      </c>
      <c r="F246" s="75"/>
      <c r="G246" s="71">
        <v>4.5</v>
      </c>
      <c r="H246" s="74">
        <f>SUM(I246*G246*D246*C246)</f>
        <v>661.5</v>
      </c>
      <c r="I246" s="75">
        <f>(5.5+5)</f>
        <v>10.5</v>
      </c>
    </row>
    <row r="247" spans="1:12" s="6" customFormat="1">
      <c r="B247" s="6" t="s">
        <v>254</v>
      </c>
      <c r="C247" s="74">
        <v>1</v>
      </c>
      <c r="D247" s="74">
        <v>2</v>
      </c>
      <c r="E247" s="75" t="s">
        <v>259</v>
      </c>
      <c r="F247" s="75"/>
      <c r="G247" s="71">
        <v>4.5</v>
      </c>
      <c r="H247" s="74">
        <f t="shared" ref="H247" si="11">SUM(I247*G247*D247*C247)</f>
        <v>126</v>
      </c>
      <c r="I247" s="75">
        <f>(10+4)</f>
        <v>14</v>
      </c>
    </row>
    <row r="248" spans="1:12">
      <c r="C248" s="66"/>
      <c r="D248" s="66"/>
      <c r="E248" s="66"/>
      <c r="F248" s="66"/>
      <c r="G248" s="72" t="s">
        <v>12</v>
      </c>
      <c r="H248" s="73">
        <f>SUM(H219:H247)</f>
        <v>22607.759999999998</v>
      </c>
    </row>
    <row r="249" spans="1:12">
      <c r="A249" s="11" t="s">
        <v>72</v>
      </c>
      <c r="B249" s="11" t="s">
        <v>47</v>
      </c>
    </row>
    <row r="250" spans="1:12" ht="13.9" customHeight="1">
      <c r="B250" t="s">
        <v>255</v>
      </c>
      <c r="C250" s="94" t="s">
        <v>256</v>
      </c>
      <c r="D250" s="94"/>
      <c r="E250" s="94"/>
      <c r="F250" s="94"/>
      <c r="I250" s="93">
        <f>(115+48+25.5+9+11+12+21.87+29.5+8+6.75+20.25+6.75+14.75+47.25+40+30+4.5+16.75)</f>
        <v>466.87</v>
      </c>
      <c r="J250" s="93"/>
      <c r="K250" s="93"/>
      <c r="L250" s="93"/>
    </row>
    <row r="251" spans="1:12">
      <c r="C251" s="94"/>
      <c r="D251" s="94"/>
      <c r="E251" s="94"/>
      <c r="F251" s="94"/>
    </row>
    <row r="252" spans="1:12">
      <c r="C252" s="94"/>
      <c r="D252" s="94"/>
      <c r="E252" s="94"/>
      <c r="F252" s="94"/>
    </row>
    <row r="253" spans="1:12">
      <c r="C253" s="94"/>
      <c r="D253" s="94"/>
      <c r="E253" s="94"/>
      <c r="F253" s="94"/>
      <c r="G253" s="77">
        <v>12</v>
      </c>
      <c r="H253" s="69">
        <f>SUM(I250*G253)</f>
        <v>5602.4400000000005</v>
      </c>
    </row>
    <row r="254" spans="1:12" ht="15.75" thickBot="1">
      <c r="G254" s="78" t="s">
        <v>12</v>
      </c>
      <c r="H254" s="79">
        <f>SUM(H253:H253)</f>
        <v>5602.4400000000005</v>
      </c>
    </row>
    <row r="255" spans="1:12" ht="15.75" thickBot="1">
      <c r="G255" s="9" t="s">
        <v>257</v>
      </c>
      <c r="H255" s="34">
        <f>SUM(H254+H248)</f>
        <v>28210.199999999997</v>
      </c>
    </row>
    <row r="256" spans="1:12">
      <c r="B256" s="11" t="s">
        <v>34</v>
      </c>
    </row>
    <row r="257" spans="1:8">
      <c r="B257" t="s">
        <v>206</v>
      </c>
      <c r="C257">
        <v>2</v>
      </c>
      <c r="E257" s="14">
        <v>8</v>
      </c>
      <c r="F257" s="14"/>
      <c r="G257" s="14">
        <v>8.5</v>
      </c>
      <c r="H257">
        <f>SUM(G257*E257*C257)</f>
        <v>136</v>
      </c>
    </row>
    <row r="258" spans="1:8">
      <c r="B258" t="s">
        <v>203</v>
      </c>
      <c r="C258">
        <v>15</v>
      </c>
      <c r="E258" s="14">
        <v>3.5</v>
      </c>
      <c r="F258" s="14"/>
      <c r="G258" s="14">
        <v>8.5</v>
      </c>
      <c r="H258" s="15">
        <f t="shared" ref="H258:H267" si="12">SUM(G258*E258*C258)</f>
        <v>446.25</v>
      </c>
    </row>
    <row r="259" spans="1:8">
      <c r="B259" t="s">
        <v>204</v>
      </c>
      <c r="C259">
        <v>2</v>
      </c>
      <c r="E259" s="14">
        <v>3</v>
      </c>
      <c r="F259" s="14"/>
      <c r="G259" s="14">
        <v>7</v>
      </c>
      <c r="H259" s="15">
        <f t="shared" si="12"/>
        <v>42</v>
      </c>
    </row>
    <row r="260" spans="1:8">
      <c r="B260" t="s">
        <v>205</v>
      </c>
      <c r="C260">
        <v>13</v>
      </c>
      <c r="E260" s="14">
        <v>2.5</v>
      </c>
      <c r="F260" s="14"/>
      <c r="G260" s="14">
        <v>7</v>
      </c>
      <c r="H260" s="15">
        <f t="shared" si="12"/>
        <v>227.5</v>
      </c>
    </row>
    <row r="261" spans="1:8">
      <c r="B261" t="s">
        <v>51</v>
      </c>
      <c r="C261">
        <v>29</v>
      </c>
      <c r="E261" s="14">
        <v>4.5</v>
      </c>
      <c r="F261" s="14"/>
      <c r="G261" s="14">
        <v>4</v>
      </c>
      <c r="H261" s="15">
        <f t="shared" si="12"/>
        <v>522</v>
      </c>
    </row>
    <row r="262" spans="1:8">
      <c r="B262" t="s">
        <v>207</v>
      </c>
      <c r="C262">
        <v>4</v>
      </c>
      <c r="E262" s="14">
        <v>6</v>
      </c>
      <c r="F262" s="14"/>
      <c r="G262" s="14">
        <v>6</v>
      </c>
      <c r="H262" s="15">
        <f t="shared" si="12"/>
        <v>144</v>
      </c>
    </row>
    <row r="263" spans="1:8">
      <c r="B263" t="s">
        <v>208</v>
      </c>
      <c r="C263">
        <v>10</v>
      </c>
      <c r="E263" s="14">
        <v>3</v>
      </c>
      <c r="F263" s="14"/>
      <c r="G263" s="14">
        <v>1.5</v>
      </c>
      <c r="H263" s="15">
        <f t="shared" si="12"/>
        <v>45</v>
      </c>
    </row>
    <row r="264" spans="1:8">
      <c r="B264" t="s">
        <v>207</v>
      </c>
      <c r="C264">
        <v>1</v>
      </c>
      <c r="E264" s="14">
        <v>14</v>
      </c>
      <c r="F264" s="14"/>
      <c r="G264" s="14">
        <v>7</v>
      </c>
      <c r="H264" s="15">
        <f t="shared" si="12"/>
        <v>98</v>
      </c>
    </row>
    <row r="265" spans="1:8">
      <c r="B265" t="s">
        <v>207</v>
      </c>
      <c r="C265">
        <v>1</v>
      </c>
      <c r="E265" s="14">
        <v>10.25</v>
      </c>
      <c r="F265" s="14"/>
      <c r="G265" s="14">
        <v>7</v>
      </c>
      <c r="H265" s="15">
        <f t="shared" si="12"/>
        <v>71.75</v>
      </c>
    </row>
    <row r="266" spans="1:8">
      <c r="B266" t="s">
        <v>207</v>
      </c>
      <c r="C266">
        <v>1</v>
      </c>
      <c r="E266" s="14">
        <v>8</v>
      </c>
      <c r="F266" s="14"/>
      <c r="G266" s="14">
        <v>7</v>
      </c>
      <c r="H266" s="15">
        <f t="shared" si="12"/>
        <v>56</v>
      </c>
    </row>
    <row r="267" spans="1:8" ht="15.75" thickBot="1">
      <c r="B267" t="s">
        <v>207</v>
      </c>
      <c r="C267">
        <v>1</v>
      </c>
      <c r="E267" s="14">
        <v>10</v>
      </c>
      <c r="F267" s="14"/>
      <c r="G267" s="14">
        <v>7</v>
      </c>
      <c r="H267" s="15">
        <f t="shared" si="12"/>
        <v>70</v>
      </c>
    </row>
    <row r="268" spans="1:8" ht="15.75" thickBot="1">
      <c r="G268" s="52" t="s">
        <v>12</v>
      </c>
      <c r="H268" s="56">
        <f>SUM(H257:H267)</f>
        <v>1858.5</v>
      </c>
    </row>
    <row r="269" spans="1:8" ht="15.75" thickBot="1">
      <c r="F269" s="9" t="s">
        <v>59</v>
      </c>
      <c r="G269" s="48"/>
      <c r="H269" s="34">
        <f>SUM(H255-H268)</f>
        <v>26351.699999999997</v>
      </c>
    </row>
    <row r="270" spans="1:8" ht="75">
      <c r="A270">
        <v>6</v>
      </c>
      <c r="B270" s="13" t="s">
        <v>74</v>
      </c>
    </row>
    <row r="271" spans="1:8">
      <c r="B271" t="s">
        <v>210</v>
      </c>
      <c r="C271" s="69">
        <v>3</v>
      </c>
      <c r="D271" s="69"/>
      <c r="E271" s="71">
        <v>11</v>
      </c>
      <c r="F271" s="71">
        <v>16</v>
      </c>
      <c r="G271" s="71">
        <v>0.17</v>
      </c>
      <c r="H271" s="69">
        <f>SUM(G271*F271*E271*C271)</f>
        <v>89.76</v>
      </c>
    </row>
    <row r="272" spans="1:8">
      <c r="B272" t="s">
        <v>212</v>
      </c>
      <c r="C272" s="69">
        <v>3</v>
      </c>
      <c r="D272" s="69"/>
      <c r="E272" s="71">
        <v>11</v>
      </c>
      <c r="F272" s="71">
        <v>16</v>
      </c>
      <c r="G272" s="71">
        <v>0.17</v>
      </c>
      <c r="H272" s="69">
        <f t="shared" ref="H272:H300" si="13">SUM(G272*F272*E272*C272)</f>
        <v>89.76</v>
      </c>
    </row>
    <row r="273" spans="2:8">
      <c r="B273" t="s">
        <v>213</v>
      </c>
      <c r="C273" s="69">
        <v>2</v>
      </c>
      <c r="D273" s="69"/>
      <c r="E273" s="71">
        <v>12</v>
      </c>
      <c r="F273" s="71">
        <v>16</v>
      </c>
      <c r="G273" s="71">
        <v>0.17</v>
      </c>
      <c r="H273" s="69">
        <f t="shared" si="13"/>
        <v>65.28</v>
      </c>
    </row>
    <row r="274" spans="2:8">
      <c r="B274" t="s">
        <v>215</v>
      </c>
      <c r="C274" s="69">
        <v>2</v>
      </c>
      <c r="D274" s="69"/>
      <c r="E274" s="71">
        <v>11</v>
      </c>
      <c r="F274" s="71">
        <v>16</v>
      </c>
      <c r="G274" s="71">
        <v>0.17</v>
      </c>
      <c r="H274" s="69">
        <f t="shared" si="13"/>
        <v>59.84</v>
      </c>
    </row>
    <row r="275" spans="2:8">
      <c r="B275" t="s">
        <v>41</v>
      </c>
      <c r="C275" s="69">
        <v>2</v>
      </c>
      <c r="D275" s="69"/>
      <c r="E275" s="71">
        <v>7</v>
      </c>
      <c r="F275" s="71">
        <v>5</v>
      </c>
      <c r="G275" s="71">
        <v>0.17</v>
      </c>
      <c r="H275" s="69">
        <f t="shared" si="13"/>
        <v>11.900000000000002</v>
      </c>
    </row>
    <row r="276" spans="2:8">
      <c r="B276" t="s">
        <v>217</v>
      </c>
      <c r="C276" s="69">
        <v>1</v>
      </c>
      <c r="D276" s="69"/>
      <c r="E276" s="71">
        <v>12</v>
      </c>
      <c r="F276" s="71">
        <v>14</v>
      </c>
      <c r="G276" s="71">
        <v>0.17</v>
      </c>
      <c r="H276" s="69">
        <f t="shared" si="13"/>
        <v>28.560000000000002</v>
      </c>
    </row>
    <row r="277" spans="2:8">
      <c r="B277" t="s">
        <v>175</v>
      </c>
      <c r="C277" s="69">
        <v>1</v>
      </c>
      <c r="D277" s="69"/>
      <c r="E277" s="71">
        <v>12</v>
      </c>
      <c r="F277" s="71">
        <v>10</v>
      </c>
      <c r="G277" s="71">
        <v>0.17</v>
      </c>
      <c r="H277" s="69">
        <f t="shared" si="13"/>
        <v>20.400000000000002</v>
      </c>
    </row>
    <row r="278" spans="2:8">
      <c r="B278" t="s">
        <v>220</v>
      </c>
      <c r="C278" s="69">
        <v>1</v>
      </c>
      <c r="D278" s="69"/>
      <c r="E278" s="71">
        <v>16</v>
      </c>
      <c r="F278" s="71">
        <v>22</v>
      </c>
      <c r="G278" s="71">
        <v>0.17</v>
      </c>
      <c r="H278" s="69">
        <f t="shared" si="13"/>
        <v>59.84</v>
      </c>
    </row>
    <row r="279" spans="2:8">
      <c r="B279" t="s">
        <v>222</v>
      </c>
      <c r="C279" s="69">
        <v>1</v>
      </c>
      <c r="D279" s="69"/>
      <c r="E279" s="71">
        <v>10</v>
      </c>
      <c r="F279" s="71">
        <v>11</v>
      </c>
      <c r="G279" s="71">
        <v>0.17</v>
      </c>
      <c r="H279" s="69">
        <f t="shared" si="13"/>
        <v>18.700000000000003</v>
      </c>
    </row>
    <row r="280" spans="2:8">
      <c r="B280" t="s">
        <v>175</v>
      </c>
      <c r="C280" s="69">
        <v>1</v>
      </c>
      <c r="D280" s="69"/>
      <c r="E280" s="71">
        <v>5.25</v>
      </c>
      <c r="F280" s="71">
        <v>11</v>
      </c>
      <c r="G280" s="71">
        <v>0.17</v>
      </c>
      <c r="H280" s="69">
        <f t="shared" si="13"/>
        <v>9.8175000000000008</v>
      </c>
    </row>
    <row r="281" spans="2:8">
      <c r="B281" t="s">
        <v>76</v>
      </c>
      <c r="C281" s="69">
        <v>1</v>
      </c>
      <c r="D281" s="69"/>
      <c r="E281" s="71">
        <v>14</v>
      </c>
      <c r="F281" s="71">
        <v>10</v>
      </c>
      <c r="G281" s="71">
        <v>0.17</v>
      </c>
      <c r="H281" s="69">
        <f t="shared" si="13"/>
        <v>23.800000000000004</v>
      </c>
    </row>
    <row r="282" spans="2:8">
      <c r="B282" t="s">
        <v>177</v>
      </c>
      <c r="C282" s="69">
        <v>1</v>
      </c>
      <c r="D282" s="69"/>
      <c r="E282" s="71">
        <v>14</v>
      </c>
      <c r="F282" s="71">
        <v>18</v>
      </c>
      <c r="G282" s="71">
        <v>0.17</v>
      </c>
      <c r="H282" s="69">
        <f t="shared" si="13"/>
        <v>42.84</v>
      </c>
    </row>
    <row r="283" spans="2:8">
      <c r="B283" t="s">
        <v>227</v>
      </c>
      <c r="C283" s="69">
        <v>1</v>
      </c>
      <c r="D283" s="69"/>
      <c r="E283" s="71">
        <v>6</v>
      </c>
      <c r="F283" s="71">
        <v>6</v>
      </c>
      <c r="G283" s="71">
        <v>0.17</v>
      </c>
      <c r="H283" s="69">
        <f t="shared" si="13"/>
        <v>6.12</v>
      </c>
    </row>
    <row r="284" spans="2:8">
      <c r="B284" t="s">
        <v>229</v>
      </c>
      <c r="C284" s="69">
        <v>1</v>
      </c>
      <c r="D284" s="69"/>
      <c r="E284" s="71">
        <v>6</v>
      </c>
      <c r="F284" s="71">
        <v>10</v>
      </c>
      <c r="G284" s="71">
        <v>0.17</v>
      </c>
      <c r="H284" s="69">
        <f t="shared" si="13"/>
        <v>10.200000000000001</v>
      </c>
    </row>
    <row r="285" spans="2:8">
      <c r="B285" t="s">
        <v>175</v>
      </c>
      <c r="C285" s="69">
        <v>1</v>
      </c>
      <c r="D285" s="69"/>
      <c r="E285" s="71">
        <v>12.25</v>
      </c>
      <c r="F285" s="71">
        <v>6</v>
      </c>
      <c r="G285" s="71">
        <v>0.17</v>
      </c>
      <c r="H285" s="69">
        <f t="shared" si="13"/>
        <v>12.495000000000001</v>
      </c>
    </row>
    <row r="286" spans="2:8">
      <c r="B286" t="s">
        <v>232</v>
      </c>
      <c r="C286" s="69">
        <v>1</v>
      </c>
      <c r="D286" s="69"/>
      <c r="E286" s="71">
        <v>14</v>
      </c>
      <c r="F286" s="71">
        <v>18</v>
      </c>
      <c r="G286" s="71">
        <v>0.17</v>
      </c>
      <c r="H286" s="69">
        <f t="shared" si="13"/>
        <v>42.84</v>
      </c>
    </row>
    <row r="287" spans="2:8">
      <c r="B287" t="s">
        <v>233</v>
      </c>
      <c r="C287" s="69">
        <v>1</v>
      </c>
      <c r="D287" s="69"/>
      <c r="E287" s="71">
        <v>14</v>
      </c>
      <c r="F287" s="71">
        <v>10</v>
      </c>
      <c r="G287" s="71">
        <v>0.17</v>
      </c>
      <c r="H287" s="69">
        <f t="shared" si="13"/>
        <v>23.800000000000004</v>
      </c>
    </row>
    <row r="288" spans="2:8">
      <c r="B288" t="s">
        <v>234</v>
      </c>
      <c r="C288" s="69">
        <v>2</v>
      </c>
      <c r="D288" s="69"/>
      <c r="E288" s="71">
        <v>14</v>
      </c>
      <c r="F288" s="71">
        <v>23</v>
      </c>
      <c r="G288" s="71">
        <v>0.17</v>
      </c>
      <c r="H288" s="69">
        <f t="shared" si="13"/>
        <v>109.48</v>
      </c>
    </row>
    <row r="289" spans="2:8">
      <c r="B289" t="s">
        <v>236</v>
      </c>
      <c r="C289" s="69">
        <v>2</v>
      </c>
      <c r="D289" s="69"/>
      <c r="E289" s="71">
        <v>14</v>
      </c>
      <c r="F289" s="71">
        <v>5.42</v>
      </c>
      <c r="G289" s="71">
        <v>0.17</v>
      </c>
      <c r="H289" s="69">
        <f t="shared" si="13"/>
        <v>25.799200000000003</v>
      </c>
    </row>
    <row r="290" spans="2:8">
      <c r="B290" t="s">
        <v>237</v>
      </c>
      <c r="C290" s="69">
        <v>2</v>
      </c>
      <c r="D290" s="69"/>
      <c r="E290" s="71">
        <v>14</v>
      </c>
      <c r="F290" s="71">
        <v>4</v>
      </c>
      <c r="G290" s="71">
        <v>0.17</v>
      </c>
      <c r="H290" s="69">
        <f t="shared" si="13"/>
        <v>19.040000000000003</v>
      </c>
    </row>
    <row r="291" spans="2:8">
      <c r="B291" t="s">
        <v>238</v>
      </c>
      <c r="C291" s="69">
        <v>1</v>
      </c>
      <c r="D291" s="69"/>
      <c r="E291" s="71">
        <v>35.25</v>
      </c>
      <c r="F291" s="71">
        <v>12</v>
      </c>
      <c r="G291" s="71">
        <v>0.17</v>
      </c>
      <c r="H291" s="69">
        <f t="shared" si="13"/>
        <v>71.91</v>
      </c>
    </row>
    <row r="292" spans="2:8">
      <c r="B292" t="s">
        <v>238</v>
      </c>
      <c r="C292" s="69">
        <v>1</v>
      </c>
      <c r="D292" s="69"/>
      <c r="E292" s="71">
        <v>39.25</v>
      </c>
      <c r="F292" s="71">
        <v>12</v>
      </c>
      <c r="G292" s="71">
        <v>0.17</v>
      </c>
      <c r="H292" s="69">
        <f t="shared" si="13"/>
        <v>80.070000000000007</v>
      </c>
    </row>
    <row r="293" spans="2:8">
      <c r="B293" t="s">
        <v>241</v>
      </c>
      <c r="C293" s="69">
        <v>1</v>
      </c>
      <c r="D293" s="69"/>
      <c r="E293" s="71">
        <v>17.5</v>
      </c>
      <c r="F293" s="71">
        <v>8</v>
      </c>
      <c r="G293" s="71">
        <v>0.17</v>
      </c>
      <c r="H293" s="69">
        <f t="shared" si="13"/>
        <v>23.8</v>
      </c>
    </row>
    <row r="294" spans="2:8">
      <c r="B294" t="s">
        <v>243</v>
      </c>
      <c r="C294" s="69">
        <v>1</v>
      </c>
      <c r="D294" s="69"/>
      <c r="E294" s="71">
        <v>35.25</v>
      </c>
      <c r="F294" s="71">
        <v>10</v>
      </c>
      <c r="G294" s="71">
        <v>0.17</v>
      </c>
      <c r="H294" s="69">
        <f t="shared" si="13"/>
        <v>59.925000000000004</v>
      </c>
    </row>
    <row r="295" spans="2:8">
      <c r="B295" t="s">
        <v>243</v>
      </c>
      <c r="C295" s="69">
        <v>1</v>
      </c>
      <c r="D295" s="69"/>
      <c r="E295" s="71">
        <v>18.75</v>
      </c>
      <c r="F295" s="71">
        <v>12</v>
      </c>
      <c r="G295" s="71">
        <v>0.17</v>
      </c>
      <c r="H295" s="69">
        <f t="shared" si="13"/>
        <v>38.25</v>
      </c>
    </row>
    <row r="296" spans="2:8">
      <c r="B296" t="s">
        <v>243</v>
      </c>
      <c r="C296" s="69">
        <v>1</v>
      </c>
      <c r="D296" s="69"/>
      <c r="E296" s="71">
        <v>10</v>
      </c>
      <c r="F296" s="71">
        <v>6</v>
      </c>
      <c r="G296" s="71">
        <v>0.17</v>
      </c>
      <c r="H296" s="69">
        <f t="shared" si="13"/>
        <v>10.199999999999999</v>
      </c>
    </row>
    <row r="297" spans="2:8">
      <c r="B297" t="s">
        <v>247</v>
      </c>
      <c r="C297" s="69">
        <v>1</v>
      </c>
      <c r="D297" s="69"/>
      <c r="E297" s="71">
        <v>13.5</v>
      </c>
      <c r="F297" s="71">
        <v>7.58</v>
      </c>
      <c r="G297" s="71">
        <v>0.17</v>
      </c>
      <c r="H297" s="69">
        <f t="shared" si="13"/>
        <v>17.396100000000004</v>
      </c>
    </row>
    <row r="298" spans="2:8">
      <c r="B298" t="s">
        <v>249</v>
      </c>
      <c r="C298" s="69">
        <v>1</v>
      </c>
      <c r="D298" s="69"/>
      <c r="E298" s="71">
        <v>35.25</v>
      </c>
      <c r="F298" s="71">
        <v>8</v>
      </c>
      <c r="G298" s="71">
        <v>0.17</v>
      </c>
      <c r="H298" s="69">
        <f t="shared" si="13"/>
        <v>47.940000000000005</v>
      </c>
    </row>
    <row r="299" spans="2:8">
      <c r="B299" t="s">
        <v>251</v>
      </c>
      <c r="C299" s="69">
        <v>2</v>
      </c>
      <c r="D299" s="69">
        <v>12</v>
      </c>
      <c r="E299" s="71">
        <v>4</v>
      </c>
      <c r="F299" s="71">
        <v>1</v>
      </c>
      <c r="G299" s="71">
        <v>0.17</v>
      </c>
      <c r="H299" s="69">
        <f t="shared" si="13"/>
        <v>1.36</v>
      </c>
    </row>
    <row r="300" spans="2:8">
      <c r="B300" t="s">
        <v>260</v>
      </c>
      <c r="C300" s="69">
        <v>1</v>
      </c>
      <c r="D300" s="69">
        <v>1</v>
      </c>
      <c r="E300" s="71">
        <v>14</v>
      </c>
      <c r="F300" s="71">
        <v>4</v>
      </c>
      <c r="G300" s="71">
        <v>0.17</v>
      </c>
      <c r="H300" s="69">
        <f t="shared" si="13"/>
        <v>9.5200000000000014</v>
      </c>
    </row>
    <row r="301" spans="2:8">
      <c r="B301" t="s">
        <v>252</v>
      </c>
      <c r="C301" s="69">
        <v>2</v>
      </c>
      <c r="D301" s="69"/>
      <c r="E301" s="71">
        <v>14</v>
      </c>
      <c r="F301" s="71">
        <v>16</v>
      </c>
      <c r="G301" s="71">
        <v>0.17</v>
      </c>
      <c r="H301" s="69">
        <f>SUM(G301*F301*E301*C301)</f>
        <v>76.160000000000011</v>
      </c>
    </row>
    <row r="302" spans="2:8" s="6" customFormat="1">
      <c r="B302" s="6" t="s">
        <v>22</v>
      </c>
      <c r="C302" s="74">
        <v>7</v>
      </c>
      <c r="D302" s="74"/>
      <c r="E302" s="75">
        <v>5.5</v>
      </c>
      <c r="F302" s="75">
        <v>5</v>
      </c>
      <c r="G302" s="71">
        <v>0.17</v>
      </c>
      <c r="H302" s="69">
        <f t="shared" ref="H302:H303" si="14">SUM(G302*F302*E302*C302)</f>
        <v>32.725000000000009</v>
      </c>
    </row>
    <row r="303" spans="2:8" s="6" customFormat="1">
      <c r="B303" s="6" t="s">
        <v>254</v>
      </c>
      <c r="C303" s="74">
        <v>3</v>
      </c>
      <c r="D303" s="74"/>
      <c r="E303" s="75">
        <v>10</v>
      </c>
      <c r="F303" s="75">
        <v>4</v>
      </c>
      <c r="G303" s="71">
        <v>0.17</v>
      </c>
      <c r="H303" s="69">
        <f t="shared" si="14"/>
        <v>20.400000000000002</v>
      </c>
    </row>
    <row r="304" spans="2:8">
      <c r="C304" s="69"/>
      <c r="D304" s="69"/>
      <c r="E304" s="66"/>
      <c r="F304" s="66"/>
      <c r="G304" s="72" t="s">
        <v>12</v>
      </c>
      <c r="H304" s="73">
        <f>SUM(H271:H303)</f>
        <v>1259.9277999999999</v>
      </c>
    </row>
    <row r="305" spans="1:8" ht="75">
      <c r="A305">
        <v>7</v>
      </c>
      <c r="B305" s="31" t="s">
        <v>100</v>
      </c>
    </row>
    <row r="306" spans="1:8">
      <c r="B306" t="s">
        <v>210</v>
      </c>
      <c r="C306" s="70">
        <v>3</v>
      </c>
      <c r="D306" s="70"/>
      <c r="E306" s="71">
        <v>11</v>
      </c>
      <c r="F306" s="71">
        <v>16</v>
      </c>
      <c r="G306" s="71"/>
      <c r="H306" s="70">
        <f>SUM(F306*E306*C306)</f>
        <v>528</v>
      </c>
    </row>
    <row r="307" spans="1:8">
      <c r="B307" t="s">
        <v>212</v>
      </c>
      <c r="C307" s="70">
        <v>3</v>
      </c>
      <c r="D307" s="70"/>
      <c r="E307" s="71">
        <v>11</v>
      </c>
      <c r="F307" s="71">
        <v>16</v>
      </c>
      <c r="G307" s="71"/>
      <c r="H307" s="70">
        <f t="shared" ref="H307:H330" si="15">SUM(F307*E307*C307)</f>
        <v>528</v>
      </c>
    </row>
    <row r="308" spans="1:8">
      <c r="B308" t="s">
        <v>213</v>
      </c>
      <c r="C308" s="70">
        <v>2</v>
      </c>
      <c r="D308" s="70"/>
      <c r="E308" s="71">
        <v>12</v>
      </c>
      <c r="F308" s="71">
        <v>16</v>
      </c>
      <c r="G308" s="71"/>
      <c r="H308" s="70">
        <f t="shared" si="15"/>
        <v>384</v>
      </c>
    </row>
    <row r="309" spans="1:8">
      <c r="B309" t="s">
        <v>215</v>
      </c>
      <c r="C309" s="70">
        <v>2</v>
      </c>
      <c r="D309" s="70"/>
      <c r="E309" s="71">
        <v>11</v>
      </c>
      <c r="F309" s="71">
        <v>16</v>
      </c>
      <c r="G309" s="71"/>
      <c r="H309" s="70">
        <f t="shared" si="15"/>
        <v>352</v>
      </c>
    </row>
    <row r="310" spans="1:8">
      <c r="B310" t="s">
        <v>41</v>
      </c>
      <c r="C310" s="70">
        <v>2</v>
      </c>
      <c r="D310" s="70"/>
      <c r="E310" s="71">
        <v>7</v>
      </c>
      <c r="F310" s="71">
        <v>5</v>
      </c>
      <c r="G310" s="71"/>
      <c r="H310" s="70">
        <f t="shared" si="15"/>
        <v>70</v>
      </c>
    </row>
    <row r="311" spans="1:8">
      <c r="B311" t="s">
        <v>217</v>
      </c>
      <c r="C311" s="70">
        <v>1</v>
      </c>
      <c r="D311" s="70"/>
      <c r="E311" s="71">
        <v>12</v>
      </c>
      <c r="F311" s="71">
        <v>14</v>
      </c>
      <c r="G311" s="71"/>
      <c r="H311" s="70">
        <f t="shared" si="15"/>
        <v>168</v>
      </c>
    </row>
    <row r="312" spans="1:8">
      <c r="B312" t="s">
        <v>175</v>
      </c>
      <c r="C312" s="70">
        <v>1</v>
      </c>
      <c r="D312" s="70"/>
      <c r="E312" s="71">
        <v>12</v>
      </c>
      <c r="F312" s="71">
        <v>10</v>
      </c>
      <c r="G312" s="71"/>
      <c r="H312" s="70">
        <f t="shared" si="15"/>
        <v>120</v>
      </c>
    </row>
    <row r="313" spans="1:8">
      <c r="B313" t="s">
        <v>220</v>
      </c>
      <c r="C313" s="70">
        <v>1</v>
      </c>
      <c r="D313" s="70"/>
      <c r="E313" s="71">
        <v>16</v>
      </c>
      <c r="F313" s="71">
        <v>22</v>
      </c>
      <c r="G313" s="71"/>
      <c r="H313" s="70">
        <f t="shared" si="15"/>
        <v>352</v>
      </c>
    </row>
    <row r="314" spans="1:8">
      <c r="B314" t="s">
        <v>222</v>
      </c>
      <c r="C314" s="70">
        <v>1</v>
      </c>
      <c r="D314" s="70"/>
      <c r="E314" s="71">
        <v>10</v>
      </c>
      <c r="F314" s="71">
        <v>11</v>
      </c>
      <c r="G314" s="71"/>
      <c r="H314" s="70">
        <f t="shared" si="15"/>
        <v>110</v>
      </c>
    </row>
    <row r="315" spans="1:8">
      <c r="B315" t="s">
        <v>175</v>
      </c>
      <c r="C315" s="70">
        <v>1</v>
      </c>
      <c r="D315" s="70"/>
      <c r="E315" s="71">
        <v>5.25</v>
      </c>
      <c r="F315" s="71">
        <v>11</v>
      </c>
      <c r="G315" s="71"/>
      <c r="H315" s="70">
        <f t="shared" si="15"/>
        <v>57.75</v>
      </c>
    </row>
    <row r="316" spans="1:8">
      <c r="B316" t="s">
        <v>76</v>
      </c>
      <c r="C316" s="70">
        <v>1</v>
      </c>
      <c r="D316" s="70"/>
      <c r="E316" s="71">
        <v>14</v>
      </c>
      <c r="F316" s="71">
        <v>10</v>
      </c>
      <c r="G316" s="71"/>
      <c r="H316" s="70">
        <f t="shared" si="15"/>
        <v>140</v>
      </c>
    </row>
    <row r="317" spans="1:8">
      <c r="B317" t="s">
        <v>177</v>
      </c>
      <c r="C317" s="70">
        <v>1</v>
      </c>
      <c r="D317" s="70"/>
      <c r="E317" s="71">
        <v>14</v>
      </c>
      <c r="F317" s="71">
        <v>18</v>
      </c>
      <c r="G317" s="71"/>
      <c r="H317" s="70">
        <f t="shared" si="15"/>
        <v>252</v>
      </c>
    </row>
    <row r="318" spans="1:8">
      <c r="B318" t="s">
        <v>227</v>
      </c>
      <c r="C318" s="70">
        <v>1</v>
      </c>
      <c r="D318" s="70"/>
      <c r="E318" s="71">
        <v>6</v>
      </c>
      <c r="F318" s="71">
        <v>6</v>
      </c>
      <c r="G318" s="71"/>
      <c r="H318" s="70">
        <f t="shared" si="15"/>
        <v>36</v>
      </c>
    </row>
    <row r="319" spans="1:8">
      <c r="B319" t="s">
        <v>229</v>
      </c>
      <c r="C319" s="70">
        <v>1</v>
      </c>
      <c r="D319" s="70"/>
      <c r="E319" s="71">
        <v>6</v>
      </c>
      <c r="F319" s="71">
        <v>10</v>
      </c>
      <c r="G319" s="71"/>
      <c r="H319" s="70">
        <f t="shared" si="15"/>
        <v>60</v>
      </c>
    </row>
    <row r="320" spans="1:8">
      <c r="B320" t="s">
        <v>175</v>
      </c>
      <c r="C320" s="70">
        <v>1</v>
      </c>
      <c r="D320" s="70"/>
      <c r="E320" s="71">
        <v>12.25</v>
      </c>
      <c r="F320" s="71">
        <v>6</v>
      </c>
      <c r="G320" s="71"/>
      <c r="H320" s="70">
        <f t="shared" si="15"/>
        <v>73.5</v>
      </c>
    </row>
    <row r="321" spans="1:9">
      <c r="B321" t="s">
        <v>232</v>
      </c>
      <c r="C321" s="70">
        <v>1</v>
      </c>
      <c r="D321" s="70"/>
      <c r="E321" s="71">
        <v>14</v>
      </c>
      <c r="F321" s="71">
        <v>18</v>
      </c>
      <c r="G321" s="71"/>
      <c r="H321" s="70">
        <f t="shared" si="15"/>
        <v>252</v>
      </c>
    </row>
    <row r="322" spans="1:9">
      <c r="B322" t="s">
        <v>233</v>
      </c>
      <c r="C322" s="70">
        <v>1</v>
      </c>
      <c r="D322" s="70"/>
      <c r="E322" s="71">
        <v>14</v>
      </c>
      <c r="F322" s="71">
        <v>10</v>
      </c>
      <c r="G322" s="71"/>
      <c r="H322" s="70">
        <f t="shared" si="15"/>
        <v>140</v>
      </c>
    </row>
    <row r="323" spans="1:9">
      <c r="B323" t="s">
        <v>234</v>
      </c>
      <c r="C323" s="70">
        <v>2</v>
      </c>
      <c r="D323" s="70"/>
      <c r="E323" s="71">
        <v>14</v>
      </c>
      <c r="F323" s="71">
        <v>23</v>
      </c>
      <c r="G323" s="71"/>
      <c r="H323" s="70">
        <f t="shared" si="15"/>
        <v>644</v>
      </c>
    </row>
    <row r="324" spans="1:9">
      <c r="B324" t="s">
        <v>236</v>
      </c>
      <c r="C324" s="70">
        <v>2</v>
      </c>
      <c r="D324" s="70"/>
      <c r="E324" s="71">
        <v>14</v>
      </c>
      <c r="F324" s="71">
        <v>5.42</v>
      </c>
      <c r="G324" s="71"/>
      <c r="H324" s="70">
        <f t="shared" si="15"/>
        <v>151.76</v>
      </c>
    </row>
    <row r="325" spans="1:9">
      <c r="B325" t="s">
        <v>237</v>
      </c>
      <c r="C325" s="70">
        <v>2</v>
      </c>
      <c r="D325" s="70"/>
      <c r="E325" s="71">
        <v>14</v>
      </c>
      <c r="F325" s="71">
        <v>4</v>
      </c>
      <c r="G325" s="71"/>
      <c r="H325" s="70">
        <f t="shared" si="15"/>
        <v>112</v>
      </c>
    </row>
    <row r="326" spans="1:9">
      <c r="B326" t="s">
        <v>238</v>
      </c>
      <c r="C326" s="70">
        <v>1</v>
      </c>
      <c r="D326" s="70"/>
      <c r="E326" s="71">
        <v>35.25</v>
      </c>
      <c r="F326" s="71">
        <v>12</v>
      </c>
      <c r="G326" s="71"/>
      <c r="H326" s="70">
        <f t="shared" si="15"/>
        <v>423</v>
      </c>
    </row>
    <row r="327" spans="1:9">
      <c r="B327" t="s">
        <v>238</v>
      </c>
      <c r="C327" s="70">
        <v>1</v>
      </c>
      <c r="D327" s="70"/>
      <c r="E327" s="71">
        <v>39.25</v>
      </c>
      <c r="F327" s="71">
        <v>12</v>
      </c>
      <c r="G327" s="71"/>
      <c r="H327" s="70">
        <f t="shared" si="15"/>
        <v>471</v>
      </c>
    </row>
    <row r="328" spans="1:9">
      <c r="B328" t="s">
        <v>251</v>
      </c>
      <c r="C328" s="70">
        <v>2</v>
      </c>
      <c r="D328" s="70">
        <v>12</v>
      </c>
      <c r="E328" s="71">
        <v>4</v>
      </c>
      <c r="F328" s="71">
        <v>1</v>
      </c>
      <c r="G328" s="71"/>
      <c r="H328" s="70">
        <f t="shared" si="15"/>
        <v>8</v>
      </c>
    </row>
    <row r="329" spans="1:9">
      <c r="B329" t="s">
        <v>260</v>
      </c>
      <c r="C329" s="70">
        <v>1</v>
      </c>
      <c r="D329" s="70">
        <v>1</v>
      </c>
      <c r="E329" s="71">
        <v>14</v>
      </c>
      <c r="F329" s="71">
        <v>4</v>
      </c>
      <c r="G329" s="71"/>
      <c r="H329" s="70">
        <f t="shared" si="15"/>
        <v>56</v>
      </c>
    </row>
    <row r="330" spans="1:9">
      <c r="B330" t="s">
        <v>252</v>
      </c>
      <c r="C330" s="70">
        <v>2</v>
      </c>
      <c r="D330" s="70"/>
      <c r="E330" s="71">
        <v>14</v>
      </c>
      <c r="F330" s="71">
        <v>16</v>
      </c>
      <c r="G330" s="71"/>
      <c r="H330" s="70">
        <f t="shared" si="15"/>
        <v>448</v>
      </c>
    </row>
    <row r="331" spans="1:9">
      <c r="B331" s="6" t="s">
        <v>22</v>
      </c>
      <c r="C331" s="74">
        <v>7</v>
      </c>
      <c r="D331" s="74"/>
      <c r="E331" s="75">
        <v>5.5</v>
      </c>
      <c r="F331" s="75">
        <v>5</v>
      </c>
      <c r="G331" s="71"/>
      <c r="H331" s="69">
        <f>SUM(F331*E331*C331)</f>
        <v>192.5</v>
      </c>
    </row>
    <row r="332" spans="1:9" ht="15.75" thickBot="1">
      <c r="B332" s="6" t="s">
        <v>254</v>
      </c>
      <c r="C332" s="74">
        <v>3</v>
      </c>
      <c r="D332" s="74"/>
      <c r="E332" s="75">
        <v>10</v>
      </c>
      <c r="F332" s="75">
        <v>4</v>
      </c>
      <c r="G332" s="71"/>
      <c r="H332" s="69">
        <f t="shared" ref="H332" si="16">SUM(F332*E332*C332)</f>
        <v>120</v>
      </c>
    </row>
    <row r="333" spans="1:9" ht="15.75" thickBot="1">
      <c r="G333" s="9" t="s">
        <v>12</v>
      </c>
      <c r="H333" s="50">
        <f>SUM(H306:H332)</f>
        <v>6249.51</v>
      </c>
    </row>
    <row r="334" spans="1:9" ht="60">
      <c r="A334">
        <v>8</v>
      </c>
      <c r="B334" s="31" t="s">
        <v>101</v>
      </c>
    </row>
    <row r="335" spans="1:9">
      <c r="B335" t="s">
        <v>210</v>
      </c>
      <c r="C335" s="70">
        <v>3</v>
      </c>
      <c r="D335" s="70">
        <v>2</v>
      </c>
      <c r="E335" s="71" t="s">
        <v>211</v>
      </c>
      <c r="F335" s="71"/>
      <c r="G335" s="71">
        <v>0.5</v>
      </c>
      <c r="H335" s="70">
        <f>SUM(I335*G335*D335*C335)</f>
        <v>81</v>
      </c>
      <c r="I335" s="71">
        <f>(11+16)</f>
        <v>27</v>
      </c>
    </row>
    <row r="336" spans="1:9">
      <c r="B336" t="s">
        <v>212</v>
      </c>
      <c r="C336" s="70">
        <v>3</v>
      </c>
      <c r="D336" s="70">
        <v>2</v>
      </c>
      <c r="E336" s="71" t="s">
        <v>211</v>
      </c>
      <c r="F336" s="71"/>
      <c r="G336" s="71">
        <v>0.5</v>
      </c>
      <c r="H336" s="70">
        <f t="shared" ref="H336:H355" si="17">SUM(I336*G336*D336*C336)</f>
        <v>81</v>
      </c>
      <c r="I336" s="71">
        <f>(11+16)</f>
        <v>27</v>
      </c>
    </row>
    <row r="337" spans="2:9">
      <c r="B337" t="s">
        <v>213</v>
      </c>
      <c r="C337" s="70">
        <v>2</v>
      </c>
      <c r="D337" s="70">
        <v>2</v>
      </c>
      <c r="E337" s="71" t="s">
        <v>214</v>
      </c>
      <c r="F337" s="71"/>
      <c r="G337" s="71">
        <v>0.5</v>
      </c>
      <c r="H337" s="70">
        <f t="shared" si="17"/>
        <v>56</v>
      </c>
      <c r="I337" s="71">
        <f>(12+16)</f>
        <v>28</v>
      </c>
    </row>
    <row r="338" spans="2:9">
      <c r="B338" t="s">
        <v>215</v>
      </c>
      <c r="C338" s="70">
        <v>2</v>
      </c>
      <c r="D338" s="70">
        <v>2</v>
      </c>
      <c r="E338" s="71" t="s">
        <v>211</v>
      </c>
      <c r="F338" s="71"/>
      <c r="G338" s="71">
        <v>0.5</v>
      </c>
      <c r="H338" s="70">
        <f t="shared" si="17"/>
        <v>54</v>
      </c>
      <c r="I338" s="71">
        <f>(11+16)</f>
        <v>27</v>
      </c>
    </row>
    <row r="339" spans="2:9">
      <c r="B339" t="s">
        <v>41</v>
      </c>
      <c r="C339" s="70">
        <v>2</v>
      </c>
      <c r="D339" s="70">
        <v>2</v>
      </c>
      <c r="E339" s="71" t="s">
        <v>216</v>
      </c>
      <c r="F339" s="71"/>
      <c r="G339" s="71">
        <v>0.5</v>
      </c>
      <c r="H339" s="70">
        <f t="shared" si="17"/>
        <v>24</v>
      </c>
      <c r="I339" s="71">
        <f>(7+5)</f>
        <v>12</v>
      </c>
    </row>
    <row r="340" spans="2:9">
      <c r="B340" t="s">
        <v>217</v>
      </c>
      <c r="C340" s="70">
        <v>1</v>
      </c>
      <c r="D340" s="70">
        <v>2</v>
      </c>
      <c r="E340" s="71" t="s">
        <v>218</v>
      </c>
      <c r="F340" s="71"/>
      <c r="G340" s="71">
        <v>0.5</v>
      </c>
      <c r="H340" s="70">
        <f t="shared" si="17"/>
        <v>26</v>
      </c>
      <c r="I340" s="71">
        <f>(12+14)</f>
        <v>26</v>
      </c>
    </row>
    <row r="341" spans="2:9">
      <c r="B341" t="s">
        <v>175</v>
      </c>
      <c r="C341" s="70">
        <v>1</v>
      </c>
      <c r="D341" s="70">
        <v>2</v>
      </c>
      <c r="E341" s="71" t="s">
        <v>219</v>
      </c>
      <c r="F341" s="71"/>
      <c r="G341" s="71">
        <v>0.5</v>
      </c>
      <c r="H341" s="70">
        <f t="shared" si="17"/>
        <v>22</v>
      </c>
      <c r="I341" s="71">
        <f>(12+10)</f>
        <v>22</v>
      </c>
    </row>
    <row r="342" spans="2:9">
      <c r="B342" t="s">
        <v>220</v>
      </c>
      <c r="C342" s="70">
        <v>1</v>
      </c>
      <c r="D342" s="70">
        <v>2</v>
      </c>
      <c r="E342" s="71" t="s">
        <v>221</v>
      </c>
      <c r="F342" s="71"/>
      <c r="G342" s="71">
        <v>0.5</v>
      </c>
      <c r="H342" s="70">
        <f t="shared" si="17"/>
        <v>38</v>
      </c>
      <c r="I342" s="71">
        <f>(16+22)</f>
        <v>38</v>
      </c>
    </row>
    <row r="343" spans="2:9">
      <c r="B343" t="s">
        <v>222</v>
      </c>
      <c r="C343" s="70">
        <v>1</v>
      </c>
      <c r="D343" s="70">
        <v>2</v>
      </c>
      <c r="E343" s="71" t="s">
        <v>223</v>
      </c>
      <c r="F343" s="71"/>
      <c r="G343" s="71">
        <v>0.5</v>
      </c>
      <c r="H343" s="70">
        <f t="shared" si="17"/>
        <v>21</v>
      </c>
      <c r="I343" s="71">
        <f>(10+11)</f>
        <v>21</v>
      </c>
    </row>
    <row r="344" spans="2:9">
      <c r="B344" t="s">
        <v>175</v>
      </c>
      <c r="C344" s="70">
        <v>1</v>
      </c>
      <c r="D344" s="70">
        <v>2</v>
      </c>
      <c r="E344" s="71" t="s">
        <v>224</v>
      </c>
      <c r="F344" s="71"/>
      <c r="G344" s="71">
        <v>0.5</v>
      </c>
      <c r="H344" s="70">
        <f t="shared" si="17"/>
        <v>16.25</v>
      </c>
      <c r="I344" s="71">
        <f>(5.25+11)</f>
        <v>16.25</v>
      </c>
    </row>
    <row r="345" spans="2:9">
      <c r="B345" t="s">
        <v>76</v>
      </c>
      <c r="C345" s="70">
        <v>1</v>
      </c>
      <c r="D345" s="70">
        <v>2</v>
      </c>
      <c r="E345" s="71" t="s">
        <v>225</v>
      </c>
      <c r="F345" s="71"/>
      <c r="G345" s="71">
        <v>0.5</v>
      </c>
      <c r="H345" s="70">
        <f t="shared" si="17"/>
        <v>24</v>
      </c>
      <c r="I345" s="71">
        <f>(14+10)</f>
        <v>24</v>
      </c>
    </row>
    <row r="346" spans="2:9">
      <c r="B346" t="s">
        <v>177</v>
      </c>
      <c r="C346" s="70">
        <v>1</v>
      </c>
      <c r="D346" s="70">
        <v>2</v>
      </c>
      <c r="E346" s="71" t="s">
        <v>226</v>
      </c>
      <c r="F346" s="71"/>
      <c r="G346" s="71">
        <v>0.5</v>
      </c>
      <c r="H346" s="70">
        <f t="shared" si="17"/>
        <v>32</v>
      </c>
      <c r="I346" s="71">
        <f>(14+18)</f>
        <v>32</v>
      </c>
    </row>
    <row r="347" spans="2:9">
      <c r="B347" t="s">
        <v>227</v>
      </c>
      <c r="C347" s="70">
        <v>1</v>
      </c>
      <c r="D347" s="70">
        <v>2</v>
      </c>
      <c r="E347" s="71" t="s">
        <v>228</v>
      </c>
      <c r="F347" s="71"/>
      <c r="G347" s="71">
        <v>0.5</v>
      </c>
      <c r="H347" s="70">
        <f t="shared" si="17"/>
        <v>12</v>
      </c>
      <c r="I347" s="71">
        <f>(6+6)</f>
        <v>12</v>
      </c>
    </row>
    <row r="348" spans="2:9">
      <c r="B348" t="s">
        <v>229</v>
      </c>
      <c r="C348" s="70">
        <v>1</v>
      </c>
      <c r="D348" s="70">
        <v>2</v>
      </c>
      <c r="E348" s="71" t="s">
        <v>230</v>
      </c>
      <c r="F348" s="71"/>
      <c r="G348" s="71">
        <v>0.5</v>
      </c>
      <c r="H348" s="70">
        <f t="shared" si="17"/>
        <v>16</v>
      </c>
      <c r="I348" s="71">
        <f>(6+10)</f>
        <v>16</v>
      </c>
    </row>
    <row r="349" spans="2:9">
      <c r="B349" t="s">
        <v>175</v>
      </c>
      <c r="C349" s="70">
        <v>1</v>
      </c>
      <c r="D349" s="70">
        <v>2</v>
      </c>
      <c r="E349" s="71" t="s">
        <v>231</v>
      </c>
      <c r="F349" s="71"/>
      <c r="G349" s="71">
        <v>0.5</v>
      </c>
      <c r="H349" s="70">
        <f t="shared" si="17"/>
        <v>18.25</v>
      </c>
      <c r="I349" s="71">
        <f>(12.25+6)</f>
        <v>18.25</v>
      </c>
    </row>
    <row r="350" spans="2:9">
      <c r="B350" t="s">
        <v>232</v>
      </c>
      <c r="C350" s="70">
        <v>1</v>
      </c>
      <c r="D350" s="70">
        <v>2</v>
      </c>
      <c r="E350" s="71" t="s">
        <v>226</v>
      </c>
      <c r="F350" s="71"/>
      <c r="G350" s="71">
        <v>0.5</v>
      </c>
      <c r="H350" s="70">
        <f t="shared" si="17"/>
        <v>32</v>
      </c>
      <c r="I350" s="71">
        <f>(14+18)</f>
        <v>32</v>
      </c>
    </row>
    <row r="351" spans="2:9">
      <c r="B351" t="s">
        <v>233</v>
      </c>
      <c r="C351" s="70">
        <v>1</v>
      </c>
      <c r="D351" s="70">
        <v>2</v>
      </c>
      <c r="E351" s="71" t="s">
        <v>225</v>
      </c>
      <c r="F351" s="71"/>
      <c r="G351" s="71">
        <v>0.5</v>
      </c>
      <c r="H351" s="70">
        <f t="shared" si="17"/>
        <v>24</v>
      </c>
      <c r="I351" s="71">
        <f>(14+10)</f>
        <v>24</v>
      </c>
    </row>
    <row r="352" spans="2:9">
      <c r="B352" t="s">
        <v>234</v>
      </c>
      <c r="C352" s="70">
        <v>2</v>
      </c>
      <c r="D352" s="70">
        <v>2</v>
      </c>
      <c r="E352" s="71" t="s">
        <v>235</v>
      </c>
      <c r="F352" s="71"/>
      <c r="G352" s="71">
        <v>0.5</v>
      </c>
      <c r="H352" s="70">
        <f t="shared" si="17"/>
        <v>74</v>
      </c>
      <c r="I352" s="71">
        <f>(14+23)</f>
        <v>37</v>
      </c>
    </row>
    <row r="353" spans="1:9">
      <c r="B353" t="s">
        <v>238</v>
      </c>
      <c r="C353" s="70">
        <v>1</v>
      </c>
      <c r="D353" s="70">
        <v>2</v>
      </c>
      <c r="E353" s="71" t="s">
        <v>239</v>
      </c>
      <c r="F353" s="71"/>
      <c r="G353" s="71">
        <v>0.5</v>
      </c>
      <c r="H353" s="70">
        <f t="shared" si="17"/>
        <v>47.25</v>
      </c>
      <c r="I353" s="71">
        <f>(35.25+12)</f>
        <v>47.25</v>
      </c>
    </row>
    <row r="354" spans="1:9">
      <c r="B354" t="s">
        <v>238</v>
      </c>
      <c r="C354" s="70">
        <v>1</v>
      </c>
      <c r="D354" s="70">
        <v>2</v>
      </c>
      <c r="E354" s="71" t="s">
        <v>240</v>
      </c>
      <c r="F354" s="71"/>
      <c r="G354" s="71">
        <v>0.5</v>
      </c>
      <c r="H354" s="70">
        <f t="shared" si="17"/>
        <v>51.25</v>
      </c>
      <c r="I354" s="71">
        <f>(39.25+12)</f>
        <v>51.25</v>
      </c>
    </row>
    <row r="355" spans="1:9">
      <c r="B355" t="s">
        <v>252</v>
      </c>
      <c r="C355" s="70">
        <v>2</v>
      </c>
      <c r="D355" s="70">
        <v>2</v>
      </c>
      <c r="E355" s="71" t="s">
        <v>253</v>
      </c>
      <c r="F355" s="71"/>
      <c r="G355" s="71">
        <v>0.5</v>
      </c>
      <c r="H355" s="70">
        <f t="shared" si="17"/>
        <v>60</v>
      </c>
      <c r="I355" s="71">
        <f>(14+16)</f>
        <v>30</v>
      </c>
    </row>
    <row r="356" spans="1:9" s="6" customFormat="1">
      <c r="B356" s="6" t="s">
        <v>22</v>
      </c>
      <c r="C356" s="74">
        <v>7</v>
      </c>
      <c r="D356" s="74">
        <v>2</v>
      </c>
      <c r="E356" s="75" t="s">
        <v>258</v>
      </c>
      <c r="F356" s="75"/>
      <c r="G356" s="71">
        <v>7</v>
      </c>
      <c r="H356" s="74">
        <f>SUM(I356*G356*D356*C356)</f>
        <v>1029</v>
      </c>
      <c r="I356" s="75">
        <f>(5.5+5)</f>
        <v>10.5</v>
      </c>
    </row>
    <row r="357" spans="1:9" s="6" customFormat="1">
      <c r="B357" s="6" t="s">
        <v>254</v>
      </c>
      <c r="C357" s="74">
        <v>1</v>
      </c>
      <c r="D357" s="74">
        <v>2</v>
      </c>
      <c r="E357" s="75" t="s">
        <v>259</v>
      </c>
      <c r="F357" s="75"/>
      <c r="G357" s="71">
        <v>7</v>
      </c>
      <c r="H357" s="74">
        <f t="shared" ref="H357" si="18">SUM(I357*G357*D357*C357)</f>
        <v>196</v>
      </c>
      <c r="I357" s="75">
        <f>(10+4)</f>
        <v>14</v>
      </c>
    </row>
    <row r="358" spans="1:9">
      <c r="C358" s="66"/>
      <c r="D358" s="66"/>
      <c r="E358" s="66"/>
      <c r="F358" s="66"/>
      <c r="G358" s="72" t="s">
        <v>12</v>
      </c>
      <c r="H358" s="73">
        <f>SUM(H335:H357)</f>
        <v>2035</v>
      </c>
    </row>
    <row r="359" spans="1:9">
      <c r="B359" s="11" t="s">
        <v>34</v>
      </c>
    </row>
    <row r="360" spans="1:9" ht="15.75" thickBot="1">
      <c r="B360" t="s">
        <v>205</v>
      </c>
      <c r="C360">
        <v>13</v>
      </c>
      <c r="E360" s="14">
        <v>2.5</v>
      </c>
      <c r="F360" s="14"/>
      <c r="G360" s="14">
        <v>7</v>
      </c>
      <c r="H360" s="15">
        <f t="shared" ref="H360" si="19">SUM(G360*E360*C360)</f>
        <v>227.5</v>
      </c>
    </row>
    <row r="361" spans="1:9" ht="15.75" thickBot="1">
      <c r="G361" s="52" t="s">
        <v>12</v>
      </c>
      <c r="H361" s="56">
        <f>SUM(H360:H360)</f>
        <v>227.5</v>
      </c>
    </row>
    <row r="362" spans="1:9" ht="15.75" thickBot="1">
      <c r="F362" s="9" t="s">
        <v>59</v>
      </c>
      <c r="G362" s="48"/>
      <c r="H362" s="34">
        <f>SUM(H358-H361)</f>
        <v>1807.5</v>
      </c>
    </row>
    <row r="363" spans="1:9" ht="90">
      <c r="A363">
        <v>9</v>
      </c>
      <c r="B363" s="38" t="s">
        <v>102</v>
      </c>
    </row>
    <row r="364" spans="1:9">
      <c r="B364" t="s">
        <v>241</v>
      </c>
      <c r="C364" s="69">
        <v>1</v>
      </c>
      <c r="D364" s="69"/>
      <c r="E364" s="71">
        <v>17.5</v>
      </c>
      <c r="F364" s="71">
        <v>8</v>
      </c>
      <c r="G364" s="71"/>
      <c r="H364" s="69">
        <f t="shared" ref="H364:H369" si="20">SUM(F364*E364*C364)</f>
        <v>140</v>
      </c>
    </row>
    <row r="365" spans="1:9">
      <c r="B365" t="s">
        <v>243</v>
      </c>
      <c r="C365" s="69">
        <v>1</v>
      </c>
      <c r="D365" s="69"/>
      <c r="E365" s="71">
        <v>35.25</v>
      </c>
      <c r="F365" s="71">
        <v>10</v>
      </c>
      <c r="G365" s="71"/>
      <c r="H365" s="69">
        <f t="shared" si="20"/>
        <v>352.5</v>
      </c>
    </row>
    <row r="366" spans="1:9">
      <c r="B366" t="s">
        <v>243</v>
      </c>
      <c r="C366" s="69">
        <v>1</v>
      </c>
      <c r="D366" s="69"/>
      <c r="E366" s="71">
        <v>18.75</v>
      </c>
      <c r="F366" s="71">
        <v>12</v>
      </c>
      <c r="G366" s="71"/>
      <c r="H366" s="69">
        <f t="shared" si="20"/>
        <v>225</v>
      </c>
    </row>
    <row r="367" spans="1:9">
      <c r="B367" t="s">
        <v>243</v>
      </c>
      <c r="C367" s="69">
        <v>1</v>
      </c>
      <c r="D367" s="69"/>
      <c r="E367" s="71">
        <v>10</v>
      </c>
      <c r="F367" s="71">
        <v>6</v>
      </c>
      <c r="G367" s="71"/>
      <c r="H367" s="69">
        <f t="shared" si="20"/>
        <v>60</v>
      </c>
    </row>
    <row r="368" spans="1:9">
      <c r="B368" t="s">
        <v>247</v>
      </c>
      <c r="C368" s="69">
        <v>1</v>
      </c>
      <c r="D368" s="69"/>
      <c r="E368" s="71">
        <v>13.5</v>
      </c>
      <c r="F368" s="71">
        <v>7.58</v>
      </c>
      <c r="G368" s="71"/>
      <c r="H368" s="69">
        <f t="shared" si="20"/>
        <v>102.33</v>
      </c>
    </row>
    <row r="369" spans="1:9" ht="15.75" thickBot="1">
      <c r="B369" t="s">
        <v>249</v>
      </c>
      <c r="C369" s="69">
        <v>1</v>
      </c>
      <c r="D369" s="69"/>
      <c r="E369" s="71">
        <v>35.25</v>
      </c>
      <c r="F369" s="71">
        <v>8</v>
      </c>
      <c r="G369" s="71"/>
      <c r="H369" s="69">
        <f t="shared" si="20"/>
        <v>282</v>
      </c>
    </row>
    <row r="370" spans="1:9" ht="15.75" thickBot="1">
      <c r="G370" s="9" t="s">
        <v>12</v>
      </c>
      <c r="H370" s="50">
        <f>SUM(H364:H369)</f>
        <v>1161.83</v>
      </c>
    </row>
    <row r="371" spans="1:9" ht="180">
      <c r="A371">
        <v>10</v>
      </c>
      <c r="B371" s="31" t="s">
        <v>103</v>
      </c>
    </row>
    <row r="372" spans="1:9">
      <c r="B372" t="s">
        <v>241</v>
      </c>
      <c r="C372" s="69">
        <v>1</v>
      </c>
      <c r="D372" s="69">
        <v>2</v>
      </c>
      <c r="E372" s="71" t="s">
        <v>242</v>
      </c>
      <c r="F372" s="71"/>
      <c r="G372" s="71">
        <v>0.5</v>
      </c>
      <c r="H372" s="69">
        <f t="shared" ref="H372:H377" si="21">SUM(I372*G372*D372*C372)</f>
        <v>25.5</v>
      </c>
      <c r="I372" s="71">
        <f>(17.5+8)</f>
        <v>25.5</v>
      </c>
    </row>
    <row r="373" spans="1:9">
      <c r="B373" t="s">
        <v>243</v>
      </c>
      <c r="C373" s="69">
        <v>1</v>
      </c>
      <c r="D373" s="69">
        <v>2</v>
      </c>
      <c r="E373" s="71" t="s">
        <v>244</v>
      </c>
      <c r="F373" s="71"/>
      <c r="G373" s="71">
        <v>0.5</v>
      </c>
      <c r="H373" s="69">
        <f t="shared" si="21"/>
        <v>45.25</v>
      </c>
      <c r="I373" s="71">
        <f>(35.25+10)</f>
        <v>45.25</v>
      </c>
    </row>
    <row r="374" spans="1:9">
      <c r="B374" t="s">
        <v>243</v>
      </c>
      <c r="C374" s="69">
        <v>1</v>
      </c>
      <c r="D374" s="69">
        <v>2</v>
      </c>
      <c r="E374" s="71" t="s">
        <v>245</v>
      </c>
      <c r="F374" s="71"/>
      <c r="G374" s="71">
        <v>0.5</v>
      </c>
      <c r="H374" s="69">
        <f t="shared" si="21"/>
        <v>30.75</v>
      </c>
      <c r="I374" s="71">
        <f>(18.75+12)</f>
        <v>30.75</v>
      </c>
    </row>
    <row r="375" spans="1:9">
      <c r="B375" t="s">
        <v>243</v>
      </c>
      <c r="C375" s="69">
        <v>1</v>
      </c>
      <c r="D375" s="69">
        <v>2</v>
      </c>
      <c r="E375" s="71" t="s">
        <v>246</v>
      </c>
      <c r="F375" s="71"/>
      <c r="G375" s="71">
        <v>0.5</v>
      </c>
      <c r="H375" s="69">
        <f t="shared" si="21"/>
        <v>16</v>
      </c>
      <c r="I375" s="71">
        <f>(10+6)</f>
        <v>16</v>
      </c>
    </row>
    <row r="376" spans="1:9">
      <c r="B376" t="s">
        <v>247</v>
      </c>
      <c r="C376" s="69">
        <v>1</v>
      </c>
      <c r="D376" s="69">
        <v>2</v>
      </c>
      <c r="E376" s="71" t="s">
        <v>248</v>
      </c>
      <c r="F376" s="71"/>
      <c r="G376" s="71">
        <v>0.5</v>
      </c>
      <c r="H376" s="69">
        <f t="shared" si="21"/>
        <v>21.08</v>
      </c>
      <c r="I376" s="71">
        <f>(13.5+7.58)</f>
        <v>21.08</v>
      </c>
    </row>
    <row r="377" spans="1:9" ht="15.75" thickBot="1">
      <c r="B377" t="s">
        <v>249</v>
      </c>
      <c r="C377" s="69">
        <v>1</v>
      </c>
      <c r="D377" s="69">
        <v>2</v>
      </c>
      <c r="E377" s="71" t="s">
        <v>250</v>
      </c>
      <c r="F377" s="71"/>
      <c r="G377" s="71">
        <v>0.5</v>
      </c>
      <c r="H377" s="69">
        <f t="shared" si="21"/>
        <v>43.25</v>
      </c>
      <c r="I377" s="71">
        <f>(35.25+8)</f>
        <v>43.25</v>
      </c>
    </row>
    <row r="378" spans="1:9" ht="15.75" thickBot="1">
      <c r="G378" s="49" t="s">
        <v>12</v>
      </c>
      <c r="H378" s="50">
        <f>SUM(H372:H377)</f>
        <v>181.82999999999998</v>
      </c>
    </row>
    <row r="379" spans="1:9">
      <c r="B379" s="11" t="s">
        <v>34</v>
      </c>
    </row>
    <row r="380" spans="1:9">
      <c r="B380" t="s">
        <v>206</v>
      </c>
      <c r="C380">
        <v>2</v>
      </c>
      <c r="E380" s="14">
        <v>8</v>
      </c>
      <c r="F380" s="14"/>
      <c r="G380" s="14">
        <v>0.5</v>
      </c>
      <c r="H380">
        <f>SUM(G380*E380*C380)</f>
        <v>8</v>
      </c>
    </row>
    <row r="381" spans="1:9">
      <c r="B381" t="s">
        <v>203</v>
      </c>
      <c r="C381">
        <v>15</v>
      </c>
      <c r="E381" s="14">
        <v>3.5</v>
      </c>
      <c r="F381" s="14"/>
      <c r="G381" s="14">
        <v>0.5</v>
      </c>
      <c r="H381" s="15">
        <f t="shared" ref="H381:H387" si="22">SUM(G381*E381*C381)</f>
        <v>26.25</v>
      </c>
    </row>
    <row r="382" spans="1:9">
      <c r="B382" t="s">
        <v>204</v>
      </c>
      <c r="C382">
        <v>2</v>
      </c>
      <c r="E382" s="14">
        <v>3</v>
      </c>
      <c r="F382" s="14"/>
      <c r="G382" s="14">
        <v>0.5</v>
      </c>
      <c r="H382" s="15">
        <f t="shared" si="22"/>
        <v>3</v>
      </c>
    </row>
    <row r="383" spans="1:9">
      <c r="B383" t="s">
        <v>207</v>
      </c>
      <c r="C383">
        <v>4</v>
      </c>
      <c r="E383" s="14">
        <v>6</v>
      </c>
      <c r="F383" s="14"/>
      <c r="G383" s="14">
        <v>0.5</v>
      </c>
      <c r="H383" s="15">
        <f t="shared" si="22"/>
        <v>12</v>
      </c>
    </row>
    <row r="384" spans="1:9">
      <c r="B384" t="s">
        <v>207</v>
      </c>
      <c r="C384">
        <v>1</v>
      </c>
      <c r="E384" s="14">
        <v>14</v>
      </c>
      <c r="F384" s="14"/>
      <c r="G384" s="14">
        <v>0.5</v>
      </c>
      <c r="H384" s="15">
        <f t="shared" si="22"/>
        <v>7</v>
      </c>
    </row>
    <row r="385" spans="1:8">
      <c r="B385" t="s">
        <v>207</v>
      </c>
      <c r="C385">
        <v>1</v>
      </c>
      <c r="E385" s="14">
        <v>10.25</v>
      </c>
      <c r="F385" s="14"/>
      <c r="G385" s="14">
        <v>0.5</v>
      </c>
      <c r="H385" s="15">
        <f t="shared" si="22"/>
        <v>5.125</v>
      </c>
    </row>
    <row r="386" spans="1:8">
      <c r="B386" t="s">
        <v>207</v>
      </c>
      <c r="C386">
        <v>1</v>
      </c>
      <c r="E386" s="14">
        <v>8</v>
      </c>
      <c r="F386" s="14"/>
      <c r="G386" s="14">
        <v>0.5</v>
      </c>
      <c r="H386" s="15">
        <f t="shared" si="22"/>
        <v>4</v>
      </c>
    </row>
    <row r="387" spans="1:8" ht="15.75" thickBot="1">
      <c r="B387" t="s">
        <v>207</v>
      </c>
      <c r="C387">
        <v>1</v>
      </c>
      <c r="E387" s="14">
        <v>10</v>
      </c>
      <c r="F387" s="14"/>
      <c r="G387" s="14">
        <v>0.5</v>
      </c>
      <c r="H387" s="15">
        <f t="shared" si="22"/>
        <v>5</v>
      </c>
    </row>
    <row r="388" spans="1:8" ht="15.75" thickBot="1">
      <c r="G388" s="52" t="s">
        <v>12</v>
      </c>
      <c r="H388" s="56">
        <f>SUM(H380:H387)</f>
        <v>70.375</v>
      </c>
    </row>
    <row r="389" spans="1:8" ht="15.75" thickBot="1">
      <c r="F389" s="9" t="s">
        <v>59</v>
      </c>
      <c r="G389" s="48"/>
      <c r="H389" s="34">
        <f>SUM(H378-H388)</f>
        <v>111.45499999999998</v>
      </c>
    </row>
    <row r="390" spans="1:8" ht="173.25">
      <c r="A390">
        <v>11</v>
      </c>
      <c r="B390" s="18" t="s">
        <v>61</v>
      </c>
    </row>
    <row r="391" spans="1:8">
      <c r="B391" t="s">
        <v>51</v>
      </c>
      <c r="C391">
        <v>29</v>
      </c>
      <c r="D391" t="s">
        <v>264</v>
      </c>
      <c r="H391">
        <v>841</v>
      </c>
    </row>
    <row r="392" spans="1:8" ht="15.75" thickBot="1">
      <c r="B392" t="s">
        <v>208</v>
      </c>
      <c r="C392">
        <v>10</v>
      </c>
      <c r="D392" t="s">
        <v>265</v>
      </c>
      <c r="H392">
        <v>90</v>
      </c>
    </row>
    <row r="393" spans="1:8" ht="15.75" thickBot="1">
      <c r="G393" s="9" t="s">
        <v>12</v>
      </c>
      <c r="H393" s="10">
        <f>SUM(H391:H392)</f>
        <v>931</v>
      </c>
    </row>
    <row r="394" spans="1:8" ht="173.25">
      <c r="A394">
        <v>12</v>
      </c>
      <c r="B394" s="18" t="s">
        <v>62</v>
      </c>
    </row>
    <row r="395" spans="1:8">
      <c r="B395" t="s">
        <v>48</v>
      </c>
      <c r="C395">
        <v>15</v>
      </c>
      <c r="D395" t="s">
        <v>261</v>
      </c>
      <c r="H395">
        <v>360</v>
      </c>
    </row>
    <row r="396" spans="1:8">
      <c r="B396" t="s">
        <v>49</v>
      </c>
      <c r="C396">
        <v>2</v>
      </c>
      <c r="D396" t="s">
        <v>262</v>
      </c>
      <c r="H396">
        <v>35</v>
      </c>
    </row>
    <row r="397" spans="1:8" ht="15.75" thickBot="1">
      <c r="B397" t="s">
        <v>50</v>
      </c>
      <c r="C397">
        <v>13</v>
      </c>
      <c r="D397" t="s">
        <v>263</v>
      </c>
      <c r="H397">
        <v>215</v>
      </c>
    </row>
    <row r="398" spans="1:8" ht="15.75" thickBot="1">
      <c r="G398" s="9" t="s">
        <v>12</v>
      </c>
      <c r="H398" s="10">
        <f>SUM(H395:H397)</f>
        <v>610</v>
      </c>
    </row>
    <row r="399" spans="1:8" ht="89.25">
      <c r="A399">
        <v>13</v>
      </c>
      <c r="B399" s="16" t="s">
        <v>55</v>
      </c>
    </row>
    <row r="401" spans="1:8">
      <c r="B401" t="s">
        <v>48</v>
      </c>
      <c r="C401">
        <v>15</v>
      </c>
      <c r="F401">
        <v>3.5</v>
      </c>
      <c r="G401" t="s">
        <v>266</v>
      </c>
      <c r="H401">
        <v>473</v>
      </c>
    </row>
    <row r="402" spans="1:8">
      <c r="B402" t="s">
        <v>49</v>
      </c>
      <c r="C402">
        <v>2</v>
      </c>
      <c r="F402" s="14">
        <v>3</v>
      </c>
      <c r="G402" s="14">
        <v>7</v>
      </c>
      <c r="H402">
        <f t="shared" ref="H402:H405" si="23">G402*F402*C402</f>
        <v>42</v>
      </c>
    </row>
    <row r="403" spans="1:8">
      <c r="B403" t="s">
        <v>50</v>
      </c>
      <c r="C403">
        <v>13</v>
      </c>
      <c r="F403" s="14">
        <v>2.5</v>
      </c>
      <c r="G403" s="14">
        <v>7</v>
      </c>
      <c r="H403" s="15">
        <f t="shared" si="23"/>
        <v>227.5</v>
      </c>
    </row>
    <row r="404" spans="1:8">
      <c r="B404" t="s">
        <v>52</v>
      </c>
      <c r="C404">
        <v>29</v>
      </c>
      <c r="F404" s="14">
        <v>4.5</v>
      </c>
      <c r="G404" s="14">
        <v>4</v>
      </c>
      <c r="H404">
        <f t="shared" si="23"/>
        <v>522</v>
      </c>
    </row>
    <row r="405" spans="1:8" ht="15.75" thickBot="1">
      <c r="B405" t="s">
        <v>208</v>
      </c>
      <c r="C405">
        <v>10</v>
      </c>
      <c r="F405" s="14">
        <v>3</v>
      </c>
      <c r="G405" s="14">
        <v>1.5</v>
      </c>
      <c r="H405">
        <f t="shared" si="23"/>
        <v>45</v>
      </c>
    </row>
    <row r="406" spans="1:8" ht="15.75" thickBot="1">
      <c r="F406" s="14"/>
      <c r="G406" s="80" t="s">
        <v>12</v>
      </c>
      <c r="H406" s="34">
        <f>SUM(H401:H405)</f>
        <v>1309.5</v>
      </c>
    </row>
    <row r="407" spans="1:8">
      <c r="A407">
        <v>14</v>
      </c>
      <c r="B407" s="17" t="s">
        <v>56</v>
      </c>
      <c r="F407" s="14"/>
      <c r="G407" s="14"/>
    </row>
    <row r="408" spans="1:8">
      <c r="B408" t="s">
        <v>52</v>
      </c>
      <c r="C408">
        <v>29</v>
      </c>
      <c r="F408" s="14">
        <v>4.5</v>
      </c>
      <c r="G408" s="14">
        <v>4</v>
      </c>
      <c r="H408">
        <f>G408*F408*C408</f>
        <v>522</v>
      </c>
    </row>
    <row r="409" spans="1:8" ht="15.75" thickBot="1">
      <c r="B409" t="s">
        <v>208</v>
      </c>
      <c r="C409">
        <v>10</v>
      </c>
      <c r="F409" s="14">
        <v>3</v>
      </c>
      <c r="G409" s="14">
        <v>1.5</v>
      </c>
      <c r="H409">
        <f t="shared" ref="H409" si="24">G409*F409*C409</f>
        <v>45</v>
      </c>
    </row>
    <row r="410" spans="1:8" ht="15.75" thickBot="1">
      <c r="G410" s="9" t="s">
        <v>12</v>
      </c>
      <c r="H410" s="10">
        <f>SUM(H408:H409)</f>
        <v>567</v>
      </c>
    </row>
    <row r="411" spans="1:8" ht="89.25">
      <c r="A411">
        <v>15</v>
      </c>
      <c r="B411" s="16" t="s">
        <v>55</v>
      </c>
    </row>
    <row r="412" spans="1:8">
      <c r="B412" t="s">
        <v>52</v>
      </c>
      <c r="C412">
        <v>29</v>
      </c>
      <c r="F412" s="14">
        <v>4.5</v>
      </c>
      <c r="G412" s="14">
        <v>4</v>
      </c>
      <c r="H412">
        <f>G412*F412*C412</f>
        <v>522</v>
      </c>
    </row>
    <row r="413" spans="1:8" ht="15.75" thickBot="1">
      <c r="B413" t="s">
        <v>208</v>
      </c>
      <c r="C413">
        <v>10</v>
      </c>
      <c r="F413" s="14">
        <v>3</v>
      </c>
      <c r="G413" s="14">
        <v>1.5</v>
      </c>
      <c r="H413">
        <f t="shared" ref="H413" si="25">G413*F413*C413</f>
        <v>45</v>
      </c>
    </row>
    <row r="414" spans="1:8" ht="15.75" thickBot="1">
      <c r="G414" s="9" t="s">
        <v>12</v>
      </c>
      <c r="H414" s="10">
        <f>SUM(H412:H413)</f>
        <v>567</v>
      </c>
    </row>
    <row r="415" spans="1:8" ht="45">
      <c r="A415">
        <v>16</v>
      </c>
      <c r="B415" s="13" t="s">
        <v>63</v>
      </c>
    </row>
    <row r="416" spans="1:8">
      <c r="B416" t="s">
        <v>268</v>
      </c>
      <c r="H416" s="15">
        <f>$H$333</f>
        <v>6249.51</v>
      </c>
    </row>
    <row r="417" spans="1:8" ht="15.75" thickBot="1">
      <c r="B417" t="s">
        <v>269</v>
      </c>
      <c r="H417" s="15">
        <f>$H$370</f>
        <v>1161.83</v>
      </c>
    </row>
    <row r="418" spans="1:8" ht="15.75" thickBot="1">
      <c r="G418" s="9" t="s">
        <v>12</v>
      </c>
      <c r="H418" s="34">
        <f>SUM(H416:H417)</f>
        <v>7411.34</v>
      </c>
    </row>
    <row r="419" spans="1:8" ht="30">
      <c r="A419">
        <v>17</v>
      </c>
      <c r="B419" s="13" t="s">
        <v>64</v>
      </c>
    </row>
    <row r="420" spans="1:8" ht="15.75" thickBot="1">
      <c r="B420" t="s">
        <v>65</v>
      </c>
      <c r="H420" s="15">
        <f>$H$418</f>
        <v>7411.34</v>
      </c>
    </row>
    <row r="421" spans="1:8" ht="15.75" thickBot="1">
      <c r="G421" s="9" t="s">
        <v>12</v>
      </c>
      <c r="H421" s="34">
        <f>SUM(H420)</f>
        <v>7411.34</v>
      </c>
    </row>
    <row r="422" spans="1:8">
      <c r="A422">
        <v>18</v>
      </c>
      <c r="B422" t="s">
        <v>66</v>
      </c>
    </row>
    <row r="423" spans="1:8" ht="15.75" thickBot="1">
      <c r="B423" t="s">
        <v>267</v>
      </c>
      <c r="H423" s="15">
        <f>$H$248</f>
        <v>22607.759999999998</v>
      </c>
    </row>
    <row r="424" spans="1:8" ht="15.75" thickBot="1">
      <c r="G424" s="9" t="s">
        <v>12</v>
      </c>
      <c r="H424" s="34">
        <f>SUM(H423)</f>
        <v>22607.759999999998</v>
      </c>
    </row>
    <row r="425" spans="1:8">
      <c r="A425">
        <v>19</v>
      </c>
      <c r="B425" t="s">
        <v>67</v>
      </c>
    </row>
    <row r="426" spans="1:8" ht="15.75" thickBot="1">
      <c r="B426" t="s">
        <v>270</v>
      </c>
      <c r="H426" s="15">
        <f>$H$254</f>
        <v>5602.4400000000005</v>
      </c>
    </row>
    <row r="427" spans="1:8" ht="15.75" thickBot="1">
      <c r="G427" s="9" t="s">
        <v>12</v>
      </c>
      <c r="H427" s="34">
        <f>SUM(H426)</f>
        <v>5602.4400000000005</v>
      </c>
    </row>
    <row r="428" spans="1:8" ht="51" customHeight="1">
      <c r="A428">
        <v>20</v>
      </c>
      <c r="B428" s="13" t="s">
        <v>68</v>
      </c>
    </row>
    <row r="429" spans="1:8" ht="15.75" thickBot="1">
      <c r="B429" t="s">
        <v>271</v>
      </c>
      <c r="E429" s="15">
        <f>$H$406</f>
        <v>1309.5</v>
      </c>
      <c r="F429" t="s">
        <v>272</v>
      </c>
      <c r="H429">
        <f>SUM(H406*2)</f>
        <v>2619</v>
      </c>
    </row>
    <row r="430" spans="1:8" ht="15.75" thickBot="1">
      <c r="G430" s="9" t="s">
        <v>12</v>
      </c>
      <c r="H430" s="10">
        <f>SUM(H429)</f>
        <v>2619</v>
      </c>
    </row>
    <row r="431" spans="1:8" ht="45">
      <c r="A431">
        <v>21</v>
      </c>
      <c r="B431" s="13" t="s">
        <v>69</v>
      </c>
    </row>
    <row r="432" spans="1:8" ht="15.75" thickBot="1">
      <c r="B432" t="s">
        <v>273</v>
      </c>
      <c r="C432">
        <v>1</v>
      </c>
      <c r="E432">
        <v>2</v>
      </c>
      <c r="F432" s="14">
        <v>8</v>
      </c>
      <c r="G432" s="14">
        <v>8.5</v>
      </c>
      <c r="H432">
        <f>SUM(G432*F432*E432*C432)</f>
        <v>136</v>
      </c>
    </row>
    <row r="433" spans="1:8" ht="15.75" thickBot="1">
      <c r="G433" s="9" t="s">
        <v>45</v>
      </c>
      <c r="H433" s="10">
        <f>SUM(H432)</f>
        <v>136</v>
      </c>
    </row>
    <row r="434" spans="1:8" ht="45">
      <c r="A434">
        <v>22</v>
      </c>
      <c r="B434" s="13" t="s">
        <v>70</v>
      </c>
    </row>
    <row r="435" spans="1:8" ht="15.75" thickBot="1">
      <c r="B435" t="s">
        <v>51</v>
      </c>
      <c r="C435">
        <v>1</v>
      </c>
      <c r="E435">
        <v>2</v>
      </c>
      <c r="F435">
        <v>4.5</v>
      </c>
      <c r="G435">
        <v>5.5</v>
      </c>
      <c r="H435" s="15">
        <f>SUM(G435*F435*E435*C435)</f>
        <v>49.5</v>
      </c>
    </row>
    <row r="436" spans="1:8" ht="15.75" thickBot="1">
      <c r="G436" s="9" t="s">
        <v>12</v>
      </c>
      <c r="H436" s="34">
        <f>SUM(H435)</f>
        <v>49.5</v>
      </c>
    </row>
    <row r="437" spans="1:8" ht="45">
      <c r="A437">
        <v>25</v>
      </c>
      <c r="B437" s="13" t="s">
        <v>274</v>
      </c>
    </row>
    <row r="438" spans="1:8">
      <c r="B438" t="s">
        <v>58</v>
      </c>
      <c r="C438">
        <v>1</v>
      </c>
      <c r="D438">
        <v>2</v>
      </c>
      <c r="F438">
        <v>26</v>
      </c>
      <c r="H438">
        <f>SUM(F438*D438*C438)</f>
        <v>52</v>
      </c>
    </row>
    <row r="439" spans="1:8" ht="15.75" thickBot="1">
      <c r="B439" t="s">
        <v>58</v>
      </c>
      <c r="C439">
        <v>1</v>
      </c>
      <c r="D439">
        <v>52</v>
      </c>
      <c r="F439">
        <v>4</v>
      </c>
      <c r="H439">
        <f>SUM(F439*D439*C439)</f>
        <v>208</v>
      </c>
    </row>
    <row r="440" spans="1:8" ht="15.75" thickBot="1">
      <c r="G440" s="9" t="s">
        <v>71</v>
      </c>
      <c r="H440" s="10">
        <f>SUM(H438:H439)</f>
        <v>260</v>
      </c>
    </row>
  </sheetData>
  <mergeCells count="6">
    <mergeCell ref="I198:L198"/>
    <mergeCell ref="C250:F253"/>
    <mergeCell ref="I250:L250"/>
    <mergeCell ref="C198:F201"/>
    <mergeCell ref="B1:H1"/>
    <mergeCell ref="C2:D2"/>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dimension ref="A1:L434"/>
  <sheetViews>
    <sheetView topLeftCell="A411" workbookViewId="0">
      <selection activeCell="B424" sqref="B424"/>
    </sheetView>
  </sheetViews>
  <sheetFormatPr defaultRowHeight="15"/>
  <cols>
    <col min="1" max="1" width="5.7109375" customWidth="1"/>
    <col min="2" max="2" width="30.85546875" customWidth="1"/>
    <col min="3" max="3" width="7.140625" customWidth="1"/>
    <col min="4" max="4" width="4.85546875" customWidth="1"/>
  </cols>
  <sheetData>
    <row r="1" spans="1:8" ht="19.5" thickBot="1">
      <c r="A1" s="67"/>
      <c r="B1" s="95" t="s">
        <v>0</v>
      </c>
      <c r="C1" s="95"/>
      <c r="D1" s="95"/>
      <c r="E1" s="95"/>
      <c r="F1" s="95"/>
      <c r="G1" s="95"/>
      <c r="H1" s="95"/>
    </row>
    <row r="2" spans="1:8" ht="18.75" thickTop="1" thickBot="1">
      <c r="A2" s="2" t="s">
        <v>1</v>
      </c>
      <c r="B2" s="2" t="s">
        <v>2</v>
      </c>
      <c r="C2" s="91" t="s">
        <v>3</v>
      </c>
      <c r="D2" s="92"/>
      <c r="E2" s="2" t="s">
        <v>4</v>
      </c>
      <c r="F2" s="2" t="s">
        <v>5</v>
      </c>
      <c r="G2" s="2" t="s">
        <v>6</v>
      </c>
      <c r="H2" s="2" t="s">
        <v>7</v>
      </c>
    </row>
    <row r="3" spans="1:8" ht="18" thickTop="1">
      <c r="A3" s="3"/>
      <c r="B3" s="3" t="s">
        <v>276</v>
      </c>
      <c r="C3" s="3"/>
      <c r="D3" s="3"/>
      <c r="E3" s="3"/>
      <c r="F3" s="3"/>
      <c r="G3" s="3"/>
      <c r="H3" s="3"/>
    </row>
    <row r="4" spans="1:8" ht="141.75">
      <c r="A4">
        <v>1</v>
      </c>
      <c r="B4" s="58" t="s">
        <v>13</v>
      </c>
    </row>
    <row r="5" spans="1:8" ht="15.75">
      <c r="B5" s="65" t="s">
        <v>194</v>
      </c>
    </row>
    <row r="6" spans="1:8">
      <c r="B6" t="s">
        <v>195</v>
      </c>
      <c r="C6">
        <v>50</v>
      </c>
      <c r="E6" s="14">
        <v>1.5</v>
      </c>
      <c r="F6" s="14">
        <v>0.75</v>
      </c>
      <c r="G6" s="14">
        <v>8.5</v>
      </c>
      <c r="H6" s="15">
        <f>SUM(G6*F6*E6*C6)</f>
        <v>478.125</v>
      </c>
    </row>
    <row r="7" spans="1:8" ht="15.75" thickBot="1">
      <c r="B7" t="s">
        <v>185</v>
      </c>
      <c r="C7">
        <v>18</v>
      </c>
      <c r="E7" s="14">
        <v>2</v>
      </c>
      <c r="F7" s="14">
        <v>0.75</v>
      </c>
      <c r="G7" s="14">
        <v>8.5</v>
      </c>
      <c r="H7" s="15">
        <f>SUM(G7*F7*E7*C7)</f>
        <v>229.5</v>
      </c>
    </row>
    <row r="8" spans="1:8" ht="15.75" thickBot="1">
      <c r="G8" s="9" t="s">
        <v>12</v>
      </c>
      <c r="H8" s="34">
        <f>SUM(H6:H7)</f>
        <v>707.625</v>
      </c>
    </row>
    <row r="9" spans="1:8" ht="18.75">
      <c r="A9" s="57"/>
      <c r="B9" s="12" t="s">
        <v>202</v>
      </c>
    </row>
    <row r="10" spans="1:8">
      <c r="A10" s="57"/>
      <c r="B10" s="11" t="s">
        <v>24</v>
      </c>
    </row>
    <row r="11" spans="1:8">
      <c r="A11" s="57"/>
      <c r="B11" t="s">
        <v>278</v>
      </c>
      <c r="C11">
        <v>2</v>
      </c>
      <c r="E11" s="14">
        <v>36</v>
      </c>
      <c r="F11" s="14">
        <v>0.75</v>
      </c>
      <c r="G11" s="14">
        <v>1</v>
      </c>
      <c r="H11" s="15">
        <f>SUM(G11*F11*E11*C11)</f>
        <v>54</v>
      </c>
    </row>
    <row r="12" spans="1:8">
      <c r="A12" s="57"/>
      <c r="B12" t="s">
        <v>131</v>
      </c>
      <c r="C12">
        <v>2</v>
      </c>
      <c r="E12" s="14">
        <v>39</v>
      </c>
      <c r="F12" s="14">
        <v>0.75</v>
      </c>
      <c r="G12" s="14">
        <v>1</v>
      </c>
      <c r="H12" s="15">
        <f t="shared" ref="H12:H43" si="0">SUM(G12*F12*E12*C12)</f>
        <v>58.5</v>
      </c>
    </row>
    <row r="13" spans="1:8">
      <c r="A13" s="57"/>
      <c r="B13" t="s">
        <v>277</v>
      </c>
      <c r="C13">
        <v>2</v>
      </c>
      <c r="E13" s="14">
        <v>14</v>
      </c>
      <c r="F13" s="14">
        <v>0.75</v>
      </c>
      <c r="G13" s="14">
        <v>1</v>
      </c>
      <c r="H13" s="15">
        <f t="shared" si="0"/>
        <v>21</v>
      </c>
    </row>
    <row r="14" spans="1:8">
      <c r="A14" s="57"/>
      <c r="B14" t="s">
        <v>132</v>
      </c>
      <c r="C14">
        <v>1</v>
      </c>
      <c r="E14" s="14">
        <v>12</v>
      </c>
      <c r="F14" s="14">
        <v>0.75</v>
      </c>
      <c r="G14" s="14">
        <v>1</v>
      </c>
      <c r="H14" s="15">
        <f t="shared" si="0"/>
        <v>9</v>
      </c>
    </row>
    <row r="15" spans="1:8">
      <c r="A15" s="57"/>
      <c r="B15" t="s">
        <v>133</v>
      </c>
      <c r="C15">
        <v>1</v>
      </c>
      <c r="E15" s="14">
        <v>126.75</v>
      </c>
      <c r="F15" s="14">
        <v>0.75</v>
      </c>
      <c r="G15" s="14">
        <v>1</v>
      </c>
      <c r="H15" s="15">
        <f t="shared" si="0"/>
        <v>95.0625</v>
      </c>
    </row>
    <row r="16" spans="1:8">
      <c r="A16" s="57"/>
      <c r="B16" t="s">
        <v>134</v>
      </c>
      <c r="C16">
        <v>1</v>
      </c>
      <c r="E16" s="14">
        <v>43.25</v>
      </c>
      <c r="F16" s="14">
        <v>0.75</v>
      </c>
      <c r="G16" s="14">
        <v>1</v>
      </c>
      <c r="H16" s="15">
        <f t="shared" si="0"/>
        <v>32.4375</v>
      </c>
    </row>
    <row r="17" spans="1:8">
      <c r="A17" s="57"/>
      <c r="B17" t="s">
        <v>75</v>
      </c>
      <c r="C17">
        <v>1</v>
      </c>
      <c r="E17" s="14">
        <v>12</v>
      </c>
      <c r="F17" s="14">
        <v>0.75</v>
      </c>
      <c r="G17" s="14">
        <v>1</v>
      </c>
      <c r="H17" s="15">
        <f t="shared" si="0"/>
        <v>9</v>
      </c>
    </row>
    <row r="18" spans="1:8">
      <c r="A18" s="57"/>
      <c r="B18" t="s">
        <v>279</v>
      </c>
      <c r="C18">
        <v>1</v>
      </c>
      <c r="E18" s="14">
        <v>35</v>
      </c>
      <c r="F18" s="14">
        <v>0.75</v>
      </c>
      <c r="G18" s="14">
        <v>1</v>
      </c>
      <c r="H18" s="15">
        <f t="shared" si="0"/>
        <v>26.25</v>
      </c>
    </row>
    <row r="19" spans="1:8">
      <c r="A19" s="57"/>
      <c r="B19" t="s">
        <v>280</v>
      </c>
      <c r="C19">
        <v>2</v>
      </c>
      <c r="E19" s="14">
        <v>16</v>
      </c>
      <c r="F19" s="14">
        <v>0.75</v>
      </c>
      <c r="G19" s="14">
        <v>1</v>
      </c>
      <c r="H19" s="15">
        <f t="shared" si="0"/>
        <v>24</v>
      </c>
    </row>
    <row r="20" spans="1:8">
      <c r="A20" s="57"/>
      <c r="B20" t="s">
        <v>138</v>
      </c>
      <c r="C20">
        <v>1</v>
      </c>
      <c r="E20" s="14">
        <v>12</v>
      </c>
      <c r="F20" s="14">
        <v>0.75</v>
      </c>
      <c r="G20" s="14">
        <v>1</v>
      </c>
      <c r="H20" s="15">
        <f t="shared" si="0"/>
        <v>9</v>
      </c>
    </row>
    <row r="21" spans="1:8">
      <c r="A21" s="57"/>
      <c r="B21" t="s">
        <v>139</v>
      </c>
      <c r="C21">
        <v>1</v>
      </c>
      <c r="E21" s="14">
        <v>17.5</v>
      </c>
      <c r="F21" s="14">
        <v>0.75</v>
      </c>
      <c r="G21" s="14">
        <v>1</v>
      </c>
      <c r="H21" s="15">
        <f t="shared" si="0"/>
        <v>13.125</v>
      </c>
    </row>
    <row r="22" spans="1:8">
      <c r="A22" s="57"/>
      <c r="B22" t="s">
        <v>281</v>
      </c>
      <c r="C22">
        <v>1</v>
      </c>
      <c r="E22" s="14">
        <v>66.25</v>
      </c>
      <c r="F22" s="14">
        <v>0.75</v>
      </c>
      <c r="G22" s="14">
        <v>1</v>
      </c>
      <c r="H22" s="15">
        <f t="shared" si="0"/>
        <v>49.6875</v>
      </c>
    </row>
    <row r="23" spans="1:8">
      <c r="A23" s="57"/>
      <c r="B23" t="s">
        <v>282</v>
      </c>
      <c r="C23">
        <v>2</v>
      </c>
      <c r="E23" s="14">
        <v>15.5</v>
      </c>
      <c r="F23" s="14">
        <v>0.75</v>
      </c>
      <c r="G23" s="14">
        <v>1</v>
      </c>
      <c r="H23" s="15">
        <f t="shared" si="0"/>
        <v>23.25</v>
      </c>
    </row>
    <row r="24" spans="1:8">
      <c r="A24" s="57"/>
      <c r="B24" t="s">
        <v>283</v>
      </c>
      <c r="C24">
        <v>1</v>
      </c>
      <c r="E24" s="14">
        <v>12</v>
      </c>
      <c r="F24" s="14">
        <v>0.75</v>
      </c>
      <c r="G24" s="14">
        <v>1</v>
      </c>
      <c r="H24" s="15">
        <f t="shared" si="0"/>
        <v>9</v>
      </c>
    </row>
    <row r="25" spans="1:8">
      <c r="A25" s="57"/>
      <c r="B25" t="s">
        <v>284</v>
      </c>
      <c r="C25">
        <v>1</v>
      </c>
      <c r="E25" s="14">
        <v>20.75</v>
      </c>
      <c r="F25" s="14">
        <v>0.75</v>
      </c>
      <c r="G25" s="14">
        <v>1</v>
      </c>
      <c r="H25" s="15">
        <f t="shared" si="0"/>
        <v>15.5625</v>
      </c>
    </row>
    <row r="26" spans="1:8">
      <c r="A26" s="57"/>
      <c r="B26" t="s">
        <v>144</v>
      </c>
      <c r="C26">
        <v>1</v>
      </c>
      <c r="E26" s="14">
        <v>43</v>
      </c>
      <c r="F26" s="14">
        <v>0.75</v>
      </c>
      <c r="G26" s="14">
        <v>1</v>
      </c>
      <c r="H26" s="15">
        <f t="shared" si="0"/>
        <v>32.25</v>
      </c>
    </row>
    <row r="27" spans="1:8">
      <c r="A27" s="57"/>
      <c r="B27" s="11" t="s">
        <v>25</v>
      </c>
      <c r="E27" s="14"/>
      <c r="F27" s="14"/>
      <c r="G27" s="14"/>
      <c r="H27" s="15"/>
    </row>
    <row r="28" spans="1:8">
      <c r="A28" s="57"/>
      <c r="B28" t="s">
        <v>285</v>
      </c>
      <c r="C28">
        <v>8</v>
      </c>
      <c r="E28" s="14">
        <v>16</v>
      </c>
      <c r="F28" s="14">
        <v>0.75</v>
      </c>
      <c r="G28" s="14">
        <v>1</v>
      </c>
      <c r="H28" s="15">
        <f t="shared" si="0"/>
        <v>96</v>
      </c>
    </row>
    <row r="29" spans="1:8">
      <c r="A29" s="57"/>
      <c r="B29" t="s">
        <v>147</v>
      </c>
      <c r="C29">
        <v>2</v>
      </c>
      <c r="E29" s="14">
        <v>25.25</v>
      </c>
      <c r="F29" s="14">
        <v>0.75</v>
      </c>
      <c r="G29" s="14">
        <v>1</v>
      </c>
      <c r="H29" s="15">
        <f t="shared" si="0"/>
        <v>37.875</v>
      </c>
    </row>
    <row r="30" spans="1:8">
      <c r="A30" s="57"/>
      <c r="B30" t="s">
        <v>149</v>
      </c>
      <c r="C30">
        <v>2</v>
      </c>
      <c r="E30" s="14">
        <v>12</v>
      </c>
      <c r="F30" s="14">
        <v>0.75</v>
      </c>
      <c r="G30" s="14">
        <v>1</v>
      </c>
      <c r="H30" s="15">
        <f t="shared" si="0"/>
        <v>18</v>
      </c>
    </row>
    <row r="31" spans="1:8">
      <c r="A31" s="57"/>
      <c r="B31" t="s">
        <v>151</v>
      </c>
      <c r="C31">
        <v>8</v>
      </c>
      <c r="E31" s="14">
        <v>16</v>
      </c>
      <c r="F31" s="14">
        <v>0.75</v>
      </c>
      <c r="G31" s="14">
        <v>1</v>
      </c>
      <c r="H31" s="15">
        <f t="shared" si="0"/>
        <v>96</v>
      </c>
    </row>
    <row r="32" spans="1:8">
      <c r="A32" s="57"/>
      <c r="B32" t="s">
        <v>150</v>
      </c>
      <c r="C32">
        <v>2</v>
      </c>
      <c r="E32" s="14">
        <v>10</v>
      </c>
      <c r="F32" s="14">
        <v>0.75</v>
      </c>
      <c r="G32" s="14">
        <v>1</v>
      </c>
      <c r="H32" s="15">
        <f t="shared" si="0"/>
        <v>15</v>
      </c>
    </row>
    <row r="33" spans="1:8">
      <c r="A33" s="57"/>
      <c r="B33" t="s">
        <v>150</v>
      </c>
      <c r="C33">
        <v>2</v>
      </c>
      <c r="E33" s="14">
        <v>10.25</v>
      </c>
      <c r="F33" s="14">
        <v>0.75</v>
      </c>
      <c r="G33" s="14">
        <v>1</v>
      </c>
      <c r="H33" s="15">
        <f t="shared" si="0"/>
        <v>15.375</v>
      </c>
    </row>
    <row r="34" spans="1:8">
      <c r="A34" s="57"/>
      <c r="B34" t="s">
        <v>150</v>
      </c>
      <c r="C34">
        <v>2</v>
      </c>
      <c r="E34" s="14">
        <v>5.5</v>
      </c>
      <c r="F34" s="14">
        <v>0.75</v>
      </c>
      <c r="G34" s="14">
        <v>1</v>
      </c>
      <c r="H34" s="15">
        <f t="shared" si="0"/>
        <v>8.25</v>
      </c>
    </row>
    <row r="35" spans="1:8">
      <c r="A35" s="57"/>
      <c r="B35" t="s">
        <v>286</v>
      </c>
      <c r="C35">
        <v>1</v>
      </c>
      <c r="E35" s="14">
        <v>33.5</v>
      </c>
      <c r="F35" s="14">
        <v>0.75</v>
      </c>
      <c r="G35" s="14">
        <v>1</v>
      </c>
      <c r="H35" s="15">
        <f t="shared" si="0"/>
        <v>25.125</v>
      </c>
    </row>
    <row r="36" spans="1:8">
      <c r="A36" s="57"/>
      <c r="B36" t="s">
        <v>286</v>
      </c>
      <c r="C36">
        <v>1</v>
      </c>
      <c r="E36" s="14">
        <v>33.5</v>
      </c>
      <c r="F36" s="14">
        <v>0.75</v>
      </c>
      <c r="G36" s="14">
        <v>1</v>
      </c>
      <c r="H36" s="15">
        <f t="shared" si="0"/>
        <v>25.125</v>
      </c>
    </row>
    <row r="37" spans="1:8">
      <c r="A37" s="57"/>
      <c r="B37" t="s">
        <v>287</v>
      </c>
      <c r="C37">
        <v>2</v>
      </c>
      <c r="E37" s="14">
        <v>24.75</v>
      </c>
      <c r="F37" s="14">
        <v>0.75</v>
      </c>
      <c r="G37" s="14">
        <v>1</v>
      </c>
      <c r="H37" s="15">
        <f t="shared" si="0"/>
        <v>37.125</v>
      </c>
    </row>
    <row r="38" spans="1:8">
      <c r="A38" s="57"/>
      <c r="B38" t="s">
        <v>156</v>
      </c>
      <c r="C38">
        <v>1</v>
      </c>
      <c r="E38" s="14">
        <v>6</v>
      </c>
      <c r="F38" s="14">
        <v>0.75</v>
      </c>
      <c r="G38" s="14">
        <v>1</v>
      </c>
      <c r="H38" s="15">
        <f t="shared" si="0"/>
        <v>4.5</v>
      </c>
    </row>
    <row r="39" spans="1:8">
      <c r="A39" s="57"/>
      <c r="B39" t="s">
        <v>157</v>
      </c>
      <c r="C39">
        <v>2</v>
      </c>
      <c r="E39" s="14">
        <v>10</v>
      </c>
      <c r="F39" s="14">
        <v>0.75</v>
      </c>
      <c r="G39" s="14">
        <v>1</v>
      </c>
      <c r="H39" s="15">
        <f t="shared" si="0"/>
        <v>15</v>
      </c>
    </row>
    <row r="40" spans="1:8">
      <c r="A40" s="57"/>
      <c r="B40" t="s">
        <v>157</v>
      </c>
      <c r="C40">
        <v>1</v>
      </c>
      <c r="E40" s="14">
        <v>16</v>
      </c>
      <c r="F40" s="14">
        <v>0.75</v>
      </c>
      <c r="G40" s="14">
        <v>1</v>
      </c>
      <c r="H40" s="15">
        <f t="shared" si="0"/>
        <v>12</v>
      </c>
    </row>
    <row r="41" spans="1:8">
      <c r="A41" s="57"/>
      <c r="B41" t="s">
        <v>157</v>
      </c>
      <c r="C41">
        <v>2</v>
      </c>
      <c r="E41" s="14">
        <v>6</v>
      </c>
      <c r="F41" s="14">
        <v>0.75</v>
      </c>
      <c r="G41" s="14">
        <v>1</v>
      </c>
      <c r="H41" s="15">
        <f t="shared" si="0"/>
        <v>9</v>
      </c>
    </row>
    <row r="42" spans="1:8">
      <c r="A42" s="57"/>
      <c r="B42" t="s">
        <v>288</v>
      </c>
      <c r="C42">
        <v>4</v>
      </c>
      <c r="E42" s="14">
        <v>28.75</v>
      </c>
      <c r="F42" s="14">
        <v>0.75</v>
      </c>
      <c r="G42" s="14">
        <v>1</v>
      </c>
      <c r="H42" s="15">
        <f t="shared" si="0"/>
        <v>86.25</v>
      </c>
    </row>
    <row r="43" spans="1:8" ht="15.75" thickBot="1">
      <c r="A43" s="57"/>
      <c r="B43" t="s">
        <v>284</v>
      </c>
      <c r="C43">
        <v>3</v>
      </c>
      <c r="E43" s="14">
        <v>6</v>
      </c>
      <c r="F43" s="14">
        <v>0.75</v>
      </c>
      <c r="G43" s="14">
        <v>1</v>
      </c>
      <c r="H43" s="15">
        <f t="shared" si="0"/>
        <v>13.5</v>
      </c>
    </row>
    <row r="44" spans="1:8" ht="15.75" thickBot="1">
      <c r="A44" s="57"/>
      <c r="G44" s="9" t="s">
        <v>12</v>
      </c>
      <c r="H44" s="34">
        <f>SUM(H11:H43)</f>
        <v>995.25</v>
      </c>
    </row>
    <row r="45" spans="1:8" ht="18.75">
      <c r="B45" s="12" t="s">
        <v>196</v>
      </c>
    </row>
    <row r="46" spans="1:8">
      <c r="A46" s="57"/>
      <c r="B46" s="11" t="s">
        <v>24</v>
      </c>
    </row>
    <row r="47" spans="1:8">
      <c r="A47" s="57"/>
      <c r="B47" t="s">
        <v>278</v>
      </c>
      <c r="C47">
        <v>2</v>
      </c>
      <c r="E47" s="14">
        <v>36</v>
      </c>
      <c r="F47" s="14">
        <v>0.75</v>
      </c>
      <c r="G47" s="14">
        <v>2</v>
      </c>
      <c r="H47" s="15">
        <f>SUM(G47*F47*E47*C47)</f>
        <v>108</v>
      </c>
    </row>
    <row r="48" spans="1:8">
      <c r="A48" s="57"/>
      <c r="B48" t="s">
        <v>131</v>
      </c>
      <c r="C48">
        <v>2</v>
      </c>
      <c r="E48" s="14">
        <v>39</v>
      </c>
      <c r="F48" s="14">
        <v>0.75</v>
      </c>
      <c r="G48" s="14">
        <v>2</v>
      </c>
      <c r="H48" s="15">
        <f t="shared" ref="H48:H62" si="1">SUM(G48*F48*E48*C48)</f>
        <v>117</v>
      </c>
    </row>
    <row r="49" spans="1:8">
      <c r="A49" s="57"/>
      <c r="B49" t="s">
        <v>277</v>
      </c>
      <c r="C49">
        <v>2</v>
      </c>
      <c r="E49" s="14">
        <v>14</v>
      </c>
      <c r="F49" s="14">
        <v>0.75</v>
      </c>
      <c r="G49" s="14">
        <v>2</v>
      </c>
      <c r="H49" s="15">
        <f t="shared" si="1"/>
        <v>42</v>
      </c>
    </row>
    <row r="50" spans="1:8">
      <c r="A50" s="57"/>
      <c r="B50" t="s">
        <v>132</v>
      </c>
      <c r="C50">
        <v>1</v>
      </c>
      <c r="E50" s="14">
        <v>12</v>
      </c>
      <c r="F50" s="14">
        <v>0.75</v>
      </c>
      <c r="G50" s="14">
        <v>2</v>
      </c>
      <c r="H50" s="15">
        <f t="shared" si="1"/>
        <v>18</v>
      </c>
    </row>
    <row r="51" spans="1:8">
      <c r="A51" s="57"/>
      <c r="B51" t="s">
        <v>133</v>
      </c>
      <c r="C51">
        <v>1</v>
      </c>
      <c r="E51" s="14">
        <v>126.75</v>
      </c>
      <c r="F51" s="14">
        <v>0.75</v>
      </c>
      <c r="G51" s="14">
        <v>2</v>
      </c>
      <c r="H51" s="15">
        <f t="shared" si="1"/>
        <v>190.125</v>
      </c>
    </row>
    <row r="52" spans="1:8">
      <c r="A52" s="57"/>
      <c r="B52" t="s">
        <v>134</v>
      </c>
      <c r="C52">
        <v>1</v>
      </c>
      <c r="E52" s="14">
        <v>43.25</v>
      </c>
      <c r="F52" s="14">
        <v>0.75</v>
      </c>
      <c r="G52" s="14">
        <v>2</v>
      </c>
      <c r="H52" s="15">
        <f t="shared" si="1"/>
        <v>64.875</v>
      </c>
    </row>
    <row r="53" spans="1:8">
      <c r="A53" s="57"/>
      <c r="B53" t="s">
        <v>75</v>
      </c>
      <c r="C53">
        <v>1</v>
      </c>
      <c r="E53" s="14">
        <v>12</v>
      </c>
      <c r="F53" s="14">
        <v>0.75</v>
      </c>
      <c r="G53" s="14">
        <v>2</v>
      </c>
      <c r="H53" s="15">
        <f t="shared" si="1"/>
        <v>18</v>
      </c>
    </row>
    <row r="54" spans="1:8">
      <c r="A54" s="57"/>
      <c r="B54" t="s">
        <v>279</v>
      </c>
      <c r="C54">
        <v>1</v>
      </c>
      <c r="E54" s="14">
        <v>35</v>
      </c>
      <c r="F54" s="14">
        <v>0.75</v>
      </c>
      <c r="G54" s="14">
        <v>2</v>
      </c>
      <c r="H54" s="15">
        <f t="shared" si="1"/>
        <v>52.5</v>
      </c>
    </row>
    <row r="55" spans="1:8">
      <c r="A55" s="57"/>
      <c r="B55" t="s">
        <v>280</v>
      </c>
      <c r="C55">
        <v>2</v>
      </c>
      <c r="E55" s="14">
        <v>16</v>
      </c>
      <c r="F55" s="14">
        <v>0.75</v>
      </c>
      <c r="G55" s="14">
        <v>2</v>
      </c>
      <c r="H55" s="15">
        <f t="shared" si="1"/>
        <v>48</v>
      </c>
    </row>
    <row r="56" spans="1:8">
      <c r="A56" s="57"/>
      <c r="B56" t="s">
        <v>138</v>
      </c>
      <c r="C56">
        <v>1</v>
      </c>
      <c r="E56" s="14">
        <v>12</v>
      </c>
      <c r="F56" s="14">
        <v>0.75</v>
      </c>
      <c r="G56" s="14">
        <v>2</v>
      </c>
      <c r="H56" s="15">
        <f t="shared" si="1"/>
        <v>18</v>
      </c>
    </row>
    <row r="57" spans="1:8">
      <c r="A57" s="57"/>
      <c r="B57" t="s">
        <v>139</v>
      </c>
      <c r="C57">
        <v>1</v>
      </c>
      <c r="E57" s="14">
        <v>17.5</v>
      </c>
      <c r="F57" s="14">
        <v>0.75</v>
      </c>
      <c r="G57" s="14">
        <v>2</v>
      </c>
      <c r="H57" s="15">
        <f t="shared" si="1"/>
        <v>26.25</v>
      </c>
    </row>
    <row r="58" spans="1:8">
      <c r="A58" s="57"/>
      <c r="B58" t="s">
        <v>281</v>
      </c>
      <c r="C58">
        <v>1</v>
      </c>
      <c r="E58" s="14">
        <v>66.25</v>
      </c>
      <c r="F58" s="14">
        <v>0.75</v>
      </c>
      <c r="G58" s="14">
        <v>2</v>
      </c>
      <c r="H58" s="15">
        <f t="shared" si="1"/>
        <v>99.375</v>
      </c>
    </row>
    <row r="59" spans="1:8">
      <c r="A59" s="57"/>
      <c r="B59" t="s">
        <v>282</v>
      </c>
      <c r="C59">
        <v>2</v>
      </c>
      <c r="E59" s="14">
        <v>15.5</v>
      </c>
      <c r="F59" s="14">
        <v>0.75</v>
      </c>
      <c r="G59" s="14">
        <v>2</v>
      </c>
      <c r="H59" s="15">
        <f t="shared" si="1"/>
        <v>46.5</v>
      </c>
    </row>
    <row r="60" spans="1:8">
      <c r="A60" s="57"/>
      <c r="B60" t="s">
        <v>283</v>
      </c>
      <c r="C60">
        <v>1</v>
      </c>
      <c r="E60" s="14">
        <v>12</v>
      </c>
      <c r="F60" s="14">
        <v>0.75</v>
      </c>
      <c r="G60" s="14">
        <v>2</v>
      </c>
      <c r="H60" s="15">
        <f t="shared" si="1"/>
        <v>18</v>
      </c>
    </row>
    <row r="61" spans="1:8">
      <c r="A61" s="57"/>
      <c r="B61" t="s">
        <v>284</v>
      </c>
      <c r="C61">
        <v>1</v>
      </c>
      <c r="E61" s="14">
        <v>20.75</v>
      </c>
      <c r="F61" s="14">
        <v>0.75</v>
      </c>
      <c r="G61" s="14">
        <v>2</v>
      </c>
      <c r="H61" s="15">
        <f t="shared" si="1"/>
        <v>31.125</v>
      </c>
    </row>
    <row r="62" spans="1:8">
      <c r="A62" s="57"/>
      <c r="B62" t="s">
        <v>144</v>
      </c>
      <c r="C62">
        <v>1</v>
      </c>
      <c r="E62" s="14">
        <v>43</v>
      </c>
      <c r="F62" s="14">
        <v>0.75</v>
      </c>
      <c r="G62" s="14">
        <v>2</v>
      </c>
      <c r="H62" s="15">
        <f t="shared" si="1"/>
        <v>64.5</v>
      </c>
    </row>
    <row r="63" spans="1:8">
      <c r="A63" s="57"/>
      <c r="B63" s="11" t="s">
        <v>25</v>
      </c>
      <c r="E63" s="14"/>
      <c r="F63" s="14"/>
      <c r="G63" s="14"/>
      <c r="H63" s="15"/>
    </row>
    <row r="64" spans="1:8">
      <c r="A64" s="57"/>
      <c r="B64" t="s">
        <v>285</v>
      </c>
      <c r="C64">
        <v>8</v>
      </c>
      <c r="E64" s="14">
        <v>16</v>
      </c>
      <c r="F64" s="14">
        <v>0.75</v>
      </c>
      <c r="G64" s="14">
        <v>2</v>
      </c>
      <c r="H64" s="15">
        <f t="shared" ref="H64:H79" si="2">SUM(G64*F64*E64*C64)</f>
        <v>192</v>
      </c>
    </row>
    <row r="65" spans="1:8">
      <c r="A65" s="57"/>
      <c r="B65" t="s">
        <v>147</v>
      </c>
      <c r="C65">
        <v>2</v>
      </c>
      <c r="E65" s="14">
        <v>25.25</v>
      </c>
      <c r="F65" s="14">
        <v>0.75</v>
      </c>
      <c r="G65" s="14">
        <v>2</v>
      </c>
      <c r="H65" s="15">
        <f t="shared" si="2"/>
        <v>75.75</v>
      </c>
    </row>
    <row r="66" spans="1:8">
      <c r="A66" s="57"/>
      <c r="B66" t="s">
        <v>149</v>
      </c>
      <c r="C66">
        <v>2</v>
      </c>
      <c r="E66" s="14">
        <v>12</v>
      </c>
      <c r="F66" s="14">
        <v>0.75</v>
      </c>
      <c r="G66" s="14">
        <v>2</v>
      </c>
      <c r="H66" s="15">
        <f t="shared" si="2"/>
        <v>36</v>
      </c>
    </row>
    <row r="67" spans="1:8">
      <c r="A67" s="57"/>
      <c r="B67" t="s">
        <v>151</v>
      </c>
      <c r="C67">
        <v>8</v>
      </c>
      <c r="E67" s="14">
        <v>16</v>
      </c>
      <c r="F67" s="14">
        <v>0.75</v>
      </c>
      <c r="G67" s="14">
        <v>2</v>
      </c>
      <c r="H67" s="15">
        <f t="shared" si="2"/>
        <v>192</v>
      </c>
    </row>
    <row r="68" spans="1:8">
      <c r="A68" s="57"/>
      <c r="B68" t="s">
        <v>150</v>
      </c>
      <c r="C68">
        <v>2</v>
      </c>
      <c r="E68" s="14">
        <v>10</v>
      </c>
      <c r="F68" s="14">
        <v>0.75</v>
      </c>
      <c r="G68" s="14">
        <v>2</v>
      </c>
      <c r="H68" s="15">
        <f t="shared" si="2"/>
        <v>30</v>
      </c>
    </row>
    <row r="69" spans="1:8">
      <c r="A69" s="57"/>
      <c r="B69" t="s">
        <v>150</v>
      </c>
      <c r="C69">
        <v>2</v>
      </c>
      <c r="E69" s="14">
        <v>10.25</v>
      </c>
      <c r="F69" s="14">
        <v>0.75</v>
      </c>
      <c r="G69" s="14">
        <v>2</v>
      </c>
      <c r="H69" s="15">
        <f t="shared" si="2"/>
        <v>30.75</v>
      </c>
    </row>
    <row r="70" spans="1:8">
      <c r="A70" s="57"/>
      <c r="B70" t="s">
        <v>150</v>
      </c>
      <c r="C70">
        <v>2</v>
      </c>
      <c r="E70" s="14">
        <v>5.5</v>
      </c>
      <c r="F70" s="14">
        <v>0.75</v>
      </c>
      <c r="G70" s="14">
        <v>2</v>
      </c>
      <c r="H70" s="15">
        <f t="shared" si="2"/>
        <v>16.5</v>
      </c>
    </row>
    <row r="71" spans="1:8">
      <c r="A71" s="57"/>
      <c r="B71" t="s">
        <v>286</v>
      </c>
      <c r="C71">
        <v>1</v>
      </c>
      <c r="E71" s="14">
        <v>33.5</v>
      </c>
      <c r="F71" s="14">
        <v>0.75</v>
      </c>
      <c r="G71" s="14">
        <v>2</v>
      </c>
      <c r="H71" s="15">
        <f t="shared" si="2"/>
        <v>50.25</v>
      </c>
    </row>
    <row r="72" spans="1:8">
      <c r="A72" s="57"/>
      <c r="B72" t="s">
        <v>286</v>
      </c>
      <c r="C72">
        <v>1</v>
      </c>
      <c r="E72" s="14">
        <v>33.5</v>
      </c>
      <c r="F72" s="14">
        <v>0.75</v>
      </c>
      <c r="G72" s="14">
        <v>2</v>
      </c>
      <c r="H72" s="15">
        <f t="shared" si="2"/>
        <v>50.25</v>
      </c>
    </row>
    <row r="73" spans="1:8">
      <c r="A73" s="57"/>
      <c r="B73" t="s">
        <v>287</v>
      </c>
      <c r="C73">
        <v>2</v>
      </c>
      <c r="E73" s="14">
        <v>24.75</v>
      </c>
      <c r="F73" s="14">
        <v>0.75</v>
      </c>
      <c r="G73" s="14">
        <v>2</v>
      </c>
      <c r="H73" s="15">
        <f t="shared" si="2"/>
        <v>74.25</v>
      </c>
    </row>
    <row r="74" spans="1:8">
      <c r="A74" s="57"/>
      <c r="B74" t="s">
        <v>156</v>
      </c>
      <c r="C74">
        <v>1</v>
      </c>
      <c r="E74" s="14">
        <v>6</v>
      </c>
      <c r="F74" s="14">
        <v>0.75</v>
      </c>
      <c r="G74" s="14">
        <v>2</v>
      </c>
      <c r="H74" s="15">
        <f t="shared" si="2"/>
        <v>9</v>
      </c>
    </row>
    <row r="75" spans="1:8">
      <c r="A75" s="57"/>
      <c r="B75" t="s">
        <v>157</v>
      </c>
      <c r="C75">
        <v>2</v>
      </c>
      <c r="E75" s="14">
        <v>10</v>
      </c>
      <c r="F75" s="14">
        <v>0.75</v>
      </c>
      <c r="G75" s="14">
        <v>2</v>
      </c>
      <c r="H75" s="15">
        <f t="shared" si="2"/>
        <v>30</v>
      </c>
    </row>
    <row r="76" spans="1:8">
      <c r="A76" s="57"/>
      <c r="B76" t="s">
        <v>157</v>
      </c>
      <c r="C76">
        <v>1</v>
      </c>
      <c r="E76" s="14">
        <v>16</v>
      </c>
      <c r="F76" s="14">
        <v>0.75</v>
      </c>
      <c r="G76" s="14">
        <v>2</v>
      </c>
      <c r="H76" s="15">
        <f t="shared" si="2"/>
        <v>24</v>
      </c>
    </row>
    <row r="77" spans="1:8">
      <c r="A77" s="57"/>
      <c r="B77" t="s">
        <v>157</v>
      </c>
      <c r="C77">
        <v>2</v>
      </c>
      <c r="E77" s="14">
        <v>6</v>
      </c>
      <c r="F77" s="14">
        <v>0.75</v>
      </c>
      <c r="G77" s="14">
        <v>2</v>
      </c>
      <c r="H77" s="15">
        <f t="shared" si="2"/>
        <v>18</v>
      </c>
    </row>
    <row r="78" spans="1:8">
      <c r="A78" s="57"/>
      <c r="B78" t="s">
        <v>288</v>
      </c>
      <c r="C78">
        <v>4</v>
      </c>
      <c r="E78" s="14">
        <v>28.75</v>
      </c>
      <c r="F78" s="14">
        <v>0.75</v>
      </c>
      <c r="G78" s="14">
        <v>2</v>
      </c>
      <c r="H78" s="15">
        <f t="shared" si="2"/>
        <v>172.5</v>
      </c>
    </row>
    <row r="79" spans="1:8" ht="15.75" thickBot="1">
      <c r="A79" s="57"/>
      <c r="B79" t="s">
        <v>284</v>
      </c>
      <c r="C79">
        <v>3</v>
      </c>
      <c r="E79" s="14">
        <v>6</v>
      </c>
      <c r="F79" s="14">
        <v>0.75</v>
      </c>
      <c r="G79" s="14">
        <v>2</v>
      </c>
      <c r="H79" s="15">
        <f t="shared" si="2"/>
        <v>27</v>
      </c>
    </row>
    <row r="80" spans="1:8" ht="15.75" thickBot="1">
      <c r="A80" s="57"/>
      <c r="G80" s="9" t="s">
        <v>12</v>
      </c>
      <c r="H80" s="34">
        <f>SUM(H47:H79)</f>
        <v>1990.5</v>
      </c>
    </row>
    <row r="81" spans="1:8" ht="18.75">
      <c r="B81" s="12" t="s">
        <v>197</v>
      </c>
    </row>
    <row r="82" spans="1:8">
      <c r="B82" t="s">
        <v>289</v>
      </c>
      <c r="C82">
        <v>2</v>
      </c>
      <c r="E82" s="14">
        <v>36</v>
      </c>
      <c r="F82" s="14">
        <v>16.75</v>
      </c>
      <c r="G82" s="14">
        <v>0.5</v>
      </c>
      <c r="H82" s="15">
        <f>SUM(G82*F82*E82*C82)</f>
        <v>603</v>
      </c>
    </row>
    <row r="83" spans="1:8">
      <c r="B83" t="s">
        <v>186</v>
      </c>
      <c r="C83">
        <v>2</v>
      </c>
      <c r="E83" s="14">
        <v>14</v>
      </c>
      <c r="F83" s="14">
        <v>10.25</v>
      </c>
      <c r="G83" s="14">
        <v>0.5</v>
      </c>
      <c r="H83" s="15">
        <f t="shared" ref="H83:H90" si="3">SUM(G83*F83*E83*C83)</f>
        <v>143.5</v>
      </c>
    </row>
    <row r="84" spans="1:8">
      <c r="B84" t="s">
        <v>188</v>
      </c>
      <c r="C84">
        <v>1</v>
      </c>
      <c r="E84" s="14">
        <v>12</v>
      </c>
      <c r="F84" s="14">
        <v>11.75</v>
      </c>
      <c r="G84" s="14">
        <v>0.5</v>
      </c>
      <c r="H84" s="15">
        <f t="shared" si="3"/>
        <v>70.5</v>
      </c>
    </row>
    <row r="85" spans="1:8">
      <c r="B85" t="s">
        <v>125</v>
      </c>
      <c r="C85">
        <v>1</v>
      </c>
      <c r="E85" s="14">
        <v>119.5</v>
      </c>
      <c r="F85" s="14">
        <v>12.75</v>
      </c>
      <c r="G85" s="14">
        <v>0.5</v>
      </c>
      <c r="H85" s="15">
        <f t="shared" si="3"/>
        <v>761.8125</v>
      </c>
    </row>
    <row r="86" spans="1:8">
      <c r="B86" t="s">
        <v>189</v>
      </c>
      <c r="C86">
        <v>1</v>
      </c>
      <c r="E86" s="14">
        <v>125.25</v>
      </c>
      <c r="F86" s="14">
        <v>17.5</v>
      </c>
      <c r="G86" s="14">
        <v>0.5</v>
      </c>
      <c r="H86" s="15">
        <f t="shared" si="3"/>
        <v>1095.9375</v>
      </c>
    </row>
    <row r="87" spans="1:8">
      <c r="B87" t="s">
        <v>190</v>
      </c>
      <c r="C87">
        <v>1</v>
      </c>
      <c r="E87" s="14">
        <v>53</v>
      </c>
      <c r="F87" s="14">
        <v>5</v>
      </c>
      <c r="G87" s="14">
        <v>0.5</v>
      </c>
      <c r="H87" s="15">
        <f t="shared" si="3"/>
        <v>132.5</v>
      </c>
    </row>
    <row r="88" spans="1:8">
      <c r="B88" t="s">
        <v>191</v>
      </c>
      <c r="C88">
        <v>1</v>
      </c>
      <c r="E88" s="14">
        <v>64.75</v>
      </c>
      <c r="F88" s="14">
        <v>12</v>
      </c>
      <c r="G88" s="14">
        <v>0.5</v>
      </c>
      <c r="H88" s="15">
        <f t="shared" si="3"/>
        <v>388.5</v>
      </c>
    </row>
    <row r="89" spans="1:8">
      <c r="B89" t="s">
        <v>192</v>
      </c>
      <c r="C89">
        <v>1</v>
      </c>
      <c r="E89" s="14">
        <v>29.5</v>
      </c>
      <c r="F89" s="14">
        <v>43</v>
      </c>
      <c r="G89" s="14">
        <v>0.5</v>
      </c>
      <c r="H89" s="15">
        <f t="shared" si="3"/>
        <v>634.25</v>
      </c>
    </row>
    <row r="90" spans="1:8" ht="15.75" thickBot="1">
      <c r="B90" t="s">
        <v>193</v>
      </c>
      <c r="C90">
        <v>1</v>
      </c>
      <c r="E90" s="14">
        <v>20.25</v>
      </c>
      <c r="F90" s="14">
        <v>6.75</v>
      </c>
      <c r="G90" s="14">
        <v>0.5</v>
      </c>
      <c r="H90" s="15">
        <f t="shared" si="3"/>
        <v>68.34375</v>
      </c>
    </row>
    <row r="91" spans="1:8" ht="15.75" thickBot="1">
      <c r="G91" s="52" t="s">
        <v>12</v>
      </c>
      <c r="H91" s="56">
        <f>SUM(H82:H90)</f>
        <v>3898.34375</v>
      </c>
    </row>
    <row r="92" spans="1:8" ht="15.75" thickBot="1">
      <c r="F92" s="9" t="s">
        <v>198</v>
      </c>
      <c r="G92" s="48"/>
      <c r="H92" s="34">
        <f>SUM(H91+H80+H44+H8)</f>
        <v>7591.71875</v>
      </c>
    </row>
    <row r="93" spans="1:8" ht="126">
      <c r="A93">
        <v>2</v>
      </c>
      <c r="B93" s="58" t="s">
        <v>26</v>
      </c>
    </row>
    <row r="94" spans="1:8" ht="15.75" thickBot="1">
      <c r="B94" t="s">
        <v>44</v>
      </c>
      <c r="E94" s="15">
        <f>$H$92</f>
        <v>7591.71875</v>
      </c>
      <c r="F94" t="s">
        <v>199</v>
      </c>
      <c r="H94" s="54">
        <f>SUM(H92*5/112)</f>
        <v>338.916015625</v>
      </c>
    </row>
    <row r="95" spans="1:8" ht="15.75" thickBot="1">
      <c r="G95" s="9" t="s">
        <v>45</v>
      </c>
      <c r="H95" s="51">
        <f>$H$94</f>
        <v>338.916015625</v>
      </c>
    </row>
    <row r="96" spans="1:8" ht="35.450000000000003" customHeight="1">
      <c r="A96">
        <v>3</v>
      </c>
      <c r="B96" s="13" t="s">
        <v>46</v>
      </c>
    </row>
    <row r="97" spans="1:8">
      <c r="A97" s="57"/>
      <c r="B97" s="11" t="s">
        <v>24</v>
      </c>
    </row>
    <row r="98" spans="1:8">
      <c r="A98" s="57"/>
      <c r="B98" t="s">
        <v>278</v>
      </c>
      <c r="C98">
        <v>2</v>
      </c>
      <c r="E98" s="14">
        <v>36</v>
      </c>
      <c r="F98" s="14">
        <v>0.75</v>
      </c>
      <c r="G98" s="14">
        <v>11.5</v>
      </c>
      <c r="H98" s="15">
        <f>SUM(G98*F98*E98*C98)</f>
        <v>621</v>
      </c>
    </row>
    <row r="99" spans="1:8">
      <c r="A99" s="57"/>
      <c r="B99" t="s">
        <v>131</v>
      </c>
      <c r="C99">
        <v>2</v>
      </c>
      <c r="E99" s="14">
        <v>39</v>
      </c>
      <c r="F99" s="14">
        <v>0.75</v>
      </c>
      <c r="G99" s="14">
        <v>11.5</v>
      </c>
      <c r="H99" s="15">
        <f t="shared" ref="H99:H113" si="4">SUM(G99*F99*E99*C99)</f>
        <v>672.75</v>
      </c>
    </row>
    <row r="100" spans="1:8">
      <c r="A100" s="57"/>
      <c r="B100" t="s">
        <v>277</v>
      </c>
      <c r="C100">
        <v>2</v>
      </c>
      <c r="E100" s="14">
        <v>14</v>
      </c>
      <c r="F100" s="14">
        <v>0.75</v>
      </c>
      <c r="G100" s="14">
        <v>11.5</v>
      </c>
      <c r="H100" s="15">
        <f t="shared" si="4"/>
        <v>241.5</v>
      </c>
    </row>
    <row r="101" spans="1:8">
      <c r="A101" s="57"/>
      <c r="B101" t="s">
        <v>132</v>
      </c>
      <c r="C101">
        <v>1</v>
      </c>
      <c r="E101" s="14">
        <v>12</v>
      </c>
      <c r="F101" s="14">
        <v>0.75</v>
      </c>
      <c r="G101" s="14">
        <v>11.5</v>
      </c>
      <c r="H101" s="15">
        <f t="shared" si="4"/>
        <v>103.5</v>
      </c>
    </row>
    <row r="102" spans="1:8">
      <c r="A102" s="57"/>
      <c r="B102" t="s">
        <v>133</v>
      </c>
      <c r="C102">
        <v>1</v>
      </c>
      <c r="E102" s="14">
        <v>126.75</v>
      </c>
      <c r="F102" s="14">
        <v>0.75</v>
      </c>
      <c r="G102" s="14">
        <v>11.5</v>
      </c>
      <c r="H102" s="15">
        <f t="shared" si="4"/>
        <v>1093.21875</v>
      </c>
    </row>
    <row r="103" spans="1:8">
      <c r="A103" s="57"/>
      <c r="B103" t="s">
        <v>134</v>
      </c>
      <c r="C103">
        <v>1</v>
      </c>
      <c r="E103" s="14">
        <v>43.25</v>
      </c>
      <c r="F103" s="14">
        <v>0.75</v>
      </c>
      <c r="G103" s="14">
        <v>11.5</v>
      </c>
      <c r="H103" s="15">
        <f t="shared" si="4"/>
        <v>373.03125</v>
      </c>
    </row>
    <row r="104" spans="1:8">
      <c r="A104" s="57"/>
      <c r="B104" t="s">
        <v>75</v>
      </c>
      <c r="C104">
        <v>1</v>
      </c>
      <c r="E104" s="14">
        <v>12</v>
      </c>
      <c r="F104" s="14">
        <v>0.75</v>
      </c>
      <c r="G104" s="14">
        <v>11.5</v>
      </c>
      <c r="H104" s="15">
        <f t="shared" si="4"/>
        <v>103.5</v>
      </c>
    </row>
    <row r="105" spans="1:8">
      <c r="A105" s="57"/>
      <c r="B105" t="s">
        <v>279</v>
      </c>
      <c r="C105">
        <v>1</v>
      </c>
      <c r="E105" s="14">
        <v>35</v>
      </c>
      <c r="F105" s="14">
        <v>0.75</v>
      </c>
      <c r="G105" s="14">
        <v>11.5</v>
      </c>
      <c r="H105" s="15">
        <f t="shared" si="4"/>
        <v>301.875</v>
      </c>
    </row>
    <row r="106" spans="1:8">
      <c r="A106" s="57"/>
      <c r="B106" t="s">
        <v>280</v>
      </c>
      <c r="C106">
        <v>2</v>
      </c>
      <c r="E106" s="14">
        <v>16</v>
      </c>
      <c r="F106" s="14">
        <v>0.75</v>
      </c>
      <c r="G106" s="14">
        <v>11.5</v>
      </c>
      <c r="H106" s="15">
        <f t="shared" si="4"/>
        <v>276</v>
      </c>
    </row>
    <row r="107" spans="1:8">
      <c r="A107" s="57"/>
      <c r="B107" t="s">
        <v>138</v>
      </c>
      <c r="C107">
        <v>1</v>
      </c>
      <c r="E107" s="14">
        <v>12</v>
      </c>
      <c r="F107" s="14">
        <v>0.75</v>
      </c>
      <c r="G107" s="14">
        <v>11.5</v>
      </c>
      <c r="H107" s="15">
        <f t="shared" si="4"/>
        <v>103.5</v>
      </c>
    </row>
    <row r="108" spans="1:8">
      <c r="A108" s="57"/>
      <c r="B108" t="s">
        <v>139</v>
      </c>
      <c r="C108">
        <v>1</v>
      </c>
      <c r="E108" s="14">
        <v>17.5</v>
      </c>
      <c r="F108" s="14">
        <v>0.75</v>
      </c>
      <c r="G108" s="14">
        <v>11.5</v>
      </c>
      <c r="H108" s="15">
        <f t="shared" si="4"/>
        <v>150.9375</v>
      </c>
    </row>
    <row r="109" spans="1:8">
      <c r="A109" s="57"/>
      <c r="B109" t="s">
        <v>281</v>
      </c>
      <c r="C109">
        <v>1</v>
      </c>
      <c r="E109" s="14">
        <v>66.25</v>
      </c>
      <c r="F109" s="14">
        <v>0.75</v>
      </c>
      <c r="G109" s="14">
        <v>11.5</v>
      </c>
      <c r="H109" s="15">
        <f t="shared" si="4"/>
        <v>571.40625</v>
      </c>
    </row>
    <row r="110" spans="1:8">
      <c r="A110" s="57"/>
      <c r="B110" t="s">
        <v>282</v>
      </c>
      <c r="C110">
        <v>2</v>
      </c>
      <c r="E110" s="14">
        <v>15.5</v>
      </c>
      <c r="F110" s="14">
        <v>0.75</v>
      </c>
      <c r="G110" s="14">
        <v>11.5</v>
      </c>
      <c r="H110" s="15">
        <f t="shared" si="4"/>
        <v>267.375</v>
      </c>
    </row>
    <row r="111" spans="1:8">
      <c r="A111" s="57"/>
      <c r="B111" t="s">
        <v>283</v>
      </c>
      <c r="C111">
        <v>1</v>
      </c>
      <c r="E111" s="14">
        <v>12</v>
      </c>
      <c r="F111" s="14">
        <v>0.75</v>
      </c>
      <c r="G111" s="14">
        <v>11.5</v>
      </c>
      <c r="H111" s="15">
        <f t="shared" si="4"/>
        <v>103.5</v>
      </c>
    </row>
    <row r="112" spans="1:8">
      <c r="A112" s="57"/>
      <c r="B112" t="s">
        <v>284</v>
      </c>
      <c r="C112">
        <v>1</v>
      </c>
      <c r="E112" s="14">
        <v>20.75</v>
      </c>
      <c r="F112" s="14">
        <v>0.75</v>
      </c>
      <c r="G112" s="14">
        <v>11.5</v>
      </c>
      <c r="H112" s="15">
        <f t="shared" si="4"/>
        <v>178.96875</v>
      </c>
    </row>
    <row r="113" spans="1:8">
      <c r="A113" s="57"/>
      <c r="B113" t="s">
        <v>144</v>
      </c>
      <c r="C113">
        <v>1</v>
      </c>
      <c r="E113" s="14">
        <v>43</v>
      </c>
      <c r="F113" s="14">
        <v>0.75</v>
      </c>
      <c r="G113" s="14">
        <v>11.5</v>
      </c>
      <c r="H113" s="15">
        <f t="shared" si="4"/>
        <v>370.875</v>
      </c>
    </row>
    <row r="114" spans="1:8">
      <c r="A114" s="57"/>
      <c r="B114" s="11" t="s">
        <v>25</v>
      </c>
      <c r="E114" s="14"/>
      <c r="F114" s="14"/>
      <c r="G114" s="14"/>
      <c r="H114" s="15"/>
    </row>
    <row r="115" spans="1:8">
      <c r="A115" s="57"/>
      <c r="B115" t="s">
        <v>285</v>
      </c>
      <c r="C115">
        <v>8</v>
      </c>
      <c r="E115" s="14">
        <v>16</v>
      </c>
      <c r="F115" s="14">
        <v>0.75</v>
      </c>
      <c r="G115" s="14">
        <v>11.5</v>
      </c>
      <c r="H115" s="15">
        <f t="shared" ref="H115:H130" si="5">SUM(G115*F115*E115*C115)</f>
        <v>1104</v>
      </c>
    </row>
    <row r="116" spans="1:8">
      <c r="A116" s="57"/>
      <c r="B116" t="s">
        <v>147</v>
      </c>
      <c r="C116">
        <v>2</v>
      </c>
      <c r="E116" s="14">
        <v>25.25</v>
      </c>
      <c r="F116" s="14">
        <v>0.75</v>
      </c>
      <c r="G116" s="14">
        <v>11.5</v>
      </c>
      <c r="H116" s="15">
        <f t="shared" si="5"/>
        <v>435.5625</v>
      </c>
    </row>
    <row r="117" spans="1:8">
      <c r="A117" s="57"/>
      <c r="B117" t="s">
        <v>149</v>
      </c>
      <c r="C117">
        <v>2</v>
      </c>
      <c r="E117" s="14">
        <v>12</v>
      </c>
      <c r="F117" s="14">
        <v>0.75</v>
      </c>
      <c r="G117" s="14">
        <v>11.5</v>
      </c>
      <c r="H117" s="15">
        <f t="shared" si="5"/>
        <v>207</v>
      </c>
    </row>
    <row r="118" spans="1:8">
      <c r="A118" s="57"/>
      <c r="B118" t="s">
        <v>151</v>
      </c>
      <c r="C118">
        <v>8</v>
      </c>
      <c r="E118" s="14">
        <v>16</v>
      </c>
      <c r="F118" s="14">
        <v>0.75</v>
      </c>
      <c r="G118" s="14">
        <v>11.5</v>
      </c>
      <c r="H118" s="15">
        <f t="shared" si="5"/>
        <v>1104</v>
      </c>
    </row>
    <row r="119" spans="1:8">
      <c r="A119" s="57"/>
      <c r="B119" t="s">
        <v>150</v>
      </c>
      <c r="C119">
        <v>2</v>
      </c>
      <c r="E119" s="14">
        <v>10</v>
      </c>
      <c r="F119" s="14">
        <v>0.75</v>
      </c>
      <c r="G119" s="14">
        <v>11.5</v>
      </c>
      <c r="H119" s="15">
        <f t="shared" si="5"/>
        <v>172.5</v>
      </c>
    </row>
    <row r="120" spans="1:8">
      <c r="A120" s="57"/>
      <c r="B120" t="s">
        <v>150</v>
      </c>
      <c r="C120">
        <v>2</v>
      </c>
      <c r="E120" s="14">
        <v>10.25</v>
      </c>
      <c r="F120" s="14">
        <v>0.75</v>
      </c>
      <c r="G120" s="14">
        <v>11.5</v>
      </c>
      <c r="H120" s="15">
        <f t="shared" si="5"/>
        <v>176.8125</v>
      </c>
    </row>
    <row r="121" spans="1:8">
      <c r="A121" s="57"/>
      <c r="B121" t="s">
        <v>150</v>
      </c>
      <c r="C121">
        <v>2</v>
      </c>
      <c r="E121" s="14">
        <v>5.5</v>
      </c>
      <c r="F121" s="14">
        <v>0.75</v>
      </c>
      <c r="G121" s="14">
        <v>11.5</v>
      </c>
      <c r="H121" s="15">
        <f t="shared" si="5"/>
        <v>94.875</v>
      </c>
    </row>
    <row r="122" spans="1:8">
      <c r="A122" s="57"/>
      <c r="B122" t="s">
        <v>286</v>
      </c>
      <c r="C122">
        <v>1</v>
      </c>
      <c r="E122" s="14">
        <v>33.5</v>
      </c>
      <c r="F122" s="14">
        <v>0.75</v>
      </c>
      <c r="G122" s="14">
        <v>11.5</v>
      </c>
      <c r="H122" s="15">
        <f t="shared" si="5"/>
        <v>288.9375</v>
      </c>
    </row>
    <row r="123" spans="1:8">
      <c r="A123" s="57"/>
      <c r="B123" t="s">
        <v>286</v>
      </c>
      <c r="C123">
        <v>1</v>
      </c>
      <c r="E123" s="14">
        <v>33.5</v>
      </c>
      <c r="F123" s="14">
        <v>0.75</v>
      </c>
      <c r="G123" s="14">
        <v>11.5</v>
      </c>
      <c r="H123" s="15">
        <f t="shared" si="5"/>
        <v>288.9375</v>
      </c>
    </row>
    <row r="124" spans="1:8">
      <c r="A124" s="57"/>
      <c r="B124" t="s">
        <v>287</v>
      </c>
      <c r="C124">
        <v>2</v>
      </c>
      <c r="E124" s="14">
        <v>24.75</v>
      </c>
      <c r="F124" s="14">
        <v>0.75</v>
      </c>
      <c r="G124" s="14">
        <v>11.5</v>
      </c>
      <c r="H124" s="15">
        <f t="shared" si="5"/>
        <v>426.9375</v>
      </c>
    </row>
    <row r="125" spans="1:8">
      <c r="A125" s="57"/>
      <c r="B125" t="s">
        <v>156</v>
      </c>
      <c r="C125">
        <v>1</v>
      </c>
      <c r="E125" s="14">
        <v>6</v>
      </c>
      <c r="F125" s="14">
        <v>0.75</v>
      </c>
      <c r="G125" s="14">
        <v>11.5</v>
      </c>
      <c r="H125" s="15">
        <f t="shared" si="5"/>
        <v>51.75</v>
      </c>
    </row>
    <row r="126" spans="1:8">
      <c r="A126" s="57"/>
      <c r="B126" t="s">
        <v>157</v>
      </c>
      <c r="C126">
        <v>2</v>
      </c>
      <c r="E126" s="14">
        <v>10</v>
      </c>
      <c r="F126" s="14">
        <v>0.75</v>
      </c>
      <c r="G126" s="14">
        <v>11.5</v>
      </c>
      <c r="H126" s="15">
        <f t="shared" si="5"/>
        <v>172.5</v>
      </c>
    </row>
    <row r="127" spans="1:8">
      <c r="A127" s="57"/>
      <c r="B127" t="s">
        <v>157</v>
      </c>
      <c r="C127">
        <v>1</v>
      </c>
      <c r="E127" s="14">
        <v>16</v>
      </c>
      <c r="F127" s="14">
        <v>0.75</v>
      </c>
      <c r="G127" s="14">
        <v>11.5</v>
      </c>
      <c r="H127" s="15">
        <f t="shared" si="5"/>
        <v>138</v>
      </c>
    </row>
    <row r="128" spans="1:8">
      <c r="A128" s="57"/>
      <c r="B128" t="s">
        <v>157</v>
      </c>
      <c r="C128">
        <v>2</v>
      </c>
      <c r="E128" s="14">
        <v>6</v>
      </c>
      <c r="F128" s="14">
        <v>0.75</v>
      </c>
      <c r="G128" s="14">
        <v>11.5</v>
      </c>
      <c r="H128" s="15">
        <f t="shared" si="5"/>
        <v>103.5</v>
      </c>
    </row>
    <row r="129" spans="1:8">
      <c r="A129" s="57"/>
      <c r="B129" t="s">
        <v>288</v>
      </c>
      <c r="C129">
        <v>4</v>
      </c>
      <c r="E129" s="14">
        <v>28.75</v>
      </c>
      <c r="F129" s="14">
        <v>0.75</v>
      </c>
      <c r="G129" s="14">
        <v>11.5</v>
      </c>
      <c r="H129" s="15">
        <f t="shared" si="5"/>
        <v>991.875</v>
      </c>
    </row>
    <row r="130" spans="1:8" ht="15.75" thickBot="1">
      <c r="A130" s="57"/>
      <c r="B130" t="s">
        <v>284</v>
      </c>
      <c r="C130">
        <v>3</v>
      </c>
      <c r="E130" s="14">
        <v>6</v>
      </c>
      <c r="F130" s="14">
        <v>0.75</v>
      </c>
      <c r="G130" s="14">
        <v>11.5</v>
      </c>
      <c r="H130" s="15">
        <f t="shared" si="5"/>
        <v>155.25</v>
      </c>
    </row>
    <row r="131" spans="1:8" ht="15.75" thickBot="1">
      <c r="G131" s="9" t="s">
        <v>12</v>
      </c>
      <c r="H131" s="34">
        <f>SUM(H98:H130)</f>
        <v>11445.375</v>
      </c>
    </row>
    <row r="132" spans="1:8">
      <c r="B132" s="11" t="s">
        <v>169</v>
      </c>
      <c r="G132" s="62"/>
      <c r="H132" s="63"/>
    </row>
    <row r="133" spans="1:8">
      <c r="B133" t="s">
        <v>201</v>
      </c>
      <c r="H133" s="15">
        <f>$H$8</f>
        <v>707.625</v>
      </c>
    </row>
    <row r="134" spans="1:8">
      <c r="B134" t="s">
        <v>200</v>
      </c>
      <c r="H134" s="15">
        <f>$H$44</f>
        <v>995.25</v>
      </c>
    </row>
    <row r="135" spans="1:8">
      <c r="B135" t="s">
        <v>42</v>
      </c>
      <c r="H135" s="15">
        <f>$H$80</f>
        <v>1990.5</v>
      </c>
    </row>
    <row r="136" spans="1:8">
      <c r="B136" t="s">
        <v>206</v>
      </c>
      <c r="C136">
        <v>2</v>
      </c>
      <c r="E136" s="14">
        <v>8</v>
      </c>
      <c r="F136" s="14">
        <v>0.75</v>
      </c>
      <c r="G136" s="14">
        <v>8.5</v>
      </c>
      <c r="H136">
        <f>SUM(G136*F136*E136*C136)</f>
        <v>102</v>
      </c>
    </row>
    <row r="137" spans="1:8">
      <c r="B137" t="s">
        <v>203</v>
      </c>
      <c r="C137">
        <v>15</v>
      </c>
      <c r="E137" s="14">
        <v>3.5</v>
      </c>
      <c r="F137" s="14">
        <v>0.75</v>
      </c>
      <c r="G137" s="14">
        <v>8.5</v>
      </c>
      <c r="H137" s="15">
        <f t="shared" ref="H137:H146" si="6">SUM(G137*F137*E137*C137)</f>
        <v>334.6875</v>
      </c>
    </row>
    <row r="138" spans="1:8">
      <c r="B138" t="s">
        <v>204</v>
      </c>
      <c r="C138">
        <v>2</v>
      </c>
      <c r="E138" s="14">
        <v>3</v>
      </c>
      <c r="F138" s="14">
        <v>0.75</v>
      </c>
      <c r="G138" s="14">
        <v>8.5</v>
      </c>
      <c r="H138" s="15">
        <f t="shared" si="6"/>
        <v>38.25</v>
      </c>
    </row>
    <row r="139" spans="1:8">
      <c r="B139" t="s">
        <v>205</v>
      </c>
      <c r="C139">
        <v>13</v>
      </c>
      <c r="E139" s="14">
        <v>2.5</v>
      </c>
      <c r="F139" s="14">
        <v>0.75</v>
      </c>
      <c r="G139" s="14">
        <v>7</v>
      </c>
      <c r="H139" s="15">
        <f t="shared" si="6"/>
        <v>170.625</v>
      </c>
    </row>
    <row r="140" spans="1:8">
      <c r="B140" t="s">
        <v>51</v>
      </c>
      <c r="C140">
        <v>29</v>
      </c>
      <c r="E140" s="14">
        <v>4.5</v>
      </c>
      <c r="F140" s="14">
        <v>0.75</v>
      </c>
      <c r="G140" s="14">
        <v>4</v>
      </c>
      <c r="H140" s="15">
        <f t="shared" si="6"/>
        <v>391.5</v>
      </c>
    </row>
    <row r="141" spans="1:8">
      <c r="B141" t="s">
        <v>207</v>
      </c>
      <c r="C141">
        <v>4</v>
      </c>
      <c r="E141" s="14">
        <v>6</v>
      </c>
      <c r="F141" s="14">
        <v>0.75</v>
      </c>
      <c r="G141" s="14">
        <v>6</v>
      </c>
      <c r="H141" s="15">
        <f t="shared" si="6"/>
        <v>108</v>
      </c>
    </row>
    <row r="142" spans="1:8">
      <c r="B142" t="s">
        <v>208</v>
      </c>
      <c r="C142">
        <v>10</v>
      </c>
      <c r="E142" s="14">
        <v>3</v>
      </c>
      <c r="F142" s="14">
        <v>0.75</v>
      </c>
      <c r="G142" s="14">
        <v>1.5</v>
      </c>
      <c r="H142" s="15">
        <f t="shared" si="6"/>
        <v>33.75</v>
      </c>
    </row>
    <row r="143" spans="1:8">
      <c r="B143" t="s">
        <v>207</v>
      </c>
      <c r="C143">
        <v>1</v>
      </c>
      <c r="E143" s="14">
        <v>14</v>
      </c>
      <c r="F143" s="14">
        <v>0.75</v>
      </c>
      <c r="G143" s="14">
        <v>7</v>
      </c>
      <c r="H143" s="15">
        <f t="shared" si="6"/>
        <v>73.5</v>
      </c>
    </row>
    <row r="144" spans="1:8">
      <c r="B144" t="s">
        <v>207</v>
      </c>
      <c r="C144">
        <v>1</v>
      </c>
      <c r="E144" s="14">
        <v>10.25</v>
      </c>
      <c r="F144" s="14">
        <v>0.75</v>
      </c>
      <c r="G144" s="14">
        <v>7</v>
      </c>
      <c r="H144" s="15">
        <f t="shared" si="6"/>
        <v>53.8125</v>
      </c>
    </row>
    <row r="145" spans="1:9">
      <c r="B145" t="s">
        <v>207</v>
      </c>
      <c r="C145">
        <v>1</v>
      </c>
      <c r="E145" s="14">
        <v>8</v>
      </c>
      <c r="F145" s="14">
        <v>0.75</v>
      </c>
      <c r="G145" s="14">
        <v>7</v>
      </c>
      <c r="H145" s="15">
        <f t="shared" si="6"/>
        <v>42</v>
      </c>
    </row>
    <row r="146" spans="1:9" ht="15.75" thickBot="1">
      <c r="B146" t="s">
        <v>207</v>
      </c>
      <c r="C146">
        <v>1</v>
      </c>
      <c r="E146" s="14">
        <v>10</v>
      </c>
      <c r="F146" s="14">
        <v>0.75</v>
      </c>
      <c r="G146" s="14">
        <v>7</v>
      </c>
      <c r="H146" s="15">
        <f t="shared" si="6"/>
        <v>52.5</v>
      </c>
    </row>
    <row r="147" spans="1:9" ht="15.75" thickBot="1">
      <c r="G147" s="52" t="s">
        <v>12</v>
      </c>
      <c r="H147" s="56">
        <f>SUM(H133:H146)</f>
        <v>5094</v>
      </c>
    </row>
    <row r="148" spans="1:9" ht="15.75" thickBot="1">
      <c r="F148" s="9" t="s">
        <v>209</v>
      </c>
      <c r="G148" s="48"/>
      <c r="H148" s="34">
        <f>SUM(H131-H147)</f>
        <v>6351.375</v>
      </c>
    </row>
    <row r="149" spans="1:9" ht="45">
      <c r="A149">
        <v>4</v>
      </c>
      <c r="B149" s="13" t="s">
        <v>57</v>
      </c>
    </row>
    <row r="150" spans="1:9" s="6" customFormat="1" ht="12.75">
      <c r="B150" s="6" t="s">
        <v>290</v>
      </c>
      <c r="C150" s="74">
        <v>4</v>
      </c>
      <c r="D150" s="74">
        <v>2</v>
      </c>
      <c r="E150" s="75" t="s">
        <v>301</v>
      </c>
      <c r="F150" s="75"/>
      <c r="G150" s="75">
        <v>11.5</v>
      </c>
      <c r="H150" s="74">
        <f>SUM(I150*G150*D150*C150)</f>
        <v>3565</v>
      </c>
      <c r="I150" s="75">
        <f>(22.75+16)</f>
        <v>38.75</v>
      </c>
    </row>
    <row r="151" spans="1:9" s="6" customFormat="1" ht="12.75">
      <c r="B151" s="6" t="s">
        <v>291</v>
      </c>
      <c r="C151" s="74">
        <v>2</v>
      </c>
      <c r="D151" s="74">
        <v>2</v>
      </c>
      <c r="E151" s="75" t="s">
        <v>302</v>
      </c>
      <c r="F151" s="75"/>
      <c r="G151" s="75">
        <v>11.5</v>
      </c>
      <c r="H151" s="74">
        <f t="shared" ref="H151:H164" si="7">SUM(I151*G151*D151*C151)</f>
        <v>966</v>
      </c>
      <c r="I151" s="75">
        <f>(11+10)</f>
        <v>21</v>
      </c>
    </row>
    <row r="152" spans="1:9" s="6" customFormat="1" ht="12.75">
      <c r="B152" s="6" t="s">
        <v>292</v>
      </c>
      <c r="C152" s="74">
        <v>2</v>
      </c>
      <c r="D152" s="74">
        <v>2</v>
      </c>
      <c r="E152" s="75" t="s">
        <v>303</v>
      </c>
      <c r="F152" s="75"/>
      <c r="G152" s="75">
        <v>11.5</v>
      </c>
      <c r="H152" s="74">
        <f t="shared" si="7"/>
        <v>1288</v>
      </c>
      <c r="I152" s="75">
        <f>(14+14)</f>
        <v>28</v>
      </c>
    </row>
    <row r="153" spans="1:9" s="6" customFormat="1" ht="12.75">
      <c r="B153" s="6" t="s">
        <v>75</v>
      </c>
      <c r="C153" s="74">
        <v>1</v>
      </c>
      <c r="D153" s="74">
        <v>2</v>
      </c>
      <c r="E153" s="75" t="s">
        <v>218</v>
      </c>
      <c r="F153" s="75"/>
      <c r="G153" s="75">
        <v>11.5</v>
      </c>
      <c r="H153" s="74">
        <f t="shared" si="7"/>
        <v>598</v>
      </c>
      <c r="I153" s="75">
        <f>(12+14)</f>
        <v>26</v>
      </c>
    </row>
    <row r="154" spans="1:9" s="6" customFormat="1" ht="12.75">
      <c r="B154" s="6" t="s">
        <v>75</v>
      </c>
      <c r="C154" s="74">
        <v>1</v>
      </c>
      <c r="D154" s="74">
        <v>2</v>
      </c>
      <c r="E154" s="75" t="s">
        <v>304</v>
      </c>
      <c r="F154" s="75"/>
      <c r="G154" s="75">
        <v>11.5</v>
      </c>
      <c r="H154" s="74">
        <f t="shared" si="7"/>
        <v>690</v>
      </c>
      <c r="I154" s="75">
        <f>(16+14)</f>
        <v>30</v>
      </c>
    </row>
    <row r="155" spans="1:9" s="6" customFormat="1" ht="12.75">
      <c r="B155" s="6" t="s">
        <v>43</v>
      </c>
      <c r="C155" s="74">
        <v>1</v>
      </c>
      <c r="D155" s="74">
        <v>2</v>
      </c>
      <c r="E155" s="75" t="s">
        <v>305</v>
      </c>
      <c r="F155" s="75"/>
      <c r="G155" s="75">
        <v>11.5</v>
      </c>
      <c r="H155" s="74">
        <f t="shared" si="7"/>
        <v>534.75</v>
      </c>
      <c r="I155" s="75">
        <f>(16+7.25)</f>
        <v>23.25</v>
      </c>
    </row>
    <row r="156" spans="1:9" s="6" customFormat="1" ht="12.75">
      <c r="B156" s="6" t="s">
        <v>43</v>
      </c>
      <c r="C156" s="74">
        <v>1</v>
      </c>
      <c r="D156" s="74">
        <v>2</v>
      </c>
      <c r="E156" s="75" t="s">
        <v>306</v>
      </c>
      <c r="F156" s="75"/>
      <c r="G156" s="75">
        <v>11.5</v>
      </c>
      <c r="H156" s="74">
        <f t="shared" si="7"/>
        <v>442.75</v>
      </c>
      <c r="I156" s="75">
        <f>(12+7.25)</f>
        <v>19.25</v>
      </c>
    </row>
    <row r="157" spans="1:9" s="6" customFormat="1" ht="12.75">
      <c r="B157" s="6" t="s">
        <v>41</v>
      </c>
      <c r="C157" s="74">
        <v>2</v>
      </c>
      <c r="D157" s="74">
        <v>2</v>
      </c>
      <c r="E157" s="75" t="s">
        <v>307</v>
      </c>
      <c r="F157" s="75"/>
      <c r="G157" s="75">
        <v>11.5</v>
      </c>
      <c r="H157" s="74">
        <f t="shared" si="7"/>
        <v>586.5</v>
      </c>
      <c r="I157" s="75">
        <f>(7.75+5)</f>
        <v>12.75</v>
      </c>
    </row>
    <row r="158" spans="1:9" s="6" customFormat="1" ht="12.75">
      <c r="B158" s="6" t="s">
        <v>293</v>
      </c>
      <c r="C158" s="74">
        <v>1</v>
      </c>
      <c r="D158" s="74">
        <v>2</v>
      </c>
      <c r="E158" s="75" t="s">
        <v>308</v>
      </c>
      <c r="F158" s="75"/>
      <c r="G158" s="75">
        <v>11.5</v>
      </c>
      <c r="H158" s="74">
        <f t="shared" si="7"/>
        <v>621</v>
      </c>
      <c r="I158" s="75">
        <f>(16+11)</f>
        <v>27</v>
      </c>
    </row>
    <row r="159" spans="1:9" s="6" customFormat="1" ht="12.75">
      <c r="B159" s="6" t="s">
        <v>294</v>
      </c>
      <c r="C159" s="74">
        <v>1</v>
      </c>
      <c r="D159" s="74">
        <v>2</v>
      </c>
      <c r="E159" s="75" t="s">
        <v>309</v>
      </c>
      <c r="F159" s="75"/>
      <c r="G159" s="75">
        <v>11.5</v>
      </c>
      <c r="H159" s="74">
        <f t="shared" si="7"/>
        <v>529</v>
      </c>
      <c r="I159" s="75">
        <f>(12+11)</f>
        <v>23</v>
      </c>
    </row>
    <row r="160" spans="1:9" s="6" customFormat="1" ht="12.75">
      <c r="B160" s="6" t="s">
        <v>295</v>
      </c>
      <c r="C160" s="74">
        <v>1</v>
      </c>
      <c r="D160" s="74">
        <v>2</v>
      </c>
      <c r="E160" s="75" t="s">
        <v>310</v>
      </c>
      <c r="F160" s="75"/>
      <c r="G160" s="75">
        <v>11.5</v>
      </c>
      <c r="H160" s="74">
        <f t="shared" si="7"/>
        <v>575</v>
      </c>
      <c r="I160" s="75">
        <f>(14+11)</f>
        <v>25</v>
      </c>
    </row>
    <row r="161" spans="2:9" s="6" customFormat="1" ht="12.75">
      <c r="B161" s="6" t="s">
        <v>296</v>
      </c>
      <c r="C161" s="74">
        <v>1</v>
      </c>
      <c r="D161" s="74">
        <v>2</v>
      </c>
      <c r="E161" s="75" t="s">
        <v>310</v>
      </c>
      <c r="F161" s="75"/>
      <c r="G161" s="75">
        <v>11.5</v>
      </c>
      <c r="H161" s="74">
        <f t="shared" si="7"/>
        <v>575</v>
      </c>
      <c r="I161" s="75">
        <f>(14+11)</f>
        <v>25</v>
      </c>
    </row>
    <row r="162" spans="2:9" s="6" customFormat="1" ht="12.75">
      <c r="B162" s="6" t="s">
        <v>297</v>
      </c>
      <c r="C162" s="74">
        <v>1</v>
      </c>
      <c r="D162" s="74">
        <v>2</v>
      </c>
      <c r="E162" s="75" t="s">
        <v>226</v>
      </c>
      <c r="F162" s="75"/>
      <c r="G162" s="75">
        <v>11.5</v>
      </c>
      <c r="H162" s="74">
        <f t="shared" si="7"/>
        <v>736</v>
      </c>
      <c r="I162" s="75">
        <f>(14+18)</f>
        <v>32</v>
      </c>
    </row>
    <row r="163" spans="2:9" s="6" customFormat="1" ht="12.75">
      <c r="B163" s="6" t="s">
        <v>298</v>
      </c>
      <c r="C163" s="74">
        <v>2</v>
      </c>
      <c r="D163" s="74">
        <v>2</v>
      </c>
      <c r="E163" s="75" t="s">
        <v>311</v>
      </c>
      <c r="F163" s="75"/>
      <c r="G163" s="75">
        <v>11.5</v>
      </c>
      <c r="H163" s="74">
        <f t="shared" si="7"/>
        <v>874</v>
      </c>
      <c r="I163" s="75">
        <f>(12+7)</f>
        <v>19</v>
      </c>
    </row>
    <row r="164" spans="2:9" s="6" customFormat="1" ht="12.75">
      <c r="B164" s="6" t="s">
        <v>299</v>
      </c>
      <c r="C164" s="74">
        <v>1</v>
      </c>
      <c r="D164" s="74">
        <v>2</v>
      </c>
      <c r="E164" s="75" t="s">
        <v>226</v>
      </c>
      <c r="F164" s="75"/>
      <c r="G164" s="75">
        <v>11.5</v>
      </c>
      <c r="H164" s="74">
        <f t="shared" si="7"/>
        <v>736</v>
      </c>
      <c r="I164" s="75">
        <f>(14+18)</f>
        <v>32</v>
      </c>
    </row>
    <row r="165" spans="2:9" s="6" customFormat="1" ht="12.75">
      <c r="B165" s="6" t="s">
        <v>300</v>
      </c>
      <c r="C165" s="74">
        <v>2</v>
      </c>
      <c r="D165" s="74">
        <v>12</v>
      </c>
      <c r="E165" s="75">
        <v>4</v>
      </c>
      <c r="F165" s="75"/>
      <c r="G165" s="75">
        <v>11.5</v>
      </c>
      <c r="H165" s="74">
        <f>SUM(G165*E165*D165*C165)</f>
        <v>1104</v>
      </c>
      <c r="I165" s="75"/>
    </row>
    <row r="166" spans="2:9" s="6" customFormat="1" ht="12.75">
      <c r="B166" s="6" t="s">
        <v>260</v>
      </c>
      <c r="C166" s="74">
        <v>1</v>
      </c>
      <c r="D166" s="74">
        <v>1</v>
      </c>
      <c r="E166" s="75">
        <v>14</v>
      </c>
      <c r="F166" s="75"/>
      <c r="G166" s="75">
        <v>11.5</v>
      </c>
      <c r="H166" s="74">
        <f>SUM(G166*E166*D166*C166)</f>
        <v>161</v>
      </c>
      <c r="I166" s="75"/>
    </row>
    <row r="167" spans="2:9" s="6" customFormat="1" ht="12.75">
      <c r="B167" s="6" t="s">
        <v>251</v>
      </c>
      <c r="C167" s="74">
        <v>1</v>
      </c>
      <c r="D167" s="74">
        <v>2</v>
      </c>
      <c r="E167" s="75" t="s">
        <v>312</v>
      </c>
      <c r="F167" s="75"/>
      <c r="G167" s="75">
        <v>11.5</v>
      </c>
      <c r="H167" s="74">
        <f t="shared" ref="H167:H174" si="8">SUM(I167*G167*D167*C167)</f>
        <v>506</v>
      </c>
      <c r="I167" s="75">
        <f>(14+8)</f>
        <v>22</v>
      </c>
    </row>
    <row r="168" spans="2:9" s="6" customFormat="1" ht="12.75">
      <c r="B168" s="6" t="s">
        <v>241</v>
      </c>
      <c r="C168" s="74">
        <v>1</v>
      </c>
      <c r="D168" s="74">
        <v>2</v>
      </c>
      <c r="E168" s="75" t="s">
        <v>240</v>
      </c>
      <c r="F168" s="75"/>
      <c r="G168" s="75">
        <v>11.5</v>
      </c>
      <c r="H168" s="74">
        <f t="shared" si="8"/>
        <v>1178.75</v>
      </c>
      <c r="I168" s="75">
        <f>(39.25+12)</f>
        <v>51.25</v>
      </c>
    </row>
    <row r="169" spans="2:9" s="6" customFormat="1" ht="12.75">
      <c r="B169" s="6" t="s">
        <v>243</v>
      </c>
      <c r="C169" s="74">
        <v>1</v>
      </c>
      <c r="D169" s="74">
        <v>2</v>
      </c>
      <c r="E169" s="75" t="s">
        <v>239</v>
      </c>
      <c r="F169" s="75"/>
      <c r="G169" s="75">
        <v>11.5</v>
      </c>
      <c r="H169" s="74">
        <f t="shared" si="8"/>
        <v>1086.75</v>
      </c>
      <c r="I169" s="75">
        <f>(35.25+12)</f>
        <v>47.25</v>
      </c>
    </row>
    <row r="170" spans="2:9" s="6" customFormat="1" ht="12.75">
      <c r="B170" s="6" t="s">
        <v>243</v>
      </c>
      <c r="C170" s="74">
        <v>2</v>
      </c>
      <c r="D170" s="74">
        <v>2</v>
      </c>
      <c r="E170" s="75" t="s">
        <v>313</v>
      </c>
      <c r="F170" s="75"/>
      <c r="G170" s="75">
        <v>11.5</v>
      </c>
      <c r="H170" s="74">
        <f t="shared" si="8"/>
        <v>1173</v>
      </c>
      <c r="I170" s="75">
        <f>(17.5+8)</f>
        <v>25.5</v>
      </c>
    </row>
    <row r="171" spans="2:9" s="6" customFormat="1" ht="12.75">
      <c r="B171" s="6" t="s">
        <v>243</v>
      </c>
      <c r="C171" s="74">
        <v>1</v>
      </c>
      <c r="D171" s="74">
        <v>2</v>
      </c>
      <c r="E171" s="75" t="s">
        <v>244</v>
      </c>
      <c r="F171" s="75"/>
      <c r="G171" s="75">
        <v>11.5</v>
      </c>
      <c r="H171" s="74">
        <f t="shared" si="8"/>
        <v>1040.75</v>
      </c>
      <c r="I171" s="75">
        <f>(35.25+10)</f>
        <v>45.25</v>
      </c>
    </row>
    <row r="172" spans="2:9" s="6" customFormat="1" ht="12.75">
      <c r="B172" s="6" t="s">
        <v>243</v>
      </c>
      <c r="C172" s="74">
        <v>1</v>
      </c>
      <c r="D172" s="74">
        <v>2</v>
      </c>
      <c r="E172" s="75" t="s">
        <v>314</v>
      </c>
      <c r="F172" s="75"/>
      <c r="G172" s="75">
        <v>11.5</v>
      </c>
      <c r="H172" s="74">
        <f t="shared" si="8"/>
        <v>759</v>
      </c>
      <c r="I172" s="75">
        <f>(21+12)</f>
        <v>33</v>
      </c>
    </row>
    <row r="173" spans="2:9" s="6" customFormat="1" ht="12.75">
      <c r="B173" s="6" t="s">
        <v>249</v>
      </c>
      <c r="C173" s="74">
        <v>1</v>
      </c>
      <c r="D173" s="74">
        <v>2</v>
      </c>
      <c r="E173" s="75" t="s">
        <v>315</v>
      </c>
      <c r="F173" s="75"/>
      <c r="G173" s="75">
        <v>11.5</v>
      </c>
      <c r="H173" s="74">
        <f t="shared" si="8"/>
        <v>454.25</v>
      </c>
      <c r="I173" s="75">
        <f>(11.75+8)</f>
        <v>19.75</v>
      </c>
    </row>
    <row r="174" spans="2:9" s="6" customFormat="1" ht="12.75">
      <c r="B174" s="6" t="s">
        <v>243</v>
      </c>
      <c r="C174" s="74">
        <v>1</v>
      </c>
      <c r="D174" s="74">
        <v>2</v>
      </c>
      <c r="E174" s="75" t="s">
        <v>316</v>
      </c>
      <c r="F174" s="75"/>
      <c r="G174" s="75">
        <v>11.5</v>
      </c>
      <c r="H174" s="74">
        <f t="shared" si="8"/>
        <v>322</v>
      </c>
      <c r="I174" s="75">
        <f>(7+7)</f>
        <v>14</v>
      </c>
    </row>
    <row r="175" spans="2:9" s="81" customFormat="1" ht="12.75">
      <c r="B175" s="81" t="s">
        <v>54</v>
      </c>
      <c r="C175" s="76">
        <v>2</v>
      </c>
      <c r="D175" s="76">
        <v>2</v>
      </c>
      <c r="E175" s="82" t="s">
        <v>317</v>
      </c>
      <c r="F175" s="82"/>
      <c r="G175" s="75">
        <v>11.5</v>
      </c>
      <c r="H175" s="76">
        <f>SUM(I175*G175*D175*C175)</f>
        <v>759</v>
      </c>
      <c r="I175" s="82">
        <f>(11+5.5)</f>
        <v>16.5</v>
      </c>
    </row>
    <row r="176" spans="2:9" s="81" customFormat="1" ht="12.75">
      <c r="B176" s="81" t="s">
        <v>54</v>
      </c>
      <c r="C176" s="76">
        <v>1</v>
      </c>
      <c r="D176" s="76">
        <v>2</v>
      </c>
      <c r="E176" s="82" t="s">
        <v>318</v>
      </c>
      <c r="F176" s="82"/>
      <c r="G176" s="75">
        <v>11.5</v>
      </c>
      <c r="H176" s="76">
        <f t="shared" ref="H176:H178" si="9">SUM(I176*G176*D176*C176)</f>
        <v>408.25</v>
      </c>
      <c r="I176" s="82">
        <f>(7.75+10)</f>
        <v>17.75</v>
      </c>
    </row>
    <row r="177" spans="1:12" s="81" customFormat="1" ht="12.75">
      <c r="B177" s="81" t="s">
        <v>319</v>
      </c>
      <c r="C177" s="76">
        <v>1</v>
      </c>
      <c r="D177" s="76">
        <v>2</v>
      </c>
      <c r="E177" s="82" t="s">
        <v>228</v>
      </c>
      <c r="F177" s="82"/>
      <c r="G177" s="75">
        <v>11.5</v>
      </c>
      <c r="H177" s="76">
        <f t="shared" si="9"/>
        <v>276</v>
      </c>
      <c r="I177" s="82">
        <f>(6+6)</f>
        <v>12</v>
      </c>
    </row>
    <row r="178" spans="1:12" s="81" customFormat="1" ht="12.75">
      <c r="B178" s="81" t="s">
        <v>54</v>
      </c>
      <c r="C178" s="76">
        <v>1</v>
      </c>
      <c r="D178" s="76">
        <v>2</v>
      </c>
      <c r="E178" s="82" t="s">
        <v>320</v>
      </c>
      <c r="F178" s="82"/>
      <c r="G178" s="75">
        <v>11.5</v>
      </c>
      <c r="H178" s="76">
        <f t="shared" si="9"/>
        <v>609.5</v>
      </c>
      <c r="I178" s="82">
        <f>(16+10.5)</f>
        <v>26.5</v>
      </c>
    </row>
    <row r="179" spans="1:12">
      <c r="C179" s="66"/>
      <c r="D179" s="66"/>
      <c r="E179" s="66"/>
      <c r="F179" s="66"/>
      <c r="G179" s="72" t="s">
        <v>12</v>
      </c>
      <c r="H179" s="73">
        <f>SUM(H150:H178)</f>
        <v>23155.25</v>
      </c>
    </row>
    <row r="180" spans="1:12">
      <c r="A180" s="11" t="s">
        <v>73</v>
      </c>
      <c r="B180" s="11" t="s">
        <v>47</v>
      </c>
    </row>
    <row r="181" spans="1:12">
      <c r="B181" t="s">
        <v>255</v>
      </c>
      <c r="C181" s="94" t="s">
        <v>256</v>
      </c>
      <c r="D181" s="94"/>
      <c r="E181" s="94"/>
      <c r="F181" s="94"/>
      <c r="I181" s="93">
        <f>(115+48+25.5+9+11+12+21.87+29.5+8+6.75+20.25+6.75+14.75+47.25+40+30+4.5+16.75)</f>
        <v>466.87</v>
      </c>
      <c r="J181" s="93"/>
      <c r="K181" s="93"/>
      <c r="L181" s="93"/>
    </row>
    <row r="182" spans="1:12">
      <c r="C182" s="94"/>
      <c r="D182" s="94"/>
      <c r="E182" s="94"/>
      <c r="F182" s="94"/>
    </row>
    <row r="183" spans="1:12">
      <c r="C183" s="94"/>
      <c r="D183" s="94"/>
      <c r="E183" s="94"/>
      <c r="F183" s="94"/>
    </row>
    <row r="184" spans="1:12">
      <c r="C184" s="94"/>
      <c r="D184" s="94"/>
      <c r="E184" s="94"/>
      <c r="F184" s="94"/>
      <c r="G184" s="77">
        <v>12</v>
      </c>
      <c r="H184" s="69">
        <f>SUM(I181*G184)</f>
        <v>5602.4400000000005</v>
      </c>
    </row>
    <row r="185" spans="1:12" ht="15.75" thickBot="1">
      <c r="G185" s="78" t="s">
        <v>12</v>
      </c>
      <c r="H185" s="79">
        <f>SUM(H184:H184)</f>
        <v>5602.4400000000005</v>
      </c>
    </row>
    <row r="186" spans="1:12" ht="15.75" thickBot="1">
      <c r="B186" s="11" t="s">
        <v>34</v>
      </c>
      <c r="G186" s="9" t="s">
        <v>257</v>
      </c>
      <c r="H186" s="34">
        <f>SUM(H185+H179)</f>
        <v>28757.690000000002</v>
      </c>
    </row>
    <row r="187" spans="1:12">
      <c r="B187" t="s">
        <v>203</v>
      </c>
      <c r="C187">
        <v>15</v>
      </c>
      <c r="E187" s="14">
        <v>3.5</v>
      </c>
      <c r="F187" s="14"/>
      <c r="G187" s="14">
        <v>8.5</v>
      </c>
      <c r="H187" s="15">
        <f t="shared" ref="H187:H196" si="10">SUM(G187*E187*C187)</f>
        <v>446.25</v>
      </c>
    </row>
    <row r="188" spans="1:12">
      <c r="B188" t="s">
        <v>204</v>
      </c>
      <c r="C188">
        <v>2</v>
      </c>
      <c r="E188" s="14">
        <v>3</v>
      </c>
      <c r="F188" s="14"/>
      <c r="G188" s="14">
        <v>8.5</v>
      </c>
      <c r="H188" s="15">
        <f t="shared" si="10"/>
        <v>51</v>
      </c>
    </row>
    <row r="189" spans="1:12">
      <c r="B189" t="s">
        <v>205</v>
      </c>
      <c r="C189">
        <v>13</v>
      </c>
      <c r="E189" s="14">
        <v>2.5</v>
      </c>
      <c r="F189" s="14"/>
      <c r="G189" s="14">
        <v>7</v>
      </c>
      <c r="H189" s="15">
        <f t="shared" si="10"/>
        <v>227.5</v>
      </c>
    </row>
    <row r="190" spans="1:12">
      <c r="B190" t="s">
        <v>51</v>
      </c>
      <c r="C190">
        <v>29</v>
      </c>
      <c r="E190" s="14">
        <v>4.5</v>
      </c>
      <c r="F190" s="14"/>
      <c r="G190" s="14">
        <v>4</v>
      </c>
      <c r="H190" s="15">
        <f t="shared" si="10"/>
        <v>522</v>
      </c>
    </row>
    <row r="191" spans="1:12">
      <c r="B191" t="s">
        <v>207</v>
      </c>
      <c r="C191">
        <v>4</v>
      </c>
      <c r="E191" s="14">
        <v>6</v>
      </c>
      <c r="F191" s="14"/>
      <c r="G191" s="14">
        <v>6</v>
      </c>
      <c r="H191" s="15">
        <f t="shared" si="10"/>
        <v>144</v>
      </c>
    </row>
    <row r="192" spans="1:12">
      <c r="B192" t="s">
        <v>208</v>
      </c>
      <c r="C192">
        <v>10</v>
      </c>
      <c r="E192" s="14">
        <v>3</v>
      </c>
      <c r="F192" s="14"/>
      <c r="G192" s="14">
        <v>1.5</v>
      </c>
      <c r="H192" s="15">
        <f t="shared" si="10"/>
        <v>45</v>
      </c>
    </row>
    <row r="193" spans="1:9">
      <c r="B193" t="s">
        <v>207</v>
      </c>
      <c r="C193">
        <v>1</v>
      </c>
      <c r="E193" s="14">
        <v>14</v>
      </c>
      <c r="F193" s="14"/>
      <c r="G193" s="14">
        <v>7</v>
      </c>
      <c r="H193" s="15">
        <f t="shared" si="10"/>
        <v>98</v>
      </c>
    </row>
    <row r="194" spans="1:9">
      <c r="B194" t="s">
        <v>207</v>
      </c>
      <c r="C194">
        <v>1</v>
      </c>
      <c r="E194" s="14">
        <v>10.25</v>
      </c>
      <c r="F194" s="14"/>
      <c r="G194" s="14">
        <v>7</v>
      </c>
      <c r="H194" s="15">
        <f t="shared" si="10"/>
        <v>71.75</v>
      </c>
    </row>
    <row r="195" spans="1:9">
      <c r="B195" t="s">
        <v>207</v>
      </c>
      <c r="C195">
        <v>1</v>
      </c>
      <c r="E195" s="14">
        <v>8</v>
      </c>
      <c r="F195" s="14"/>
      <c r="G195" s="14">
        <v>7</v>
      </c>
      <c r="H195" s="15">
        <f t="shared" si="10"/>
        <v>56</v>
      </c>
    </row>
    <row r="196" spans="1:9" ht="15.75" thickBot="1">
      <c r="B196" t="s">
        <v>207</v>
      </c>
      <c r="C196">
        <v>1</v>
      </c>
      <c r="E196" s="14">
        <v>10</v>
      </c>
      <c r="F196" s="14"/>
      <c r="G196" s="14">
        <v>7</v>
      </c>
      <c r="H196" s="15">
        <f t="shared" si="10"/>
        <v>70</v>
      </c>
    </row>
    <row r="197" spans="1:9" ht="15.75" thickBot="1">
      <c r="G197" s="52" t="s">
        <v>12</v>
      </c>
      <c r="H197" s="56">
        <f>SUM(H187:H196)</f>
        <v>1731.5</v>
      </c>
    </row>
    <row r="198" spans="1:9" ht="15.75" thickBot="1">
      <c r="F198" s="9" t="s">
        <v>59</v>
      </c>
      <c r="G198" s="48"/>
      <c r="H198" s="34">
        <f>SUM(H186-H197)</f>
        <v>27026.190000000002</v>
      </c>
    </row>
    <row r="199" spans="1:9" ht="45">
      <c r="A199">
        <v>5</v>
      </c>
      <c r="B199" s="13" t="s">
        <v>60</v>
      </c>
    </row>
    <row r="200" spans="1:9" s="6" customFormat="1" ht="12.75">
      <c r="B200" s="6" t="s">
        <v>290</v>
      </c>
      <c r="C200" s="74">
        <v>4</v>
      </c>
      <c r="D200" s="74">
        <v>2</v>
      </c>
      <c r="E200" s="75" t="s">
        <v>301</v>
      </c>
      <c r="F200" s="75"/>
      <c r="G200" s="75">
        <v>11</v>
      </c>
      <c r="H200" s="74">
        <f>SUM(I200*G200*D200*C200)</f>
        <v>3410</v>
      </c>
      <c r="I200" s="75">
        <f>(22.75+16)</f>
        <v>38.75</v>
      </c>
    </row>
    <row r="201" spans="1:9" s="6" customFormat="1" ht="12.75">
      <c r="B201" s="6" t="s">
        <v>291</v>
      </c>
      <c r="C201" s="74">
        <v>2</v>
      </c>
      <c r="D201" s="74">
        <v>2</v>
      </c>
      <c r="E201" s="75" t="s">
        <v>302</v>
      </c>
      <c r="F201" s="75"/>
      <c r="G201" s="75">
        <v>11</v>
      </c>
      <c r="H201" s="74">
        <f t="shared" ref="H201:H214" si="11">SUM(I201*G201*D201*C201)</f>
        <v>924</v>
      </c>
      <c r="I201" s="75">
        <f>(11+10)</f>
        <v>21</v>
      </c>
    </row>
    <row r="202" spans="1:9" s="6" customFormat="1" ht="12.75">
      <c r="B202" s="6" t="s">
        <v>292</v>
      </c>
      <c r="C202" s="74">
        <v>2</v>
      </c>
      <c r="D202" s="74">
        <v>2</v>
      </c>
      <c r="E202" s="75" t="s">
        <v>303</v>
      </c>
      <c r="F202" s="75"/>
      <c r="G202" s="75">
        <v>11</v>
      </c>
      <c r="H202" s="74">
        <f t="shared" si="11"/>
        <v>1232</v>
      </c>
      <c r="I202" s="75">
        <f>(14+14)</f>
        <v>28</v>
      </c>
    </row>
    <row r="203" spans="1:9" s="6" customFormat="1" ht="12.75">
      <c r="B203" s="6" t="s">
        <v>75</v>
      </c>
      <c r="C203" s="74">
        <v>1</v>
      </c>
      <c r="D203" s="74">
        <v>2</v>
      </c>
      <c r="E203" s="75" t="s">
        <v>218</v>
      </c>
      <c r="F203" s="75"/>
      <c r="G203" s="75">
        <v>11</v>
      </c>
      <c r="H203" s="74">
        <f t="shared" si="11"/>
        <v>572</v>
      </c>
      <c r="I203" s="75">
        <f>(12+14)</f>
        <v>26</v>
      </c>
    </row>
    <row r="204" spans="1:9" s="6" customFormat="1" ht="12.75">
      <c r="B204" s="6" t="s">
        <v>75</v>
      </c>
      <c r="C204" s="74">
        <v>1</v>
      </c>
      <c r="D204" s="74">
        <v>2</v>
      </c>
      <c r="E204" s="75" t="s">
        <v>304</v>
      </c>
      <c r="F204" s="75"/>
      <c r="G204" s="75">
        <v>11</v>
      </c>
      <c r="H204" s="74">
        <f t="shared" si="11"/>
        <v>660</v>
      </c>
      <c r="I204" s="75">
        <f>(16+14)</f>
        <v>30</v>
      </c>
    </row>
    <row r="205" spans="1:9" s="6" customFormat="1" ht="12.75">
      <c r="B205" s="6" t="s">
        <v>43</v>
      </c>
      <c r="C205" s="74">
        <v>1</v>
      </c>
      <c r="D205" s="74">
        <v>2</v>
      </c>
      <c r="E205" s="75" t="s">
        <v>305</v>
      </c>
      <c r="F205" s="75"/>
      <c r="G205" s="75">
        <v>11</v>
      </c>
      <c r="H205" s="74">
        <f t="shared" si="11"/>
        <v>511.5</v>
      </c>
      <c r="I205" s="75">
        <f>(16+7.25)</f>
        <v>23.25</v>
      </c>
    </row>
    <row r="206" spans="1:9" s="6" customFormat="1" ht="12.75">
      <c r="B206" s="6" t="s">
        <v>43</v>
      </c>
      <c r="C206" s="74">
        <v>1</v>
      </c>
      <c r="D206" s="74">
        <v>2</v>
      </c>
      <c r="E206" s="75" t="s">
        <v>306</v>
      </c>
      <c r="F206" s="75"/>
      <c r="G206" s="75">
        <v>11</v>
      </c>
      <c r="H206" s="74">
        <f t="shared" si="11"/>
        <v>423.5</v>
      </c>
      <c r="I206" s="75">
        <f>(12+7.25)</f>
        <v>19.25</v>
      </c>
    </row>
    <row r="207" spans="1:9" s="6" customFormat="1" ht="12.75">
      <c r="B207" s="6" t="s">
        <v>41</v>
      </c>
      <c r="C207" s="74">
        <v>2</v>
      </c>
      <c r="D207" s="74">
        <v>2</v>
      </c>
      <c r="E207" s="75" t="s">
        <v>307</v>
      </c>
      <c r="F207" s="75"/>
      <c r="G207" s="75">
        <v>11</v>
      </c>
      <c r="H207" s="74">
        <f t="shared" si="11"/>
        <v>561</v>
      </c>
      <c r="I207" s="75">
        <f>(7.75+5)</f>
        <v>12.75</v>
      </c>
    </row>
    <row r="208" spans="1:9" s="6" customFormat="1" ht="12.75">
      <c r="B208" s="6" t="s">
        <v>293</v>
      </c>
      <c r="C208" s="74">
        <v>1</v>
      </c>
      <c r="D208" s="74">
        <v>2</v>
      </c>
      <c r="E208" s="75" t="s">
        <v>308</v>
      </c>
      <c r="F208" s="75"/>
      <c r="G208" s="75">
        <v>11</v>
      </c>
      <c r="H208" s="74">
        <f t="shared" si="11"/>
        <v>594</v>
      </c>
      <c r="I208" s="75">
        <f>(16+11)</f>
        <v>27</v>
      </c>
    </row>
    <row r="209" spans="2:9" s="6" customFormat="1" ht="12.75">
      <c r="B209" s="6" t="s">
        <v>294</v>
      </c>
      <c r="C209" s="74">
        <v>1</v>
      </c>
      <c r="D209" s="74">
        <v>2</v>
      </c>
      <c r="E209" s="75" t="s">
        <v>309</v>
      </c>
      <c r="F209" s="75"/>
      <c r="G209" s="75">
        <v>11</v>
      </c>
      <c r="H209" s="74">
        <f t="shared" si="11"/>
        <v>506</v>
      </c>
      <c r="I209" s="75">
        <f>(12+11)</f>
        <v>23</v>
      </c>
    </row>
    <row r="210" spans="2:9" s="6" customFormat="1" ht="12.75">
      <c r="B210" s="6" t="s">
        <v>295</v>
      </c>
      <c r="C210" s="74">
        <v>1</v>
      </c>
      <c r="D210" s="74">
        <v>2</v>
      </c>
      <c r="E210" s="75" t="s">
        <v>310</v>
      </c>
      <c r="F210" s="75"/>
      <c r="G210" s="75">
        <v>11</v>
      </c>
      <c r="H210" s="74">
        <f t="shared" si="11"/>
        <v>550</v>
      </c>
      <c r="I210" s="75">
        <f>(14+11)</f>
        <v>25</v>
      </c>
    </row>
    <row r="211" spans="2:9" s="6" customFormat="1" ht="12.75">
      <c r="B211" s="6" t="s">
        <v>296</v>
      </c>
      <c r="C211" s="74">
        <v>1</v>
      </c>
      <c r="D211" s="74">
        <v>2</v>
      </c>
      <c r="E211" s="75" t="s">
        <v>310</v>
      </c>
      <c r="F211" s="75"/>
      <c r="G211" s="75">
        <v>11</v>
      </c>
      <c r="H211" s="74">
        <f t="shared" si="11"/>
        <v>550</v>
      </c>
      <c r="I211" s="75">
        <f>(14+11)</f>
        <v>25</v>
      </c>
    </row>
    <row r="212" spans="2:9" s="6" customFormat="1" ht="12.75">
      <c r="B212" s="6" t="s">
        <v>297</v>
      </c>
      <c r="C212" s="74">
        <v>1</v>
      </c>
      <c r="D212" s="74">
        <v>2</v>
      </c>
      <c r="E212" s="75" t="s">
        <v>226</v>
      </c>
      <c r="F212" s="75"/>
      <c r="G212" s="75">
        <v>11</v>
      </c>
      <c r="H212" s="74">
        <f t="shared" si="11"/>
        <v>704</v>
      </c>
      <c r="I212" s="75">
        <f>(14+18)</f>
        <v>32</v>
      </c>
    </row>
    <row r="213" spans="2:9" s="6" customFormat="1" ht="12.75">
      <c r="B213" s="6" t="s">
        <v>298</v>
      </c>
      <c r="C213" s="74">
        <v>2</v>
      </c>
      <c r="D213" s="74">
        <v>2</v>
      </c>
      <c r="E213" s="75" t="s">
        <v>311</v>
      </c>
      <c r="F213" s="75"/>
      <c r="G213" s="75">
        <v>11</v>
      </c>
      <c r="H213" s="74">
        <f t="shared" si="11"/>
        <v>836</v>
      </c>
      <c r="I213" s="75">
        <f>(12+7)</f>
        <v>19</v>
      </c>
    </row>
    <row r="214" spans="2:9" s="6" customFormat="1" ht="12.75">
      <c r="B214" s="6" t="s">
        <v>299</v>
      </c>
      <c r="C214" s="74">
        <v>1</v>
      </c>
      <c r="D214" s="74">
        <v>2</v>
      </c>
      <c r="E214" s="75" t="s">
        <v>226</v>
      </c>
      <c r="F214" s="75"/>
      <c r="G214" s="75">
        <v>11</v>
      </c>
      <c r="H214" s="74">
        <f t="shared" si="11"/>
        <v>704</v>
      </c>
      <c r="I214" s="75">
        <f>(14+18)</f>
        <v>32</v>
      </c>
    </row>
    <row r="215" spans="2:9" s="6" customFormat="1" ht="12.75">
      <c r="B215" s="6" t="s">
        <v>300</v>
      </c>
      <c r="C215" s="74">
        <v>2</v>
      </c>
      <c r="D215" s="74">
        <v>12</v>
      </c>
      <c r="E215" s="75">
        <v>4</v>
      </c>
      <c r="F215" s="75"/>
      <c r="G215" s="75">
        <v>11</v>
      </c>
      <c r="H215" s="74">
        <f>SUM(G215*E215*D215*C215)</f>
        <v>1056</v>
      </c>
      <c r="I215" s="75"/>
    </row>
    <row r="216" spans="2:9" s="6" customFormat="1" ht="12.75">
      <c r="B216" s="6" t="s">
        <v>260</v>
      </c>
      <c r="C216" s="74">
        <v>1</v>
      </c>
      <c r="D216" s="74">
        <v>1</v>
      </c>
      <c r="E216" s="75">
        <v>14</v>
      </c>
      <c r="F216" s="75"/>
      <c r="G216" s="75">
        <v>11</v>
      </c>
      <c r="H216" s="74">
        <f>SUM(G216*E216*D216*C216)</f>
        <v>154</v>
      </c>
      <c r="I216" s="75"/>
    </row>
    <row r="217" spans="2:9" s="6" customFormat="1" ht="12.75">
      <c r="B217" s="6" t="s">
        <v>251</v>
      </c>
      <c r="C217" s="74">
        <v>1</v>
      </c>
      <c r="D217" s="74">
        <v>2</v>
      </c>
      <c r="E217" s="75" t="s">
        <v>312</v>
      </c>
      <c r="F217" s="75"/>
      <c r="G217" s="75">
        <v>11</v>
      </c>
      <c r="H217" s="74">
        <f t="shared" ref="H217:H224" si="12">SUM(I217*G217*D217*C217)</f>
        <v>484</v>
      </c>
      <c r="I217" s="75">
        <f>(14+8)</f>
        <v>22</v>
      </c>
    </row>
    <row r="218" spans="2:9" s="6" customFormat="1" ht="12.75">
      <c r="B218" s="6" t="s">
        <v>241</v>
      </c>
      <c r="C218" s="74">
        <v>1</v>
      </c>
      <c r="D218" s="74">
        <v>2</v>
      </c>
      <c r="E218" s="75" t="s">
        <v>240</v>
      </c>
      <c r="F218" s="75"/>
      <c r="G218" s="75">
        <v>11</v>
      </c>
      <c r="H218" s="74">
        <f t="shared" si="12"/>
        <v>1127.5</v>
      </c>
      <c r="I218" s="75">
        <f>(39.25+12)</f>
        <v>51.25</v>
      </c>
    </row>
    <row r="219" spans="2:9" s="6" customFormat="1" ht="12.75">
      <c r="B219" s="6" t="s">
        <v>243</v>
      </c>
      <c r="C219" s="74">
        <v>1</v>
      </c>
      <c r="D219" s="74">
        <v>2</v>
      </c>
      <c r="E219" s="75" t="s">
        <v>239</v>
      </c>
      <c r="F219" s="75"/>
      <c r="G219" s="75">
        <v>11</v>
      </c>
      <c r="H219" s="74">
        <f t="shared" si="12"/>
        <v>1039.5</v>
      </c>
      <c r="I219" s="75">
        <f>(35.25+12)</f>
        <v>47.25</v>
      </c>
    </row>
    <row r="220" spans="2:9" s="6" customFormat="1" ht="12.75">
      <c r="B220" s="6" t="s">
        <v>243</v>
      </c>
      <c r="C220" s="74">
        <v>2</v>
      </c>
      <c r="D220" s="74">
        <v>2</v>
      </c>
      <c r="E220" s="75" t="s">
        <v>313</v>
      </c>
      <c r="F220" s="75"/>
      <c r="G220" s="75">
        <v>11</v>
      </c>
      <c r="H220" s="74">
        <f t="shared" si="12"/>
        <v>1122</v>
      </c>
      <c r="I220" s="75">
        <f>(17.5+8)</f>
        <v>25.5</v>
      </c>
    </row>
    <row r="221" spans="2:9" s="6" customFormat="1" ht="12.75">
      <c r="B221" s="6" t="s">
        <v>243</v>
      </c>
      <c r="C221" s="74">
        <v>1</v>
      </c>
      <c r="D221" s="74">
        <v>2</v>
      </c>
      <c r="E221" s="75" t="s">
        <v>244</v>
      </c>
      <c r="F221" s="75"/>
      <c r="G221" s="75">
        <v>11</v>
      </c>
      <c r="H221" s="74">
        <f t="shared" si="12"/>
        <v>995.5</v>
      </c>
      <c r="I221" s="75">
        <f>(35.25+10)</f>
        <v>45.25</v>
      </c>
    </row>
    <row r="222" spans="2:9" s="6" customFormat="1" ht="12.75">
      <c r="B222" s="6" t="s">
        <v>243</v>
      </c>
      <c r="C222" s="74">
        <v>1</v>
      </c>
      <c r="D222" s="74">
        <v>2</v>
      </c>
      <c r="E222" s="75" t="s">
        <v>314</v>
      </c>
      <c r="F222" s="75"/>
      <c r="G222" s="75">
        <v>11</v>
      </c>
      <c r="H222" s="74">
        <f t="shared" si="12"/>
        <v>726</v>
      </c>
      <c r="I222" s="75">
        <f>(21+12)</f>
        <v>33</v>
      </c>
    </row>
    <row r="223" spans="2:9" s="6" customFormat="1" ht="12.75">
      <c r="B223" s="6" t="s">
        <v>249</v>
      </c>
      <c r="C223" s="74">
        <v>1</v>
      </c>
      <c r="D223" s="74">
        <v>2</v>
      </c>
      <c r="E223" s="75" t="s">
        <v>315</v>
      </c>
      <c r="F223" s="75"/>
      <c r="G223" s="75">
        <v>11</v>
      </c>
      <c r="H223" s="74">
        <f t="shared" si="12"/>
        <v>434.5</v>
      </c>
      <c r="I223" s="75">
        <f>(11.75+8)</f>
        <v>19.75</v>
      </c>
    </row>
    <row r="224" spans="2:9" s="6" customFormat="1" ht="12.75">
      <c r="B224" s="6" t="s">
        <v>243</v>
      </c>
      <c r="C224" s="74">
        <v>1</v>
      </c>
      <c r="D224" s="74">
        <v>2</v>
      </c>
      <c r="E224" s="75" t="s">
        <v>316</v>
      </c>
      <c r="F224" s="75"/>
      <c r="G224" s="75">
        <v>11</v>
      </c>
      <c r="H224" s="74">
        <f t="shared" si="12"/>
        <v>308</v>
      </c>
      <c r="I224" s="75">
        <f>(7+7)</f>
        <v>14</v>
      </c>
    </row>
    <row r="225" spans="1:12" s="81" customFormat="1" ht="12">
      <c r="B225" s="81" t="s">
        <v>54</v>
      </c>
      <c r="C225" s="76">
        <v>2</v>
      </c>
      <c r="D225" s="76">
        <v>2</v>
      </c>
      <c r="E225" s="82" t="s">
        <v>317</v>
      </c>
      <c r="F225" s="82"/>
      <c r="G225" s="82">
        <v>4.5</v>
      </c>
      <c r="H225" s="76">
        <f>SUM(I225*G225*D225*C225)</f>
        <v>297</v>
      </c>
      <c r="I225" s="82">
        <f>(11+5.5)</f>
        <v>16.5</v>
      </c>
    </row>
    <row r="226" spans="1:12" s="81" customFormat="1" ht="12">
      <c r="B226" s="81" t="s">
        <v>54</v>
      </c>
      <c r="C226" s="76">
        <v>1</v>
      </c>
      <c r="D226" s="76">
        <v>2</v>
      </c>
      <c r="E226" s="82" t="s">
        <v>318</v>
      </c>
      <c r="F226" s="82"/>
      <c r="G226" s="82">
        <v>4.5</v>
      </c>
      <c r="H226" s="76">
        <f t="shared" ref="H226:H228" si="13">SUM(I226*G226*D226*C226)</f>
        <v>159.75</v>
      </c>
      <c r="I226" s="82">
        <f>(7.75+10)</f>
        <v>17.75</v>
      </c>
    </row>
    <row r="227" spans="1:12" s="81" customFormat="1" ht="12">
      <c r="B227" s="81" t="s">
        <v>319</v>
      </c>
      <c r="C227" s="76">
        <v>1</v>
      </c>
      <c r="D227" s="76">
        <v>2</v>
      </c>
      <c r="E227" s="82" t="s">
        <v>228</v>
      </c>
      <c r="F227" s="82"/>
      <c r="G227" s="82">
        <v>4.5</v>
      </c>
      <c r="H227" s="76">
        <f t="shared" si="13"/>
        <v>108</v>
      </c>
      <c r="I227" s="82">
        <f>(6+6)</f>
        <v>12</v>
      </c>
    </row>
    <row r="228" spans="1:12" s="81" customFormat="1" ht="12">
      <c r="B228" s="81" t="s">
        <v>54</v>
      </c>
      <c r="C228" s="76">
        <v>1</v>
      </c>
      <c r="D228" s="76">
        <v>2</v>
      </c>
      <c r="E228" s="82" t="s">
        <v>320</v>
      </c>
      <c r="F228" s="82"/>
      <c r="G228" s="82">
        <v>4.5</v>
      </c>
      <c r="H228" s="76">
        <f t="shared" si="13"/>
        <v>238.5</v>
      </c>
      <c r="I228" s="82">
        <f>(16+10.5)</f>
        <v>26.5</v>
      </c>
    </row>
    <row r="229" spans="1:12">
      <c r="C229" s="66"/>
      <c r="D229" s="66"/>
      <c r="E229" s="66"/>
      <c r="F229" s="66"/>
      <c r="G229" s="72" t="s">
        <v>12</v>
      </c>
      <c r="H229" s="73">
        <f>SUM(H200:H228)</f>
        <v>20988.25</v>
      </c>
    </row>
    <row r="230" spans="1:12">
      <c r="A230" s="11" t="s">
        <v>72</v>
      </c>
      <c r="B230" s="11" t="s">
        <v>47</v>
      </c>
    </row>
    <row r="231" spans="1:12">
      <c r="B231" t="s">
        <v>255</v>
      </c>
      <c r="C231" s="94" t="s">
        <v>256</v>
      </c>
      <c r="D231" s="94"/>
      <c r="E231" s="94"/>
      <c r="F231" s="94"/>
      <c r="I231" s="93">
        <f>(115+48+25.5+9+11+12+21.87+29.5+8+6.75+20.25+6.75+14.75+47.25+40+30+4.5+16.75)</f>
        <v>466.87</v>
      </c>
      <c r="J231" s="93"/>
      <c r="K231" s="93"/>
      <c r="L231" s="93"/>
    </row>
    <row r="232" spans="1:12">
      <c r="C232" s="94"/>
      <c r="D232" s="94"/>
      <c r="E232" s="94"/>
      <c r="F232" s="94"/>
    </row>
    <row r="233" spans="1:12">
      <c r="C233" s="94"/>
      <c r="D233" s="94"/>
      <c r="E233" s="94"/>
      <c r="F233" s="94"/>
    </row>
    <row r="234" spans="1:12">
      <c r="C234" s="94"/>
      <c r="D234" s="94"/>
      <c r="E234" s="94"/>
      <c r="F234" s="94"/>
      <c r="G234" s="77">
        <v>12</v>
      </c>
      <c r="H234" s="69">
        <f>SUM(I231*G234)</f>
        <v>5602.4400000000005</v>
      </c>
    </row>
    <row r="235" spans="1:12" ht="15.75" thickBot="1">
      <c r="G235" s="78" t="s">
        <v>12</v>
      </c>
      <c r="H235" s="79">
        <f>SUM(H234:H234)</f>
        <v>5602.4400000000005</v>
      </c>
    </row>
    <row r="236" spans="1:12" ht="15.75" thickBot="1">
      <c r="G236" s="9" t="s">
        <v>257</v>
      </c>
      <c r="H236" s="34">
        <f>SUM(H235+H229)</f>
        <v>26590.690000000002</v>
      </c>
    </row>
    <row r="237" spans="1:12">
      <c r="B237" s="11" t="s">
        <v>34</v>
      </c>
    </row>
    <row r="238" spans="1:12">
      <c r="B238" t="s">
        <v>203</v>
      </c>
      <c r="C238">
        <v>15</v>
      </c>
      <c r="E238" s="14">
        <v>3.5</v>
      </c>
      <c r="F238" s="14"/>
      <c r="G238" s="14">
        <v>8.5</v>
      </c>
      <c r="H238" s="15">
        <f t="shared" ref="H238:H247" si="14">SUM(G238*E238*C238)</f>
        <v>446.25</v>
      </c>
    </row>
    <row r="239" spans="1:12">
      <c r="B239" t="s">
        <v>204</v>
      </c>
      <c r="C239">
        <v>2</v>
      </c>
      <c r="E239" s="14">
        <v>3</v>
      </c>
      <c r="F239" s="14"/>
      <c r="G239" s="14">
        <v>7</v>
      </c>
      <c r="H239" s="15">
        <f t="shared" si="14"/>
        <v>42</v>
      </c>
    </row>
    <row r="240" spans="1:12">
      <c r="B240" t="s">
        <v>205</v>
      </c>
      <c r="C240">
        <v>13</v>
      </c>
      <c r="E240" s="14">
        <v>2.5</v>
      </c>
      <c r="F240" s="14"/>
      <c r="G240" s="14">
        <v>7</v>
      </c>
      <c r="H240" s="15">
        <f t="shared" si="14"/>
        <v>227.5</v>
      </c>
    </row>
    <row r="241" spans="1:8">
      <c r="B241" t="s">
        <v>51</v>
      </c>
      <c r="C241">
        <v>29</v>
      </c>
      <c r="E241" s="14">
        <v>4.5</v>
      </c>
      <c r="F241" s="14"/>
      <c r="G241" s="14">
        <v>4</v>
      </c>
      <c r="H241" s="15">
        <f t="shared" si="14"/>
        <v>522</v>
      </c>
    </row>
    <row r="242" spans="1:8">
      <c r="B242" t="s">
        <v>207</v>
      </c>
      <c r="C242">
        <v>4</v>
      </c>
      <c r="E242" s="14">
        <v>6</v>
      </c>
      <c r="F242" s="14"/>
      <c r="G242" s="14">
        <v>6</v>
      </c>
      <c r="H242" s="15">
        <f t="shared" si="14"/>
        <v>144</v>
      </c>
    </row>
    <row r="243" spans="1:8">
      <c r="B243" t="s">
        <v>208</v>
      </c>
      <c r="C243">
        <v>10</v>
      </c>
      <c r="E243" s="14">
        <v>3</v>
      </c>
      <c r="F243" s="14"/>
      <c r="G243" s="14">
        <v>1.5</v>
      </c>
      <c r="H243" s="15">
        <f t="shared" si="14"/>
        <v>45</v>
      </c>
    </row>
    <row r="244" spans="1:8">
      <c r="B244" t="s">
        <v>207</v>
      </c>
      <c r="C244">
        <v>1</v>
      </c>
      <c r="E244" s="14">
        <v>14</v>
      </c>
      <c r="F244" s="14"/>
      <c r="G244" s="14">
        <v>7</v>
      </c>
      <c r="H244" s="15">
        <f t="shared" si="14"/>
        <v>98</v>
      </c>
    </row>
    <row r="245" spans="1:8">
      <c r="B245" t="s">
        <v>207</v>
      </c>
      <c r="C245">
        <v>1</v>
      </c>
      <c r="E245" s="14">
        <v>10.25</v>
      </c>
      <c r="F245" s="14"/>
      <c r="G245" s="14">
        <v>7</v>
      </c>
      <c r="H245" s="15">
        <f t="shared" si="14"/>
        <v>71.75</v>
      </c>
    </row>
    <row r="246" spans="1:8">
      <c r="B246" t="s">
        <v>207</v>
      </c>
      <c r="C246">
        <v>1</v>
      </c>
      <c r="E246" s="14">
        <v>8</v>
      </c>
      <c r="F246" s="14"/>
      <c r="G246" s="14">
        <v>7</v>
      </c>
      <c r="H246" s="15">
        <f t="shared" si="14"/>
        <v>56</v>
      </c>
    </row>
    <row r="247" spans="1:8" ht="15.75" thickBot="1">
      <c r="B247" t="s">
        <v>207</v>
      </c>
      <c r="C247">
        <v>1</v>
      </c>
      <c r="E247" s="14">
        <v>10</v>
      </c>
      <c r="F247" s="14"/>
      <c r="G247" s="14">
        <v>7</v>
      </c>
      <c r="H247" s="15">
        <f t="shared" si="14"/>
        <v>70</v>
      </c>
    </row>
    <row r="248" spans="1:8" ht="15.75" thickBot="1">
      <c r="G248" s="52" t="s">
        <v>12</v>
      </c>
      <c r="H248" s="56">
        <f>SUM(H238:H247)</f>
        <v>1722.5</v>
      </c>
    </row>
    <row r="249" spans="1:8" ht="15.75" thickBot="1">
      <c r="F249" s="9" t="s">
        <v>59</v>
      </c>
      <c r="G249" s="48"/>
      <c r="H249" s="34">
        <f>SUM(H236-H248)</f>
        <v>24868.190000000002</v>
      </c>
    </row>
    <row r="250" spans="1:8" ht="75">
      <c r="A250">
        <v>6</v>
      </c>
      <c r="B250" s="13" t="s">
        <v>74</v>
      </c>
    </row>
    <row r="251" spans="1:8" s="6" customFormat="1" ht="12.75">
      <c r="B251" s="6" t="s">
        <v>290</v>
      </c>
      <c r="C251" s="74">
        <v>4</v>
      </c>
      <c r="D251" s="74"/>
      <c r="E251" s="75">
        <v>22.75</v>
      </c>
      <c r="F251" s="75">
        <v>16</v>
      </c>
      <c r="G251" s="75">
        <v>0.17</v>
      </c>
      <c r="H251" s="74">
        <f t="shared" ref="H251:H265" si="15">SUM(G251*F251*E251*C251)</f>
        <v>247.52</v>
      </c>
    </row>
    <row r="252" spans="1:8" s="6" customFormat="1" ht="12.75">
      <c r="B252" s="6" t="s">
        <v>291</v>
      </c>
      <c r="C252" s="74">
        <v>2</v>
      </c>
      <c r="D252" s="74"/>
      <c r="E252" s="75">
        <v>11</v>
      </c>
      <c r="F252" s="75">
        <v>10</v>
      </c>
      <c r="G252" s="75">
        <v>0.17</v>
      </c>
      <c r="H252" s="74">
        <f t="shared" si="15"/>
        <v>37.400000000000006</v>
      </c>
    </row>
    <row r="253" spans="1:8" s="6" customFormat="1" ht="12.75">
      <c r="B253" s="6" t="s">
        <v>292</v>
      </c>
      <c r="C253" s="74">
        <v>2</v>
      </c>
      <c r="D253" s="74"/>
      <c r="E253" s="75">
        <v>14</v>
      </c>
      <c r="F253" s="75">
        <v>14</v>
      </c>
      <c r="G253" s="75">
        <v>0.17</v>
      </c>
      <c r="H253" s="74">
        <f t="shared" si="15"/>
        <v>66.640000000000015</v>
      </c>
    </row>
    <row r="254" spans="1:8" s="6" customFormat="1" ht="12.75">
      <c r="B254" s="6" t="s">
        <v>75</v>
      </c>
      <c r="C254" s="74">
        <v>1</v>
      </c>
      <c r="D254" s="74"/>
      <c r="E254" s="75">
        <v>12</v>
      </c>
      <c r="F254" s="75">
        <v>14</v>
      </c>
      <c r="G254" s="75">
        <v>0.17</v>
      </c>
      <c r="H254" s="74">
        <f t="shared" si="15"/>
        <v>28.560000000000002</v>
      </c>
    </row>
    <row r="255" spans="1:8" s="6" customFormat="1" ht="12.75">
      <c r="B255" s="6" t="s">
        <v>75</v>
      </c>
      <c r="C255" s="74">
        <v>1</v>
      </c>
      <c r="D255" s="74"/>
      <c r="E255" s="75">
        <v>16</v>
      </c>
      <c r="F255" s="75">
        <v>14</v>
      </c>
      <c r="G255" s="75">
        <v>0.17</v>
      </c>
      <c r="H255" s="74">
        <f t="shared" si="15"/>
        <v>38.080000000000005</v>
      </c>
    </row>
    <row r="256" spans="1:8" s="6" customFormat="1" ht="12.75">
      <c r="B256" s="6" t="s">
        <v>43</v>
      </c>
      <c r="C256" s="74">
        <v>1</v>
      </c>
      <c r="D256" s="74"/>
      <c r="E256" s="75">
        <v>16</v>
      </c>
      <c r="F256" s="75">
        <v>7.25</v>
      </c>
      <c r="G256" s="75">
        <v>0.17</v>
      </c>
      <c r="H256" s="74">
        <f t="shared" si="15"/>
        <v>19.720000000000002</v>
      </c>
    </row>
    <row r="257" spans="2:8" s="6" customFormat="1" ht="12.75">
      <c r="B257" s="6" t="s">
        <v>43</v>
      </c>
      <c r="C257" s="74">
        <v>1</v>
      </c>
      <c r="D257" s="74"/>
      <c r="E257" s="75">
        <v>12</v>
      </c>
      <c r="F257" s="75">
        <v>7.25</v>
      </c>
      <c r="G257" s="75">
        <v>0.17</v>
      </c>
      <c r="H257" s="74">
        <f t="shared" si="15"/>
        <v>14.790000000000003</v>
      </c>
    </row>
    <row r="258" spans="2:8" s="6" customFormat="1" ht="12.75">
      <c r="B258" s="6" t="s">
        <v>41</v>
      </c>
      <c r="C258" s="74">
        <v>2</v>
      </c>
      <c r="D258" s="74"/>
      <c r="E258" s="75">
        <v>7.75</v>
      </c>
      <c r="F258" s="75">
        <v>5</v>
      </c>
      <c r="G258" s="75">
        <v>0.17</v>
      </c>
      <c r="H258" s="74">
        <f t="shared" si="15"/>
        <v>13.175000000000001</v>
      </c>
    </row>
    <row r="259" spans="2:8" s="6" customFormat="1" ht="12.75">
      <c r="B259" s="6" t="s">
        <v>293</v>
      </c>
      <c r="C259" s="74">
        <v>1</v>
      </c>
      <c r="D259" s="74"/>
      <c r="E259" s="75">
        <v>16</v>
      </c>
      <c r="F259" s="75">
        <v>11</v>
      </c>
      <c r="G259" s="75">
        <v>0.17</v>
      </c>
      <c r="H259" s="74">
        <f t="shared" si="15"/>
        <v>29.92</v>
      </c>
    </row>
    <row r="260" spans="2:8" s="6" customFormat="1" ht="12.75">
      <c r="B260" s="6" t="s">
        <v>294</v>
      </c>
      <c r="C260" s="74">
        <v>1</v>
      </c>
      <c r="D260" s="74"/>
      <c r="E260" s="75">
        <v>12</v>
      </c>
      <c r="F260" s="75">
        <v>11</v>
      </c>
      <c r="G260" s="75">
        <v>0.17</v>
      </c>
      <c r="H260" s="74">
        <f t="shared" si="15"/>
        <v>22.44</v>
      </c>
    </row>
    <row r="261" spans="2:8" s="6" customFormat="1" ht="12.75">
      <c r="B261" s="6" t="s">
        <v>295</v>
      </c>
      <c r="C261" s="74">
        <v>1</v>
      </c>
      <c r="D261" s="74"/>
      <c r="E261" s="75">
        <v>14</v>
      </c>
      <c r="F261" s="75">
        <v>11</v>
      </c>
      <c r="G261" s="75">
        <v>0.17</v>
      </c>
      <c r="H261" s="74">
        <f t="shared" si="15"/>
        <v>26.18</v>
      </c>
    </row>
    <row r="262" spans="2:8" s="6" customFormat="1" ht="12.75">
      <c r="B262" s="6" t="s">
        <v>296</v>
      </c>
      <c r="C262" s="74">
        <v>1</v>
      </c>
      <c r="D262" s="74"/>
      <c r="E262" s="75">
        <v>14</v>
      </c>
      <c r="F262" s="75">
        <v>11</v>
      </c>
      <c r="G262" s="75">
        <v>0.17</v>
      </c>
      <c r="H262" s="74">
        <f t="shared" si="15"/>
        <v>26.18</v>
      </c>
    </row>
    <row r="263" spans="2:8" s="6" customFormat="1" ht="12.75">
      <c r="B263" s="6" t="s">
        <v>297</v>
      </c>
      <c r="C263" s="74">
        <v>1</v>
      </c>
      <c r="D263" s="74"/>
      <c r="E263" s="75">
        <v>14</v>
      </c>
      <c r="F263" s="75">
        <v>18</v>
      </c>
      <c r="G263" s="75">
        <v>0.17</v>
      </c>
      <c r="H263" s="74">
        <f t="shared" si="15"/>
        <v>42.84</v>
      </c>
    </row>
    <row r="264" spans="2:8" s="6" customFormat="1" ht="12.75">
      <c r="B264" s="6" t="s">
        <v>298</v>
      </c>
      <c r="C264" s="74">
        <v>2</v>
      </c>
      <c r="D264" s="74"/>
      <c r="E264" s="75">
        <v>12</v>
      </c>
      <c r="F264" s="75">
        <v>7</v>
      </c>
      <c r="G264" s="75">
        <v>0.17</v>
      </c>
      <c r="H264" s="74">
        <f t="shared" si="15"/>
        <v>28.560000000000002</v>
      </c>
    </row>
    <row r="265" spans="2:8" s="6" customFormat="1" ht="12.75">
      <c r="B265" s="6" t="s">
        <v>299</v>
      </c>
      <c r="C265" s="74">
        <v>1</v>
      </c>
      <c r="D265" s="74"/>
      <c r="E265" s="75">
        <v>14</v>
      </c>
      <c r="F265" s="75">
        <v>18</v>
      </c>
      <c r="G265" s="75">
        <v>0.17</v>
      </c>
      <c r="H265" s="74">
        <f t="shared" si="15"/>
        <v>42.84</v>
      </c>
    </row>
    <row r="266" spans="2:8" s="6" customFormat="1" ht="12.75">
      <c r="B266" s="6" t="s">
        <v>300</v>
      </c>
      <c r="C266" s="74">
        <v>2</v>
      </c>
      <c r="D266" s="74">
        <v>12</v>
      </c>
      <c r="E266" s="75">
        <v>4</v>
      </c>
      <c r="F266" s="75">
        <v>1</v>
      </c>
      <c r="G266" s="75">
        <v>0.17</v>
      </c>
      <c r="H266" s="74">
        <f>SUM(G266*F266*E266*D266*C266)</f>
        <v>16.32</v>
      </c>
    </row>
    <row r="267" spans="2:8" s="6" customFormat="1" ht="12.75">
      <c r="B267" s="6" t="s">
        <v>260</v>
      </c>
      <c r="C267" s="74">
        <v>1</v>
      </c>
      <c r="D267" s="74">
        <v>1</v>
      </c>
      <c r="E267" s="75">
        <v>14</v>
      </c>
      <c r="F267" s="75">
        <v>4</v>
      </c>
      <c r="G267" s="75">
        <v>0.17</v>
      </c>
      <c r="H267" s="74">
        <f>SUM(G267*F267*E267*D267*C267)</f>
        <v>9.5200000000000014</v>
      </c>
    </row>
    <row r="268" spans="2:8" s="6" customFormat="1" ht="12.75">
      <c r="B268" s="6" t="s">
        <v>251</v>
      </c>
      <c r="C268" s="74">
        <v>1</v>
      </c>
      <c r="D268" s="74"/>
      <c r="E268" s="75">
        <v>14</v>
      </c>
      <c r="F268" s="75">
        <v>8</v>
      </c>
      <c r="G268" s="75">
        <v>0.17</v>
      </c>
      <c r="H268" s="74">
        <f t="shared" ref="H268:H274" si="16">SUM(G268*F268*E268*C268)</f>
        <v>19.040000000000003</v>
      </c>
    </row>
    <row r="269" spans="2:8" s="6" customFormat="1" ht="12.75">
      <c r="B269" s="6" t="s">
        <v>241</v>
      </c>
      <c r="C269" s="74">
        <v>1</v>
      </c>
      <c r="D269" s="74"/>
      <c r="E269" s="75">
        <v>39.25</v>
      </c>
      <c r="F269" s="75">
        <v>12</v>
      </c>
      <c r="G269" s="75">
        <v>0.17</v>
      </c>
      <c r="H269" s="74">
        <f t="shared" si="16"/>
        <v>80.070000000000007</v>
      </c>
    </row>
    <row r="270" spans="2:8" s="6" customFormat="1" ht="12.75">
      <c r="B270" s="6" t="s">
        <v>243</v>
      </c>
      <c r="C270" s="74">
        <v>1</v>
      </c>
      <c r="D270" s="74"/>
      <c r="E270" s="75">
        <v>35.25</v>
      </c>
      <c r="F270" s="75">
        <v>10</v>
      </c>
      <c r="G270" s="75">
        <v>0.17</v>
      </c>
      <c r="H270" s="74">
        <f t="shared" si="16"/>
        <v>59.925000000000004</v>
      </c>
    </row>
    <row r="271" spans="2:8" s="6" customFormat="1" ht="12.75">
      <c r="B271" s="6" t="s">
        <v>243</v>
      </c>
      <c r="C271" s="74">
        <v>2</v>
      </c>
      <c r="D271" s="74"/>
      <c r="E271" s="75">
        <v>17.5</v>
      </c>
      <c r="F271" s="75">
        <v>8</v>
      </c>
      <c r="G271" s="75">
        <v>0.17</v>
      </c>
      <c r="H271" s="74">
        <f t="shared" si="16"/>
        <v>47.6</v>
      </c>
    </row>
    <row r="272" spans="2:8" s="6" customFormat="1" ht="12.75">
      <c r="B272" s="6" t="s">
        <v>243</v>
      </c>
      <c r="C272" s="74">
        <v>1</v>
      </c>
      <c r="D272" s="74"/>
      <c r="E272" s="75">
        <v>35.25</v>
      </c>
      <c r="F272" s="75">
        <v>10</v>
      </c>
      <c r="G272" s="75">
        <v>0.17</v>
      </c>
      <c r="H272" s="74">
        <f t="shared" si="16"/>
        <v>59.925000000000004</v>
      </c>
    </row>
    <row r="273" spans="1:8" s="6" customFormat="1" ht="12.75">
      <c r="B273" s="6" t="s">
        <v>243</v>
      </c>
      <c r="C273" s="74">
        <v>1</v>
      </c>
      <c r="D273" s="74"/>
      <c r="E273" s="75">
        <v>21</v>
      </c>
      <c r="F273" s="75">
        <v>12</v>
      </c>
      <c r="G273" s="75">
        <v>0.17</v>
      </c>
      <c r="H273" s="74">
        <f t="shared" si="16"/>
        <v>42.84</v>
      </c>
    </row>
    <row r="274" spans="1:8" s="6" customFormat="1" ht="12.75">
      <c r="B274" s="6" t="s">
        <v>249</v>
      </c>
      <c r="C274" s="74">
        <v>1</v>
      </c>
      <c r="D274" s="74"/>
      <c r="E274" s="75">
        <v>11.75</v>
      </c>
      <c r="F274" s="75">
        <v>8</v>
      </c>
      <c r="G274" s="75">
        <v>0.17</v>
      </c>
      <c r="H274" s="74">
        <f t="shared" si="16"/>
        <v>15.98</v>
      </c>
    </row>
    <row r="275" spans="1:8" s="6" customFormat="1" ht="12.75">
      <c r="B275" s="6" t="s">
        <v>243</v>
      </c>
      <c r="C275" s="74">
        <v>1</v>
      </c>
      <c r="D275" s="74"/>
      <c r="E275" s="75">
        <v>7</v>
      </c>
      <c r="F275" s="75">
        <v>7</v>
      </c>
      <c r="G275" s="75">
        <v>0.17</v>
      </c>
      <c r="H275" s="74">
        <f>SUM(G275*F275*E275*C275)</f>
        <v>8.3300000000000018</v>
      </c>
    </row>
    <row r="276" spans="1:8" s="81" customFormat="1" ht="12.75">
      <c r="B276" s="81" t="s">
        <v>54</v>
      </c>
      <c r="C276" s="76">
        <v>2</v>
      </c>
      <c r="D276" s="76"/>
      <c r="E276" s="82">
        <v>11</v>
      </c>
      <c r="F276" s="82">
        <v>5.5</v>
      </c>
      <c r="G276" s="75">
        <v>0.17</v>
      </c>
      <c r="H276" s="76">
        <f>SUM(F276*E276*C276)</f>
        <v>121</v>
      </c>
    </row>
    <row r="277" spans="1:8" s="81" customFormat="1" ht="12.75">
      <c r="B277" s="81" t="s">
        <v>54</v>
      </c>
      <c r="C277" s="76">
        <v>2</v>
      </c>
      <c r="D277" s="76"/>
      <c r="E277" s="82">
        <v>7.75</v>
      </c>
      <c r="F277" s="82">
        <v>10</v>
      </c>
      <c r="G277" s="75">
        <v>0.17</v>
      </c>
      <c r="H277" s="76">
        <f>SUM(F277*E277*C277)</f>
        <v>155</v>
      </c>
    </row>
    <row r="278" spans="1:8" s="81" customFormat="1" ht="12.75">
      <c r="B278" s="81" t="s">
        <v>319</v>
      </c>
      <c r="C278" s="76">
        <v>1</v>
      </c>
      <c r="D278" s="76"/>
      <c r="E278" s="82">
        <v>6</v>
      </c>
      <c r="F278" s="82">
        <v>6</v>
      </c>
      <c r="G278" s="75">
        <v>0.17</v>
      </c>
      <c r="H278" s="76">
        <f>SUM(F278*E278*C278)</f>
        <v>36</v>
      </c>
    </row>
    <row r="279" spans="1:8" s="81" customFormat="1" ht="12.75">
      <c r="B279" s="81" t="s">
        <v>54</v>
      </c>
      <c r="C279" s="76">
        <v>1</v>
      </c>
      <c r="D279" s="76"/>
      <c r="E279" s="82">
        <v>16</v>
      </c>
      <c r="F279" s="82">
        <v>10.5</v>
      </c>
      <c r="G279" s="75">
        <v>0.17</v>
      </c>
      <c r="H279" s="76">
        <f t="shared" ref="H279" si="17">SUM(F279*E279*C279)</f>
        <v>168</v>
      </c>
    </row>
    <row r="280" spans="1:8">
      <c r="C280" s="69"/>
      <c r="D280" s="69"/>
      <c r="E280" s="66"/>
      <c r="F280" s="66"/>
      <c r="G280" s="72" t="s">
        <v>12</v>
      </c>
      <c r="H280" s="73">
        <f>SUM(H251:H279)</f>
        <v>1524.395</v>
      </c>
    </row>
    <row r="281" spans="1:8" ht="75">
      <c r="A281">
        <v>7</v>
      </c>
      <c r="B281" s="31" t="s">
        <v>100</v>
      </c>
    </row>
    <row r="282" spans="1:8" s="6" customFormat="1" ht="12.75">
      <c r="B282" s="6" t="s">
        <v>290</v>
      </c>
      <c r="C282" s="74">
        <v>4</v>
      </c>
      <c r="D282" s="74"/>
      <c r="E282" s="75">
        <v>22.75</v>
      </c>
      <c r="F282" s="75">
        <v>16</v>
      </c>
      <c r="G282" s="75"/>
      <c r="H282" s="74">
        <f>SUM(F282*E282*C282)</f>
        <v>1456</v>
      </c>
    </row>
    <row r="283" spans="1:8" s="6" customFormat="1" ht="12.75">
      <c r="B283" s="6" t="s">
        <v>291</v>
      </c>
      <c r="C283" s="74">
        <v>2</v>
      </c>
      <c r="D283" s="74"/>
      <c r="E283" s="75">
        <v>11</v>
      </c>
      <c r="F283" s="75">
        <v>10</v>
      </c>
      <c r="G283" s="75"/>
      <c r="H283" s="74">
        <f t="shared" ref="H283:H296" si="18">SUM(F283*E283*C283)</f>
        <v>220</v>
      </c>
    </row>
    <row r="284" spans="1:8" s="6" customFormat="1" ht="12.75">
      <c r="B284" s="6" t="s">
        <v>292</v>
      </c>
      <c r="C284" s="74">
        <v>2</v>
      </c>
      <c r="D284" s="74"/>
      <c r="E284" s="75">
        <v>14</v>
      </c>
      <c r="F284" s="75">
        <v>14</v>
      </c>
      <c r="G284" s="75"/>
      <c r="H284" s="74">
        <f t="shared" si="18"/>
        <v>392</v>
      </c>
    </row>
    <row r="285" spans="1:8" s="6" customFormat="1" ht="12.75">
      <c r="B285" s="6" t="s">
        <v>75</v>
      </c>
      <c r="C285" s="74">
        <v>1</v>
      </c>
      <c r="D285" s="74"/>
      <c r="E285" s="75">
        <v>12</v>
      </c>
      <c r="F285" s="75">
        <v>14</v>
      </c>
      <c r="G285" s="75"/>
      <c r="H285" s="74">
        <f t="shared" si="18"/>
        <v>168</v>
      </c>
    </row>
    <row r="286" spans="1:8" s="6" customFormat="1" ht="12.75">
      <c r="B286" s="6" t="s">
        <v>75</v>
      </c>
      <c r="C286" s="74">
        <v>1</v>
      </c>
      <c r="D286" s="74"/>
      <c r="E286" s="75">
        <v>16</v>
      </c>
      <c r="F286" s="75">
        <v>14</v>
      </c>
      <c r="G286" s="75"/>
      <c r="H286" s="74">
        <f t="shared" si="18"/>
        <v>224</v>
      </c>
    </row>
    <row r="287" spans="1:8" s="6" customFormat="1" ht="12.75">
      <c r="B287" s="6" t="s">
        <v>43</v>
      </c>
      <c r="C287" s="74">
        <v>1</v>
      </c>
      <c r="D287" s="74"/>
      <c r="E287" s="75">
        <v>16</v>
      </c>
      <c r="F287" s="75">
        <v>7.25</v>
      </c>
      <c r="G287" s="75"/>
      <c r="H287" s="74">
        <f t="shared" si="18"/>
        <v>116</v>
      </c>
    </row>
    <row r="288" spans="1:8" s="6" customFormat="1" ht="12.75">
      <c r="B288" s="6" t="s">
        <v>43</v>
      </c>
      <c r="C288" s="74">
        <v>1</v>
      </c>
      <c r="D288" s="74"/>
      <c r="E288" s="75">
        <v>12</v>
      </c>
      <c r="F288" s="75">
        <v>7.25</v>
      </c>
      <c r="G288" s="75"/>
      <c r="H288" s="74">
        <f t="shared" si="18"/>
        <v>87</v>
      </c>
    </row>
    <row r="289" spans="2:8" s="6" customFormat="1" ht="12.75">
      <c r="B289" s="6" t="s">
        <v>41</v>
      </c>
      <c r="C289" s="74">
        <v>2</v>
      </c>
      <c r="D289" s="74"/>
      <c r="E289" s="75">
        <v>7.75</v>
      </c>
      <c r="F289" s="75">
        <v>5</v>
      </c>
      <c r="G289" s="75"/>
      <c r="H289" s="74">
        <f t="shared" si="18"/>
        <v>77.5</v>
      </c>
    </row>
    <row r="290" spans="2:8" s="6" customFormat="1" ht="12.75">
      <c r="B290" s="6" t="s">
        <v>293</v>
      </c>
      <c r="C290" s="74">
        <v>1</v>
      </c>
      <c r="D290" s="74"/>
      <c r="E290" s="75">
        <v>16</v>
      </c>
      <c r="F290" s="75">
        <v>11</v>
      </c>
      <c r="G290" s="75"/>
      <c r="H290" s="74">
        <f t="shared" si="18"/>
        <v>176</v>
      </c>
    </row>
    <row r="291" spans="2:8" s="6" customFormat="1" ht="12.75">
      <c r="B291" s="6" t="s">
        <v>294</v>
      </c>
      <c r="C291" s="74">
        <v>1</v>
      </c>
      <c r="D291" s="74"/>
      <c r="E291" s="75">
        <v>12</v>
      </c>
      <c r="F291" s="75">
        <v>11</v>
      </c>
      <c r="G291" s="75"/>
      <c r="H291" s="74">
        <f t="shared" si="18"/>
        <v>132</v>
      </c>
    </row>
    <row r="292" spans="2:8" s="6" customFormat="1" ht="12.75">
      <c r="B292" s="6" t="s">
        <v>295</v>
      </c>
      <c r="C292" s="74">
        <v>1</v>
      </c>
      <c r="D292" s="74"/>
      <c r="E292" s="75">
        <v>14</v>
      </c>
      <c r="F292" s="75">
        <v>11</v>
      </c>
      <c r="G292" s="75"/>
      <c r="H292" s="74">
        <f t="shared" si="18"/>
        <v>154</v>
      </c>
    </row>
    <row r="293" spans="2:8" s="6" customFormat="1" ht="12.75">
      <c r="B293" s="6" t="s">
        <v>296</v>
      </c>
      <c r="C293" s="74">
        <v>1</v>
      </c>
      <c r="D293" s="74"/>
      <c r="E293" s="75">
        <v>14</v>
      </c>
      <c r="F293" s="75">
        <v>11</v>
      </c>
      <c r="G293" s="75"/>
      <c r="H293" s="74">
        <f t="shared" si="18"/>
        <v>154</v>
      </c>
    </row>
    <row r="294" spans="2:8" s="6" customFormat="1" ht="12.75">
      <c r="B294" s="6" t="s">
        <v>297</v>
      </c>
      <c r="C294" s="74">
        <v>1</v>
      </c>
      <c r="D294" s="74"/>
      <c r="E294" s="75">
        <v>14</v>
      </c>
      <c r="F294" s="75">
        <v>18</v>
      </c>
      <c r="G294" s="75"/>
      <c r="H294" s="74">
        <f t="shared" si="18"/>
        <v>252</v>
      </c>
    </row>
    <row r="295" spans="2:8" s="6" customFormat="1" ht="12.75">
      <c r="B295" s="6" t="s">
        <v>298</v>
      </c>
      <c r="C295" s="74">
        <v>2</v>
      </c>
      <c r="D295" s="74"/>
      <c r="E295" s="75">
        <v>12</v>
      </c>
      <c r="F295" s="75">
        <v>7</v>
      </c>
      <c r="G295" s="75"/>
      <c r="H295" s="74">
        <f t="shared" si="18"/>
        <v>168</v>
      </c>
    </row>
    <row r="296" spans="2:8" s="6" customFormat="1" ht="12.75">
      <c r="B296" s="6" t="s">
        <v>299</v>
      </c>
      <c r="C296" s="74">
        <v>1</v>
      </c>
      <c r="D296" s="74"/>
      <c r="E296" s="75">
        <v>14</v>
      </c>
      <c r="F296" s="75">
        <v>18</v>
      </c>
      <c r="G296" s="75"/>
      <c r="H296" s="74">
        <f t="shared" si="18"/>
        <v>252</v>
      </c>
    </row>
    <row r="297" spans="2:8" s="6" customFormat="1" ht="12.75">
      <c r="B297" s="6" t="s">
        <v>300</v>
      </c>
      <c r="C297" s="74">
        <v>2</v>
      </c>
      <c r="D297" s="74">
        <v>12</v>
      </c>
      <c r="E297" s="75">
        <v>4</v>
      </c>
      <c r="F297" s="75">
        <v>1</v>
      </c>
      <c r="G297" s="75"/>
      <c r="H297" s="74">
        <f>SUM(F297*E297*D297*C297)</f>
        <v>96</v>
      </c>
    </row>
    <row r="298" spans="2:8" s="6" customFormat="1" ht="12.75">
      <c r="B298" s="6" t="s">
        <v>260</v>
      </c>
      <c r="C298" s="74">
        <v>1</v>
      </c>
      <c r="D298" s="74">
        <v>1</v>
      </c>
      <c r="E298" s="75">
        <v>14</v>
      </c>
      <c r="F298" s="75">
        <v>4</v>
      </c>
      <c r="G298" s="75"/>
      <c r="H298" s="74">
        <f t="shared" ref="H298" si="19">SUM(F298*E298*D298*C298)</f>
        <v>56</v>
      </c>
    </row>
    <row r="299" spans="2:8" s="6" customFormat="1" ht="12.75">
      <c r="B299" s="6" t="s">
        <v>251</v>
      </c>
      <c r="C299" s="74">
        <v>1</v>
      </c>
      <c r="D299" s="74"/>
      <c r="E299" s="75">
        <v>14</v>
      </c>
      <c r="F299" s="75">
        <v>8</v>
      </c>
      <c r="G299" s="75"/>
      <c r="H299" s="74">
        <f t="shared" ref="H299" si="20">SUM(F299*E299*C299)</f>
        <v>112</v>
      </c>
    </row>
    <row r="300" spans="2:8" s="81" customFormat="1" ht="12">
      <c r="B300" s="81" t="s">
        <v>54</v>
      </c>
      <c r="C300" s="76">
        <v>2</v>
      </c>
      <c r="D300" s="76"/>
      <c r="E300" s="82">
        <v>11</v>
      </c>
      <c r="F300" s="82">
        <v>5.5</v>
      </c>
      <c r="G300" s="82"/>
      <c r="H300" s="76">
        <f>SUM(F300*E300*C300)</f>
        <v>121</v>
      </c>
    </row>
    <row r="301" spans="2:8" s="81" customFormat="1" ht="12">
      <c r="B301" s="81" t="s">
        <v>54</v>
      </c>
      <c r="C301" s="76">
        <v>2</v>
      </c>
      <c r="D301" s="76"/>
      <c r="E301" s="82">
        <v>7.75</v>
      </c>
      <c r="F301" s="82">
        <v>10</v>
      </c>
      <c r="G301" s="82"/>
      <c r="H301" s="76">
        <f>SUM(F301*E301*C301)</f>
        <v>155</v>
      </c>
    </row>
    <row r="302" spans="2:8" s="81" customFormat="1" ht="12">
      <c r="B302" s="81" t="s">
        <v>319</v>
      </c>
      <c r="C302" s="76">
        <v>1</v>
      </c>
      <c r="D302" s="76"/>
      <c r="E302" s="82">
        <v>6</v>
      </c>
      <c r="F302" s="82">
        <v>6</v>
      </c>
      <c r="G302" s="82"/>
      <c r="H302" s="76">
        <f>SUM(F302*E302*C302)</f>
        <v>36</v>
      </c>
    </row>
    <row r="303" spans="2:8" s="81" customFormat="1" ht="12.75" thickBot="1">
      <c r="B303" s="81" t="s">
        <v>54</v>
      </c>
      <c r="C303" s="76">
        <v>1</v>
      </c>
      <c r="D303" s="76"/>
      <c r="E303" s="82">
        <v>16</v>
      </c>
      <c r="F303" s="82">
        <v>10.5</v>
      </c>
      <c r="G303" s="82"/>
      <c r="H303" s="76">
        <f t="shared" ref="H303" si="21">SUM(F303*E303*C303)</f>
        <v>168</v>
      </c>
    </row>
    <row r="304" spans="2:8" ht="15.75" thickBot="1">
      <c r="G304" s="9" t="s">
        <v>12</v>
      </c>
      <c r="H304" s="50">
        <f>SUM(H282:H303)</f>
        <v>4772.5</v>
      </c>
    </row>
    <row r="305" spans="1:9" ht="60">
      <c r="A305">
        <v>8</v>
      </c>
      <c r="B305" s="31" t="s">
        <v>101</v>
      </c>
    </row>
    <row r="306" spans="1:9" s="6" customFormat="1" ht="12.75">
      <c r="B306" s="6" t="s">
        <v>290</v>
      </c>
      <c r="C306" s="74">
        <v>4</v>
      </c>
      <c r="D306" s="74">
        <v>2</v>
      </c>
      <c r="E306" s="75" t="s">
        <v>301</v>
      </c>
      <c r="F306" s="75"/>
      <c r="G306" s="75">
        <v>0.5</v>
      </c>
      <c r="H306" s="74">
        <f>SUM(I306*G306*D306*C306)</f>
        <v>155</v>
      </c>
      <c r="I306" s="75">
        <f>(22.75+16)</f>
        <v>38.75</v>
      </c>
    </row>
    <row r="307" spans="1:9" s="6" customFormat="1" ht="12.75">
      <c r="B307" s="6" t="s">
        <v>291</v>
      </c>
      <c r="C307" s="74">
        <v>2</v>
      </c>
      <c r="D307" s="74">
        <v>2</v>
      </c>
      <c r="E307" s="75" t="s">
        <v>302</v>
      </c>
      <c r="F307" s="75"/>
      <c r="G307" s="75">
        <v>0.5</v>
      </c>
      <c r="H307" s="74">
        <f t="shared" ref="H307:H320" si="22">SUM(I307*G307*D307*C307)</f>
        <v>42</v>
      </c>
      <c r="I307" s="75">
        <f>(11+10)</f>
        <v>21</v>
      </c>
    </row>
    <row r="308" spans="1:9" s="6" customFormat="1" ht="12.75">
      <c r="B308" s="6" t="s">
        <v>292</v>
      </c>
      <c r="C308" s="74">
        <v>2</v>
      </c>
      <c r="D308" s="74">
        <v>2</v>
      </c>
      <c r="E308" s="75" t="s">
        <v>303</v>
      </c>
      <c r="F308" s="75"/>
      <c r="G308" s="75">
        <v>0.5</v>
      </c>
      <c r="H308" s="74">
        <f t="shared" si="22"/>
        <v>56</v>
      </c>
      <c r="I308" s="75">
        <f>(14+14)</f>
        <v>28</v>
      </c>
    </row>
    <row r="309" spans="1:9" s="6" customFormat="1" ht="12.75">
      <c r="B309" s="6" t="s">
        <v>75</v>
      </c>
      <c r="C309" s="74">
        <v>1</v>
      </c>
      <c r="D309" s="74">
        <v>2</v>
      </c>
      <c r="E309" s="75" t="s">
        <v>218</v>
      </c>
      <c r="F309" s="75"/>
      <c r="G309" s="75">
        <v>0.5</v>
      </c>
      <c r="H309" s="74">
        <f t="shared" si="22"/>
        <v>26</v>
      </c>
      <c r="I309" s="75">
        <f>(12+14)</f>
        <v>26</v>
      </c>
    </row>
    <row r="310" spans="1:9" s="6" customFormat="1" ht="12.75">
      <c r="B310" s="6" t="s">
        <v>75</v>
      </c>
      <c r="C310" s="74">
        <v>1</v>
      </c>
      <c r="D310" s="74">
        <v>2</v>
      </c>
      <c r="E310" s="75" t="s">
        <v>304</v>
      </c>
      <c r="F310" s="75"/>
      <c r="G310" s="75">
        <v>0.5</v>
      </c>
      <c r="H310" s="74">
        <f t="shared" si="22"/>
        <v>30</v>
      </c>
      <c r="I310" s="75">
        <f>(16+14)</f>
        <v>30</v>
      </c>
    </row>
    <row r="311" spans="1:9" s="6" customFormat="1" ht="12.75">
      <c r="B311" s="6" t="s">
        <v>43</v>
      </c>
      <c r="C311" s="74">
        <v>1</v>
      </c>
      <c r="D311" s="74">
        <v>2</v>
      </c>
      <c r="E311" s="75" t="s">
        <v>305</v>
      </c>
      <c r="F311" s="75"/>
      <c r="G311" s="75">
        <v>0.5</v>
      </c>
      <c r="H311" s="74">
        <f t="shared" si="22"/>
        <v>23.25</v>
      </c>
      <c r="I311" s="75">
        <f>(16+7.25)</f>
        <v>23.25</v>
      </c>
    </row>
    <row r="312" spans="1:9" s="6" customFormat="1" ht="12.75">
      <c r="B312" s="6" t="s">
        <v>43</v>
      </c>
      <c r="C312" s="74">
        <v>1</v>
      </c>
      <c r="D312" s="74">
        <v>2</v>
      </c>
      <c r="E312" s="75" t="s">
        <v>306</v>
      </c>
      <c r="F312" s="75"/>
      <c r="G312" s="75">
        <v>0.5</v>
      </c>
      <c r="H312" s="74">
        <f t="shared" si="22"/>
        <v>19.25</v>
      </c>
      <c r="I312" s="75">
        <f>(12+7.25)</f>
        <v>19.25</v>
      </c>
    </row>
    <row r="313" spans="1:9" s="6" customFormat="1" ht="12.75">
      <c r="B313" s="6" t="s">
        <v>41</v>
      </c>
      <c r="C313" s="74">
        <v>2</v>
      </c>
      <c r="D313" s="74">
        <v>2</v>
      </c>
      <c r="E313" s="75" t="s">
        <v>307</v>
      </c>
      <c r="F313" s="75"/>
      <c r="G313" s="75">
        <v>0.5</v>
      </c>
      <c r="H313" s="74">
        <f t="shared" si="22"/>
        <v>25.5</v>
      </c>
      <c r="I313" s="75">
        <f>(7.75+5)</f>
        <v>12.75</v>
      </c>
    </row>
    <row r="314" spans="1:9" s="6" customFormat="1" ht="12.75">
      <c r="B314" s="6" t="s">
        <v>293</v>
      </c>
      <c r="C314" s="74">
        <v>1</v>
      </c>
      <c r="D314" s="74">
        <v>2</v>
      </c>
      <c r="E314" s="75" t="s">
        <v>308</v>
      </c>
      <c r="F314" s="75"/>
      <c r="G314" s="75">
        <v>0.5</v>
      </c>
      <c r="H314" s="74">
        <f t="shared" si="22"/>
        <v>27</v>
      </c>
      <c r="I314" s="75">
        <f>(16+11)</f>
        <v>27</v>
      </c>
    </row>
    <row r="315" spans="1:9" s="6" customFormat="1" ht="12.75">
      <c r="B315" s="6" t="s">
        <v>294</v>
      </c>
      <c r="C315" s="74">
        <v>1</v>
      </c>
      <c r="D315" s="74">
        <v>2</v>
      </c>
      <c r="E315" s="75" t="s">
        <v>309</v>
      </c>
      <c r="F315" s="75"/>
      <c r="G315" s="75">
        <v>0.5</v>
      </c>
      <c r="H315" s="74">
        <f t="shared" si="22"/>
        <v>23</v>
      </c>
      <c r="I315" s="75">
        <f>(12+11)</f>
        <v>23</v>
      </c>
    </row>
    <row r="316" spans="1:9" s="6" customFormat="1" ht="12.75">
      <c r="B316" s="6" t="s">
        <v>295</v>
      </c>
      <c r="C316" s="74">
        <v>1</v>
      </c>
      <c r="D316" s="74">
        <v>2</v>
      </c>
      <c r="E316" s="75" t="s">
        <v>310</v>
      </c>
      <c r="F316" s="75"/>
      <c r="G316" s="75">
        <v>0.5</v>
      </c>
      <c r="H316" s="74">
        <f t="shared" si="22"/>
        <v>25</v>
      </c>
      <c r="I316" s="75">
        <f>(14+11)</f>
        <v>25</v>
      </c>
    </row>
    <row r="317" spans="1:9" s="6" customFormat="1" ht="12.75">
      <c r="B317" s="6" t="s">
        <v>296</v>
      </c>
      <c r="C317" s="74">
        <v>1</v>
      </c>
      <c r="D317" s="74">
        <v>2</v>
      </c>
      <c r="E317" s="75" t="s">
        <v>310</v>
      </c>
      <c r="F317" s="75"/>
      <c r="G317" s="75">
        <v>0.5</v>
      </c>
      <c r="H317" s="74">
        <f t="shared" si="22"/>
        <v>25</v>
      </c>
      <c r="I317" s="75">
        <f>(14+11)</f>
        <v>25</v>
      </c>
    </row>
    <row r="318" spans="1:9" s="6" customFormat="1" ht="12.75">
      <c r="B318" s="6" t="s">
        <v>297</v>
      </c>
      <c r="C318" s="74">
        <v>1</v>
      </c>
      <c r="D318" s="74">
        <v>2</v>
      </c>
      <c r="E318" s="75" t="s">
        <v>226</v>
      </c>
      <c r="F318" s="75"/>
      <c r="G318" s="75">
        <v>0.5</v>
      </c>
      <c r="H318" s="74">
        <f t="shared" si="22"/>
        <v>32</v>
      </c>
      <c r="I318" s="75">
        <f>(14+18)</f>
        <v>32</v>
      </c>
    </row>
    <row r="319" spans="1:9" s="6" customFormat="1" ht="12.75">
      <c r="B319" s="6" t="s">
        <v>298</v>
      </c>
      <c r="C319" s="74">
        <v>2</v>
      </c>
      <c r="D319" s="74">
        <v>2</v>
      </c>
      <c r="E319" s="75" t="s">
        <v>311</v>
      </c>
      <c r="F319" s="75"/>
      <c r="G319" s="75">
        <v>0.5</v>
      </c>
      <c r="H319" s="74">
        <f t="shared" si="22"/>
        <v>38</v>
      </c>
      <c r="I319" s="75">
        <f>(12+7)</f>
        <v>19</v>
      </c>
    </row>
    <row r="320" spans="1:9" s="6" customFormat="1" ht="12.75">
      <c r="B320" s="6" t="s">
        <v>299</v>
      </c>
      <c r="C320" s="74">
        <v>1</v>
      </c>
      <c r="D320" s="74">
        <v>2</v>
      </c>
      <c r="E320" s="75" t="s">
        <v>226</v>
      </c>
      <c r="F320" s="75"/>
      <c r="G320" s="75">
        <v>0.5</v>
      </c>
      <c r="H320" s="74">
        <f t="shared" si="22"/>
        <v>32</v>
      </c>
      <c r="I320" s="75">
        <f>(14+18)</f>
        <v>32</v>
      </c>
    </row>
    <row r="321" spans="1:9" s="6" customFormat="1" ht="12.75">
      <c r="B321" s="6" t="s">
        <v>300</v>
      </c>
      <c r="C321" s="74">
        <v>2</v>
      </c>
      <c r="D321" s="74">
        <v>12</v>
      </c>
      <c r="E321" s="75">
        <v>4</v>
      </c>
      <c r="F321" s="75"/>
      <c r="G321" s="75">
        <v>0.5</v>
      </c>
      <c r="H321" s="74">
        <f>SUM(G321*E321*D321*C321)</f>
        <v>48</v>
      </c>
      <c r="I321" s="75"/>
    </row>
    <row r="322" spans="1:9" s="6" customFormat="1" ht="12.75">
      <c r="B322" s="6" t="s">
        <v>260</v>
      </c>
      <c r="C322" s="74">
        <v>1</v>
      </c>
      <c r="D322" s="74">
        <v>1</v>
      </c>
      <c r="E322" s="75">
        <v>14</v>
      </c>
      <c r="F322" s="75"/>
      <c r="G322" s="75">
        <v>0.5</v>
      </c>
      <c r="H322" s="74">
        <f>SUM(G322*E322*D322*C322)</f>
        <v>7</v>
      </c>
      <c r="I322" s="75"/>
    </row>
    <row r="323" spans="1:9" s="6" customFormat="1" ht="12.75">
      <c r="B323" s="6" t="s">
        <v>251</v>
      </c>
      <c r="C323" s="74">
        <v>1</v>
      </c>
      <c r="D323" s="74">
        <v>2</v>
      </c>
      <c r="E323" s="75" t="s">
        <v>312</v>
      </c>
      <c r="F323" s="75"/>
      <c r="G323" s="75">
        <v>0.5</v>
      </c>
      <c r="H323" s="74">
        <f t="shared" ref="H323" si="23">SUM(I323*G323*D323*C323)</f>
        <v>22</v>
      </c>
      <c r="I323" s="75">
        <f>(14+8)</f>
        <v>22</v>
      </c>
    </row>
    <row r="324" spans="1:9" s="81" customFormat="1" ht="12">
      <c r="B324" s="81" t="s">
        <v>54</v>
      </c>
      <c r="C324" s="76">
        <v>2</v>
      </c>
      <c r="D324" s="76">
        <v>2</v>
      </c>
      <c r="E324" s="82" t="s">
        <v>317</v>
      </c>
      <c r="F324" s="82"/>
      <c r="G324" s="82">
        <v>7</v>
      </c>
      <c r="H324" s="76">
        <f>SUM(I324*G324*D324*C324)</f>
        <v>462</v>
      </c>
      <c r="I324" s="82">
        <f>(11+5.5)</f>
        <v>16.5</v>
      </c>
    </row>
    <row r="325" spans="1:9" s="81" customFormat="1" ht="12">
      <c r="B325" s="81" t="s">
        <v>54</v>
      </c>
      <c r="C325" s="76">
        <v>1</v>
      </c>
      <c r="D325" s="76">
        <v>2</v>
      </c>
      <c r="E325" s="82" t="s">
        <v>318</v>
      </c>
      <c r="F325" s="82"/>
      <c r="G325" s="82">
        <v>7</v>
      </c>
      <c r="H325" s="76">
        <f t="shared" ref="H325:H327" si="24">SUM(I325*G325*D325*C325)</f>
        <v>248.5</v>
      </c>
      <c r="I325" s="82">
        <f>(7.75+10)</f>
        <v>17.75</v>
      </c>
    </row>
    <row r="326" spans="1:9" s="81" customFormat="1" ht="12">
      <c r="B326" s="81" t="s">
        <v>319</v>
      </c>
      <c r="C326" s="76">
        <v>1</v>
      </c>
      <c r="D326" s="76">
        <v>2</v>
      </c>
      <c r="E326" s="82" t="s">
        <v>228</v>
      </c>
      <c r="F326" s="82"/>
      <c r="G326" s="82">
        <v>7</v>
      </c>
      <c r="H326" s="76">
        <f t="shared" si="24"/>
        <v>168</v>
      </c>
      <c r="I326" s="82">
        <f>(6+6)</f>
        <v>12</v>
      </c>
    </row>
    <row r="327" spans="1:9" s="81" customFormat="1" ht="12">
      <c r="B327" s="81" t="s">
        <v>54</v>
      </c>
      <c r="C327" s="76">
        <v>1</v>
      </c>
      <c r="D327" s="76">
        <v>2</v>
      </c>
      <c r="E327" s="82" t="s">
        <v>320</v>
      </c>
      <c r="F327" s="82"/>
      <c r="G327" s="82">
        <v>7</v>
      </c>
      <c r="H327" s="76">
        <f t="shared" si="24"/>
        <v>371</v>
      </c>
      <c r="I327" s="82">
        <f>(16+10.5)</f>
        <v>26.5</v>
      </c>
    </row>
    <row r="328" spans="1:9">
      <c r="C328" s="66"/>
      <c r="D328" s="66"/>
      <c r="E328" s="66"/>
      <c r="F328" s="66"/>
      <c r="G328" s="72" t="s">
        <v>12</v>
      </c>
      <c r="H328" s="73">
        <f>SUM(H306:H327)</f>
        <v>1905.5</v>
      </c>
    </row>
    <row r="329" spans="1:9">
      <c r="B329" s="11" t="s">
        <v>34</v>
      </c>
    </row>
    <row r="330" spans="1:9" ht="15.75" thickBot="1">
      <c r="B330" t="s">
        <v>205</v>
      </c>
      <c r="C330">
        <v>13</v>
      </c>
      <c r="E330" s="14">
        <v>2.5</v>
      </c>
      <c r="F330" s="14"/>
      <c r="G330" s="14">
        <v>7</v>
      </c>
      <c r="H330" s="15">
        <f t="shared" ref="H330" si="25">SUM(G330*E330*C330)</f>
        <v>227.5</v>
      </c>
    </row>
    <row r="331" spans="1:9" ht="15.75" thickBot="1">
      <c r="G331" s="52" t="s">
        <v>12</v>
      </c>
      <c r="H331" s="56">
        <f>SUM(H330:H330)</f>
        <v>227.5</v>
      </c>
    </row>
    <row r="332" spans="1:9" ht="15.75" thickBot="1">
      <c r="F332" s="9" t="s">
        <v>59</v>
      </c>
      <c r="G332" s="48"/>
      <c r="H332" s="34">
        <f>SUM(H328-H331)</f>
        <v>1678</v>
      </c>
    </row>
    <row r="333" spans="1:9" ht="90">
      <c r="A333">
        <v>9</v>
      </c>
      <c r="B333" s="38" t="s">
        <v>102</v>
      </c>
    </row>
    <row r="334" spans="1:9" s="6" customFormat="1" ht="12.75">
      <c r="B334" s="6" t="s">
        <v>241</v>
      </c>
      <c r="C334" s="74">
        <v>1</v>
      </c>
      <c r="D334" s="74"/>
      <c r="E334" s="75">
        <v>39.25</v>
      </c>
      <c r="F334" s="75">
        <v>12</v>
      </c>
      <c r="G334" s="75"/>
      <c r="H334" s="74">
        <f t="shared" ref="H334:H340" si="26">SUM(F334*E334*C334)</f>
        <v>471</v>
      </c>
    </row>
    <row r="335" spans="1:9" s="6" customFormat="1" ht="12.75">
      <c r="B335" s="6" t="s">
        <v>243</v>
      </c>
      <c r="C335" s="74">
        <v>1</v>
      </c>
      <c r="D335" s="74"/>
      <c r="E335" s="75">
        <v>35.25</v>
      </c>
      <c r="F335" s="75">
        <v>10</v>
      </c>
      <c r="G335" s="75"/>
      <c r="H335" s="74">
        <f t="shared" si="26"/>
        <v>352.5</v>
      </c>
    </row>
    <row r="336" spans="1:9" s="6" customFormat="1" ht="12.75">
      <c r="B336" s="6" t="s">
        <v>243</v>
      </c>
      <c r="C336" s="74">
        <v>2</v>
      </c>
      <c r="D336" s="74"/>
      <c r="E336" s="75">
        <v>17.5</v>
      </c>
      <c r="F336" s="75">
        <v>8</v>
      </c>
      <c r="G336" s="75"/>
      <c r="H336" s="74">
        <f t="shared" si="26"/>
        <v>280</v>
      </c>
    </row>
    <row r="337" spans="1:9" s="6" customFormat="1" ht="12.75">
      <c r="B337" s="6" t="s">
        <v>243</v>
      </c>
      <c r="C337" s="74">
        <v>1</v>
      </c>
      <c r="D337" s="74"/>
      <c r="E337" s="75">
        <v>35.25</v>
      </c>
      <c r="F337" s="75">
        <v>10</v>
      </c>
      <c r="G337" s="75"/>
      <c r="H337" s="74">
        <f t="shared" si="26"/>
        <v>352.5</v>
      </c>
    </row>
    <row r="338" spans="1:9" s="6" customFormat="1" ht="12.75">
      <c r="B338" s="6" t="s">
        <v>243</v>
      </c>
      <c r="C338" s="74">
        <v>1</v>
      </c>
      <c r="D338" s="74"/>
      <c r="E338" s="75">
        <v>21</v>
      </c>
      <c r="F338" s="75">
        <v>12</v>
      </c>
      <c r="G338" s="75"/>
      <c r="H338" s="74">
        <f t="shared" si="26"/>
        <v>252</v>
      </c>
    </row>
    <row r="339" spans="1:9" s="6" customFormat="1" ht="12.75">
      <c r="B339" s="6" t="s">
        <v>249</v>
      </c>
      <c r="C339" s="74">
        <v>1</v>
      </c>
      <c r="D339" s="74"/>
      <c r="E339" s="75">
        <v>11.75</v>
      </c>
      <c r="F339" s="75">
        <v>8</v>
      </c>
      <c r="G339" s="75"/>
      <c r="H339" s="74">
        <f t="shared" si="26"/>
        <v>94</v>
      </c>
    </row>
    <row r="340" spans="1:9" s="6" customFormat="1" ht="13.5" thickBot="1">
      <c r="B340" s="6" t="s">
        <v>243</v>
      </c>
      <c r="C340" s="74">
        <v>1</v>
      </c>
      <c r="D340" s="74"/>
      <c r="E340" s="75">
        <v>7</v>
      </c>
      <c r="F340" s="75">
        <v>7</v>
      </c>
      <c r="G340" s="75"/>
      <c r="H340" s="74">
        <f t="shared" si="26"/>
        <v>49</v>
      </c>
    </row>
    <row r="341" spans="1:9" ht="15.75" thickBot="1">
      <c r="G341" s="9" t="s">
        <v>12</v>
      </c>
      <c r="H341" s="50">
        <f>SUM(H334:H340)</f>
        <v>1851</v>
      </c>
    </row>
    <row r="342" spans="1:9" ht="180">
      <c r="A342">
        <v>10</v>
      </c>
      <c r="B342" s="31" t="s">
        <v>103</v>
      </c>
    </row>
    <row r="343" spans="1:9" s="6" customFormat="1" ht="12.75">
      <c r="B343" s="6" t="s">
        <v>241</v>
      </c>
      <c r="C343" s="74">
        <v>1</v>
      </c>
      <c r="D343" s="74">
        <v>2</v>
      </c>
      <c r="E343" s="75" t="s">
        <v>240</v>
      </c>
      <c r="F343" s="75"/>
      <c r="G343" s="75">
        <v>0.5</v>
      </c>
      <c r="H343" s="74">
        <f t="shared" ref="H343:H349" si="27">SUM(I343*G343*D343*C343)</f>
        <v>51.25</v>
      </c>
      <c r="I343" s="75">
        <f>(39.25+12)</f>
        <v>51.25</v>
      </c>
    </row>
    <row r="344" spans="1:9" s="6" customFormat="1" ht="12.75">
      <c r="B344" s="6" t="s">
        <v>243</v>
      </c>
      <c r="C344" s="74">
        <v>1</v>
      </c>
      <c r="D344" s="74">
        <v>2</v>
      </c>
      <c r="E344" s="75" t="s">
        <v>239</v>
      </c>
      <c r="F344" s="75"/>
      <c r="G344" s="75">
        <v>0.5</v>
      </c>
      <c r="H344" s="74">
        <f t="shared" si="27"/>
        <v>47.25</v>
      </c>
      <c r="I344" s="75">
        <f>(35.25+12)</f>
        <v>47.25</v>
      </c>
    </row>
    <row r="345" spans="1:9" s="6" customFormat="1" ht="12.75">
      <c r="B345" s="6" t="s">
        <v>243</v>
      </c>
      <c r="C345" s="74">
        <v>2</v>
      </c>
      <c r="D345" s="74">
        <v>2</v>
      </c>
      <c r="E345" s="75" t="s">
        <v>313</v>
      </c>
      <c r="F345" s="75"/>
      <c r="G345" s="75">
        <v>0.5</v>
      </c>
      <c r="H345" s="74">
        <f t="shared" si="27"/>
        <v>51</v>
      </c>
      <c r="I345" s="75">
        <f>(17.5+8)</f>
        <v>25.5</v>
      </c>
    </row>
    <row r="346" spans="1:9" s="6" customFormat="1" ht="12.75">
      <c r="B346" s="6" t="s">
        <v>243</v>
      </c>
      <c r="C346" s="74">
        <v>1</v>
      </c>
      <c r="D346" s="74">
        <v>2</v>
      </c>
      <c r="E346" s="75" t="s">
        <v>244</v>
      </c>
      <c r="F346" s="75"/>
      <c r="G346" s="75">
        <v>0.5</v>
      </c>
      <c r="H346" s="74">
        <f t="shared" si="27"/>
        <v>45.25</v>
      </c>
      <c r="I346" s="75">
        <f>(35.25+10)</f>
        <v>45.25</v>
      </c>
    </row>
    <row r="347" spans="1:9" s="6" customFormat="1" ht="12.75">
      <c r="B347" s="6" t="s">
        <v>243</v>
      </c>
      <c r="C347" s="74">
        <v>1</v>
      </c>
      <c r="D347" s="74">
        <v>2</v>
      </c>
      <c r="E347" s="75" t="s">
        <v>314</v>
      </c>
      <c r="F347" s="75"/>
      <c r="G347" s="75">
        <v>0.5</v>
      </c>
      <c r="H347" s="74">
        <f t="shared" si="27"/>
        <v>33</v>
      </c>
      <c r="I347" s="75">
        <f>(21+12)</f>
        <v>33</v>
      </c>
    </row>
    <row r="348" spans="1:9" s="6" customFormat="1" ht="12.75">
      <c r="B348" s="6" t="s">
        <v>249</v>
      </c>
      <c r="C348" s="74">
        <v>1</v>
      </c>
      <c r="D348" s="74">
        <v>2</v>
      </c>
      <c r="E348" s="75" t="s">
        <v>315</v>
      </c>
      <c r="F348" s="75"/>
      <c r="G348" s="75">
        <v>0.5</v>
      </c>
      <c r="H348" s="74">
        <f t="shared" si="27"/>
        <v>19.75</v>
      </c>
      <c r="I348" s="75">
        <f>(11.75+8)</f>
        <v>19.75</v>
      </c>
    </row>
    <row r="349" spans="1:9" s="6" customFormat="1" ht="13.5" thickBot="1">
      <c r="B349" s="6" t="s">
        <v>243</v>
      </c>
      <c r="C349" s="74">
        <v>1</v>
      </c>
      <c r="D349" s="74">
        <v>2</v>
      </c>
      <c r="E349" s="75" t="s">
        <v>316</v>
      </c>
      <c r="F349" s="75"/>
      <c r="G349" s="75">
        <v>0.5</v>
      </c>
      <c r="H349" s="74">
        <f t="shared" si="27"/>
        <v>14</v>
      </c>
      <c r="I349" s="75">
        <f>(7+7)</f>
        <v>14</v>
      </c>
    </row>
    <row r="350" spans="1:9" ht="15.75" thickBot="1">
      <c r="G350" s="49" t="s">
        <v>12</v>
      </c>
      <c r="H350" s="50">
        <f>SUM(H343:H349)</f>
        <v>261.5</v>
      </c>
    </row>
    <row r="351" spans="1:9">
      <c r="B351" s="11" t="s">
        <v>34</v>
      </c>
    </row>
    <row r="352" spans="1:9">
      <c r="B352" t="s">
        <v>206</v>
      </c>
      <c r="C352">
        <v>2</v>
      </c>
      <c r="E352" s="14">
        <v>8</v>
      </c>
      <c r="F352" s="14"/>
      <c r="G352" s="14">
        <v>0.5</v>
      </c>
      <c r="H352">
        <f>SUM(G352*E352*C352)</f>
        <v>8</v>
      </c>
    </row>
    <row r="353" spans="1:8">
      <c r="B353" t="s">
        <v>203</v>
      </c>
      <c r="C353">
        <v>15</v>
      </c>
      <c r="E353" s="14">
        <v>3.5</v>
      </c>
      <c r="F353" s="14"/>
      <c r="G353" s="14">
        <v>0.5</v>
      </c>
      <c r="H353" s="15">
        <f t="shared" ref="H353:H359" si="28">SUM(G353*E353*C353)</f>
        <v>26.25</v>
      </c>
    </row>
    <row r="354" spans="1:8">
      <c r="B354" t="s">
        <v>204</v>
      </c>
      <c r="C354">
        <v>2</v>
      </c>
      <c r="E354" s="14">
        <v>3</v>
      </c>
      <c r="F354" s="14"/>
      <c r="G354" s="14">
        <v>0.5</v>
      </c>
      <c r="H354" s="15">
        <f t="shared" si="28"/>
        <v>3</v>
      </c>
    </row>
    <row r="355" spans="1:8">
      <c r="B355" t="s">
        <v>207</v>
      </c>
      <c r="C355">
        <v>4</v>
      </c>
      <c r="E355" s="14">
        <v>6</v>
      </c>
      <c r="F355" s="14"/>
      <c r="G355" s="14">
        <v>0.5</v>
      </c>
      <c r="H355" s="15">
        <f t="shared" si="28"/>
        <v>12</v>
      </c>
    </row>
    <row r="356" spans="1:8">
      <c r="B356" t="s">
        <v>207</v>
      </c>
      <c r="C356">
        <v>1</v>
      </c>
      <c r="E356" s="14">
        <v>14</v>
      </c>
      <c r="F356" s="14"/>
      <c r="G356" s="14">
        <v>0.5</v>
      </c>
      <c r="H356" s="15">
        <f t="shared" si="28"/>
        <v>7</v>
      </c>
    </row>
    <row r="357" spans="1:8">
      <c r="B357" t="s">
        <v>207</v>
      </c>
      <c r="C357">
        <v>1</v>
      </c>
      <c r="E357" s="14">
        <v>10.25</v>
      </c>
      <c r="F357" s="14"/>
      <c r="G357" s="14">
        <v>0.5</v>
      </c>
      <c r="H357" s="15">
        <f t="shared" si="28"/>
        <v>5.125</v>
      </c>
    </row>
    <row r="358" spans="1:8">
      <c r="B358" t="s">
        <v>207</v>
      </c>
      <c r="C358">
        <v>1</v>
      </c>
      <c r="E358" s="14">
        <v>8</v>
      </c>
      <c r="F358" s="14"/>
      <c r="G358" s="14">
        <v>0.5</v>
      </c>
      <c r="H358" s="15">
        <f t="shared" si="28"/>
        <v>4</v>
      </c>
    </row>
    <row r="359" spans="1:8" ht="15.75" thickBot="1">
      <c r="B359" t="s">
        <v>207</v>
      </c>
      <c r="C359">
        <v>1</v>
      </c>
      <c r="E359" s="14">
        <v>10</v>
      </c>
      <c r="F359" s="14"/>
      <c r="G359" s="14">
        <v>0.5</v>
      </c>
      <c r="H359" s="15">
        <f t="shared" si="28"/>
        <v>5</v>
      </c>
    </row>
    <row r="360" spans="1:8" ht="15.75" thickBot="1">
      <c r="G360" s="52" t="s">
        <v>12</v>
      </c>
      <c r="H360" s="56">
        <f>SUM(H352:H359)</f>
        <v>70.375</v>
      </c>
    </row>
    <row r="361" spans="1:8" ht="15.75" thickBot="1">
      <c r="F361" s="9" t="s">
        <v>59</v>
      </c>
      <c r="G361" s="48"/>
      <c r="H361" s="34">
        <f>SUM(H350-H360)</f>
        <v>191.125</v>
      </c>
    </row>
    <row r="362" spans="1:8" ht="173.25">
      <c r="A362">
        <v>11</v>
      </c>
      <c r="B362" s="18" t="s">
        <v>61</v>
      </c>
    </row>
    <row r="363" spans="1:8">
      <c r="B363" t="s">
        <v>51</v>
      </c>
      <c r="C363">
        <v>29</v>
      </c>
      <c r="D363" t="s">
        <v>264</v>
      </c>
      <c r="H363">
        <v>841</v>
      </c>
    </row>
    <row r="364" spans="1:8" ht="15.75" thickBot="1">
      <c r="B364" t="s">
        <v>208</v>
      </c>
      <c r="C364">
        <v>10</v>
      </c>
      <c r="D364" t="s">
        <v>265</v>
      </c>
      <c r="H364">
        <v>90</v>
      </c>
    </row>
    <row r="365" spans="1:8" ht="15.75" thickBot="1">
      <c r="G365" s="9" t="s">
        <v>12</v>
      </c>
      <c r="H365" s="10">
        <f>SUM(H363:H364)</f>
        <v>931</v>
      </c>
    </row>
    <row r="366" spans="1:8" ht="173.25">
      <c r="A366">
        <v>12</v>
      </c>
      <c r="B366" s="18" t="s">
        <v>62</v>
      </c>
    </row>
    <row r="367" spans="1:8">
      <c r="B367" t="s">
        <v>48</v>
      </c>
      <c r="C367">
        <v>15</v>
      </c>
      <c r="D367" t="s">
        <v>261</v>
      </c>
      <c r="H367">
        <v>360</v>
      </c>
    </row>
    <row r="368" spans="1:8">
      <c r="B368" t="s">
        <v>49</v>
      </c>
      <c r="C368">
        <v>2</v>
      </c>
      <c r="D368" t="s">
        <v>262</v>
      </c>
      <c r="H368">
        <v>35</v>
      </c>
    </row>
    <row r="369" spans="1:8" ht="15.75" thickBot="1">
      <c r="B369" t="s">
        <v>50</v>
      </c>
      <c r="C369">
        <v>13</v>
      </c>
      <c r="D369" t="s">
        <v>263</v>
      </c>
      <c r="H369">
        <v>215</v>
      </c>
    </row>
    <row r="370" spans="1:8" ht="15.75" thickBot="1">
      <c r="G370" s="9" t="s">
        <v>12</v>
      </c>
      <c r="H370" s="10">
        <f>SUM(H367:H369)</f>
        <v>610</v>
      </c>
    </row>
    <row r="371" spans="1:8" ht="89.25">
      <c r="A371">
        <v>13</v>
      </c>
      <c r="B371" s="16" t="s">
        <v>55</v>
      </c>
    </row>
    <row r="373" spans="1:8">
      <c r="B373" t="s">
        <v>48</v>
      </c>
      <c r="C373">
        <v>15</v>
      </c>
      <c r="F373">
        <v>3.5</v>
      </c>
      <c r="G373" t="s">
        <v>266</v>
      </c>
      <c r="H373">
        <v>473</v>
      </c>
    </row>
    <row r="374" spans="1:8">
      <c r="B374" t="s">
        <v>49</v>
      </c>
      <c r="C374">
        <v>2</v>
      </c>
      <c r="F374" s="14">
        <v>3</v>
      </c>
      <c r="G374" s="14">
        <v>7</v>
      </c>
      <c r="H374">
        <f t="shared" ref="H374:H377" si="29">G374*F374*C374</f>
        <v>42</v>
      </c>
    </row>
    <row r="375" spans="1:8">
      <c r="B375" t="s">
        <v>50</v>
      </c>
      <c r="C375">
        <v>13</v>
      </c>
      <c r="F375" s="14">
        <v>2.5</v>
      </c>
      <c r="G375" s="14">
        <v>7</v>
      </c>
      <c r="H375" s="15">
        <f t="shared" si="29"/>
        <v>227.5</v>
      </c>
    </row>
    <row r="376" spans="1:8">
      <c r="B376" t="s">
        <v>52</v>
      </c>
      <c r="C376">
        <v>29</v>
      </c>
      <c r="F376" s="14">
        <v>4.5</v>
      </c>
      <c r="G376" s="14">
        <v>4</v>
      </c>
      <c r="H376">
        <f t="shared" si="29"/>
        <v>522</v>
      </c>
    </row>
    <row r="377" spans="1:8" ht="15.75" thickBot="1">
      <c r="B377" t="s">
        <v>208</v>
      </c>
      <c r="C377">
        <v>10</v>
      </c>
      <c r="F377" s="14">
        <v>3</v>
      </c>
      <c r="G377" s="14">
        <v>1.5</v>
      </c>
      <c r="H377">
        <f t="shared" si="29"/>
        <v>45</v>
      </c>
    </row>
    <row r="378" spans="1:8" ht="15.75" thickBot="1">
      <c r="F378" s="14"/>
      <c r="G378" s="80" t="s">
        <v>12</v>
      </c>
      <c r="H378" s="34">
        <f>SUM(H373:H377)</f>
        <v>1309.5</v>
      </c>
    </row>
    <row r="379" spans="1:8">
      <c r="A379">
        <v>14</v>
      </c>
      <c r="B379" s="17" t="s">
        <v>56</v>
      </c>
      <c r="F379" s="14"/>
      <c r="G379" s="14"/>
    </row>
    <row r="380" spans="1:8">
      <c r="B380" t="s">
        <v>52</v>
      </c>
      <c r="C380">
        <v>29</v>
      </c>
      <c r="F380" s="14">
        <v>4.5</v>
      </c>
      <c r="G380" s="14">
        <v>4</v>
      </c>
      <c r="H380">
        <f>G380*F380*C380</f>
        <v>522</v>
      </c>
    </row>
    <row r="381" spans="1:8" ht="15.75" thickBot="1">
      <c r="B381" t="s">
        <v>208</v>
      </c>
      <c r="C381">
        <v>10</v>
      </c>
      <c r="F381" s="14">
        <v>3</v>
      </c>
      <c r="G381" s="14">
        <v>1.5</v>
      </c>
      <c r="H381">
        <f t="shared" ref="H381" si="30">G381*F381*C381</f>
        <v>45</v>
      </c>
    </row>
    <row r="382" spans="1:8" ht="15.75" thickBot="1">
      <c r="G382" s="9" t="s">
        <v>12</v>
      </c>
      <c r="H382" s="10">
        <f>SUM(H380:H381)</f>
        <v>567</v>
      </c>
    </row>
    <row r="383" spans="1:8" ht="89.25">
      <c r="A383">
        <v>15</v>
      </c>
      <c r="B383" s="16" t="s">
        <v>55</v>
      </c>
    </row>
    <row r="384" spans="1:8">
      <c r="B384" t="s">
        <v>52</v>
      </c>
      <c r="C384">
        <v>29</v>
      </c>
      <c r="F384" s="14">
        <v>4.5</v>
      </c>
      <c r="G384" s="14">
        <v>4</v>
      </c>
      <c r="H384">
        <f>G384*F384*C384</f>
        <v>522</v>
      </c>
    </row>
    <row r="385" spans="1:8" ht="15.75" thickBot="1">
      <c r="B385" t="s">
        <v>208</v>
      </c>
      <c r="C385">
        <v>10</v>
      </c>
      <c r="F385" s="14">
        <v>3</v>
      </c>
      <c r="G385" s="14">
        <v>1.5</v>
      </c>
      <c r="H385">
        <f t="shared" ref="H385" si="31">G385*F385*C385</f>
        <v>45</v>
      </c>
    </row>
    <row r="386" spans="1:8" ht="15.75" thickBot="1">
      <c r="G386" s="9" t="s">
        <v>12</v>
      </c>
      <c r="H386" s="10">
        <f>SUM(H384:H385)</f>
        <v>567</v>
      </c>
    </row>
    <row r="387" spans="1:8" ht="45">
      <c r="A387">
        <v>16</v>
      </c>
      <c r="B387" s="13" t="s">
        <v>63</v>
      </c>
    </row>
    <row r="388" spans="1:8">
      <c r="B388" t="s">
        <v>268</v>
      </c>
      <c r="H388" s="15">
        <f>$H$304</f>
        <v>4772.5</v>
      </c>
    </row>
    <row r="389" spans="1:8" ht="15.75" thickBot="1">
      <c r="B389" t="s">
        <v>269</v>
      </c>
      <c r="H389" s="15">
        <f>$H$341</f>
        <v>1851</v>
      </c>
    </row>
    <row r="390" spans="1:8" ht="15.75" thickBot="1">
      <c r="G390" s="9" t="s">
        <v>12</v>
      </c>
      <c r="H390" s="34">
        <f>SUM(H388:H389)</f>
        <v>6623.5</v>
      </c>
    </row>
    <row r="391" spans="1:8" ht="30">
      <c r="A391">
        <v>17</v>
      </c>
      <c r="B391" s="13" t="s">
        <v>64</v>
      </c>
    </row>
    <row r="392" spans="1:8" ht="15.75" thickBot="1">
      <c r="B392" t="s">
        <v>65</v>
      </c>
      <c r="H392" s="15">
        <f>$H$390</f>
        <v>6623.5</v>
      </c>
    </row>
    <row r="393" spans="1:8" ht="15.75" thickBot="1">
      <c r="G393" s="9" t="s">
        <v>12</v>
      </c>
      <c r="H393" s="34">
        <f>SUM(H392)</f>
        <v>6623.5</v>
      </c>
    </row>
    <row r="394" spans="1:8">
      <c r="A394">
        <v>18</v>
      </c>
      <c r="B394" t="s">
        <v>66</v>
      </c>
    </row>
    <row r="395" spans="1:8" ht="15.75" thickBot="1">
      <c r="B395" t="s">
        <v>267</v>
      </c>
      <c r="H395" s="15">
        <f>$H$229</f>
        <v>20988.25</v>
      </c>
    </row>
    <row r="396" spans="1:8" ht="15.75" thickBot="1">
      <c r="G396" s="9" t="s">
        <v>12</v>
      </c>
      <c r="H396" s="34">
        <f>SUM(H395)</f>
        <v>20988.25</v>
      </c>
    </row>
    <row r="397" spans="1:8">
      <c r="A397">
        <v>19</v>
      </c>
      <c r="B397" t="s">
        <v>67</v>
      </c>
    </row>
    <row r="398" spans="1:8" ht="15.75" thickBot="1">
      <c r="B398" t="s">
        <v>270</v>
      </c>
      <c r="H398" s="15">
        <f>$H$235</f>
        <v>5602.4400000000005</v>
      </c>
    </row>
    <row r="399" spans="1:8" ht="15.75" thickBot="1">
      <c r="G399" s="9" t="s">
        <v>12</v>
      </c>
      <c r="H399" s="34">
        <f>SUM(H398)</f>
        <v>5602.4400000000005</v>
      </c>
    </row>
    <row r="400" spans="1:8" ht="47.45" customHeight="1">
      <c r="A400">
        <v>20</v>
      </c>
      <c r="B400" s="13" t="s">
        <v>68</v>
      </c>
    </row>
    <row r="401" spans="1:8" ht="15.75" thickBot="1">
      <c r="B401" t="s">
        <v>271</v>
      </c>
      <c r="E401" s="15">
        <f>$H$378</f>
        <v>1309.5</v>
      </c>
      <c r="F401" t="s">
        <v>272</v>
      </c>
      <c r="H401">
        <f>SUM(H378*2)</f>
        <v>2619</v>
      </c>
    </row>
    <row r="402" spans="1:8" ht="15.75" thickBot="1">
      <c r="G402" s="9" t="s">
        <v>12</v>
      </c>
      <c r="H402" s="10">
        <f>SUM(H401)</f>
        <v>2619</v>
      </c>
    </row>
    <row r="403" spans="1:8" ht="45">
      <c r="A403">
        <v>21</v>
      </c>
      <c r="B403" s="13" t="s">
        <v>69</v>
      </c>
    </row>
    <row r="404" spans="1:8" ht="15.75" thickBot="1">
      <c r="B404" t="s">
        <v>273</v>
      </c>
      <c r="C404">
        <v>1</v>
      </c>
      <c r="E404">
        <v>2</v>
      </c>
      <c r="F404" s="14">
        <v>8</v>
      </c>
      <c r="G404" s="14">
        <v>8.5</v>
      </c>
      <c r="H404">
        <f>SUM(G404*F404*E404*C404)</f>
        <v>136</v>
      </c>
    </row>
    <row r="405" spans="1:8" ht="15.75" thickBot="1">
      <c r="G405" s="9" t="s">
        <v>45</v>
      </c>
      <c r="H405" s="10">
        <f>SUM(H404)</f>
        <v>136</v>
      </c>
    </row>
    <row r="406" spans="1:8" ht="45">
      <c r="A406">
        <v>22</v>
      </c>
      <c r="B406" s="13" t="s">
        <v>70</v>
      </c>
    </row>
    <row r="407" spans="1:8" ht="15.75" thickBot="1">
      <c r="B407" t="s">
        <v>51</v>
      </c>
      <c r="C407">
        <v>1</v>
      </c>
      <c r="E407">
        <v>2</v>
      </c>
      <c r="F407">
        <v>4.5</v>
      </c>
      <c r="G407">
        <v>5.5</v>
      </c>
      <c r="H407" s="15">
        <f>SUM(G407*F407*E407*C407)</f>
        <v>49.5</v>
      </c>
    </row>
    <row r="408" spans="1:8" ht="15.75" thickBot="1">
      <c r="G408" s="9" t="s">
        <v>12</v>
      </c>
      <c r="H408" s="34">
        <f>SUM(H407)</f>
        <v>49.5</v>
      </c>
    </row>
    <row r="409" spans="1:8" ht="45">
      <c r="A409">
        <v>23</v>
      </c>
      <c r="B409" s="13" t="s">
        <v>274</v>
      </c>
    </row>
    <row r="410" spans="1:8">
      <c r="B410" t="s">
        <v>58</v>
      </c>
      <c r="C410">
        <v>1</v>
      </c>
      <c r="D410">
        <v>2</v>
      </c>
      <c r="F410">
        <v>26</v>
      </c>
      <c r="H410">
        <f>SUM(F410*D410*C410)</f>
        <v>52</v>
      </c>
    </row>
    <row r="411" spans="1:8" ht="15.75" thickBot="1">
      <c r="B411" t="s">
        <v>58</v>
      </c>
      <c r="C411">
        <v>1</v>
      </c>
      <c r="D411">
        <v>52</v>
      </c>
      <c r="F411">
        <v>4</v>
      </c>
      <c r="H411">
        <f>SUM(F411*D411*C411)</f>
        <v>208</v>
      </c>
    </row>
    <row r="412" spans="1:8" ht="15.75" thickBot="1">
      <c r="G412" s="9" t="s">
        <v>71</v>
      </c>
      <c r="H412" s="10">
        <f>SUM(H410:H411)</f>
        <v>260</v>
      </c>
    </row>
    <row r="413" spans="1:8" ht="45">
      <c r="A413">
        <v>24</v>
      </c>
      <c r="B413" s="13" t="s">
        <v>322</v>
      </c>
    </row>
    <row r="414" spans="1:8">
      <c r="B414" t="s">
        <v>289</v>
      </c>
      <c r="C414">
        <v>2</v>
      </c>
      <c r="E414" s="14">
        <v>36</v>
      </c>
      <c r="F414" s="14">
        <v>16.75</v>
      </c>
      <c r="G414" s="14"/>
      <c r="H414" s="15">
        <f>SUM(F414*E414*C414)</f>
        <v>1206</v>
      </c>
    </row>
    <row r="415" spans="1:8">
      <c r="B415" t="s">
        <v>186</v>
      </c>
      <c r="C415">
        <v>2</v>
      </c>
      <c r="E415" s="14">
        <v>14</v>
      </c>
      <c r="F415" s="14">
        <v>10.25</v>
      </c>
      <c r="G415" s="14"/>
      <c r="H415" s="15">
        <f t="shared" ref="H415:H422" si="32">SUM(F415*E415*C415)</f>
        <v>287</v>
      </c>
    </row>
    <row r="416" spans="1:8">
      <c r="B416" t="s">
        <v>188</v>
      </c>
      <c r="C416">
        <v>1</v>
      </c>
      <c r="E416" s="14">
        <v>12</v>
      </c>
      <c r="F416" s="14">
        <v>11.75</v>
      </c>
      <c r="G416" s="14"/>
      <c r="H416" s="15">
        <f t="shared" si="32"/>
        <v>141</v>
      </c>
    </row>
    <row r="417" spans="1:8">
      <c r="B417" t="s">
        <v>125</v>
      </c>
      <c r="C417">
        <v>1</v>
      </c>
      <c r="E417" s="14">
        <v>119.5</v>
      </c>
      <c r="F417" s="14">
        <v>12.75</v>
      </c>
      <c r="G417" s="14"/>
      <c r="H417" s="15">
        <f t="shared" si="32"/>
        <v>1523.625</v>
      </c>
    </row>
    <row r="418" spans="1:8">
      <c r="B418" t="s">
        <v>189</v>
      </c>
      <c r="C418">
        <v>1</v>
      </c>
      <c r="E418" s="14">
        <v>125.25</v>
      </c>
      <c r="F418" s="14">
        <v>17.5</v>
      </c>
      <c r="G418" s="14"/>
      <c r="H418" s="15">
        <f t="shared" si="32"/>
        <v>2191.875</v>
      </c>
    </row>
    <row r="419" spans="1:8">
      <c r="B419" t="s">
        <v>190</v>
      </c>
      <c r="C419">
        <v>1</v>
      </c>
      <c r="E419" s="14">
        <v>53</v>
      </c>
      <c r="F419" s="14">
        <v>5</v>
      </c>
      <c r="G419" s="14"/>
      <c r="H419" s="15">
        <f t="shared" si="32"/>
        <v>265</v>
      </c>
    </row>
    <row r="420" spans="1:8">
      <c r="B420" t="s">
        <v>191</v>
      </c>
      <c r="C420">
        <v>1</v>
      </c>
      <c r="E420" s="14">
        <v>64.75</v>
      </c>
      <c r="F420" s="14">
        <v>12</v>
      </c>
      <c r="G420" s="14"/>
      <c r="H420" s="15">
        <f t="shared" si="32"/>
        <v>777</v>
      </c>
    </row>
    <row r="421" spans="1:8">
      <c r="B421" t="s">
        <v>192</v>
      </c>
      <c r="C421">
        <v>1</v>
      </c>
      <c r="E421" s="14">
        <v>29.5</v>
      </c>
      <c r="F421" s="14">
        <v>43</v>
      </c>
      <c r="G421" s="14"/>
      <c r="H421" s="15">
        <f t="shared" si="32"/>
        <v>1268.5</v>
      </c>
    </row>
    <row r="422" spans="1:8" ht="15.75" thickBot="1">
      <c r="B422" t="s">
        <v>193</v>
      </c>
      <c r="C422">
        <v>1</v>
      </c>
      <c r="E422" s="14">
        <v>20.25</v>
      </c>
      <c r="F422" s="14">
        <v>6.75</v>
      </c>
      <c r="G422" s="14"/>
      <c r="H422" s="15">
        <f t="shared" si="32"/>
        <v>136.6875</v>
      </c>
    </row>
    <row r="423" spans="1:8" ht="15.75" thickBot="1">
      <c r="G423" s="9" t="s">
        <v>71</v>
      </c>
      <c r="H423" s="34">
        <f>SUM(H414:H422)</f>
        <v>7796.6875</v>
      </c>
    </row>
    <row r="424" spans="1:8">
      <c r="A424">
        <v>25</v>
      </c>
      <c r="B424" s="13" t="s">
        <v>323</v>
      </c>
    </row>
    <row r="425" spans="1:8">
      <c r="B425" t="s">
        <v>289</v>
      </c>
      <c r="C425">
        <v>2</v>
      </c>
      <c r="E425" s="14">
        <v>36</v>
      </c>
      <c r="F425" s="14">
        <v>16.75</v>
      </c>
      <c r="G425" s="14"/>
      <c r="H425" s="15">
        <f>SUM(F425*E425*C425)</f>
        <v>1206</v>
      </c>
    </row>
    <row r="426" spans="1:8">
      <c r="B426" t="s">
        <v>186</v>
      </c>
      <c r="C426">
        <v>2</v>
      </c>
      <c r="E426" s="14">
        <v>14</v>
      </c>
      <c r="F426" s="14">
        <v>10.25</v>
      </c>
      <c r="G426" s="14"/>
      <c r="H426" s="15">
        <f t="shared" ref="H426:H433" si="33">SUM(F426*E426*C426)</f>
        <v>287</v>
      </c>
    </row>
    <row r="427" spans="1:8">
      <c r="B427" t="s">
        <v>188</v>
      </c>
      <c r="C427">
        <v>1</v>
      </c>
      <c r="E427" s="14">
        <v>12</v>
      </c>
      <c r="F427" s="14">
        <v>11.75</v>
      </c>
      <c r="G427" s="14"/>
      <c r="H427" s="15">
        <f t="shared" si="33"/>
        <v>141</v>
      </c>
    </row>
    <row r="428" spans="1:8">
      <c r="B428" t="s">
        <v>125</v>
      </c>
      <c r="C428">
        <v>1</v>
      </c>
      <c r="E428" s="14">
        <v>119.5</v>
      </c>
      <c r="F428" s="14">
        <v>12.75</v>
      </c>
      <c r="G428" s="14"/>
      <c r="H428" s="15">
        <f t="shared" si="33"/>
        <v>1523.625</v>
      </c>
    </row>
    <row r="429" spans="1:8">
      <c r="B429" t="s">
        <v>189</v>
      </c>
      <c r="C429">
        <v>1</v>
      </c>
      <c r="E429" s="14">
        <v>125.25</v>
      </c>
      <c r="F429" s="14">
        <v>17.5</v>
      </c>
      <c r="G429" s="14"/>
      <c r="H429" s="15">
        <f t="shared" si="33"/>
        <v>2191.875</v>
      </c>
    </row>
    <row r="430" spans="1:8">
      <c r="B430" t="s">
        <v>190</v>
      </c>
      <c r="C430">
        <v>1</v>
      </c>
      <c r="E430" s="14">
        <v>53</v>
      </c>
      <c r="F430" s="14">
        <v>5</v>
      </c>
      <c r="G430" s="14"/>
      <c r="H430" s="15">
        <f t="shared" si="33"/>
        <v>265</v>
      </c>
    </row>
    <row r="431" spans="1:8">
      <c r="B431" t="s">
        <v>191</v>
      </c>
      <c r="C431">
        <v>1</v>
      </c>
      <c r="E431" s="14">
        <v>64.75</v>
      </c>
      <c r="F431" s="14">
        <v>12</v>
      </c>
      <c r="G431" s="14"/>
      <c r="H431" s="15">
        <f t="shared" si="33"/>
        <v>777</v>
      </c>
    </row>
    <row r="432" spans="1:8">
      <c r="B432" t="s">
        <v>192</v>
      </c>
      <c r="C432">
        <v>1</v>
      </c>
      <c r="E432" s="14">
        <v>29.5</v>
      </c>
      <c r="F432" s="14">
        <v>43</v>
      </c>
      <c r="G432" s="14"/>
      <c r="H432" s="15">
        <f t="shared" si="33"/>
        <v>1268.5</v>
      </c>
    </row>
    <row r="433" spans="2:8" ht="15.75" thickBot="1">
      <c r="B433" t="s">
        <v>193</v>
      </c>
      <c r="C433">
        <v>1</v>
      </c>
      <c r="E433" s="14">
        <v>20.25</v>
      </c>
      <c r="F433" s="14">
        <v>6.75</v>
      </c>
      <c r="G433" s="14"/>
      <c r="H433" s="15">
        <f t="shared" si="33"/>
        <v>136.6875</v>
      </c>
    </row>
    <row r="434" spans="2:8" ht="15.75" thickBot="1">
      <c r="G434" s="9" t="s">
        <v>71</v>
      </c>
      <c r="H434" s="34">
        <f>SUM(H425:H433)</f>
        <v>7796.6875</v>
      </c>
    </row>
  </sheetData>
  <mergeCells count="6">
    <mergeCell ref="B1:H1"/>
    <mergeCell ref="C2:D2"/>
    <mergeCell ref="C181:F184"/>
    <mergeCell ref="I181:L181"/>
    <mergeCell ref="C231:F234"/>
    <mergeCell ref="I231:L23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SCHEDULE-B</vt:lpstr>
      <vt:lpstr>Foundation Measrment</vt:lpstr>
      <vt:lpstr>GF Measurment</vt:lpstr>
      <vt:lpstr>FF Measurment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2018-03-19T09:59:54Z</dcterms:modified>
</cp:coreProperties>
</file>