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Desciption!$A$1:$S$169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6"/>
  <c r="C6"/>
  <c r="D23" i="5"/>
  <c r="D22"/>
  <c r="D21"/>
  <c r="D20"/>
  <c r="D19"/>
  <c r="D18"/>
  <c r="D17"/>
  <c r="D16"/>
  <c r="D15"/>
  <c r="D14"/>
  <c r="D13"/>
  <c r="D12"/>
  <c r="D11"/>
  <c r="D10"/>
  <c r="D9"/>
  <c r="D8"/>
  <c r="D7"/>
  <c r="D6"/>
  <c r="B23"/>
  <c r="B22"/>
  <c r="B21"/>
  <c r="B20"/>
  <c r="B19"/>
  <c r="B18"/>
  <c r="B17"/>
  <c r="B16"/>
  <c r="B15"/>
  <c r="B14"/>
  <c r="B13"/>
  <c r="B12"/>
  <c r="B11"/>
  <c r="B10"/>
  <c r="B9"/>
  <c r="B8"/>
  <c r="B7"/>
  <c r="B6"/>
  <c r="A3"/>
  <c r="M99" i="4"/>
  <c r="M98"/>
  <c r="M97"/>
  <c r="M96"/>
  <c r="M95"/>
  <c r="M94"/>
  <c r="M93"/>
  <c r="O101"/>
  <c r="N101"/>
  <c r="E15" i="5" s="1"/>
  <c r="E101" i="4"/>
  <c r="D101" l="1"/>
  <c r="M156"/>
  <c r="M155"/>
  <c r="M154"/>
  <c r="M153"/>
  <c r="M152"/>
  <c r="M151"/>
  <c r="M150"/>
  <c r="O158"/>
  <c r="N158"/>
  <c r="E23" i="5" s="1"/>
  <c r="E158" i="4"/>
  <c r="M57"/>
  <c r="O45"/>
  <c r="N45"/>
  <c r="E9" i="5" s="1"/>
  <c r="E45" i="4"/>
  <c r="M43"/>
  <c r="M42"/>
  <c r="M41"/>
  <c r="M40"/>
  <c r="M39"/>
  <c r="M38"/>
  <c r="M37"/>
  <c r="M36"/>
  <c r="M35"/>
  <c r="M28"/>
  <c r="M25"/>
  <c r="M24"/>
  <c r="M23"/>
  <c r="M22"/>
  <c r="M66"/>
  <c r="M65"/>
  <c r="M64"/>
  <c r="Q101" l="1"/>
  <c r="F15" i="5" s="1"/>
  <c r="C15"/>
  <c r="D158" i="4"/>
  <c r="D68"/>
  <c r="C12" i="5" s="1"/>
  <c r="D45" i="4"/>
  <c r="O146"/>
  <c r="N146"/>
  <c r="E22" i="5" s="1"/>
  <c r="E146" i="4"/>
  <c r="M144"/>
  <c r="D146" s="1"/>
  <c r="C22" i="5" s="1"/>
  <c r="O140" i="4"/>
  <c r="N140"/>
  <c r="E21" i="5" s="1"/>
  <c r="E140" i="4"/>
  <c r="M138"/>
  <c r="D140" s="1"/>
  <c r="C21" i="5" s="1"/>
  <c r="O134" i="4"/>
  <c r="N134"/>
  <c r="E20" i="5" s="1"/>
  <c r="E134" i="4"/>
  <c r="M132"/>
  <c r="D134" s="1"/>
  <c r="C20" i="5" s="1"/>
  <c r="O125" i="4"/>
  <c r="N125"/>
  <c r="E19" i="5" s="1"/>
  <c r="E125" i="4"/>
  <c r="M123"/>
  <c r="D125" s="1"/>
  <c r="C19" i="5" s="1"/>
  <c r="O119" i="4"/>
  <c r="N119"/>
  <c r="E18" i="5" s="1"/>
  <c r="E119" i="4"/>
  <c r="M117"/>
  <c r="D119" s="1"/>
  <c r="C18" i="5" s="1"/>
  <c r="O113" i="4"/>
  <c r="N113"/>
  <c r="E17" i="5" s="1"/>
  <c r="E113" i="4"/>
  <c r="M111"/>
  <c r="D113" s="1"/>
  <c r="C17" i="5" s="1"/>
  <c r="O89" i="4"/>
  <c r="N89"/>
  <c r="E14" i="5" s="1"/>
  <c r="E89" i="4"/>
  <c r="M87"/>
  <c r="M86"/>
  <c r="M85"/>
  <c r="O107"/>
  <c r="N107"/>
  <c r="E16" i="5" s="1"/>
  <c r="E107" i="4"/>
  <c r="M105"/>
  <c r="D107" s="1"/>
  <c r="C16" i="5" s="1"/>
  <c r="O74" i="4"/>
  <c r="N74"/>
  <c r="E13" i="5" s="1"/>
  <c r="E74" i="4"/>
  <c r="M72"/>
  <c r="D74" s="1"/>
  <c r="C13" i="5" s="1"/>
  <c r="O68" i="4"/>
  <c r="N68"/>
  <c r="E12" i="5" s="1"/>
  <c r="E68" i="4"/>
  <c r="O60"/>
  <c r="N60"/>
  <c r="E11" i="5" s="1"/>
  <c r="E60" i="4"/>
  <c r="M58"/>
  <c r="M56"/>
  <c r="M55"/>
  <c r="O51"/>
  <c r="N51"/>
  <c r="E10" i="5" s="1"/>
  <c r="E51" i="4"/>
  <c r="M49"/>
  <c r="M27"/>
  <c r="O31"/>
  <c r="N31"/>
  <c r="E8" i="5" s="1"/>
  <c r="E31" i="4"/>
  <c r="M29"/>
  <c r="M26"/>
  <c r="M21"/>
  <c r="M15"/>
  <c r="M14"/>
  <c r="M13"/>
  <c r="M6"/>
  <c r="M7"/>
  <c r="B30" i="1"/>
  <c r="B2" i="2"/>
  <c r="G32" i="1"/>
  <c r="I12" i="2"/>
  <c r="I16" s="1"/>
  <c r="O17" i="4"/>
  <c r="N17"/>
  <c r="E7" i="5" s="1"/>
  <c r="E17" i="4"/>
  <c r="O9"/>
  <c r="E9"/>
  <c r="N9"/>
  <c r="E6" i="5" s="1"/>
  <c r="Q45" i="4" l="1"/>
  <c r="F9" i="5" s="1"/>
  <c r="C9"/>
  <c r="Q158" i="4"/>
  <c r="F23" i="5" s="1"/>
  <c r="C23"/>
  <c r="D60" i="4"/>
  <c r="Q134"/>
  <c r="F20" i="5" s="1"/>
  <c r="Q74" i="4"/>
  <c r="F13" i="5" s="1"/>
  <c r="Q113" i="4"/>
  <c r="F17" i="5" s="1"/>
  <c r="Q119" i="4"/>
  <c r="F18" i="5" s="1"/>
  <c r="Q125" i="4"/>
  <c r="F19" i="5" s="1"/>
  <c r="Q140" i="4"/>
  <c r="F21" i="5" s="1"/>
  <c r="Q146" i="4"/>
  <c r="Q107"/>
  <c r="F16" i="5" s="1"/>
  <c r="D89" i="4"/>
  <c r="Q68"/>
  <c r="F12" i="5" s="1"/>
  <c r="D51" i="4"/>
  <c r="D31"/>
  <c r="D17"/>
  <c r="D9"/>
  <c r="Q31" l="1"/>
  <c r="F8" i="5" s="1"/>
  <c r="C8"/>
  <c r="Q60" i="4"/>
  <c r="F11" i="5" s="1"/>
  <c r="C11"/>
  <c r="Q9" i="4"/>
  <c r="F6" i="5" s="1"/>
  <c r="C6"/>
  <c r="Q17" i="4"/>
  <c r="F7" i="5" s="1"/>
  <c r="C7"/>
  <c r="Q51" i="4"/>
  <c r="F10" i="5" s="1"/>
  <c r="C10"/>
  <c r="Q89" i="4"/>
  <c r="F14" i="5" s="1"/>
  <c r="C14"/>
  <c r="F22"/>
  <c r="F24" l="1"/>
  <c r="Q161" i="4"/>
  <c r="Q163" s="1"/>
  <c r="N162"/>
  <c r="Q162" s="1"/>
</calcChain>
</file>

<file path=xl/sharedStrings.xml><?xml version="1.0" encoding="utf-8"?>
<sst xmlns="http://schemas.openxmlformats.org/spreadsheetml/2006/main" count="475" uniqueCount="117">
  <si>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</si>
  <si>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</si>
  <si>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</si>
  <si>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</si>
  <si>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</si>
  <si>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</si>
  <si>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</si>
  <si>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</si>
  <si>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</si>
  <si>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</si>
  <si>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</si>
  <si>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</si>
  <si>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</si>
  <si>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</si>
  <si>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</si>
  <si>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</si>
  <si>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</si>
  <si>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</si>
  <si>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</si>
  <si>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Washroom</t>
  </si>
  <si>
    <t>Sft.</t>
  </si>
  <si>
    <t>Walls</t>
  </si>
  <si>
    <t>Sft</t>
  </si>
  <si>
    <t>Doors</t>
  </si>
  <si>
    <t>Window</t>
  </si>
  <si>
    <t>P/</t>
  </si>
  <si>
    <t>Nos.</t>
  </si>
  <si>
    <t>Providing &amp; Installing Spilt Air Conditioners 1.50 Ton i/c transporation to site with remote control conduct and brackets etc. 
(M.R)</t>
  </si>
  <si>
    <t>A/C</t>
  </si>
  <si>
    <t>Door</t>
  </si>
  <si>
    <t>Long bib col</t>
  </si>
  <si>
    <t>Supplying &amp; Fixing camcealed stop col of superior quality with CP head 1/2" dia 
(CS-III No. 12(b), P.18)</t>
  </si>
  <si>
    <t>Stop Col</t>
  </si>
  <si>
    <t>Each</t>
  </si>
  <si>
    <t>Supplying &amp; Fixing wash basen mixture of each superior quality with CP head 1/2" dia. 
(CS-III No. 14, P.19)</t>
  </si>
  <si>
    <t>Wash basen mixture</t>
  </si>
  <si>
    <t>Supplying &amp; Fixing shower with rod of each superior quality with CP head 1/2" dia. 
(CS-III No. 15, P.19)</t>
  </si>
  <si>
    <t>Shower with Rod</t>
  </si>
  <si>
    <t>Supplying &amp; Fixing bathroom accessories set (7 pieces) i/c towel rod, brush holder, soaptary, shelf of appoved design i/c cost of screws nuts etc complete. 
(CS-I No. 23, P.19)</t>
  </si>
  <si>
    <t>Bathroom Accessories</t>
  </si>
  <si>
    <t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</si>
  <si>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</si>
  <si>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</si>
  <si>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</si>
  <si>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</si>
  <si>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</si>
  <si>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</si>
  <si>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</si>
  <si>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</si>
  <si>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 xml:space="preserve"> Total (A)In words</t>
  </si>
  <si>
    <t xml:space="preserve"> CONTRACTOR</t>
  </si>
  <si>
    <t>Removing cement or lime plaster
(G. Sch: P-13, I-53)</t>
  </si>
  <si>
    <t>Distmelting glazed or encaustic tiles etc
(G. Sch: P-13, I-55)</t>
  </si>
  <si>
    <t>Engineer Office</t>
  </si>
  <si>
    <t>White glazed tiles 1/4" thick i/c dado jointed etc
(G. Sch: P-44, I-37)</t>
  </si>
  <si>
    <t>White wash in (Two Coats)
(G. Sch: P-53, I-26)</t>
  </si>
  <si>
    <t>Distempring (Three Coats)
(G. Sch: P-53, I-24(c))</t>
  </si>
  <si>
    <t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t>
  </si>
  <si>
    <t>Supply &amp; Fixing false ceilling of plaster of paris in pannels i/c making frame work of dedar wood i/c painting with soligia paint.
(G.Sch: P-52, I-63)</t>
  </si>
  <si>
    <t>Providing &amp; Fixing of Windows &amp; Doors (Parda) of standard quality &amp; design approved by Engineer.
(MR)</t>
  </si>
  <si>
    <t>RENOVATION OF CHIEF OFFICER OFFICE &amp; AUDITORS HALL, DISTRICT COUNCIL THATTA</t>
  </si>
  <si>
    <t>Auditor Hall</t>
  </si>
  <si>
    <t>Establishment</t>
  </si>
  <si>
    <t>Branches</t>
  </si>
  <si>
    <t>Rooms</t>
  </si>
  <si>
    <t>Out side Boundary</t>
  </si>
  <si>
    <t>Room No. 1</t>
  </si>
  <si>
    <t>Establis: Branch</t>
  </si>
  <si>
    <t>Supplying &amp; Fixing long bib col of superior quality with CP head 1/2" dia 
(CS-III No. 13(a), P-19)</t>
  </si>
  <si>
    <t>Providing &amp; fixing 22" x 16" lavatary basin in white glazed earthen ware complete with &amp; i/c tga cost of W.I or C.I cantilever brackers 6: builts into wall painted white in two coats affer a primary fored etc complete. 
(CS-III No. 12, P.04)</t>
  </si>
  <si>
    <t>Supplying &amp; Fixing in position Iron/Steel grill of 3/4" x 1/4" size flat 
(G. Sch: P-92, I-26)</t>
  </si>
  <si>
    <t>Front of Office Door</t>
  </si>
  <si>
    <t>Front of Office Window</t>
  </si>
  <si>
    <t>Front of Eng: Sec: Win:</t>
  </si>
  <si>
    <t>C.O Front Window</t>
  </si>
  <si>
    <t>RENOVATION</t>
  </si>
  <si>
    <t>___________ %  above/below on the rates of CSR.</t>
  </si>
  <si>
    <t>Preparing the Surface and painting of door &amp; windows any type i/c edges
(CS-1 No.05, P.69 (c))</t>
  </si>
  <si>
    <t>Add 10% above except item No. 8 &amp; 9 Rs.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</si>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</sst>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6" fillId="0" borderId="0" xfId="0" applyFont="1" applyBorder="1" applyAlignment="1"/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16" xfId="0" applyFont="1" applyBorder="1"/>
    <xf numFmtId="0" fontId="10" fillId="0" borderId="0" xfId="0" applyFont="1" applyAlignment="1">
      <alignment horizontal="left"/>
    </xf>
    <xf numFmtId="0" fontId="0" fillId="0" borderId="0" xfId="0" applyFill="1" applyBorder="1"/>
    <xf numFmtId="0" fontId="0" fillId="0" borderId="0" xfId="0" applyFill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0" fontId="14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/>
    <xf numFmtId="43" fontId="11" fillId="0" borderId="0" xfId="1" applyFont="1" applyFill="1" applyBorder="1" applyAlignment="1">
      <alignment horizontal="center" vertical="center"/>
    </xf>
    <xf numFmtId="43" fontId="11" fillId="0" borderId="0" xfId="1" applyFont="1" applyFill="1" applyBorder="1" applyAlignment="1">
      <alignment horizontal="left" vertical="center"/>
    </xf>
    <xf numFmtId="0" fontId="12" fillId="0" borderId="0" xfId="0" applyFont="1" applyFill="1" applyBorder="1"/>
    <xf numFmtId="0" fontId="12" fillId="0" borderId="10" xfId="0" applyFont="1" applyFill="1" applyBorder="1"/>
    <xf numFmtId="0" fontId="12" fillId="0" borderId="10" xfId="0" applyFont="1" applyFill="1" applyBorder="1" applyAlignment="1">
      <alignment horizontal="right"/>
    </xf>
    <xf numFmtId="164" fontId="12" fillId="0" borderId="10" xfId="1" applyNumberFormat="1" applyFont="1" applyFill="1" applyBorder="1"/>
    <xf numFmtId="0" fontId="12" fillId="0" borderId="10" xfId="0" applyFont="1" applyFill="1" applyBorder="1" applyAlignment="1">
      <alignment horizontal="left"/>
    </xf>
    <xf numFmtId="164" fontId="12" fillId="0" borderId="10" xfId="0" applyNumberFormat="1" applyFont="1" applyFill="1" applyBorder="1"/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5" zoomScaleSheetLayoutView="85" workbookViewId="0">
      <selection activeCell="G32" sqref="G32:H32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91" t="s">
        <v>0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91" t="s">
        <v>1</v>
      </c>
      <c r="C24" s="91"/>
      <c r="D24" s="91"/>
      <c r="E24" s="91"/>
      <c r="F24" s="91"/>
      <c r="G24" s="91"/>
      <c r="H24" s="91"/>
      <c r="I24" s="91"/>
      <c r="J24" s="91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2" t="s">
        <v>2</v>
      </c>
      <c r="C26" s="92"/>
      <c r="D26" s="92"/>
      <c r="E26" s="92"/>
      <c r="F26" s="92"/>
      <c r="G26" s="92"/>
      <c r="H26" s="92"/>
      <c r="I26" s="92"/>
      <c r="J26" s="92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3" t="s">
        <v>3</v>
      </c>
      <c r="C28" s="93"/>
      <c r="D28" s="93"/>
      <c r="E28" s="93"/>
      <c r="F28" s="93"/>
      <c r="G28" s="93"/>
      <c r="H28" s="93"/>
      <c r="I28" s="93"/>
      <c r="J28" s="93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4" t="str">
        <f>Desciption!B2</f>
        <v>RENOVATION OF CHIEF OFFICER OFFICE &amp; AUDITORS HALL, DISTRICT COUNCIL THATTA</v>
      </c>
      <c r="C30" s="94"/>
      <c r="D30" s="94"/>
      <c r="E30" s="94"/>
      <c r="F30" s="94"/>
      <c r="G30" s="94"/>
      <c r="H30" s="94"/>
      <c r="I30" s="94"/>
      <c r="J30" s="94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31"/>
      <c r="C32" s="31" t="s">
        <v>17</v>
      </c>
      <c r="D32" s="31"/>
      <c r="E32" s="31"/>
      <c r="F32" s="31"/>
      <c r="G32" s="90">
        <f>Desciption!Q164</f>
        <v>999000</v>
      </c>
      <c r="H32" s="90"/>
      <c r="I32" s="31" t="s">
        <v>12</v>
      </c>
      <c r="J32" s="31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4" zoomScaleSheetLayoutView="70" workbookViewId="0">
      <selection activeCell="D13" sqref="D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5" t="str">
        <f>Desciption!B2</f>
        <v>RENOVATION OF CHIEF OFFICER OFFICE &amp; AUDITORS HALL, DISTRICT COUNCIL THATTA</v>
      </c>
      <c r="C2" s="95"/>
      <c r="D2" s="95"/>
      <c r="E2" s="95"/>
      <c r="F2" s="95"/>
      <c r="G2" s="95"/>
      <c r="H2" s="95"/>
      <c r="I2" s="95"/>
      <c r="J2" s="95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6" t="s">
        <v>4</v>
      </c>
      <c r="C8" s="96"/>
      <c r="D8" s="96"/>
      <c r="E8" s="96"/>
      <c r="F8" s="96"/>
      <c r="G8" s="96"/>
      <c r="H8" s="96"/>
      <c r="I8" s="96"/>
      <c r="J8" s="96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75</v>
      </c>
      <c r="E12" s="5"/>
      <c r="F12" s="5"/>
      <c r="G12" s="20" t="s">
        <v>6</v>
      </c>
      <c r="H12" s="21" t="s">
        <v>11</v>
      </c>
      <c r="I12" s="30">
        <f>Desciption!Q164</f>
        <v>999000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999000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69"/>
  <sheetViews>
    <sheetView showGridLines="0" topLeftCell="A154" zoomScaleSheetLayoutView="100" workbookViewId="0">
      <selection activeCell="D148" sqref="D148:P148"/>
    </sheetView>
  </sheetViews>
  <sheetFormatPr defaultRowHeight="15"/>
  <cols>
    <col min="1" max="1" width="4.140625" style="45" customWidth="1"/>
    <col min="2" max="2" width="3.85546875" style="45" bestFit="1" customWidth="1"/>
    <col min="3" max="3" width="3.5703125" style="45" customWidth="1"/>
    <col min="4" max="4" width="12.85546875" style="45" customWidth="1"/>
    <col min="5" max="5" width="4.85546875" style="45" bestFit="1" customWidth="1"/>
    <col min="6" max="6" width="2.42578125" style="45" bestFit="1" customWidth="1"/>
    <col min="7" max="7" width="8.28515625" style="45" bestFit="1" customWidth="1"/>
    <col min="8" max="8" width="2.42578125" style="45" bestFit="1" customWidth="1"/>
    <col min="9" max="9" width="7.140625" style="45" bestFit="1" customWidth="1"/>
    <col min="10" max="10" width="3.28515625" style="45" customWidth="1"/>
    <col min="11" max="11" width="10.85546875" style="45" bestFit="1" customWidth="1"/>
    <col min="12" max="12" width="3.5703125" style="45" customWidth="1"/>
    <col min="13" max="13" width="10.85546875" style="45" bestFit="1" customWidth="1"/>
    <col min="14" max="14" width="11" style="45" bestFit="1" customWidth="1"/>
    <col min="15" max="15" width="2.5703125" style="45" bestFit="1" customWidth="1"/>
    <col min="16" max="16" width="4.42578125" style="45" bestFit="1" customWidth="1"/>
    <col min="17" max="17" width="13.85546875" style="45" customWidth="1"/>
    <col min="18" max="18" width="3.42578125" style="45" bestFit="1" customWidth="1"/>
    <col min="19" max="19" width="4.28515625" style="45" customWidth="1"/>
    <col min="20" max="16384" width="9.140625" style="45"/>
  </cols>
  <sheetData>
    <row r="1" spans="1:19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43.5" customHeight="1">
      <c r="A2" s="44"/>
      <c r="B2" s="98" t="s">
        <v>60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44"/>
    </row>
    <row r="3" spans="1:19" s="47" customFormat="1" ht="17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</row>
    <row r="4" spans="1:19" s="47" customFormat="1" ht="36" customHeight="1">
      <c r="A4" s="46"/>
      <c r="B4" s="48">
        <v>1</v>
      </c>
      <c r="C4" s="46"/>
      <c r="D4" s="97" t="s">
        <v>51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49"/>
      <c r="R4" s="50"/>
      <c r="S4" s="46"/>
    </row>
    <row r="5" spans="1:19" s="47" customFormat="1" ht="17.25">
      <c r="A5" s="46"/>
      <c r="B5" s="48"/>
      <c r="C5" s="46"/>
      <c r="D5" s="51"/>
      <c r="E5" s="51"/>
      <c r="F5" s="51"/>
      <c r="G5" s="51"/>
      <c r="H5" s="52"/>
      <c r="I5" s="52"/>
      <c r="J5" s="52"/>
      <c r="K5" s="52"/>
      <c r="L5" s="52"/>
      <c r="M5" s="52"/>
      <c r="N5" s="52"/>
      <c r="O5" s="53"/>
      <c r="P5" s="54"/>
      <c r="Q5" s="49"/>
      <c r="R5" s="50"/>
      <c r="S5" s="46"/>
    </row>
    <row r="6" spans="1:19" s="47" customFormat="1" ht="17.25">
      <c r="A6" s="46"/>
      <c r="B6" s="48"/>
      <c r="C6" s="46"/>
      <c r="D6" s="55" t="s">
        <v>19</v>
      </c>
      <c r="E6" s="55">
        <v>2</v>
      </c>
      <c r="F6" s="56" t="s">
        <v>13</v>
      </c>
      <c r="G6" s="57">
        <v>5.5</v>
      </c>
      <c r="H6" s="56" t="s">
        <v>13</v>
      </c>
      <c r="I6" s="58">
        <v>7</v>
      </c>
      <c r="J6" s="56"/>
      <c r="K6" s="56" t="s">
        <v>6</v>
      </c>
      <c r="L6" s="56"/>
      <c r="M6" s="57">
        <f t="shared" ref="M6" si="0">E6*G6*I6</f>
        <v>77</v>
      </c>
      <c r="N6" s="59" t="s">
        <v>20</v>
      </c>
      <c r="O6" s="56"/>
      <c r="P6" s="56"/>
      <c r="Q6" s="60"/>
      <c r="R6" s="56"/>
      <c r="S6" s="46"/>
    </row>
    <row r="7" spans="1:19" s="47" customFormat="1" ht="17.25">
      <c r="A7" s="46"/>
      <c r="B7" s="48"/>
      <c r="C7" s="46"/>
      <c r="D7" s="55" t="s">
        <v>19</v>
      </c>
      <c r="E7" s="55">
        <v>2</v>
      </c>
      <c r="F7" s="56" t="s">
        <v>13</v>
      </c>
      <c r="G7" s="57">
        <v>7.5</v>
      </c>
      <c r="H7" s="56" t="s">
        <v>13</v>
      </c>
      <c r="I7" s="58">
        <v>7</v>
      </c>
      <c r="J7" s="56"/>
      <c r="K7" s="56" t="s">
        <v>6</v>
      </c>
      <c r="L7" s="56"/>
      <c r="M7" s="57">
        <f>E7*G7*I7</f>
        <v>105</v>
      </c>
      <c r="N7" s="59" t="s">
        <v>20</v>
      </c>
      <c r="O7" s="56"/>
      <c r="P7" s="56"/>
      <c r="Q7" s="60"/>
      <c r="R7" s="56"/>
      <c r="S7" s="46"/>
    </row>
    <row r="8" spans="1:19" s="47" customFormat="1" ht="17.25">
      <c r="A8" s="46"/>
      <c r="B8" s="48"/>
      <c r="C8" s="46"/>
      <c r="D8" s="52"/>
      <c r="E8" s="52"/>
      <c r="F8" s="51"/>
      <c r="G8" s="51"/>
      <c r="H8" s="52"/>
      <c r="I8" s="52"/>
      <c r="J8" s="52"/>
      <c r="K8" s="52"/>
      <c r="L8" s="52"/>
      <c r="M8" s="52"/>
      <c r="N8" s="52"/>
      <c r="O8" s="56"/>
      <c r="P8" s="56"/>
      <c r="Q8" s="60"/>
      <c r="R8" s="56"/>
      <c r="S8" s="46"/>
    </row>
    <row r="9" spans="1:19" s="47" customFormat="1" ht="17.25">
      <c r="A9" s="46"/>
      <c r="B9" s="48"/>
      <c r="C9" s="54" t="s">
        <v>18</v>
      </c>
      <c r="D9" s="57">
        <f>SUM(M6:M8)</f>
        <v>182</v>
      </c>
      <c r="E9" s="56" t="str">
        <f>N6</f>
        <v>Sft.</v>
      </c>
      <c r="F9" s="56"/>
      <c r="G9" s="56"/>
      <c r="H9" s="56"/>
      <c r="I9" s="61"/>
      <c r="J9" s="62" t="s">
        <v>14</v>
      </c>
      <c r="K9" s="57">
        <v>121</v>
      </c>
      <c r="L9" s="56"/>
      <c r="M9" s="62" t="s">
        <v>15</v>
      </c>
      <c r="N9" s="59" t="str">
        <f>N6</f>
        <v>Sft.</v>
      </c>
      <c r="O9" s="63">
        <f>IF(M9="P%",100,IF(M9="P%0",1000,1))</f>
        <v>100</v>
      </c>
      <c r="P9" s="64" t="s">
        <v>11</v>
      </c>
      <c r="Q9" s="65">
        <f>ROUND(SUM(D9*K9)/O9,0)</f>
        <v>220</v>
      </c>
      <c r="R9" s="66" t="s">
        <v>12</v>
      </c>
      <c r="S9" s="46"/>
    </row>
    <row r="10" spans="1:19" s="47" customFormat="1" ht="17.25">
      <c r="A10" s="46"/>
      <c r="B10" s="48"/>
      <c r="C10" s="46"/>
      <c r="D10" s="67"/>
      <c r="E10" s="67"/>
      <c r="F10" s="67"/>
      <c r="G10" s="67"/>
      <c r="H10" s="46"/>
      <c r="I10" s="46"/>
      <c r="J10" s="46"/>
      <c r="K10" s="46"/>
      <c r="L10" s="46"/>
      <c r="M10" s="46"/>
      <c r="N10" s="46"/>
      <c r="O10" s="53"/>
      <c r="P10" s="54"/>
      <c r="Q10" s="49"/>
      <c r="R10" s="50"/>
      <c r="S10" s="46"/>
    </row>
    <row r="11" spans="1:19" s="47" customFormat="1" ht="36" customHeight="1">
      <c r="A11" s="46"/>
      <c r="B11" s="48">
        <v>2</v>
      </c>
      <c r="C11" s="46"/>
      <c r="D11" s="97" t="s">
        <v>52</v>
      </c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49"/>
      <c r="R11" s="50"/>
      <c r="S11" s="46"/>
    </row>
    <row r="12" spans="1:19" s="47" customFormat="1" ht="17.25">
      <c r="A12" s="46"/>
      <c r="B12" s="48"/>
      <c r="C12" s="46"/>
      <c r="D12" s="51"/>
      <c r="E12" s="51"/>
      <c r="F12" s="51"/>
      <c r="G12" s="51"/>
      <c r="H12" s="52"/>
      <c r="I12" s="52"/>
      <c r="J12" s="52"/>
      <c r="K12" s="52"/>
      <c r="L12" s="52"/>
      <c r="M12" s="52"/>
      <c r="N12" s="52"/>
      <c r="O12" s="53"/>
      <c r="P12" s="54"/>
      <c r="Q12" s="49"/>
      <c r="R12" s="50"/>
      <c r="S12" s="46"/>
    </row>
    <row r="13" spans="1:19" s="47" customFormat="1" ht="17.25">
      <c r="A13" s="46"/>
      <c r="B13" s="48"/>
      <c r="C13" s="46"/>
      <c r="D13" s="55" t="s">
        <v>19</v>
      </c>
      <c r="E13" s="55">
        <v>1</v>
      </c>
      <c r="F13" s="56" t="s">
        <v>13</v>
      </c>
      <c r="G13" s="68">
        <v>5.5</v>
      </c>
      <c r="H13" s="56" t="s">
        <v>13</v>
      </c>
      <c r="I13" s="69">
        <v>7.5</v>
      </c>
      <c r="J13" s="56"/>
      <c r="K13" s="56" t="s">
        <v>6</v>
      </c>
      <c r="L13" s="56"/>
      <c r="M13" s="57">
        <f>E13*G13*I13</f>
        <v>41.25</v>
      </c>
      <c r="N13" s="59" t="s">
        <v>22</v>
      </c>
      <c r="O13" s="56"/>
      <c r="P13" s="56"/>
      <c r="Q13" s="60"/>
      <c r="R13" s="56"/>
      <c r="S13" s="46"/>
    </row>
    <row r="14" spans="1:19" s="47" customFormat="1" ht="17.25">
      <c r="A14" s="46"/>
      <c r="B14" s="48"/>
      <c r="C14" s="46"/>
      <c r="D14" s="55" t="s">
        <v>21</v>
      </c>
      <c r="E14" s="55">
        <v>2</v>
      </c>
      <c r="F14" s="56" t="s">
        <v>13</v>
      </c>
      <c r="G14" s="68">
        <v>5.5</v>
      </c>
      <c r="H14" s="56" t="s">
        <v>13</v>
      </c>
      <c r="I14" s="69">
        <v>7</v>
      </c>
      <c r="J14" s="56"/>
      <c r="K14" s="56" t="s">
        <v>6</v>
      </c>
      <c r="L14" s="56"/>
      <c r="M14" s="57">
        <f t="shared" ref="M14:M15" si="1">E14*G14*I14</f>
        <v>77</v>
      </c>
      <c r="N14" s="59" t="s">
        <v>22</v>
      </c>
      <c r="O14" s="56"/>
      <c r="P14" s="56"/>
      <c r="Q14" s="60"/>
      <c r="R14" s="56"/>
      <c r="S14" s="46"/>
    </row>
    <row r="15" spans="1:19" s="47" customFormat="1" ht="17.25">
      <c r="A15" s="46"/>
      <c r="B15" s="48"/>
      <c r="C15" s="46"/>
      <c r="D15" s="55" t="s">
        <v>21</v>
      </c>
      <c r="E15" s="55">
        <v>2</v>
      </c>
      <c r="F15" s="56" t="s">
        <v>13</v>
      </c>
      <c r="G15" s="68">
        <v>7.5</v>
      </c>
      <c r="H15" s="56" t="s">
        <v>13</v>
      </c>
      <c r="I15" s="69">
        <v>7</v>
      </c>
      <c r="J15" s="56"/>
      <c r="K15" s="56" t="s">
        <v>6</v>
      </c>
      <c r="L15" s="56"/>
      <c r="M15" s="57">
        <f t="shared" si="1"/>
        <v>105</v>
      </c>
      <c r="N15" s="59" t="s">
        <v>22</v>
      </c>
      <c r="O15" s="56"/>
      <c r="P15" s="56"/>
      <c r="Q15" s="60"/>
      <c r="R15" s="56"/>
      <c r="S15" s="46"/>
    </row>
    <row r="16" spans="1:19" s="47" customFormat="1" ht="17.25">
      <c r="A16" s="46"/>
      <c r="B16" s="48"/>
      <c r="C16" s="46"/>
      <c r="D16" s="52"/>
      <c r="E16" s="52"/>
      <c r="F16" s="51"/>
      <c r="G16" s="51"/>
      <c r="H16" s="52"/>
      <c r="I16" s="52"/>
      <c r="J16" s="52"/>
      <c r="K16" s="52"/>
      <c r="L16" s="52"/>
      <c r="M16" s="52"/>
      <c r="N16" s="52"/>
      <c r="O16" s="56"/>
      <c r="P16" s="56"/>
      <c r="Q16" s="60"/>
      <c r="R16" s="56"/>
      <c r="S16" s="46"/>
    </row>
    <row r="17" spans="1:19" s="47" customFormat="1" ht="17.25">
      <c r="A17" s="46"/>
      <c r="B17" s="48"/>
      <c r="C17" s="54" t="s">
        <v>18</v>
      </c>
      <c r="D17" s="57">
        <f>SUM(M13:M16)</f>
        <v>223.25</v>
      </c>
      <c r="E17" s="56" t="str">
        <f>N13</f>
        <v>Sft</v>
      </c>
      <c r="F17" s="56"/>
      <c r="G17" s="56"/>
      <c r="H17" s="56"/>
      <c r="I17" s="61"/>
      <c r="J17" s="62" t="s">
        <v>14</v>
      </c>
      <c r="K17" s="57">
        <v>786</v>
      </c>
      <c r="L17" s="56"/>
      <c r="M17" s="62" t="s">
        <v>15</v>
      </c>
      <c r="N17" s="59" t="str">
        <f>N13</f>
        <v>Sft</v>
      </c>
      <c r="O17" s="63">
        <f>IF(M17="P%",100,IF(M17="P%0",1000,1))</f>
        <v>100</v>
      </c>
      <c r="P17" s="64" t="s">
        <v>11</v>
      </c>
      <c r="Q17" s="65">
        <f>ROUND(SUM(D17*K17)/O17,0)</f>
        <v>1755</v>
      </c>
      <c r="R17" s="66" t="s">
        <v>12</v>
      </c>
      <c r="S17" s="46"/>
    </row>
    <row r="18" spans="1:19" s="47" customFormat="1" ht="17.25">
      <c r="A18" s="46"/>
      <c r="B18" s="48"/>
      <c r="C18" s="46"/>
      <c r="D18" s="57"/>
      <c r="E18" s="56"/>
      <c r="F18" s="56"/>
      <c r="G18" s="56"/>
      <c r="H18" s="56"/>
      <c r="I18" s="61"/>
      <c r="J18" s="62"/>
      <c r="K18" s="57"/>
      <c r="L18" s="56"/>
      <c r="M18" s="62"/>
      <c r="N18" s="59"/>
      <c r="O18" s="63"/>
      <c r="P18" s="64"/>
      <c r="Q18" s="65"/>
      <c r="R18" s="66"/>
      <c r="S18" s="46"/>
    </row>
    <row r="19" spans="1:19" s="47" customFormat="1" ht="39.75" customHeight="1">
      <c r="A19" s="46"/>
      <c r="B19" s="48">
        <v>3</v>
      </c>
      <c r="C19" s="46"/>
      <c r="D19" s="97" t="s">
        <v>55</v>
      </c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49"/>
      <c r="R19" s="50"/>
      <c r="S19" s="46"/>
    </row>
    <row r="20" spans="1:19" s="47" customFormat="1" ht="17.25">
      <c r="A20" s="46"/>
      <c r="B20" s="48"/>
      <c r="C20" s="46"/>
      <c r="D20" s="51"/>
      <c r="E20" s="51"/>
      <c r="F20" s="51"/>
      <c r="G20" s="51"/>
      <c r="H20" s="52"/>
      <c r="I20" s="52"/>
      <c r="J20" s="52"/>
      <c r="K20" s="52"/>
      <c r="L20" s="52"/>
      <c r="M20" s="52"/>
      <c r="N20" s="52"/>
      <c r="O20" s="53"/>
      <c r="P20" s="54"/>
      <c r="Q20" s="49"/>
      <c r="R20" s="50"/>
      <c r="S20" s="46"/>
    </row>
    <row r="21" spans="1:19" s="47" customFormat="1" ht="17.25">
      <c r="A21" s="46"/>
      <c r="B21" s="48"/>
      <c r="C21" s="46"/>
      <c r="D21" s="55" t="s">
        <v>64</v>
      </c>
      <c r="E21" s="55">
        <v>2</v>
      </c>
      <c r="F21" s="56" t="s">
        <v>13</v>
      </c>
      <c r="G21" s="57">
        <v>16</v>
      </c>
      <c r="H21" s="56" t="s">
        <v>13</v>
      </c>
      <c r="I21" s="57">
        <v>12</v>
      </c>
      <c r="J21" s="56"/>
      <c r="K21" s="56" t="s">
        <v>6</v>
      </c>
      <c r="L21" s="56"/>
      <c r="M21" s="57">
        <f>E21*G21*I21</f>
        <v>384</v>
      </c>
      <c r="N21" s="59" t="s">
        <v>22</v>
      </c>
      <c r="O21" s="56"/>
      <c r="P21" s="56"/>
      <c r="Q21" s="60"/>
      <c r="R21" s="56"/>
      <c r="S21" s="46"/>
    </row>
    <row r="22" spans="1:19" s="47" customFormat="1" ht="17.25">
      <c r="A22" s="46"/>
      <c r="B22" s="48"/>
      <c r="C22" s="46"/>
      <c r="D22" s="55" t="s">
        <v>64</v>
      </c>
      <c r="E22" s="55">
        <v>2</v>
      </c>
      <c r="F22" s="56" t="s">
        <v>13</v>
      </c>
      <c r="G22" s="57">
        <v>16</v>
      </c>
      <c r="H22" s="56" t="s">
        <v>13</v>
      </c>
      <c r="I22" s="57">
        <v>12</v>
      </c>
      <c r="J22" s="56"/>
      <c r="K22" s="56" t="s">
        <v>6</v>
      </c>
      <c r="L22" s="56"/>
      <c r="M22" s="57">
        <f t="shared" ref="M22:M25" si="2">E22*G22*I22</f>
        <v>384</v>
      </c>
      <c r="N22" s="59" t="s">
        <v>22</v>
      </c>
      <c r="O22" s="56"/>
      <c r="P22" s="56"/>
      <c r="Q22" s="60"/>
      <c r="R22" s="56"/>
      <c r="S22" s="46"/>
    </row>
    <row r="23" spans="1:19" s="47" customFormat="1" ht="17.25">
      <c r="A23" s="46"/>
      <c r="B23" s="48"/>
      <c r="C23" s="46"/>
      <c r="D23" s="55" t="s">
        <v>19</v>
      </c>
      <c r="E23" s="55">
        <v>2</v>
      </c>
      <c r="F23" s="56" t="s">
        <v>13</v>
      </c>
      <c r="G23" s="57">
        <v>5.5</v>
      </c>
      <c r="H23" s="56" t="s">
        <v>13</v>
      </c>
      <c r="I23" s="57">
        <v>4</v>
      </c>
      <c r="J23" s="56"/>
      <c r="K23" s="56" t="s">
        <v>6</v>
      </c>
      <c r="L23" s="56"/>
      <c r="M23" s="57">
        <f t="shared" si="2"/>
        <v>44</v>
      </c>
      <c r="N23" s="59" t="s">
        <v>22</v>
      </c>
      <c r="O23" s="56"/>
      <c r="P23" s="56"/>
      <c r="Q23" s="60"/>
      <c r="R23" s="56"/>
      <c r="S23" s="46"/>
    </row>
    <row r="24" spans="1:19" s="47" customFormat="1" ht="17.25">
      <c r="A24" s="46"/>
      <c r="B24" s="48"/>
      <c r="C24" s="46"/>
      <c r="D24" s="55" t="s">
        <v>19</v>
      </c>
      <c r="E24" s="55">
        <v>2</v>
      </c>
      <c r="F24" s="56" t="s">
        <v>13</v>
      </c>
      <c r="G24" s="57">
        <v>7.5</v>
      </c>
      <c r="H24" s="56" t="s">
        <v>13</v>
      </c>
      <c r="I24" s="57">
        <v>4</v>
      </c>
      <c r="J24" s="56"/>
      <c r="K24" s="56" t="s">
        <v>6</v>
      </c>
      <c r="L24" s="56"/>
      <c r="M24" s="57">
        <f t="shared" si="2"/>
        <v>60</v>
      </c>
      <c r="N24" s="59" t="s">
        <v>22</v>
      </c>
      <c r="O24" s="56"/>
      <c r="P24" s="56"/>
      <c r="Q24" s="60"/>
      <c r="R24" s="56"/>
      <c r="S24" s="46"/>
    </row>
    <row r="25" spans="1:19" s="47" customFormat="1" ht="17.25">
      <c r="A25" s="46"/>
      <c r="B25" s="48"/>
      <c r="C25" s="46"/>
      <c r="D25" s="55" t="s">
        <v>61</v>
      </c>
      <c r="E25" s="55">
        <v>2</v>
      </c>
      <c r="F25" s="56" t="s">
        <v>13</v>
      </c>
      <c r="G25" s="57">
        <v>23</v>
      </c>
      <c r="H25" s="56" t="s">
        <v>13</v>
      </c>
      <c r="I25" s="57">
        <v>12</v>
      </c>
      <c r="J25" s="56"/>
      <c r="K25" s="56" t="s">
        <v>6</v>
      </c>
      <c r="L25" s="56"/>
      <c r="M25" s="57">
        <f t="shared" si="2"/>
        <v>552</v>
      </c>
      <c r="N25" s="59" t="s">
        <v>22</v>
      </c>
      <c r="O25" s="56"/>
      <c r="P25" s="56"/>
      <c r="Q25" s="60"/>
      <c r="R25" s="56"/>
      <c r="S25" s="46"/>
    </row>
    <row r="26" spans="1:19" s="47" customFormat="1" ht="17.25">
      <c r="A26" s="46"/>
      <c r="B26" s="48"/>
      <c r="C26" s="46"/>
      <c r="D26" s="55" t="s">
        <v>61</v>
      </c>
      <c r="E26" s="55">
        <v>2</v>
      </c>
      <c r="F26" s="56" t="s">
        <v>13</v>
      </c>
      <c r="G26" s="57">
        <v>16</v>
      </c>
      <c r="H26" s="56" t="s">
        <v>13</v>
      </c>
      <c r="I26" s="57">
        <v>12</v>
      </c>
      <c r="J26" s="56"/>
      <c r="K26" s="56" t="s">
        <v>6</v>
      </c>
      <c r="L26" s="56"/>
      <c r="M26" s="57">
        <f t="shared" ref="M26:M29" si="3">E26*G26*I26</f>
        <v>384</v>
      </c>
      <c r="N26" s="59" t="s">
        <v>22</v>
      </c>
      <c r="O26" s="56"/>
      <c r="P26" s="56"/>
      <c r="Q26" s="60"/>
      <c r="R26" s="56"/>
      <c r="S26" s="46"/>
    </row>
    <row r="27" spans="1:19" s="47" customFormat="1" ht="17.25">
      <c r="A27" s="46"/>
      <c r="B27" s="48"/>
      <c r="C27" s="46"/>
      <c r="D27" s="55" t="s">
        <v>62</v>
      </c>
      <c r="E27" s="55">
        <v>2</v>
      </c>
      <c r="F27" s="56" t="s">
        <v>13</v>
      </c>
      <c r="G27" s="57">
        <v>13.5</v>
      </c>
      <c r="H27" s="56" t="s">
        <v>13</v>
      </c>
      <c r="I27" s="57">
        <v>12</v>
      </c>
      <c r="J27" s="56"/>
      <c r="K27" s="56" t="s">
        <v>6</v>
      </c>
      <c r="L27" s="56"/>
      <c r="M27" s="57">
        <f t="shared" ref="M27:M28" si="4">E27*G27*I27</f>
        <v>324</v>
      </c>
      <c r="N27" s="59" t="s">
        <v>22</v>
      </c>
      <c r="O27" s="56"/>
      <c r="P27" s="56"/>
      <c r="Q27" s="60"/>
      <c r="R27" s="56"/>
      <c r="S27" s="46"/>
    </row>
    <row r="28" spans="1:19" s="47" customFormat="1" ht="17.25">
      <c r="A28" s="46"/>
      <c r="B28" s="48"/>
      <c r="C28" s="46"/>
      <c r="D28" s="55" t="s">
        <v>63</v>
      </c>
      <c r="E28" s="55">
        <v>2</v>
      </c>
      <c r="F28" s="56" t="s">
        <v>13</v>
      </c>
      <c r="G28" s="57">
        <v>17</v>
      </c>
      <c r="H28" s="56" t="s">
        <v>13</v>
      </c>
      <c r="I28" s="57">
        <v>12</v>
      </c>
      <c r="J28" s="56"/>
      <c r="K28" s="56" t="s">
        <v>6</v>
      </c>
      <c r="L28" s="56"/>
      <c r="M28" s="57">
        <f t="shared" si="4"/>
        <v>408</v>
      </c>
      <c r="N28" s="59" t="s">
        <v>22</v>
      </c>
      <c r="O28" s="56"/>
      <c r="P28" s="56"/>
      <c r="Q28" s="60"/>
      <c r="R28" s="56"/>
      <c r="S28" s="46"/>
    </row>
    <row r="29" spans="1:19" s="47" customFormat="1" ht="17.25">
      <c r="A29" s="46"/>
      <c r="B29" s="48"/>
      <c r="C29" s="46"/>
      <c r="D29" s="55" t="s">
        <v>65</v>
      </c>
      <c r="E29" s="55">
        <v>2</v>
      </c>
      <c r="F29" s="56" t="s">
        <v>13</v>
      </c>
      <c r="G29" s="57">
        <v>100</v>
      </c>
      <c r="H29" s="56" t="s">
        <v>13</v>
      </c>
      <c r="I29" s="57">
        <v>62.5</v>
      </c>
      <c r="J29" s="56"/>
      <c r="K29" s="56" t="s">
        <v>6</v>
      </c>
      <c r="L29" s="56"/>
      <c r="M29" s="57">
        <f t="shared" si="3"/>
        <v>12500</v>
      </c>
      <c r="N29" s="59" t="s">
        <v>22</v>
      </c>
      <c r="O29" s="56"/>
      <c r="P29" s="56"/>
      <c r="Q29" s="60"/>
      <c r="R29" s="56"/>
      <c r="S29" s="46"/>
    </row>
    <row r="30" spans="1:19" s="47" customFormat="1" ht="17.25">
      <c r="A30" s="46"/>
      <c r="B30" s="48"/>
      <c r="C30" s="46"/>
      <c r="D30" s="52"/>
      <c r="E30" s="52"/>
      <c r="F30" s="51"/>
      <c r="G30" s="51"/>
      <c r="H30" s="52"/>
      <c r="I30" s="52"/>
      <c r="J30" s="52"/>
      <c r="K30" s="52"/>
      <c r="L30" s="52"/>
      <c r="M30" s="52"/>
      <c r="N30" s="52"/>
      <c r="O30" s="56"/>
      <c r="P30" s="56"/>
      <c r="Q30" s="60"/>
      <c r="R30" s="56"/>
      <c r="S30" s="46"/>
    </row>
    <row r="31" spans="1:19" s="47" customFormat="1" ht="17.25">
      <c r="A31" s="46"/>
      <c r="B31" s="48"/>
      <c r="C31" s="54" t="s">
        <v>18</v>
      </c>
      <c r="D31" s="57">
        <f>SUM(M21:M30)</f>
        <v>15040</v>
      </c>
      <c r="E31" s="56" t="str">
        <f>N21</f>
        <v>Sft</v>
      </c>
      <c r="F31" s="56"/>
      <c r="G31" s="56"/>
      <c r="H31" s="56"/>
      <c r="I31" s="61"/>
      <c r="J31" s="62" t="s">
        <v>14</v>
      </c>
      <c r="K31" s="57">
        <v>425.84</v>
      </c>
      <c r="L31" s="56"/>
      <c r="M31" s="62" t="s">
        <v>15</v>
      </c>
      <c r="N31" s="59" t="str">
        <f>N21</f>
        <v>Sft</v>
      </c>
      <c r="O31" s="63">
        <f>IF(M31="P%",100,IF(M31="P%0",1000,1))</f>
        <v>100</v>
      </c>
      <c r="P31" s="64" t="s">
        <v>11</v>
      </c>
      <c r="Q31" s="65">
        <f>ROUND(SUM(D31*K31)/O31,0)</f>
        <v>64046</v>
      </c>
      <c r="R31" s="66" t="s">
        <v>12</v>
      </c>
      <c r="S31" s="46"/>
    </row>
    <row r="32" spans="1:19" s="47" customFormat="1" ht="17.25">
      <c r="A32" s="46"/>
      <c r="B32" s="48"/>
      <c r="C32" s="54"/>
      <c r="D32" s="57"/>
      <c r="E32" s="56"/>
      <c r="F32" s="56"/>
      <c r="G32" s="56"/>
      <c r="H32" s="56"/>
      <c r="I32" s="61"/>
      <c r="J32" s="62"/>
      <c r="K32" s="57"/>
      <c r="L32" s="56"/>
      <c r="M32" s="62"/>
      <c r="N32" s="59"/>
      <c r="O32" s="63"/>
      <c r="P32" s="64"/>
      <c r="Q32" s="65"/>
      <c r="R32" s="66"/>
      <c r="S32" s="46"/>
    </row>
    <row r="33" spans="1:19" s="47" customFormat="1" ht="37.5" customHeight="1">
      <c r="A33" s="46"/>
      <c r="B33" s="48">
        <v>4</v>
      </c>
      <c r="C33" s="46"/>
      <c r="D33" s="97" t="s">
        <v>56</v>
      </c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49"/>
      <c r="R33" s="50"/>
      <c r="S33" s="46"/>
    </row>
    <row r="34" spans="1:19" s="47" customFormat="1" ht="17.25">
      <c r="A34" s="46"/>
      <c r="B34" s="48"/>
      <c r="C34" s="46"/>
      <c r="D34" s="51"/>
      <c r="E34" s="51"/>
      <c r="F34" s="51"/>
      <c r="G34" s="51"/>
      <c r="H34" s="52"/>
      <c r="I34" s="52"/>
      <c r="J34" s="52"/>
      <c r="K34" s="52"/>
      <c r="L34" s="52"/>
      <c r="M34" s="52"/>
      <c r="N34" s="52"/>
      <c r="O34" s="53"/>
      <c r="P34" s="54"/>
      <c r="Q34" s="49"/>
      <c r="R34" s="50"/>
      <c r="S34" s="46"/>
    </row>
    <row r="35" spans="1:19" s="47" customFormat="1" ht="17.25">
      <c r="A35" s="46"/>
      <c r="B35" s="48"/>
      <c r="C35" s="46"/>
      <c r="D35" s="55" t="s">
        <v>64</v>
      </c>
      <c r="E35" s="55">
        <v>2</v>
      </c>
      <c r="F35" s="56" t="s">
        <v>13</v>
      </c>
      <c r="G35" s="57">
        <v>16</v>
      </c>
      <c r="H35" s="56" t="s">
        <v>13</v>
      </c>
      <c r="I35" s="57">
        <v>12</v>
      </c>
      <c r="J35" s="56"/>
      <c r="K35" s="56" t="s">
        <v>6</v>
      </c>
      <c r="L35" s="56"/>
      <c r="M35" s="57">
        <f>E35*G35*I35</f>
        <v>384</v>
      </c>
      <c r="N35" s="59" t="s">
        <v>22</v>
      </c>
      <c r="O35" s="56"/>
      <c r="P35" s="56"/>
      <c r="Q35" s="60"/>
      <c r="R35" s="56"/>
      <c r="S35" s="46"/>
    </row>
    <row r="36" spans="1:19" s="47" customFormat="1" ht="17.25">
      <c r="A36" s="46"/>
      <c r="B36" s="48"/>
      <c r="C36" s="46"/>
      <c r="D36" s="55" t="s">
        <v>64</v>
      </c>
      <c r="E36" s="55">
        <v>2</v>
      </c>
      <c r="F36" s="56" t="s">
        <v>13</v>
      </c>
      <c r="G36" s="57">
        <v>16</v>
      </c>
      <c r="H36" s="56" t="s">
        <v>13</v>
      </c>
      <c r="I36" s="57">
        <v>12</v>
      </c>
      <c r="J36" s="56"/>
      <c r="K36" s="56" t="s">
        <v>6</v>
      </c>
      <c r="L36" s="56"/>
      <c r="M36" s="57">
        <f t="shared" ref="M36:M43" si="5">E36*G36*I36</f>
        <v>384</v>
      </c>
      <c r="N36" s="59" t="s">
        <v>22</v>
      </c>
      <c r="O36" s="56"/>
      <c r="P36" s="56"/>
      <c r="Q36" s="60"/>
      <c r="R36" s="56"/>
      <c r="S36" s="46"/>
    </row>
    <row r="37" spans="1:19" s="47" customFormat="1" ht="17.25">
      <c r="A37" s="46"/>
      <c r="B37" s="48"/>
      <c r="C37" s="46"/>
      <c r="D37" s="55" t="s">
        <v>19</v>
      </c>
      <c r="E37" s="55">
        <v>2</v>
      </c>
      <c r="F37" s="56" t="s">
        <v>13</v>
      </c>
      <c r="G37" s="57">
        <v>5.5</v>
      </c>
      <c r="H37" s="56" t="s">
        <v>13</v>
      </c>
      <c r="I37" s="57">
        <v>4</v>
      </c>
      <c r="J37" s="56"/>
      <c r="K37" s="56" t="s">
        <v>6</v>
      </c>
      <c r="L37" s="56"/>
      <c r="M37" s="57">
        <f t="shared" si="5"/>
        <v>44</v>
      </c>
      <c r="N37" s="59" t="s">
        <v>22</v>
      </c>
      <c r="O37" s="56"/>
      <c r="P37" s="56"/>
      <c r="Q37" s="60"/>
      <c r="R37" s="56"/>
      <c r="S37" s="46"/>
    </row>
    <row r="38" spans="1:19" s="47" customFormat="1" ht="17.25">
      <c r="A38" s="46"/>
      <c r="B38" s="48"/>
      <c r="C38" s="46"/>
      <c r="D38" s="55" t="s">
        <v>19</v>
      </c>
      <c r="E38" s="55">
        <v>2</v>
      </c>
      <c r="F38" s="56" t="s">
        <v>13</v>
      </c>
      <c r="G38" s="57">
        <v>7.5</v>
      </c>
      <c r="H38" s="56" t="s">
        <v>13</v>
      </c>
      <c r="I38" s="57">
        <v>4</v>
      </c>
      <c r="J38" s="56"/>
      <c r="K38" s="56" t="s">
        <v>6</v>
      </c>
      <c r="L38" s="56"/>
      <c r="M38" s="57">
        <f t="shared" si="5"/>
        <v>60</v>
      </c>
      <c r="N38" s="59" t="s">
        <v>22</v>
      </c>
      <c r="O38" s="56"/>
      <c r="P38" s="56"/>
      <c r="Q38" s="60"/>
      <c r="R38" s="56"/>
      <c r="S38" s="46"/>
    </row>
    <row r="39" spans="1:19" s="47" customFormat="1" ht="17.25">
      <c r="A39" s="46"/>
      <c r="B39" s="48"/>
      <c r="C39" s="46"/>
      <c r="D39" s="55" t="s">
        <v>61</v>
      </c>
      <c r="E39" s="55">
        <v>2</v>
      </c>
      <c r="F39" s="56" t="s">
        <v>13</v>
      </c>
      <c r="G39" s="57">
        <v>23</v>
      </c>
      <c r="H39" s="56" t="s">
        <v>13</v>
      </c>
      <c r="I39" s="57">
        <v>12</v>
      </c>
      <c r="J39" s="56"/>
      <c r="K39" s="56" t="s">
        <v>6</v>
      </c>
      <c r="L39" s="56"/>
      <c r="M39" s="57">
        <f t="shared" si="5"/>
        <v>552</v>
      </c>
      <c r="N39" s="59" t="s">
        <v>22</v>
      </c>
      <c r="O39" s="56"/>
      <c r="P39" s="56"/>
      <c r="Q39" s="60"/>
      <c r="R39" s="56"/>
      <c r="S39" s="46"/>
    </row>
    <row r="40" spans="1:19" s="47" customFormat="1" ht="17.25">
      <c r="A40" s="46"/>
      <c r="B40" s="48"/>
      <c r="C40" s="46"/>
      <c r="D40" s="55" t="s">
        <v>61</v>
      </c>
      <c r="E40" s="55">
        <v>2</v>
      </c>
      <c r="F40" s="56" t="s">
        <v>13</v>
      </c>
      <c r="G40" s="57">
        <v>16</v>
      </c>
      <c r="H40" s="56" t="s">
        <v>13</v>
      </c>
      <c r="I40" s="57">
        <v>12</v>
      </c>
      <c r="J40" s="56"/>
      <c r="K40" s="56" t="s">
        <v>6</v>
      </c>
      <c r="L40" s="56"/>
      <c r="M40" s="57">
        <f t="shared" si="5"/>
        <v>384</v>
      </c>
      <c r="N40" s="59" t="s">
        <v>22</v>
      </c>
      <c r="O40" s="56"/>
      <c r="P40" s="56"/>
      <c r="Q40" s="60"/>
      <c r="R40" s="56"/>
      <c r="S40" s="46"/>
    </row>
    <row r="41" spans="1:19" s="47" customFormat="1" ht="17.25">
      <c r="A41" s="46"/>
      <c r="B41" s="48"/>
      <c r="C41" s="46"/>
      <c r="D41" s="55" t="s">
        <v>62</v>
      </c>
      <c r="E41" s="55">
        <v>2</v>
      </c>
      <c r="F41" s="56" t="s">
        <v>13</v>
      </c>
      <c r="G41" s="57">
        <v>13.5</v>
      </c>
      <c r="H41" s="56" t="s">
        <v>13</v>
      </c>
      <c r="I41" s="57">
        <v>12</v>
      </c>
      <c r="J41" s="56"/>
      <c r="K41" s="56" t="s">
        <v>6</v>
      </c>
      <c r="L41" s="56"/>
      <c r="M41" s="57">
        <f t="shared" si="5"/>
        <v>324</v>
      </c>
      <c r="N41" s="59" t="s">
        <v>22</v>
      </c>
      <c r="O41" s="56"/>
      <c r="P41" s="56"/>
      <c r="Q41" s="60"/>
      <c r="R41" s="56"/>
      <c r="S41" s="46"/>
    </row>
    <row r="42" spans="1:19" s="47" customFormat="1" ht="17.25">
      <c r="A42" s="46"/>
      <c r="B42" s="48"/>
      <c r="C42" s="46"/>
      <c r="D42" s="55" t="s">
        <v>63</v>
      </c>
      <c r="E42" s="55">
        <v>2</v>
      </c>
      <c r="F42" s="56" t="s">
        <v>13</v>
      </c>
      <c r="G42" s="57">
        <v>17</v>
      </c>
      <c r="H42" s="56" t="s">
        <v>13</v>
      </c>
      <c r="I42" s="57">
        <v>12</v>
      </c>
      <c r="J42" s="56"/>
      <c r="K42" s="56" t="s">
        <v>6</v>
      </c>
      <c r="L42" s="56"/>
      <c r="M42" s="57">
        <f t="shared" si="5"/>
        <v>408</v>
      </c>
      <c r="N42" s="59" t="s">
        <v>22</v>
      </c>
      <c r="O42" s="56"/>
      <c r="P42" s="56"/>
      <c r="Q42" s="60"/>
      <c r="R42" s="56"/>
      <c r="S42" s="46"/>
    </row>
    <row r="43" spans="1:19" s="47" customFormat="1" ht="17.25">
      <c r="A43" s="46"/>
      <c r="B43" s="48"/>
      <c r="C43" s="46"/>
      <c r="D43" s="55" t="s">
        <v>65</v>
      </c>
      <c r="E43" s="55">
        <v>2</v>
      </c>
      <c r="F43" s="56" t="s">
        <v>13</v>
      </c>
      <c r="G43" s="57">
        <v>100</v>
      </c>
      <c r="H43" s="56" t="s">
        <v>13</v>
      </c>
      <c r="I43" s="57">
        <v>62.5</v>
      </c>
      <c r="J43" s="56"/>
      <c r="K43" s="56" t="s">
        <v>6</v>
      </c>
      <c r="L43" s="56"/>
      <c r="M43" s="57">
        <f t="shared" si="5"/>
        <v>12500</v>
      </c>
      <c r="N43" s="59" t="s">
        <v>22</v>
      </c>
      <c r="O43" s="56"/>
      <c r="P43" s="56"/>
      <c r="Q43" s="60"/>
      <c r="R43" s="56"/>
      <c r="S43" s="46"/>
    </row>
    <row r="44" spans="1:19" s="47" customFormat="1" ht="17.25">
      <c r="A44" s="46"/>
      <c r="B44" s="48"/>
      <c r="C44" s="46"/>
      <c r="D44" s="52"/>
      <c r="E44" s="52"/>
      <c r="F44" s="51"/>
      <c r="G44" s="51"/>
      <c r="H44" s="52"/>
      <c r="I44" s="52"/>
      <c r="J44" s="52"/>
      <c r="K44" s="52"/>
      <c r="L44" s="52"/>
      <c r="M44" s="52"/>
      <c r="N44" s="52"/>
      <c r="O44" s="56"/>
      <c r="P44" s="56"/>
      <c r="Q44" s="60"/>
      <c r="R44" s="56"/>
      <c r="S44" s="46"/>
    </row>
    <row r="45" spans="1:19" s="47" customFormat="1" ht="17.25">
      <c r="A45" s="46"/>
      <c r="B45" s="48"/>
      <c r="C45" s="54" t="s">
        <v>18</v>
      </c>
      <c r="D45" s="57">
        <f>SUM(M35:M44)</f>
        <v>15040</v>
      </c>
      <c r="E45" s="56" t="str">
        <f>N35</f>
        <v>Sft</v>
      </c>
      <c r="F45" s="56"/>
      <c r="G45" s="56"/>
      <c r="H45" s="56"/>
      <c r="I45" s="61"/>
      <c r="J45" s="62" t="s">
        <v>14</v>
      </c>
      <c r="K45" s="57">
        <v>1079.6500000000001</v>
      </c>
      <c r="L45" s="56"/>
      <c r="M45" s="62" t="s">
        <v>15</v>
      </c>
      <c r="N45" s="59" t="str">
        <f>N35</f>
        <v>Sft</v>
      </c>
      <c r="O45" s="63">
        <f>IF(M45="P%",100,IF(M45="P%0",1000,1))</f>
        <v>100</v>
      </c>
      <c r="P45" s="64" t="s">
        <v>11</v>
      </c>
      <c r="Q45" s="65">
        <f>ROUND(SUM(D45*K45)/O45,0)</f>
        <v>162379</v>
      </c>
      <c r="R45" s="66" t="s">
        <v>12</v>
      </c>
      <c r="S45" s="46"/>
    </row>
    <row r="46" spans="1:19" s="47" customFormat="1" ht="17.25">
      <c r="A46" s="46"/>
      <c r="B46" s="48"/>
      <c r="C46" s="54"/>
      <c r="D46" s="57"/>
      <c r="E46" s="56"/>
      <c r="F46" s="56"/>
      <c r="G46" s="56"/>
      <c r="H46" s="56"/>
      <c r="I46" s="61"/>
      <c r="J46" s="62"/>
      <c r="K46" s="57"/>
      <c r="L46" s="56"/>
      <c r="M46" s="62"/>
      <c r="N46" s="59"/>
      <c r="O46" s="63"/>
      <c r="P46" s="64"/>
      <c r="Q46" s="65"/>
      <c r="R46" s="66"/>
      <c r="S46" s="46"/>
    </row>
    <row r="47" spans="1:19" s="47" customFormat="1" ht="90.75" customHeight="1">
      <c r="A47" s="46"/>
      <c r="B47" s="48">
        <v>5</v>
      </c>
      <c r="C47" s="46"/>
      <c r="D47" s="97" t="s">
        <v>57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49"/>
      <c r="R47" s="50"/>
      <c r="S47" s="46"/>
    </row>
    <row r="48" spans="1:19" s="47" customFormat="1" ht="17.25">
      <c r="A48" s="46"/>
      <c r="B48" s="48"/>
      <c r="C48" s="46"/>
      <c r="D48" s="51"/>
      <c r="E48" s="51"/>
      <c r="F48" s="51"/>
      <c r="G48" s="51"/>
      <c r="H48" s="52"/>
      <c r="I48" s="52"/>
      <c r="J48" s="52"/>
      <c r="K48" s="52"/>
      <c r="L48" s="52"/>
      <c r="M48" s="52"/>
      <c r="N48" s="52"/>
      <c r="O48" s="53"/>
      <c r="P48" s="54"/>
      <c r="Q48" s="49"/>
      <c r="R48" s="50"/>
      <c r="S48" s="46"/>
    </row>
    <row r="49" spans="1:33" s="47" customFormat="1" ht="17.25">
      <c r="A49" s="46"/>
      <c r="B49" s="48"/>
      <c r="C49" s="46"/>
      <c r="D49" s="55" t="s">
        <v>53</v>
      </c>
      <c r="E49" s="55">
        <v>1</v>
      </c>
      <c r="F49" s="56" t="s">
        <v>13</v>
      </c>
      <c r="G49" s="57">
        <v>8</v>
      </c>
      <c r="H49" s="56" t="s">
        <v>13</v>
      </c>
      <c r="I49" s="57">
        <v>6</v>
      </c>
      <c r="J49" s="56"/>
      <c r="K49" s="56" t="s">
        <v>6</v>
      </c>
      <c r="L49" s="56"/>
      <c r="M49" s="57">
        <f>E49*G49*I49</f>
        <v>48</v>
      </c>
      <c r="N49" s="59" t="s">
        <v>22</v>
      </c>
      <c r="O49" s="56"/>
      <c r="P49" s="56"/>
      <c r="Q49" s="60"/>
      <c r="R49" s="56"/>
      <c r="S49" s="46"/>
    </row>
    <row r="50" spans="1:33" s="47" customFormat="1" ht="17.25">
      <c r="A50" s="46"/>
      <c r="B50" s="48"/>
      <c r="C50" s="46"/>
      <c r="D50" s="52"/>
      <c r="E50" s="52"/>
      <c r="F50" s="51"/>
      <c r="G50" s="51"/>
      <c r="H50" s="52"/>
      <c r="I50" s="52"/>
      <c r="J50" s="52"/>
      <c r="K50" s="52"/>
      <c r="L50" s="52"/>
      <c r="M50" s="52"/>
      <c r="N50" s="52"/>
      <c r="O50" s="56"/>
      <c r="P50" s="56"/>
      <c r="Q50" s="60"/>
      <c r="R50" s="56"/>
      <c r="S50" s="46"/>
    </row>
    <row r="51" spans="1:33" s="47" customFormat="1" ht="17.25">
      <c r="A51" s="46"/>
      <c r="B51" s="48"/>
      <c r="C51" s="54" t="s">
        <v>18</v>
      </c>
      <c r="D51" s="57">
        <f>SUM(M49:M50)</f>
        <v>48</v>
      </c>
      <c r="E51" s="56" t="str">
        <f>N49</f>
        <v>Sft</v>
      </c>
      <c r="F51" s="56"/>
      <c r="G51" s="56"/>
      <c r="H51" s="56"/>
      <c r="I51" s="61"/>
      <c r="J51" s="62" t="s">
        <v>14</v>
      </c>
      <c r="K51" s="57">
        <v>1647.69</v>
      </c>
      <c r="L51" s="56"/>
      <c r="M51" s="62" t="s">
        <v>25</v>
      </c>
      <c r="N51" s="59" t="str">
        <f>N49</f>
        <v>Sft</v>
      </c>
      <c r="O51" s="63">
        <f>IF(M51="P%",100,IF(M51="P%0",1000,1))</f>
        <v>1</v>
      </c>
      <c r="P51" s="64" t="s">
        <v>11</v>
      </c>
      <c r="Q51" s="65">
        <f>ROUND(SUM(D51*K51)/O51,0)</f>
        <v>79089</v>
      </c>
      <c r="R51" s="66" t="s">
        <v>12</v>
      </c>
      <c r="S51" s="46"/>
    </row>
    <row r="52" spans="1:33" s="47" customFormat="1" ht="17.25">
      <c r="A52" s="46"/>
      <c r="B52" s="48"/>
      <c r="C52" s="54"/>
      <c r="D52" s="57"/>
      <c r="E52" s="56"/>
      <c r="F52" s="56"/>
      <c r="G52" s="56"/>
      <c r="H52" s="56"/>
      <c r="I52" s="61"/>
      <c r="J52" s="62"/>
      <c r="K52" s="57"/>
      <c r="L52" s="56"/>
      <c r="M52" s="62"/>
      <c r="N52" s="59"/>
      <c r="O52" s="63"/>
      <c r="P52" s="64"/>
      <c r="Q52" s="65"/>
      <c r="R52" s="66"/>
      <c r="S52" s="46"/>
    </row>
    <row r="53" spans="1:33" s="47" customFormat="1" ht="54.75" customHeight="1">
      <c r="A53" s="46"/>
      <c r="B53" s="48">
        <v>6</v>
      </c>
      <c r="C53" s="46"/>
      <c r="D53" s="97" t="s">
        <v>58</v>
      </c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49"/>
      <c r="R53" s="50"/>
      <c r="S53" s="46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47" customFormat="1" ht="17.25">
      <c r="A54" s="46"/>
      <c r="B54" s="48"/>
      <c r="C54" s="46"/>
      <c r="D54" s="51"/>
      <c r="E54" s="51"/>
      <c r="F54" s="51"/>
      <c r="G54" s="51"/>
      <c r="H54" s="52"/>
      <c r="I54" s="52"/>
      <c r="J54" s="52"/>
      <c r="K54" s="52"/>
      <c r="L54" s="52"/>
      <c r="M54" s="52"/>
      <c r="N54" s="52"/>
      <c r="O54" s="53"/>
      <c r="P54" s="54"/>
      <c r="Q54" s="49"/>
      <c r="R54" s="50"/>
      <c r="S54" s="46"/>
    </row>
    <row r="55" spans="1:33" s="47" customFormat="1" ht="17.25">
      <c r="A55" s="46"/>
      <c r="B55" s="48"/>
      <c r="C55" s="46"/>
      <c r="D55" s="55" t="s">
        <v>66</v>
      </c>
      <c r="E55" s="55">
        <v>1</v>
      </c>
      <c r="F55" s="56" t="s">
        <v>13</v>
      </c>
      <c r="G55" s="57">
        <v>16</v>
      </c>
      <c r="H55" s="56" t="s">
        <v>13</v>
      </c>
      <c r="I55" s="57">
        <v>16</v>
      </c>
      <c r="J55" s="56"/>
      <c r="K55" s="56" t="s">
        <v>6</v>
      </c>
      <c r="L55" s="56"/>
      <c r="M55" s="57">
        <f>E55*G55*I55</f>
        <v>256</v>
      </c>
      <c r="N55" s="59" t="s">
        <v>22</v>
      </c>
      <c r="O55" s="56"/>
      <c r="P55" s="56"/>
      <c r="Q55" s="60"/>
      <c r="R55" s="56"/>
      <c r="S55" s="46"/>
    </row>
    <row r="56" spans="1:33" s="47" customFormat="1" ht="17.25">
      <c r="A56" s="46"/>
      <c r="B56" s="48"/>
      <c r="C56" s="46"/>
      <c r="D56" s="55" t="s">
        <v>19</v>
      </c>
      <c r="E56" s="55">
        <v>1</v>
      </c>
      <c r="F56" s="56" t="s">
        <v>13</v>
      </c>
      <c r="G56" s="57">
        <v>5.5</v>
      </c>
      <c r="H56" s="56" t="s">
        <v>13</v>
      </c>
      <c r="I56" s="57">
        <v>7.5</v>
      </c>
      <c r="J56" s="56"/>
      <c r="K56" s="56" t="s">
        <v>6</v>
      </c>
      <c r="L56" s="56"/>
      <c r="M56" s="57">
        <f t="shared" ref="M56:M58" si="6">E56*G56*I56</f>
        <v>41.25</v>
      </c>
      <c r="N56" s="59" t="s">
        <v>22</v>
      </c>
      <c r="O56" s="56"/>
      <c r="P56" s="56"/>
      <c r="Q56" s="60"/>
      <c r="R56" s="56"/>
      <c r="S56" s="46"/>
    </row>
    <row r="57" spans="1:33" s="47" customFormat="1" ht="17.25">
      <c r="A57" s="46"/>
      <c r="B57" s="48"/>
      <c r="C57" s="46"/>
      <c r="D57" s="55" t="s">
        <v>61</v>
      </c>
      <c r="E57" s="55">
        <v>1</v>
      </c>
      <c r="F57" s="56" t="s">
        <v>13</v>
      </c>
      <c r="G57" s="57">
        <v>23</v>
      </c>
      <c r="H57" s="56" t="s">
        <v>13</v>
      </c>
      <c r="I57" s="57">
        <v>16</v>
      </c>
      <c r="J57" s="56"/>
      <c r="K57" s="56" t="s">
        <v>6</v>
      </c>
      <c r="L57" s="56"/>
      <c r="M57" s="57">
        <f t="shared" ref="M57" si="7">E57*G57*I57</f>
        <v>368</v>
      </c>
      <c r="N57" s="59" t="s">
        <v>22</v>
      </c>
      <c r="O57" s="56"/>
      <c r="P57" s="56"/>
      <c r="Q57" s="60"/>
      <c r="R57" s="56"/>
      <c r="S57" s="46"/>
    </row>
    <row r="58" spans="1:33" s="47" customFormat="1" ht="17.25">
      <c r="A58" s="46"/>
      <c r="B58" s="48"/>
      <c r="C58" s="46"/>
      <c r="D58" s="55" t="s">
        <v>67</v>
      </c>
      <c r="E58" s="55">
        <v>1</v>
      </c>
      <c r="F58" s="56" t="s">
        <v>13</v>
      </c>
      <c r="G58" s="57">
        <v>13.5</v>
      </c>
      <c r="H58" s="56" t="s">
        <v>13</v>
      </c>
      <c r="I58" s="57">
        <v>17</v>
      </c>
      <c r="J58" s="56"/>
      <c r="K58" s="56" t="s">
        <v>6</v>
      </c>
      <c r="L58" s="56"/>
      <c r="M58" s="57">
        <f t="shared" si="6"/>
        <v>229.5</v>
      </c>
      <c r="N58" s="59" t="s">
        <v>22</v>
      </c>
      <c r="O58" s="56"/>
      <c r="P58" s="56"/>
      <c r="Q58" s="60"/>
      <c r="R58" s="56"/>
      <c r="S58" s="46"/>
    </row>
    <row r="59" spans="1:33" s="47" customFormat="1" ht="17.25">
      <c r="A59" s="46"/>
      <c r="B59" s="48"/>
      <c r="C59" s="46"/>
      <c r="D59" s="52"/>
      <c r="E59" s="52"/>
      <c r="F59" s="51"/>
      <c r="G59" s="51"/>
      <c r="H59" s="52"/>
      <c r="I59" s="52"/>
      <c r="J59" s="52"/>
      <c r="K59" s="52"/>
      <c r="L59" s="52"/>
      <c r="M59" s="52"/>
      <c r="N59" s="52"/>
      <c r="O59" s="56"/>
      <c r="P59" s="56"/>
      <c r="Q59" s="60"/>
      <c r="R59" s="56"/>
      <c r="S59" s="46"/>
    </row>
    <row r="60" spans="1:33" s="47" customFormat="1" ht="17.25">
      <c r="A60" s="46"/>
      <c r="B60" s="48"/>
      <c r="C60" s="54" t="s">
        <v>18</v>
      </c>
      <c r="D60" s="57">
        <f>ROUND(SUM(M55:M59),0)</f>
        <v>895</v>
      </c>
      <c r="E60" s="56" t="str">
        <f>N55</f>
        <v>Sft</v>
      </c>
      <c r="F60" s="56"/>
      <c r="G60" s="56"/>
      <c r="H60" s="56"/>
      <c r="I60" s="61"/>
      <c r="J60" s="62" t="s">
        <v>14</v>
      </c>
      <c r="K60" s="57">
        <v>25293.25</v>
      </c>
      <c r="L60" s="56"/>
      <c r="M60" s="62" t="s">
        <v>15</v>
      </c>
      <c r="N60" s="59" t="str">
        <f>N55</f>
        <v>Sft</v>
      </c>
      <c r="O60" s="63">
        <f>IF(M60="P%",100,IF(M60="P%0",1000,1))</f>
        <v>100</v>
      </c>
      <c r="P60" s="64" t="s">
        <v>11</v>
      </c>
      <c r="Q60" s="65">
        <f>ROUND(SUM(D60*K60)/O60,0)</f>
        <v>226375</v>
      </c>
      <c r="R60" s="66" t="s">
        <v>12</v>
      </c>
      <c r="S60" s="46"/>
    </row>
    <row r="61" spans="1:33" s="47" customFormat="1" ht="17.25">
      <c r="A61" s="46"/>
      <c r="B61" s="48"/>
      <c r="C61" s="54"/>
      <c r="D61" s="57"/>
      <c r="E61" s="56"/>
      <c r="F61" s="56"/>
      <c r="G61" s="56"/>
      <c r="H61" s="56"/>
      <c r="I61" s="61"/>
      <c r="J61" s="62"/>
      <c r="K61" s="57"/>
      <c r="L61" s="56"/>
      <c r="M61" s="62"/>
      <c r="N61" s="59"/>
      <c r="O61" s="63"/>
      <c r="P61" s="64"/>
      <c r="Q61" s="65"/>
      <c r="R61" s="66"/>
      <c r="S61" s="46"/>
    </row>
    <row r="62" spans="1:33" s="47" customFormat="1" ht="36.75" customHeight="1">
      <c r="A62" s="46"/>
      <c r="B62" s="48">
        <v>7</v>
      </c>
      <c r="C62" s="46"/>
      <c r="D62" s="97" t="s">
        <v>54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49"/>
      <c r="R62" s="50"/>
      <c r="S62" s="46"/>
    </row>
    <row r="63" spans="1:33" s="47" customFormat="1" ht="17.25">
      <c r="A63" s="46"/>
      <c r="B63" s="48"/>
      <c r="C63" s="46"/>
      <c r="D63" s="51"/>
      <c r="E63" s="51"/>
      <c r="F63" s="51"/>
      <c r="G63" s="51"/>
      <c r="H63" s="52"/>
      <c r="I63" s="52"/>
      <c r="J63" s="52"/>
      <c r="K63" s="52"/>
      <c r="L63" s="52"/>
      <c r="M63" s="52"/>
      <c r="N63" s="52"/>
      <c r="O63" s="53"/>
      <c r="P63" s="54"/>
      <c r="Q63" s="49"/>
      <c r="R63" s="50"/>
      <c r="S63" s="46"/>
    </row>
    <row r="64" spans="1:33" s="47" customFormat="1" ht="17.25">
      <c r="A64" s="46"/>
      <c r="B64" s="48"/>
      <c r="C64" s="46"/>
      <c r="D64" s="55" t="s">
        <v>19</v>
      </c>
      <c r="E64" s="55">
        <v>1</v>
      </c>
      <c r="F64" s="56" t="s">
        <v>13</v>
      </c>
      <c r="G64" s="57">
        <v>5.5</v>
      </c>
      <c r="H64" s="56" t="s">
        <v>13</v>
      </c>
      <c r="I64" s="57">
        <v>7.5</v>
      </c>
      <c r="J64" s="56"/>
      <c r="K64" s="56" t="s">
        <v>6</v>
      </c>
      <c r="L64" s="56"/>
      <c r="M64" s="57">
        <f>E64*G64*I64</f>
        <v>41.25</v>
      </c>
      <c r="N64" s="59" t="s">
        <v>22</v>
      </c>
      <c r="O64" s="56"/>
      <c r="P64" s="56"/>
      <c r="Q64" s="60"/>
      <c r="R64" s="56"/>
      <c r="S64" s="46"/>
    </row>
    <row r="65" spans="1:19" s="47" customFormat="1" ht="17.25">
      <c r="A65" s="46"/>
      <c r="B65" s="48"/>
      <c r="C65" s="46"/>
      <c r="D65" s="55" t="s">
        <v>21</v>
      </c>
      <c r="E65" s="55">
        <v>2</v>
      </c>
      <c r="F65" s="56" t="s">
        <v>13</v>
      </c>
      <c r="G65" s="57">
        <v>5.5</v>
      </c>
      <c r="H65" s="56" t="s">
        <v>13</v>
      </c>
      <c r="I65" s="57">
        <v>7</v>
      </c>
      <c r="J65" s="56"/>
      <c r="K65" s="56" t="s">
        <v>6</v>
      </c>
      <c r="L65" s="56"/>
      <c r="M65" s="57">
        <f t="shared" ref="M65" si="8">E65*G65*I65</f>
        <v>77</v>
      </c>
      <c r="N65" s="59" t="s">
        <v>22</v>
      </c>
      <c r="O65" s="56"/>
      <c r="P65" s="56"/>
      <c r="Q65" s="60"/>
      <c r="R65" s="56"/>
      <c r="S65" s="46"/>
    </row>
    <row r="66" spans="1:19" s="47" customFormat="1" ht="17.25">
      <c r="A66" s="46"/>
      <c r="B66" s="48"/>
      <c r="C66" s="46"/>
      <c r="D66" s="55" t="s">
        <v>21</v>
      </c>
      <c r="E66" s="55">
        <v>2</v>
      </c>
      <c r="F66" s="56" t="s">
        <v>13</v>
      </c>
      <c r="G66" s="57">
        <v>7.5</v>
      </c>
      <c r="H66" s="56" t="s">
        <v>13</v>
      </c>
      <c r="I66" s="57">
        <v>7</v>
      </c>
      <c r="J66" s="56"/>
      <c r="K66" s="56" t="s">
        <v>6</v>
      </c>
      <c r="L66" s="56"/>
      <c r="M66" s="57">
        <f t="shared" ref="M66" si="9">E66*G66*I66</f>
        <v>105</v>
      </c>
      <c r="N66" s="59" t="s">
        <v>22</v>
      </c>
      <c r="O66" s="56"/>
      <c r="P66" s="56"/>
      <c r="Q66" s="60"/>
      <c r="R66" s="56"/>
      <c r="S66" s="46"/>
    </row>
    <row r="67" spans="1:19" s="47" customFormat="1" ht="17.25">
      <c r="A67" s="46"/>
      <c r="B67" s="48"/>
      <c r="C67" s="46"/>
      <c r="D67" s="52"/>
      <c r="E67" s="52"/>
      <c r="F67" s="51"/>
      <c r="G67" s="51"/>
      <c r="H67" s="52"/>
      <c r="I67" s="52"/>
      <c r="J67" s="52"/>
      <c r="K67" s="52"/>
      <c r="L67" s="52"/>
      <c r="M67" s="52"/>
      <c r="N67" s="52"/>
      <c r="O67" s="56"/>
      <c r="P67" s="56"/>
      <c r="Q67" s="60"/>
      <c r="R67" s="56"/>
      <c r="S67" s="46"/>
    </row>
    <row r="68" spans="1:19" s="47" customFormat="1" ht="17.25">
      <c r="A68" s="46"/>
      <c r="B68" s="48"/>
      <c r="C68" s="54" t="s">
        <v>18</v>
      </c>
      <c r="D68" s="57">
        <f>ROUND(SUM(M64:M67),0)</f>
        <v>223</v>
      </c>
      <c r="E68" s="56" t="str">
        <f>N64</f>
        <v>Sft</v>
      </c>
      <c r="F68" s="56"/>
      <c r="G68" s="56"/>
      <c r="H68" s="56"/>
      <c r="I68" s="61"/>
      <c r="J68" s="62" t="s">
        <v>14</v>
      </c>
      <c r="K68" s="57">
        <v>28253.61</v>
      </c>
      <c r="L68" s="56"/>
      <c r="M68" s="62" t="s">
        <v>15</v>
      </c>
      <c r="N68" s="59" t="str">
        <f>N64</f>
        <v>Sft</v>
      </c>
      <c r="O68" s="63">
        <f>IF(M68="P%",100,IF(M68="P%0",1000,1))</f>
        <v>100</v>
      </c>
      <c r="P68" s="64" t="s">
        <v>11</v>
      </c>
      <c r="Q68" s="65">
        <f>ROUND(SUM(D68*K68)/O68,0)</f>
        <v>63006</v>
      </c>
      <c r="R68" s="66" t="s">
        <v>12</v>
      </c>
      <c r="S68" s="46"/>
    </row>
    <row r="69" spans="1:19" s="47" customFormat="1" ht="17.25">
      <c r="A69" s="46"/>
      <c r="B69" s="48"/>
      <c r="C69" s="54"/>
      <c r="D69" s="57"/>
      <c r="E69" s="56"/>
      <c r="F69" s="56"/>
      <c r="G69" s="56"/>
      <c r="H69" s="56"/>
      <c r="I69" s="61"/>
      <c r="J69" s="62"/>
      <c r="K69" s="57"/>
      <c r="L69" s="56"/>
      <c r="M69" s="62"/>
      <c r="N69" s="59"/>
      <c r="O69" s="63"/>
      <c r="P69" s="64"/>
      <c r="Q69" s="65"/>
      <c r="R69" s="66"/>
      <c r="S69" s="46"/>
    </row>
    <row r="70" spans="1:19" s="47" customFormat="1" ht="54.75" customHeight="1">
      <c r="A70" s="46"/>
      <c r="B70" s="48">
        <v>8</v>
      </c>
      <c r="C70" s="46"/>
      <c r="D70" s="97" t="s">
        <v>27</v>
      </c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49"/>
      <c r="R70" s="50"/>
      <c r="S70" s="46"/>
    </row>
    <row r="71" spans="1:19" s="47" customFormat="1" ht="17.25">
      <c r="A71" s="46"/>
      <c r="B71" s="48"/>
      <c r="C71" s="46"/>
      <c r="D71" s="51"/>
      <c r="E71" s="51"/>
      <c r="F71" s="51"/>
      <c r="G71" s="51"/>
      <c r="H71" s="52"/>
      <c r="I71" s="52"/>
      <c r="J71" s="52"/>
      <c r="K71" s="52"/>
      <c r="L71" s="52"/>
      <c r="M71" s="52"/>
      <c r="N71" s="52"/>
      <c r="O71" s="53"/>
      <c r="P71" s="54"/>
      <c r="Q71" s="49"/>
      <c r="R71" s="50"/>
      <c r="S71" s="46"/>
    </row>
    <row r="72" spans="1:19" s="47" customFormat="1" ht="17.25">
      <c r="A72" s="46"/>
      <c r="B72" s="48"/>
      <c r="C72" s="46"/>
      <c r="D72" s="55" t="s">
        <v>28</v>
      </c>
      <c r="E72" s="55">
        <v>1</v>
      </c>
      <c r="F72" s="56" t="s">
        <v>13</v>
      </c>
      <c r="G72" s="57">
        <v>1</v>
      </c>
      <c r="H72" s="56"/>
      <c r="I72" s="57"/>
      <c r="J72" s="56"/>
      <c r="K72" s="56" t="s">
        <v>6</v>
      </c>
      <c r="L72" s="56"/>
      <c r="M72" s="57">
        <f>E72*G72</f>
        <v>1</v>
      </c>
      <c r="N72" s="59" t="s">
        <v>26</v>
      </c>
      <c r="O72" s="56"/>
      <c r="P72" s="56"/>
      <c r="Q72" s="60"/>
      <c r="R72" s="56"/>
      <c r="S72" s="46"/>
    </row>
    <row r="73" spans="1:19" s="47" customFormat="1" ht="17.25">
      <c r="A73" s="46"/>
      <c r="B73" s="48"/>
      <c r="C73" s="46"/>
      <c r="D73" s="52"/>
      <c r="E73" s="52"/>
      <c r="F73" s="51"/>
      <c r="G73" s="51"/>
      <c r="H73" s="52"/>
      <c r="I73" s="52"/>
      <c r="J73" s="52"/>
      <c r="K73" s="52"/>
      <c r="L73" s="52"/>
      <c r="M73" s="52"/>
      <c r="N73" s="52"/>
      <c r="O73" s="56"/>
      <c r="P73" s="56"/>
      <c r="Q73" s="60"/>
      <c r="R73" s="56"/>
      <c r="S73" s="46"/>
    </row>
    <row r="74" spans="1:19" s="47" customFormat="1" ht="17.25">
      <c r="A74" s="46"/>
      <c r="B74" s="48"/>
      <c r="C74" s="54" t="s">
        <v>18</v>
      </c>
      <c r="D74" s="57">
        <f>SUM(M72:M73)</f>
        <v>1</v>
      </c>
      <c r="E74" s="56" t="str">
        <f>N72</f>
        <v>Nos.</v>
      </c>
      <c r="F74" s="56"/>
      <c r="G74" s="56"/>
      <c r="H74" s="56"/>
      <c r="I74" s="61"/>
      <c r="J74" s="62" t="s">
        <v>14</v>
      </c>
      <c r="K74" s="57">
        <v>95000</v>
      </c>
      <c r="L74" s="56"/>
      <c r="M74" s="62" t="s">
        <v>25</v>
      </c>
      <c r="N74" s="59" t="str">
        <f>N72</f>
        <v>Nos.</v>
      </c>
      <c r="O74" s="63">
        <f>IF(M74="P%",100,IF(M74="P%0",1000,1))</f>
        <v>1</v>
      </c>
      <c r="P74" s="64" t="s">
        <v>11</v>
      </c>
      <c r="Q74" s="65">
        <f>ROUND(SUM(D74*K74)/O74,0)</f>
        <v>95000</v>
      </c>
      <c r="R74" s="66" t="s">
        <v>12</v>
      </c>
      <c r="S74" s="46"/>
    </row>
    <row r="75" spans="1:19" s="47" customFormat="1" ht="17.25">
      <c r="A75" s="46"/>
      <c r="B75" s="48"/>
      <c r="C75" s="54"/>
      <c r="D75" s="57"/>
      <c r="E75" s="56"/>
      <c r="F75" s="56"/>
      <c r="G75" s="56"/>
      <c r="H75" s="56"/>
      <c r="I75" s="61"/>
      <c r="J75" s="62"/>
      <c r="K75" s="57"/>
      <c r="L75" s="56"/>
      <c r="M75" s="62"/>
      <c r="N75" s="59"/>
      <c r="O75" s="63"/>
      <c r="P75" s="64"/>
      <c r="Q75" s="65"/>
      <c r="R75" s="66"/>
      <c r="S75" s="46"/>
    </row>
    <row r="76" spans="1:19" s="47" customFormat="1" ht="17.25">
      <c r="A76" s="46"/>
      <c r="B76" s="48"/>
      <c r="C76" s="54"/>
      <c r="D76" s="57"/>
      <c r="E76" s="56"/>
      <c r="F76" s="56"/>
      <c r="G76" s="56"/>
      <c r="H76" s="56"/>
      <c r="I76" s="61"/>
      <c r="J76" s="62"/>
      <c r="K76" s="57"/>
      <c r="L76" s="56"/>
      <c r="M76" s="62"/>
      <c r="N76" s="59"/>
      <c r="O76" s="63"/>
      <c r="P76" s="64"/>
      <c r="Q76" s="65"/>
      <c r="R76" s="66"/>
      <c r="S76" s="46"/>
    </row>
    <row r="77" spans="1:19" s="47" customFormat="1" ht="17.25">
      <c r="A77" s="46"/>
      <c r="B77" s="48"/>
      <c r="C77" s="54"/>
      <c r="D77" s="57"/>
      <c r="E77" s="56"/>
      <c r="F77" s="56"/>
      <c r="G77" s="56"/>
      <c r="H77" s="56"/>
      <c r="I77" s="61"/>
      <c r="J77" s="62"/>
      <c r="K77" s="57"/>
      <c r="L77" s="56"/>
      <c r="M77" s="62"/>
      <c r="N77" s="59"/>
      <c r="O77" s="63"/>
      <c r="P77" s="64"/>
      <c r="Q77" s="65"/>
      <c r="R77" s="66"/>
      <c r="S77" s="46"/>
    </row>
    <row r="78" spans="1:19" s="47" customFormat="1" ht="17.25">
      <c r="A78" s="46"/>
      <c r="B78" s="48"/>
      <c r="C78" s="54"/>
      <c r="D78" s="57"/>
      <c r="E78" s="56"/>
      <c r="F78" s="56"/>
      <c r="G78" s="56"/>
      <c r="H78" s="56"/>
      <c r="I78" s="61"/>
      <c r="J78" s="62"/>
      <c r="K78" s="57"/>
      <c r="L78" s="56"/>
      <c r="M78" s="62"/>
      <c r="N78" s="59"/>
      <c r="O78" s="63"/>
      <c r="P78" s="64"/>
      <c r="Q78" s="65"/>
      <c r="R78" s="66"/>
      <c r="S78" s="46"/>
    </row>
    <row r="79" spans="1:19" s="47" customFormat="1" ht="17.25">
      <c r="A79" s="46"/>
      <c r="B79" s="48"/>
      <c r="C79" s="54"/>
      <c r="D79" s="57"/>
      <c r="E79" s="56"/>
      <c r="F79" s="56"/>
      <c r="G79" s="56"/>
      <c r="H79" s="56"/>
      <c r="I79" s="61"/>
      <c r="J79" s="62"/>
      <c r="K79" s="57"/>
      <c r="L79" s="56"/>
      <c r="M79" s="62"/>
      <c r="N79" s="59"/>
      <c r="O79" s="63"/>
      <c r="P79" s="64"/>
      <c r="Q79" s="65"/>
      <c r="R79" s="66"/>
      <c r="S79" s="46"/>
    </row>
    <row r="80" spans="1:19" s="47" customFormat="1" ht="17.25">
      <c r="A80" s="46"/>
      <c r="B80" s="48"/>
      <c r="C80" s="54"/>
      <c r="D80" s="57"/>
      <c r="E80" s="56"/>
      <c r="F80" s="56"/>
      <c r="G80" s="56"/>
      <c r="H80" s="56"/>
      <c r="I80" s="61"/>
      <c r="J80" s="62"/>
      <c r="K80" s="57"/>
      <c r="L80" s="56"/>
      <c r="M80" s="62"/>
      <c r="N80" s="59"/>
      <c r="O80" s="63"/>
      <c r="P80" s="64"/>
      <c r="Q80" s="65"/>
      <c r="R80" s="66"/>
      <c r="S80" s="46"/>
    </row>
    <row r="81" spans="1:19" s="47" customFormat="1" ht="17.25">
      <c r="A81" s="46"/>
      <c r="B81" s="48"/>
      <c r="C81" s="54"/>
      <c r="D81" s="57"/>
      <c r="E81" s="56"/>
      <c r="F81" s="56"/>
      <c r="G81" s="56"/>
      <c r="H81" s="56"/>
      <c r="I81" s="61"/>
      <c r="J81" s="62"/>
      <c r="K81" s="57"/>
      <c r="L81" s="56"/>
      <c r="M81" s="62"/>
      <c r="N81" s="59"/>
      <c r="O81" s="63"/>
      <c r="P81" s="64"/>
      <c r="Q81" s="65"/>
      <c r="R81" s="66"/>
      <c r="S81" s="46"/>
    </row>
    <row r="82" spans="1:19" s="47" customFormat="1" ht="17.25">
      <c r="A82" s="46"/>
      <c r="B82" s="48"/>
      <c r="C82" s="54"/>
      <c r="D82" s="57"/>
      <c r="E82" s="56"/>
      <c r="F82" s="56"/>
      <c r="G82" s="56"/>
      <c r="H82" s="56"/>
      <c r="I82" s="61"/>
      <c r="J82" s="62"/>
      <c r="K82" s="57"/>
      <c r="L82" s="56"/>
      <c r="M82" s="62"/>
      <c r="N82" s="59"/>
      <c r="O82" s="63"/>
      <c r="P82" s="64"/>
      <c r="Q82" s="65"/>
      <c r="R82" s="66"/>
      <c r="S82" s="46"/>
    </row>
    <row r="83" spans="1:19" s="47" customFormat="1" ht="57" customHeight="1">
      <c r="A83" s="46"/>
      <c r="B83" s="48">
        <v>9</v>
      </c>
      <c r="C83" s="46"/>
      <c r="D83" s="97" t="s">
        <v>59</v>
      </c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49"/>
      <c r="R83" s="50"/>
      <c r="S83" s="46"/>
    </row>
    <row r="84" spans="1:19" s="47" customFormat="1" ht="17.25">
      <c r="A84" s="46"/>
      <c r="B84" s="48"/>
      <c r="C84" s="46"/>
      <c r="D84" s="51"/>
      <c r="E84" s="51"/>
      <c r="F84" s="51"/>
      <c r="G84" s="51"/>
      <c r="H84" s="52"/>
      <c r="I84" s="52"/>
      <c r="J84" s="52"/>
      <c r="K84" s="52"/>
      <c r="L84" s="52"/>
      <c r="M84" s="52"/>
      <c r="N84" s="52"/>
      <c r="O84" s="53"/>
      <c r="P84" s="54"/>
      <c r="Q84" s="49"/>
      <c r="R84" s="50"/>
      <c r="S84" s="46"/>
    </row>
    <row r="85" spans="1:19" s="47" customFormat="1" ht="17.25">
      <c r="A85" s="46"/>
      <c r="B85" s="48"/>
      <c r="C85" s="46"/>
      <c r="D85" s="55" t="s">
        <v>23</v>
      </c>
      <c r="E85" s="55">
        <v>1</v>
      </c>
      <c r="F85" s="56" t="s">
        <v>13</v>
      </c>
      <c r="G85" s="57">
        <v>5.5</v>
      </c>
      <c r="H85" s="56" t="s">
        <v>13</v>
      </c>
      <c r="I85" s="57">
        <v>8</v>
      </c>
      <c r="J85" s="56"/>
      <c r="K85" s="56" t="s">
        <v>6</v>
      </c>
      <c r="L85" s="56"/>
      <c r="M85" s="57">
        <f>E85*G85*I85</f>
        <v>44</v>
      </c>
      <c r="N85" s="59" t="s">
        <v>22</v>
      </c>
      <c r="O85" s="56"/>
      <c r="P85" s="56"/>
      <c r="Q85" s="60"/>
      <c r="R85" s="56"/>
      <c r="S85" s="46"/>
    </row>
    <row r="86" spans="1:19" s="47" customFormat="1" ht="17.25">
      <c r="A86" s="46"/>
      <c r="B86" s="48"/>
      <c r="C86" s="46"/>
      <c r="D86" s="55" t="s">
        <v>29</v>
      </c>
      <c r="E86" s="55">
        <v>1</v>
      </c>
      <c r="F86" s="56" t="s">
        <v>13</v>
      </c>
      <c r="G86" s="57">
        <v>4.5</v>
      </c>
      <c r="H86" s="56" t="s">
        <v>13</v>
      </c>
      <c r="I86" s="57">
        <v>8</v>
      </c>
      <c r="J86" s="56"/>
      <c r="K86" s="56" t="s">
        <v>6</v>
      </c>
      <c r="L86" s="56"/>
      <c r="M86" s="57">
        <f t="shared" ref="M86:M87" si="10">E86*G86*I86</f>
        <v>36</v>
      </c>
      <c r="N86" s="59" t="s">
        <v>22</v>
      </c>
      <c r="O86" s="56"/>
      <c r="P86" s="56"/>
      <c r="Q86" s="60"/>
      <c r="R86" s="56"/>
      <c r="S86" s="46"/>
    </row>
    <row r="87" spans="1:19" s="47" customFormat="1" ht="17.25">
      <c r="A87" s="46"/>
      <c r="B87" s="48"/>
      <c r="C87" s="46"/>
      <c r="D87" s="55" t="s">
        <v>24</v>
      </c>
      <c r="E87" s="55">
        <v>1</v>
      </c>
      <c r="F87" s="56" t="s">
        <v>13</v>
      </c>
      <c r="G87" s="57">
        <v>10</v>
      </c>
      <c r="H87" s="56" t="s">
        <v>13</v>
      </c>
      <c r="I87" s="57">
        <v>8</v>
      </c>
      <c r="J87" s="56"/>
      <c r="K87" s="56" t="s">
        <v>6</v>
      </c>
      <c r="L87" s="56"/>
      <c r="M87" s="57">
        <f t="shared" si="10"/>
        <v>80</v>
      </c>
      <c r="N87" s="59" t="s">
        <v>22</v>
      </c>
      <c r="O87" s="56"/>
      <c r="P87" s="56"/>
      <c r="Q87" s="60"/>
      <c r="R87" s="56"/>
      <c r="S87" s="46"/>
    </row>
    <row r="88" spans="1:19" s="47" customFormat="1" ht="17.25">
      <c r="A88" s="46"/>
      <c r="B88" s="48"/>
      <c r="C88" s="46"/>
      <c r="D88" s="52"/>
      <c r="E88" s="52"/>
      <c r="F88" s="51"/>
      <c r="G88" s="51"/>
      <c r="H88" s="52"/>
      <c r="I88" s="52"/>
      <c r="J88" s="52"/>
      <c r="K88" s="52"/>
      <c r="L88" s="52"/>
      <c r="M88" s="52"/>
      <c r="N88" s="52"/>
      <c r="O88" s="56"/>
      <c r="P88" s="56"/>
      <c r="Q88" s="60"/>
      <c r="R88" s="56"/>
      <c r="S88" s="46"/>
    </row>
    <row r="89" spans="1:19" s="47" customFormat="1" ht="17.25">
      <c r="A89" s="46"/>
      <c r="B89" s="48"/>
      <c r="C89" s="54" t="s">
        <v>18</v>
      </c>
      <c r="D89" s="57">
        <f>SUM(M85:M88)</f>
        <v>160</v>
      </c>
      <c r="E89" s="56" t="str">
        <f>N85</f>
        <v>Sft</v>
      </c>
      <c r="F89" s="56"/>
      <c r="G89" s="56"/>
      <c r="H89" s="56"/>
      <c r="I89" s="61"/>
      <c r="J89" s="62" t="s">
        <v>14</v>
      </c>
      <c r="K89" s="57">
        <v>250</v>
      </c>
      <c r="L89" s="56"/>
      <c r="M89" s="62" t="s">
        <v>25</v>
      </c>
      <c r="N89" s="59" t="str">
        <f>N85</f>
        <v>Sft</v>
      </c>
      <c r="O89" s="63">
        <f>IF(M89="P%",100,IF(M89="P%0",1000,1))</f>
        <v>1</v>
      </c>
      <c r="P89" s="64" t="s">
        <v>11</v>
      </c>
      <c r="Q89" s="65">
        <f>ROUND(SUM(D89*K89)/O89,0)</f>
        <v>40000</v>
      </c>
      <c r="R89" s="66" t="s">
        <v>12</v>
      </c>
      <c r="S89" s="46"/>
    </row>
    <row r="90" spans="1:19" s="47" customFormat="1" ht="17.25">
      <c r="A90" s="46"/>
      <c r="B90" s="48"/>
      <c r="C90" s="54"/>
      <c r="D90" s="57"/>
      <c r="E90" s="56"/>
      <c r="F90" s="56"/>
      <c r="G90" s="56"/>
      <c r="H90" s="56"/>
      <c r="I90" s="61"/>
      <c r="J90" s="62"/>
      <c r="K90" s="57"/>
      <c r="L90" s="56"/>
      <c r="M90" s="62"/>
      <c r="N90" s="59"/>
      <c r="O90" s="63"/>
      <c r="P90" s="64"/>
      <c r="Q90" s="65"/>
      <c r="R90" s="66"/>
      <c r="S90" s="46"/>
    </row>
    <row r="91" spans="1:19" s="47" customFormat="1" ht="39.75" customHeight="1">
      <c r="A91" s="46"/>
      <c r="B91" s="48">
        <v>10</v>
      </c>
      <c r="C91" s="46"/>
      <c r="D91" s="97" t="s">
        <v>77</v>
      </c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49"/>
      <c r="R91" s="50"/>
      <c r="S91" s="46"/>
    </row>
    <row r="92" spans="1:19" s="47" customFormat="1" ht="17.25">
      <c r="A92" s="46"/>
      <c r="B92" s="48"/>
      <c r="C92" s="46"/>
      <c r="D92" s="51"/>
      <c r="E92" s="51"/>
      <c r="F92" s="51"/>
      <c r="G92" s="51"/>
      <c r="H92" s="52"/>
      <c r="I92" s="52"/>
      <c r="J92" s="52"/>
      <c r="K92" s="52"/>
      <c r="L92" s="52"/>
      <c r="M92" s="52"/>
      <c r="N92" s="52"/>
      <c r="O92" s="53"/>
      <c r="P92" s="54"/>
      <c r="Q92" s="49"/>
      <c r="R92" s="50"/>
      <c r="S92" s="46"/>
    </row>
    <row r="93" spans="1:19" s="47" customFormat="1" ht="17.25">
      <c r="A93" s="46"/>
      <c r="B93" s="48"/>
      <c r="C93" s="46"/>
      <c r="D93" s="55" t="s">
        <v>71</v>
      </c>
      <c r="E93" s="55">
        <v>2</v>
      </c>
      <c r="F93" s="56" t="s">
        <v>13</v>
      </c>
      <c r="G93" s="55">
        <v>3</v>
      </c>
      <c r="H93" s="56" t="s">
        <v>13</v>
      </c>
      <c r="I93" s="57">
        <v>7.25</v>
      </c>
      <c r="J93" s="56" t="s">
        <v>13</v>
      </c>
      <c r="K93" s="57">
        <v>8.75</v>
      </c>
      <c r="L93" s="56" t="s">
        <v>6</v>
      </c>
      <c r="M93" s="57">
        <f>ROUND(SUM(E93*G93*I93*K93),0)</f>
        <v>381</v>
      </c>
      <c r="N93" s="59" t="s">
        <v>22</v>
      </c>
      <c r="O93" s="56"/>
      <c r="P93" s="56"/>
      <c r="Q93" s="60"/>
      <c r="R93" s="56"/>
      <c r="S93" s="46"/>
    </row>
    <row r="94" spans="1:19" s="47" customFormat="1" ht="17.25">
      <c r="A94" s="46"/>
      <c r="B94" s="48"/>
      <c r="C94" s="46"/>
      <c r="D94" s="55" t="s">
        <v>71</v>
      </c>
      <c r="E94" s="55">
        <v>2</v>
      </c>
      <c r="F94" s="56" t="s">
        <v>13</v>
      </c>
      <c r="G94" s="55">
        <v>1</v>
      </c>
      <c r="H94" s="56" t="s">
        <v>13</v>
      </c>
      <c r="I94" s="57">
        <v>7.33</v>
      </c>
      <c r="J94" s="56" t="s">
        <v>13</v>
      </c>
      <c r="K94" s="57">
        <v>8.75</v>
      </c>
      <c r="L94" s="56" t="s">
        <v>6</v>
      </c>
      <c r="M94" s="57">
        <f t="shared" ref="M94:M99" si="11">ROUND(SUM(E94*G94*I94*K94),0)</f>
        <v>128</v>
      </c>
      <c r="N94" s="59" t="s">
        <v>22</v>
      </c>
      <c r="O94" s="56"/>
      <c r="P94" s="56"/>
      <c r="Q94" s="60"/>
      <c r="R94" s="56"/>
      <c r="S94" s="46"/>
    </row>
    <row r="95" spans="1:19" s="47" customFormat="1" ht="17.25">
      <c r="A95" s="46"/>
      <c r="B95" s="48"/>
      <c r="C95" s="46"/>
      <c r="D95" s="55" t="s">
        <v>73</v>
      </c>
      <c r="E95" s="55">
        <v>2</v>
      </c>
      <c r="F95" s="56" t="s">
        <v>13</v>
      </c>
      <c r="G95" s="55">
        <v>3</v>
      </c>
      <c r="H95" s="56" t="s">
        <v>13</v>
      </c>
      <c r="I95" s="57">
        <v>7</v>
      </c>
      <c r="J95" s="56" t="s">
        <v>13</v>
      </c>
      <c r="K95" s="57">
        <v>5.75</v>
      </c>
      <c r="L95" s="56" t="s">
        <v>6</v>
      </c>
      <c r="M95" s="57">
        <f t="shared" si="11"/>
        <v>242</v>
      </c>
      <c r="N95" s="59" t="s">
        <v>22</v>
      </c>
      <c r="O95" s="56"/>
      <c r="P95" s="56"/>
      <c r="Q95" s="60"/>
      <c r="R95" s="56"/>
      <c r="S95" s="46"/>
    </row>
    <row r="96" spans="1:19" s="47" customFormat="1" ht="17.25">
      <c r="A96" s="46"/>
      <c r="B96" s="48"/>
      <c r="C96" s="46"/>
      <c r="D96" s="55" t="s">
        <v>73</v>
      </c>
      <c r="E96" s="55">
        <v>2</v>
      </c>
      <c r="F96" s="56" t="s">
        <v>13</v>
      </c>
      <c r="G96" s="55">
        <v>2</v>
      </c>
      <c r="H96" s="56" t="s">
        <v>13</v>
      </c>
      <c r="I96" s="57">
        <v>7.33</v>
      </c>
      <c r="J96" s="56" t="s">
        <v>13</v>
      </c>
      <c r="K96" s="57">
        <v>5.75</v>
      </c>
      <c r="L96" s="56" t="s">
        <v>6</v>
      </c>
      <c r="M96" s="57">
        <f t="shared" si="11"/>
        <v>169</v>
      </c>
      <c r="N96" s="59" t="s">
        <v>22</v>
      </c>
      <c r="O96" s="56"/>
      <c r="P96" s="56"/>
      <c r="Q96" s="60"/>
      <c r="R96" s="56"/>
      <c r="S96" s="46"/>
    </row>
    <row r="97" spans="1:19" s="47" customFormat="1" ht="17.25">
      <c r="A97" s="46"/>
      <c r="B97" s="48"/>
      <c r="C97" s="46"/>
      <c r="D97" s="55" t="s">
        <v>74</v>
      </c>
      <c r="E97" s="55">
        <v>2</v>
      </c>
      <c r="F97" s="56" t="s">
        <v>13</v>
      </c>
      <c r="G97" s="55">
        <v>1</v>
      </c>
      <c r="H97" s="56" t="s">
        <v>13</v>
      </c>
      <c r="I97" s="57">
        <v>6.16</v>
      </c>
      <c r="J97" s="56" t="s">
        <v>13</v>
      </c>
      <c r="K97" s="57">
        <v>5.75</v>
      </c>
      <c r="L97" s="56" t="s">
        <v>6</v>
      </c>
      <c r="M97" s="57">
        <f t="shared" si="11"/>
        <v>71</v>
      </c>
      <c r="N97" s="59" t="s">
        <v>22</v>
      </c>
      <c r="O97" s="56"/>
      <c r="P97" s="56"/>
      <c r="Q97" s="60"/>
      <c r="R97" s="56"/>
      <c r="S97" s="46"/>
    </row>
    <row r="98" spans="1:19" s="47" customFormat="1" ht="17.25">
      <c r="A98" s="46"/>
      <c r="B98" s="48"/>
      <c r="C98" s="46"/>
      <c r="D98" s="55" t="s">
        <v>72</v>
      </c>
      <c r="E98" s="55">
        <v>2</v>
      </c>
      <c r="F98" s="56" t="s">
        <v>13</v>
      </c>
      <c r="G98" s="55">
        <v>2</v>
      </c>
      <c r="H98" s="56" t="s">
        <v>13</v>
      </c>
      <c r="I98" s="57">
        <v>7.25</v>
      </c>
      <c r="J98" s="56" t="s">
        <v>13</v>
      </c>
      <c r="K98" s="57">
        <v>5.75</v>
      </c>
      <c r="L98" s="56" t="s">
        <v>6</v>
      </c>
      <c r="M98" s="57">
        <f t="shared" si="11"/>
        <v>167</v>
      </c>
      <c r="N98" s="59" t="s">
        <v>22</v>
      </c>
      <c r="O98" s="56"/>
      <c r="P98" s="56"/>
      <c r="Q98" s="60"/>
      <c r="R98" s="56"/>
      <c r="S98" s="46"/>
    </row>
    <row r="99" spans="1:19" s="47" customFormat="1" ht="17.25">
      <c r="A99" s="46"/>
      <c r="B99" s="48"/>
      <c r="C99" s="46"/>
      <c r="D99" s="55" t="s">
        <v>72</v>
      </c>
      <c r="E99" s="55">
        <v>2</v>
      </c>
      <c r="F99" s="56" t="s">
        <v>13</v>
      </c>
      <c r="G99" s="55">
        <v>3</v>
      </c>
      <c r="H99" s="56" t="s">
        <v>13</v>
      </c>
      <c r="I99" s="57">
        <v>7.25</v>
      </c>
      <c r="J99" s="56" t="s">
        <v>13</v>
      </c>
      <c r="K99" s="57">
        <v>5.75</v>
      </c>
      <c r="L99" s="56" t="s">
        <v>6</v>
      </c>
      <c r="M99" s="57">
        <f t="shared" si="11"/>
        <v>250</v>
      </c>
      <c r="N99" s="59" t="s">
        <v>22</v>
      </c>
      <c r="O99" s="56"/>
      <c r="P99" s="56"/>
      <c r="Q99" s="60"/>
      <c r="R99" s="56"/>
      <c r="S99" s="46"/>
    </row>
    <row r="100" spans="1:19" s="47" customFormat="1" ht="17.25">
      <c r="A100" s="46"/>
      <c r="B100" s="48"/>
      <c r="C100" s="46"/>
      <c r="D100" s="52"/>
      <c r="E100" s="52"/>
      <c r="F100" s="51"/>
      <c r="G100" s="51"/>
      <c r="H100" s="52"/>
      <c r="I100" s="52"/>
      <c r="J100" s="52"/>
      <c r="K100" s="52"/>
      <c r="L100" s="52"/>
      <c r="M100" s="52"/>
      <c r="N100" s="52"/>
      <c r="O100" s="56"/>
      <c r="P100" s="56"/>
      <c r="Q100" s="60"/>
      <c r="R100" s="56"/>
      <c r="S100" s="46"/>
    </row>
    <row r="101" spans="1:19" s="47" customFormat="1" ht="17.25">
      <c r="A101" s="46"/>
      <c r="B101" s="48"/>
      <c r="C101" s="54" t="s">
        <v>18</v>
      </c>
      <c r="D101" s="57">
        <f>SUM(M93:M100)</f>
        <v>1408</v>
      </c>
      <c r="E101" s="56" t="str">
        <f>N93</f>
        <v>Sft</v>
      </c>
      <c r="F101" s="56"/>
      <c r="G101" s="56"/>
      <c r="H101" s="56"/>
      <c r="I101" s="61"/>
      <c r="J101" s="62" t="s">
        <v>14</v>
      </c>
      <c r="K101" s="57">
        <v>2116.41</v>
      </c>
      <c r="L101" s="56"/>
      <c r="M101" s="62" t="s">
        <v>15</v>
      </c>
      <c r="N101" s="59" t="str">
        <f>N93</f>
        <v>Sft</v>
      </c>
      <c r="O101" s="63">
        <f>IF(M101="P%",100,IF(M101="P%0",1000,1))</f>
        <v>100</v>
      </c>
      <c r="P101" s="64" t="s">
        <v>11</v>
      </c>
      <c r="Q101" s="65">
        <f>ROUND(SUM(D101*K101)/O101,0)</f>
        <v>29799</v>
      </c>
      <c r="R101" s="66" t="s">
        <v>12</v>
      </c>
      <c r="S101" s="46"/>
    </row>
    <row r="102" spans="1:19" s="47" customFormat="1" ht="17.25">
      <c r="A102" s="46"/>
      <c r="B102" s="48"/>
      <c r="C102" s="54"/>
      <c r="D102" s="57"/>
      <c r="E102" s="56"/>
      <c r="F102" s="56"/>
      <c r="G102" s="56"/>
      <c r="H102" s="56"/>
      <c r="I102" s="61"/>
      <c r="J102" s="62"/>
      <c r="K102" s="57"/>
      <c r="L102" s="56"/>
      <c r="M102" s="62"/>
      <c r="N102" s="59"/>
      <c r="O102" s="63"/>
      <c r="P102" s="64"/>
      <c r="Q102" s="65"/>
      <c r="R102" s="66"/>
      <c r="S102" s="46"/>
    </row>
    <row r="103" spans="1:19" s="47" customFormat="1" ht="37.5" customHeight="1">
      <c r="A103" s="46"/>
      <c r="B103" s="48">
        <v>11</v>
      </c>
      <c r="C103" s="46"/>
      <c r="D103" s="97" t="s">
        <v>68</v>
      </c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49"/>
      <c r="R103" s="50"/>
      <c r="S103" s="46"/>
    </row>
    <row r="104" spans="1:19" s="47" customFormat="1" ht="17.25">
      <c r="A104" s="46"/>
      <c r="B104" s="48"/>
      <c r="C104" s="46"/>
      <c r="D104" s="51"/>
      <c r="E104" s="51"/>
      <c r="F104" s="51"/>
      <c r="G104" s="51"/>
      <c r="H104" s="52"/>
      <c r="I104" s="52"/>
      <c r="J104" s="52"/>
      <c r="K104" s="52"/>
      <c r="L104" s="52"/>
      <c r="M104" s="52"/>
      <c r="N104" s="52"/>
      <c r="O104" s="53"/>
      <c r="P104" s="54"/>
      <c r="Q104" s="49"/>
      <c r="R104" s="50"/>
      <c r="S104" s="46"/>
    </row>
    <row r="105" spans="1:19" s="47" customFormat="1" ht="17.25">
      <c r="A105" s="46"/>
      <c r="B105" s="48"/>
      <c r="C105" s="46"/>
      <c r="D105" s="55" t="s">
        <v>30</v>
      </c>
      <c r="E105" s="55">
        <v>1</v>
      </c>
      <c r="F105" s="56" t="s">
        <v>13</v>
      </c>
      <c r="G105" s="57">
        <v>4</v>
      </c>
      <c r="H105" s="56"/>
      <c r="I105" s="57"/>
      <c r="J105" s="56"/>
      <c r="K105" s="56" t="s">
        <v>6</v>
      </c>
      <c r="L105" s="56"/>
      <c r="M105" s="57">
        <f>E105*G105</f>
        <v>4</v>
      </c>
      <c r="N105" s="59" t="s">
        <v>33</v>
      </c>
      <c r="O105" s="56"/>
      <c r="P105" s="56"/>
      <c r="Q105" s="60"/>
      <c r="R105" s="56"/>
      <c r="S105" s="46"/>
    </row>
    <row r="106" spans="1:19" s="47" customFormat="1" ht="17.25">
      <c r="A106" s="46"/>
      <c r="B106" s="48"/>
      <c r="C106" s="46"/>
      <c r="D106" s="52"/>
      <c r="E106" s="52"/>
      <c r="F106" s="51"/>
      <c r="G106" s="51"/>
      <c r="H106" s="52"/>
      <c r="I106" s="52"/>
      <c r="J106" s="52"/>
      <c r="K106" s="52"/>
      <c r="L106" s="52"/>
      <c r="M106" s="52"/>
      <c r="N106" s="52"/>
      <c r="O106" s="56"/>
      <c r="P106" s="56"/>
      <c r="Q106" s="60"/>
      <c r="R106" s="56"/>
      <c r="S106" s="46"/>
    </row>
    <row r="107" spans="1:19" s="47" customFormat="1" ht="17.25">
      <c r="A107" s="46"/>
      <c r="B107" s="48"/>
      <c r="C107" s="54" t="s">
        <v>18</v>
      </c>
      <c r="D107" s="57">
        <f>SUM(M105:M106)</f>
        <v>4</v>
      </c>
      <c r="E107" s="56" t="str">
        <f>N105</f>
        <v>Each</v>
      </c>
      <c r="F107" s="56"/>
      <c r="G107" s="56"/>
      <c r="H107" s="56"/>
      <c r="I107" s="61"/>
      <c r="J107" s="62" t="s">
        <v>14</v>
      </c>
      <c r="K107" s="57">
        <v>1109.46</v>
      </c>
      <c r="L107" s="56"/>
      <c r="M107" s="62" t="s">
        <v>25</v>
      </c>
      <c r="N107" s="59" t="str">
        <f>N105</f>
        <v>Each</v>
      </c>
      <c r="O107" s="63">
        <f>IF(M107="P%",100,IF(M107="P%0",1000,1))</f>
        <v>1</v>
      </c>
      <c r="P107" s="64" t="s">
        <v>11</v>
      </c>
      <c r="Q107" s="65">
        <f>ROUND(SUM(D107*K107)/O107,0)</f>
        <v>4438</v>
      </c>
      <c r="R107" s="66" t="s">
        <v>12</v>
      </c>
      <c r="S107" s="46"/>
    </row>
    <row r="108" spans="1:19" s="47" customFormat="1" ht="17.25">
      <c r="A108" s="46"/>
      <c r="B108" s="48"/>
      <c r="C108" s="54"/>
      <c r="D108" s="57"/>
      <c r="E108" s="56"/>
      <c r="F108" s="56"/>
      <c r="G108" s="56"/>
      <c r="H108" s="56"/>
      <c r="I108" s="61"/>
      <c r="J108" s="62"/>
      <c r="K108" s="57"/>
      <c r="L108" s="56"/>
      <c r="M108" s="62"/>
      <c r="N108" s="59"/>
      <c r="O108" s="63"/>
      <c r="P108" s="64"/>
      <c r="Q108" s="65"/>
      <c r="R108" s="66"/>
      <c r="S108" s="46"/>
    </row>
    <row r="109" spans="1:19" s="47" customFormat="1" ht="55.5" customHeight="1">
      <c r="A109" s="46"/>
      <c r="B109" s="48">
        <v>12</v>
      </c>
      <c r="C109" s="46"/>
      <c r="D109" s="97" t="s">
        <v>31</v>
      </c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49"/>
      <c r="R109" s="50"/>
      <c r="S109" s="46"/>
    </row>
    <row r="110" spans="1:19" s="47" customFormat="1" ht="17.25">
      <c r="A110" s="46"/>
      <c r="B110" s="48"/>
      <c r="C110" s="46"/>
      <c r="D110" s="51"/>
      <c r="E110" s="51"/>
      <c r="F110" s="51"/>
      <c r="G110" s="51"/>
      <c r="H110" s="52"/>
      <c r="I110" s="52"/>
      <c r="J110" s="52"/>
      <c r="K110" s="52"/>
      <c r="L110" s="52"/>
      <c r="M110" s="52"/>
      <c r="N110" s="52"/>
      <c r="O110" s="53"/>
      <c r="P110" s="54"/>
      <c r="Q110" s="49"/>
      <c r="R110" s="50"/>
      <c r="S110" s="46"/>
    </row>
    <row r="111" spans="1:19" s="47" customFormat="1" ht="17.25">
      <c r="A111" s="46"/>
      <c r="B111" s="48"/>
      <c r="C111" s="46"/>
      <c r="D111" s="55" t="s">
        <v>32</v>
      </c>
      <c r="E111" s="55">
        <v>1</v>
      </c>
      <c r="F111" s="56" t="s">
        <v>13</v>
      </c>
      <c r="G111" s="57">
        <v>3</v>
      </c>
      <c r="H111" s="56"/>
      <c r="I111" s="57"/>
      <c r="J111" s="56"/>
      <c r="K111" s="56" t="s">
        <v>6</v>
      </c>
      <c r="L111" s="56"/>
      <c r="M111" s="57">
        <f>E111*G111</f>
        <v>3</v>
      </c>
      <c r="N111" s="59" t="s">
        <v>33</v>
      </c>
      <c r="O111" s="56"/>
      <c r="P111" s="56"/>
      <c r="Q111" s="60"/>
      <c r="R111" s="56"/>
      <c r="S111" s="46"/>
    </row>
    <row r="112" spans="1:19" s="47" customFormat="1" ht="17.25">
      <c r="A112" s="46"/>
      <c r="B112" s="48"/>
      <c r="C112" s="46"/>
      <c r="D112" s="52"/>
      <c r="E112" s="52"/>
      <c r="F112" s="51"/>
      <c r="G112" s="51"/>
      <c r="H112" s="52"/>
      <c r="I112" s="52"/>
      <c r="J112" s="52"/>
      <c r="K112" s="52"/>
      <c r="L112" s="52"/>
      <c r="M112" s="52"/>
      <c r="N112" s="52"/>
      <c r="O112" s="56"/>
      <c r="P112" s="56"/>
      <c r="Q112" s="60"/>
      <c r="R112" s="56"/>
      <c r="S112" s="46"/>
    </row>
    <row r="113" spans="1:19" s="47" customFormat="1" ht="17.25">
      <c r="A113" s="46"/>
      <c r="B113" s="48"/>
      <c r="C113" s="54" t="s">
        <v>18</v>
      </c>
      <c r="D113" s="57">
        <f>SUM(M111:M112)</f>
        <v>3</v>
      </c>
      <c r="E113" s="56" t="str">
        <f>N111</f>
        <v>Each</v>
      </c>
      <c r="F113" s="56"/>
      <c r="G113" s="56"/>
      <c r="H113" s="56"/>
      <c r="I113" s="61"/>
      <c r="J113" s="62" t="s">
        <v>14</v>
      </c>
      <c r="K113" s="57">
        <v>889.46</v>
      </c>
      <c r="L113" s="56"/>
      <c r="M113" s="62" t="s">
        <v>25</v>
      </c>
      <c r="N113" s="59" t="str">
        <f>N111</f>
        <v>Each</v>
      </c>
      <c r="O113" s="63">
        <f>IF(M113="P%",100,IF(M113="P%0",1000,1))</f>
        <v>1</v>
      </c>
      <c r="P113" s="64" t="s">
        <v>11</v>
      </c>
      <c r="Q113" s="65">
        <f>ROUND(SUM(D113*K113)/O113,0)</f>
        <v>2668</v>
      </c>
      <c r="R113" s="66" t="s">
        <v>12</v>
      </c>
      <c r="S113" s="46"/>
    </row>
    <row r="114" spans="1:19" s="47" customFormat="1" ht="17.25">
      <c r="A114" s="46"/>
      <c r="B114" s="48"/>
      <c r="C114" s="54"/>
      <c r="D114" s="57"/>
      <c r="E114" s="56"/>
      <c r="F114" s="56"/>
      <c r="G114" s="56"/>
      <c r="H114" s="56"/>
      <c r="I114" s="61"/>
      <c r="J114" s="62"/>
      <c r="K114" s="57"/>
      <c r="L114" s="56"/>
      <c r="M114" s="62"/>
      <c r="N114" s="59"/>
      <c r="O114" s="63"/>
      <c r="P114" s="64"/>
      <c r="Q114" s="65"/>
      <c r="R114" s="66"/>
      <c r="S114" s="46"/>
    </row>
    <row r="115" spans="1:19" s="47" customFormat="1" ht="54" customHeight="1">
      <c r="A115" s="46"/>
      <c r="B115" s="48">
        <v>13</v>
      </c>
      <c r="C115" s="46"/>
      <c r="D115" s="97" t="s">
        <v>34</v>
      </c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49"/>
      <c r="R115" s="50"/>
      <c r="S115" s="46"/>
    </row>
    <row r="116" spans="1:19" s="47" customFormat="1" ht="17.25">
      <c r="A116" s="46"/>
      <c r="B116" s="48"/>
      <c r="C116" s="46"/>
      <c r="D116" s="51"/>
      <c r="E116" s="51"/>
      <c r="F116" s="51"/>
      <c r="G116" s="51"/>
      <c r="H116" s="52"/>
      <c r="I116" s="52"/>
      <c r="J116" s="52"/>
      <c r="K116" s="52"/>
      <c r="L116" s="52"/>
      <c r="M116" s="52"/>
      <c r="N116" s="52"/>
      <c r="O116" s="53"/>
      <c r="P116" s="54"/>
      <c r="Q116" s="49"/>
      <c r="R116" s="50"/>
      <c r="S116" s="46"/>
    </row>
    <row r="117" spans="1:19" s="47" customFormat="1" ht="17.25">
      <c r="A117" s="46"/>
      <c r="B117" s="48"/>
      <c r="C117" s="46"/>
      <c r="D117" s="55" t="s">
        <v>35</v>
      </c>
      <c r="E117" s="55">
        <v>1</v>
      </c>
      <c r="F117" s="56" t="s">
        <v>13</v>
      </c>
      <c r="G117" s="57">
        <v>1</v>
      </c>
      <c r="H117" s="56"/>
      <c r="I117" s="57"/>
      <c r="J117" s="56"/>
      <c r="K117" s="56" t="s">
        <v>6</v>
      </c>
      <c r="L117" s="56"/>
      <c r="M117" s="57">
        <f>E117*G117</f>
        <v>1</v>
      </c>
      <c r="N117" s="59" t="s">
        <v>33</v>
      </c>
      <c r="O117" s="56"/>
      <c r="P117" s="56"/>
      <c r="Q117" s="60"/>
      <c r="R117" s="56"/>
      <c r="S117" s="46"/>
    </row>
    <row r="118" spans="1:19" s="47" customFormat="1" ht="17.25">
      <c r="A118" s="46"/>
      <c r="B118" s="48"/>
      <c r="C118" s="46"/>
      <c r="D118" s="52"/>
      <c r="E118" s="52"/>
      <c r="F118" s="51"/>
      <c r="G118" s="51"/>
      <c r="H118" s="52"/>
      <c r="I118" s="52"/>
      <c r="J118" s="52"/>
      <c r="K118" s="52"/>
      <c r="L118" s="52"/>
      <c r="M118" s="52"/>
      <c r="N118" s="52"/>
      <c r="O118" s="56"/>
      <c r="P118" s="56"/>
      <c r="Q118" s="60"/>
      <c r="R118" s="56"/>
      <c r="S118" s="46"/>
    </row>
    <row r="119" spans="1:19" s="47" customFormat="1" ht="17.25">
      <c r="A119" s="46"/>
      <c r="B119" s="48"/>
      <c r="C119" s="54" t="s">
        <v>18</v>
      </c>
      <c r="D119" s="57">
        <f>SUM(M117:M118)</f>
        <v>1</v>
      </c>
      <c r="E119" s="56" t="str">
        <f>N117</f>
        <v>Each</v>
      </c>
      <c r="F119" s="56"/>
      <c r="G119" s="56"/>
      <c r="H119" s="56"/>
      <c r="I119" s="61"/>
      <c r="J119" s="62" t="s">
        <v>14</v>
      </c>
      <c r="K119" s="57">
        <v>2882</v>
      </c>
      <c r="L119" s="56"/>
      <c r="M119" s="62" t="s">
        <v>25</v>
      </c>
      <c r="N119" s="59" t="str">
        <f>N117</f>
        <v>Each</v>
      </c>
      <c r="O119" s="63">
        <f>IF(M119="P%",100,IF(M119="P%0",1000,1))</f>
        <v>1</v>
      </c>
      <c r="P119" s="64" t="s">
        <v>11</v>
      </c>
      <c r="Q119" s="65">
        <f>ROUND(SUM(D119*K119)/O119,0)</f>
        <v>2882</v>
      </c>
      <c r="R119" s="66" t="s">
        <v>12</v>
      </c>
      <c r="S119" s="46"/>
    </row>
    <row r="120" spans="1:19" s="47" customFormat="1" ht="17.25">
      <c r="A120" s="46"/>
      <c r="B120" s="48"/>
      <c r="C120" s="54"/>
      <c r="D120" s="57"/>
      <c r="E120" s="56"/>
      <c r="F120" s="56"/>
      <c r="G120" s="56"/>
      <c r="H120" s="56"/>
      <c r="I120" s="61"/>
      <c r="J120" s="62"/>
      <c r="K120" s="57"/>
      <c r="L120" s="56"/>
      <c r="M120" s="62"/>
      <c r="N120" s="59"/>
      <c r="O120" s="63"/>
      <c r="P120" s="64"/>
      <c r="Q120" s="65"/>
      <c r="R120" s="66"/>
      <c r="S120" s="46"/>
    </row>
    <row r="121" spans="1:19" s="47" customFormat="1" ht="54" customHeight="1">
      <c r="A121" s="46"/>
      <c r="B121" s="48">
        <v>14</v>
      </c>
      <c r="C121" s="46"/>
      <c r="D121" s="97" t="s">
        <v>36</v>
      </c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49"/>
      <c r="R121" s="50"/>
      <c r="S121" s="46"/>
    </row>
    <row r="122" spans="1:19" s="47" customFormat="1" ht="17.25">
      <c r="A122" s="46"/>
      <c r="B122" s="48"/>
      <c r="C122" s="46"/>
      <c r="D122" s="51"/>
      <c r="E122" s="51"/>
      <c r="F122" s="51"/>
      <c r="G122" s="51"/>
      <c r="H122" s="52"/>
      <c r="I122" s="52"/>
      <c r="J122" s="52"/>
      <c r="K122" s="52"/>
      <c r="L122" s="52"/>
      <c r="M122" s="52"/>
      <c r="N122" s="52"/>
      <c r="O122" s="53"/>
      <c r="P122" s="54"/>
      <c r="Q122" s="49"/>
      <c r="R122" s="50"/>
      <c r="S122" s="46"/>
    </row>
    <row r="123" spans="1:19" s="47" customFormat="1" ht="17.25">
      <c r="A123" s="46"/>
      <c r="B123" s="48"/>
      <c r="C123" s="46"/>
      <c r="D123" s="55" t="s">
        <v>37</v>
      </c>
      <c r="E123" s="55">
        <v>1</v>
      </c>
      <c r="F123" s="56" t="s">
        <v>13</v>
      </c>
      <c r="G123" s="57">
        <v>1</v>
      </c>
      <c r="H123" s="56"/>
      <c r="I123" s="57"/>
      <c r="J123" s="56"/>
      <c r="K123" s="56" t="s">
        <v>6</v>
      </c>
      <c r="L123" s="56"/>
      <c r="M123" s="57">
        <f>E123*G123</f>
        <v>1</v>
      </c>
      <c r="N123" s="59" t="s">
        <v>33</v>
      </c>
      <c r="O123" s="56"/>
      <c r="P123" s="56"/>
      <c r="Q123" s="60"/>
      <c r="R123" s="56"/>
      <c r="S123" s="46"/>
    </row>
    <row r="124" spans="1:19" s="47" customFormat="1" ht="17.25">
      <c r="A124" s="46"/>
      <c r="B124" s="48"/>
      <c r="C124" s="46"/>
      <c r="D124" s="52"/>
      <c r="E124" s="52"/>
      <c r="F124" s="51"/>
      <c r="G124" s="51"/>
      <c r="H124" s="52"/>
      <c r="I124" s="52"/>
      <c r="J124" s="52"/>
      <c r="K124" s="52"/>
      <c r="L124" s="52"/>
      <c r="M124" s="52"/>
      <c r="N124" s="52"/>
      <c r="O124" s="56"/>
      <c r="P124" s="56"/>
      <c r="Q124" s="60"/>
      <c r="R124" s="56"/>
      <c r="S124" s="46"/>
    </row>
    <row r="125" spans="1:19" s="47" customFormat="1" ht="17.25">
      <c r="A125" s="46"/>
      <c r="B125" s="48"/>
      <c r="C125" s="54" t="s">
        <v>18</v>
      </c>
      <c r="D125" s="57">
        <f>SUM(M123:M124)</f>
        <v>1</v>
      </c>
      <c r="E125" s="56" t="str">
        <f>N123</f>
        <v>Each</v>
      </c>
      <c r="F125" s="56"/>
      <c r="G125" s="56"/>
      <c r="H125" s="56"/>
      <c r="I125" s="61"/>
      <c r="J125" s="62" t="s">
        <v>14</v>
      </c>
      <c r="K125" s="57">
        <v>1142.24</v>
      </c>
      <c r="L125" s="56"/>
      <c r="M125" s="62" t="s">
        <v>25</v>
      </c>
      <c r="N125" s="59" t="str">
        <f>N123</f>
        <v>Each</v>
      </c>
      <c r="O125" s="63">
        <f>IF(M125="P%",100,IF(M125="P%0",1000,1))</f>
        <v>1</v>
      </c>
      <c r="P125" s="64" t="s">
        <v>11</v>
      </c>
      <c r="Q125" s="65">
        <f>ROUND(SUM(D125*K125)/O125,0)</f>
        <v>1142</v>
      </c>
      <c r="R125" s="66" t="s">
        <v>12</v>
      </c>
      <c r="S125" s="46"/>
    </row>
    <row r="126" spans="1:19" s="47" customFormat="1" ht="17.25">
      <c r="A126" s="46"/>
      <c r="B126" s="48"/>
      <c r="C126" s="54"/>
      <c r="D126" s="57"/>
      <c r="E126" s="56"/>
      <c r="F126" s="56"/>
      <c r="G126" s="56"/>
      <c r="H126" s="56"/>
      <c r="I126" s="61"/>
      <c r="J126" s="62"/>
      <c r="K126" s="57"/>
      <c r="L126" s="56"/>
      <c r="M126" s="62"/>
      <c r="N126" s="59"/>
      <c r="O126" s="63"/>
      <c r="P126" s="64"/>
      <c r="Q126" s="65"/>
      <c r="R126" s="66"/>
      <c r="S126" s="46"/>
    </row>
    <row r="127" spans="1:19" s="47" customFormat="1" ht="17.25">
      <c r="A127" s="46"/>
      <c r="B127" s="48"/>
      <c r="C127" s="54"/>
      <c r="D127" s="57"/>
      <c r="E127" s="56"/>
      <c r="F127" s="56"/>
      <c r="G127" s="56"/>
      <c r="H127" s="56"/>
      <c r="I127" s="61"/>
      <c r="J127" s="62"/>
      <c r="K127" s="57"/>
      <c r="L127" s="56"/>
      <c r="M127" s="62"/>
      <c r="N127" s="59"/>
      <c r="O127" s="63"/>
      <c r="P127" s="64"/>
      <c r="Q127" s="65"/>
      <c r="R127" s="66"/>
      <c r="S127" s="46"/>
    </row>
    <row r="128" spans="1:19" s="47" customFormat="1" ht="17.25">
      <c r="A128" s="46"/>
      <c r="B128" s="48"/>
      <c r="C128" s="54"/>
      <c r="D128" s="57"/>
      <c r="E128" s="56"/>
      <c r="F128" s="56"/>
      <c r="G128" s="56"/>
      <c r="H128" s="56"/>
      <c r="I128" s="61"/>
      <c r="J128" s="62"/>
      <c r="K128" s="57"/>
      <c r="L128" s="56"/>
      <c r="M128" s="62"/>
      <c r="N128" s="59"/>
      <c r="O128" s="63"/>
      <c r="P128" s="64"/>
      <c r="Q128" s="65"/>
      <c r="R128" s="66"/>
      <c r="S128" s="46"/>
    </row>
    <row r="129" spans="1:19" s="47" customFormat="1" ht="17.25">
      <c r="A129" s="46"/>
      <c r="B129" s="48"/>
      <c r="C129" s="54"/>
      <c r="D129" s="57"/>
      <c r="E129" s="56"/>
      <c r="F129" s="56"/>
      <c r="G129" s="56"/>
      <c r="H129" s="56"/>
      <c r="I129" s="61"/>
      <c r="J129" s="62"/>
      <c r="K129" s="57"/>
      <c r="L129" s="56"/>
      <c r="M129" s="62"/>
      <c r="N129" s="59"/>
      <c r="O129" s="63"/>
      <c r="P129" s="64"/>
      <c r="Q129" s="65"/>
      <c r="R129" s="66"/>
      <c r="S129" s="46"/>
    </row>
    <row r="130" spans="1:19" s="47" customFormat="1" ht="54" customHeight="1">
      <c r="A130" s="46"/>
      <c r="B130" s="48">
        <v>15</v>
      </c>
      <c r="C130" s="46"/>
      <c r="D130" s="97" t="s">
        <v>38</v>
      </c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49"/>
      <c r="R130" s="50"/>
      <c r="S130" s="46"/>
    </row>
    <row r="131" spans="1:19" s="47" customFormat="1" ht="17.25">
      <c r="A131" s="46"/>
      <c r="B131" s="48"/>
      <c r="C131" s="46"/>
      <c r="D131" s="51"/>
      <c r="E131" s="51"/>
      <c r="F131" s="51"/>
      <c r="G131" s="51"/>
      <c r="H131" s="52"/>
      <c r="I131" s="52"/>
      <c r="J131" s="52"/>
      <c r="K131" s="52"/>
      <c r="L131" s="52"/>
      <c r="M131" s="52"/>
      <c r="N131" s="52"/>
      <c r="O131" s="53"/>
      <c r="P131" s="54"/>
      <c r="Q131" s="49"/>
      <c r="R131" s="50"/>
      <c r="S131" s="46"/>
    </row>
    <row r="132" spans="1:19" s="47" customFormat="1" ht="17.25">
      <c r="A132" s="46"/>
      <c r="B132" s="48"/>
      <c r="C132" s="46"/>
      <c r="D132" s="55" t="s">
        <v>39</v>
      </c>
      <c r="E132" s="55">
        <v>1</v>
      </c>
      <c r="F132" s="56" t="s">
        <v>13</v>
      </c>
      <c r="G132" s="57">
        <v>1</v>
      </c>
      <c r="H132" s="56"/>
      <c r="I132" s="57"/>
      <c r="J132" s="56"/>
      <c r="K132" s="56" t="s">
        <v>6</v>
      </c>
      <c r="L132" s="56"/>
      <c r="M132" s="57">
        <f>E132*G132</f>
        <v>1</v>
      </c>
      <c r="N132" s="59" t="s">
        <v>26</v>
      </c>
      <c r="O132" s="56"/>
      <c r="P132" s="56"/>
      <c r="Q132" s="60"/>
      <c r="R132" s="56"/>
      <c r="S132" s="46"/>
    </row>
    <row r="133" spans="1:19" s="47" customFormat="1" ht="17.25">
      <c r="A133" s="46"/>
      <c r="B133" s="48"/>
      <c r="C133" s="46"/>
      <c r="D133" s="52"/>
      <c r="E133" s="52"/>
      <c r="F133" s="51"/>
      <c r="G133" s="51"/>
      <c r="H133" s="52"/>
      <c r="I133" s="52"/>
      <c r="J133" s="52"/>
      <c r="K133" s="52"/>
      <c r="L133" s="52"/>
      <c r="M133" s="52"/>
      <c r="N133" s="52"/>
      <c r="O133" s="56"/>
      <c r="P133" s="56"/>
      <c r="Q133" s="60"/>
      <c r="R133" s="56"/>
      <c r="S133" s="46"/>
    </row>
    <row r="134" spans="1:19" s="47" customFormat="1" ht="17.25">
      <c r="A134" s="46"/>
      <c r="B134" s="48"/>
      <c r="C134" s="54" t="s">
        <v>18</v>
      </c>
      <c r="D134" s="57">
        <f>SUM(M132:M133)</f>
        <v>1</v>
      </c>
      <c r="E134" s="56" t="str">
        <f>N132</f>
        <v>Nos.</v>
      </c>
      <c r="F134" s="56"/>
      <c r="G134" s="56"/>
      <c r="H134" s="56"/>
      <c r="I134" s="61"/>
      <c r="J134" s="62" t="s">
        <v>14</v>
      </c>
      <c r="K134" s="57">
        <v>10322.4</v>
      </c>
      <c r="L134" s="56"/>
      <c r="M134" s="62" t="s">
        <v>25</v>
      </c>
      <c r="N134" s="59" t="str">
        <f>N132</f>
        <v>Nos.</v>
      </c>
      <c r="O134" s="63">
        <f>IF(M134="P%",100,IF(M134="P%0",1000,1))</f>
        <v>1</v>
      </c>
      <c r="P134" s="64" t="s">
        <v>11</v>
      </c>
      <c r="Q134" s="65">
        <f>ROUND(SUM(D134*K134)/O134,0)</f>
        <v>10322</v>
      </c>
      <c r="R134" s="66" t="s">
        <v>12</v>
      </c>
      <c r="S134" s="46"/>
    </row>
    <row r="135" spans="1:19" s="47" customFormat="1" ht="17.25">
      <c r="A135" s="46"/>
      <c r="B135" s="48"/>
      <c r="C135" s="54"/>
      <c r="D135" s="57"/>
      <c r="E135" s="56"/>
      <c r="F135" s="56"/>
      <c r="G135" s="56"/>
      <c r="H135" s="56"/>
      <c r="I135" s="61"/>
      <c r="J135" s="62"/>
      <c r="K135" s="57"/>
      <c r="L135" s="56"/>
      <c r="M135" s="62"/>
      <c r="N135" s="59"/>
      <c r="O135" s="63"/>
      <c r="P135" s="64"/>
      <c r="Q135" s="65"/>
      <c r="R135" s="66"/>
      <c r="S135" s="46"/>
    </row>
    <row r="136" spans="1:19" s="47" customFormat="1" ht="141" customHeight="1">
      <c r="A136" s="46"/>
      <c r="B136" s="48">
        <v>16</v>
      </c>
      <c r="C136" s="46"/>
      <c r="D136" s="97" t="s">
        <v>40</v>
      </c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49"/>
      <c r="R136" s="50"/>
      <c r="S136" s="46"/>
    </row>
    <row r="137" spans="1:19" s="47" customFormat="1" ht="17.25">
      <c r="A137" s="46"/>
      <c r="B137" s="48"/>
      <c r="C137" s="46"/>
      <c r="D137" s="51"/>
      <c r="E137" s="51"/>
      <c r="F137" s="51"/>
      <c r="G137" s="51"/>
      <c r="H137" s="52"/>
      <c r="I137" s="52"/>
      <c r="J137" s="52"/>
      <c r="K137" s="52"/>
      <c r="L137" s="52"/>
      <c r="M137" s="52"/>
      <c r="N137" s="52"/>
      <c r="O137" s="53"/>
      <c r="P137" s="54"/>
      <c r="Q137" s="49"/>
      <c r="R137" s="50"/>
      <c r="S137" s="46"/>
    </row>
    <row r="138" spans="1:19" s="47" customFormat="1" ht="17.25">
      <c r="A138" s="46"/>
      <c r="B138" s="48"/>
      <c r="C138" s="46"/>
      <c r="D138" s="55"/>
      <c r="E138" s="55">
        <v>1</v>
      </c>
      <c r="F138" s="56" t="s">
        <v>13</v>
      </c>
      <c r="G138" s="57">
        <v>1</v>
      </c>
      <c r="H138" s="56"/>
      <c r="I138" s="57"/>
      <c r="J138" s="56"/>
      <c r="K138" s="56" t="s">
        <v>6</v>
      </c>
      <c r="L138" s="56"/>
      <c r="M138" s="57">
        <f>E138*G138</f>
        <v>1</v>
      </c>
      <c r="N138" s="59" t="s">
        <v>33</v>
      </c>
      <c r="O138" s="56"/>
      <c r="P138" s="56"/>
      <c r="Q138" s="60"/>
      <c r="R138" s="56"/>
      <c r="S138" s="46"/>
    </row>
    <row r="139" spans="1:19" s="47" customFormat="1" ht="17.25">
      <c r="A139" s="46"/>
      <c r="B139" s="48"/>
      <c r="C139" s="46"/>
      <c r="D139" s="52"/>
      <c r="E139" s="52"/>
      <c r="F139" s="51"/>
      <c r="G139" s="51"/>
      <c r="H139" s="52"/>
      <c r="I139" s="52"/>
      <c r="J139" s="52"/>
      <c r="K139" s="52"/>
      <c r="L139" s="52"/>
      <c r="M139" s="52"/>
      <c r="N139" s="52"/>
      <c r="O139" s="56"/>
      <c r="P139" s="56"/>
      <c r="Q139" s="60"/>
      <c r="R139" s="56"/>
      <c r="S139" s="46"/>
    </row>
    <row r="140" spans="1:19" s="47" customFormat="1" ht="17.25">
      <c r="A140" s="46"/>
      <c r="B140" s="48"/>
      <c r="C140" s="54" t="s">
        <v>18</v>
      </c>
      <c r="D140" s="57">
        <f>SUM(M138:M139)</f>
        <v>1</v>
      </c>
      <c r="E140" s="56" t="str">
        <f>N138</f>
        <v>Each</v>
      </c>
      <c r="F140" s="56"/>
      <c r="G140" s="56"/>
      <c r="H140" s="56"/>
      <c r="I140" s="61"/>
      <c r="J140" s="62" t="s">
        <v>14</v>
      </c>
      <c r="K140" s="57">
        <v>5728.8</v>
      </c>
      <c r="L140" s="56"/>
      <c r="M140" s="62" t="s">
        <v>25</v>
      </c>
      <c r="N140" s="59" t="str">
        <f>N138</f>
        <v>Each</v>
      </c>
      <c r="O140" s="63">
        <f>IF(M140="P%",100,IF(M140="P%0",1000,1))</f>
        <v>1</v>
      </c>
      <c r="P140" s="64" t="s">
        <v>11</v>
      </c>
      <c r="Q140" s="65">
        <f>ROUND(SUM(D140*K140)/O140,0)</f>
        <v>5729</v>
      </c>
      <c r="R140" s="66" t="s">
        <v>12</v>
      </c>
      <c r="S140" s="46"/>
    </row>
    <row r="141" spans="1:19" s="47" customFormat="1" ht="17.25">
      <c r="A141" s="46"/>
      <c r="B141" s="48"/>
      <c r="C141" s="54"/>
      <c r="D141" s="57"/>
      <c r="E141" s="56"/>
      <c r="F141" s="56"/>
      <c r="G141" s="56"/>
      <c r="H141" s="56"/>
      <c r="I141" s="61"/>
      <c r="J141" s="62"/>
      <c r="K141" s="57"/>
      <c r="L141" s="56"/>
      <c r="M141" s="62"/>
      <c r="N141" s="59"/>
      <c r="O141" s="63"/>
      <c r="P141" s="64"/>
      <c r="Q141" s="65"/>
      <c r="R141" s="66"/>
      <c r="S141" s="46"/>
    </row>
    <row r="142" spans="1:19" s="47" customFormat="1" ht="72" customHeight="1">
      <c r="A142" s="46"/>
      <c r="B142" s="48">
        <v>17</v>
      </c>
      <c r="C142" s="46"/>
      <c r="D142" s="97" t="s">
        <v>69</v>
      </c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49"/>
      <c r="R142" s="50"/>
      <c r="S142" s="46"/>
    </row>
    <row r="143" spans="1:19" s="47" customFormat="1" ht="17.25">
      <c r="A143" s="46"/>
      <c r="B143" s="48"/>
      <c r="C143" s="46"/>
      <c r="D143" s="51"/>
      <c r="E143" s="51"/>
      <c r="F143" s="51"/>
      <c r="G143" s="51"/>
      <c r="H143" s="52"/>
      <c r="I143" s="52"/>
      <c r="J143" s="52"/>
      <c r="K143" s="52"/>
      <c r="L143" s="52"/>
      <c r="M143" s="52"/>
      <c r="N143" s="52"/>
      <c r="O143" s="53"/>
      <c r="P143" s="54"/>
      <c r="Q143" s="49"/>
      <c r="R143" s="50"/>
      <c r="S143" s="46"/>
    </row>
    <row r="144" spans="1:19" s="47" customFormat="1" ht="17.25">
      <c r="A144" s="46"/>
      <c r="B144" s="48"/>
      <c r="C144" s="46"/>
      <c r="D144" s="55"/>
      <c r="E144" s="55">
        <v>1</v>
      </c>
      <c r="F144" s="56" t="s">
        <v>13</v>
      </c>
      <c r="G144" s="57">
        <v>1</v>
      </c>
      <c r="H144" s="56"/>
      <c r="I144" s="57"/>
      <c r="J144" s="56"/>
      <c r="K144" s="56" t="s">
        <v>6</v>
      </c>
      <c r="L144" s="56"/>
      <c r="M144" s="57">
        <f>E144*G144</f>
        <v>1</v>
      </c>
      <c r="N144" s="59" t="s">
        <v>26</v>
      </c>
      <c r="O144" s="56"/>
      <c r="P144" s="56"/>
      <c r="Q144" s="60"/>
      <c r="R144" s="56"/>
      <c r="S144" s="46"/>
    </row>
    <row r="145" spans="1:19" s="47" customFormat="1" ht="17.25">
      <c r="A145" s="46"/>
      <c r="B145" s="48"/>
      <c r="C145" s="46"/>
      <c r="D145" s="52"/>
      <c r="E145" s="52"/>
      <c r="F145" s="51"/>
      <c r="G145" s="51"/>
      <c r="H145" s="52"/>
      <c r="I145" s="52"/>
      <c r="J145" s="52"/>
      <c r="K145" s="52"/>
      <c r="L145" s="52"/>
      <c r="M145" s="52"/>
      <c r="N145" s="52"/>
      <c r="O145" s="56"/>
      <c r="P145" s="56"/>
      <c r="Q145" s="60"/>
      <c r="R145" s="56"/>
      <c r="S145" s="46"/>
    </row>
    <row r="146" spans="1:19" s="47" customFormat="1" ht="17.25">
      <c r="A146" s="46"/>
      <c r="B146" s="48"/>
      <c r="C146" s="54" t="s">
        <v>18</v>
      </c>
      <c r="D146" s="57">
        <f>SUM(M144:M145)</f>
        <v>1</v>
      </c>
      <c r="E146" s="56" t="str">
        <f>N144</f>
        <v>Nos.</v>
      </c>
      <c r="F146" s="56"/>
      <c r="G146" s="56"/>
      <c r="H146" s="56"/>
      <c r="I146" s="61"/>
      <c r="J146" s="62" t="s">
        <v>14</v>
      </c>
      <c r="K146" s="57">
        <v>4694.8</v>
      </c>
      <c r="L146" s="56"/>
      <c r="M146" s="62" t="s">
        <v>25</v>
      </c>
      <c r="N146" s="59" t="str">
        <f>N144</f>
        <v>Nos.</v>
      </c>
      <c r="O146" s="63">
        <f>IF(M146="P%",100,IF(M146="P%0",1000,1))</f>
        <v>1</v>
      </c>
      <c r="P146" s="64" t="s">
        <v>11</v>
      </c>
      <c r="Q146" s="65">
        <f>ROUND(SUM(D146*K146)/O146,0)</f>
        <v>4695</v>
      </c>
      <c r="R146" s="66" t="s">
        <v>12</v>
      </c>
      <c r="S146" s="46"/>
    </row>
    <row r="147" spans="1:19" s="47" customFormat="1" ht="17.25">
      <c r="A147" s="46"/>
      <c r="B147" s="48"/>
      <c r="C147" s="54"/>
      <c r="D147" s="57"/>
      <c r="E147" s="56"/>
      <c r="F147" s="56"/>
      <c r="G147" s="56"/>
      <c r="H147" s="56"/>
      <c r="I147" s="61"/>
      <c r="J147" s="62"/>
      <c r="K147" s="57"/>
      <c r="L147" s="56"/>
      <c r="M147" s="62"/>
      <c r="N147" s="59"/>
      <c r="O147" s="63"/>
      <c r="P147" s="64"/>
      <c r="Q147" s="65"/>
      <c r="R147" s="66"/>
      <c r="S147" s="46"/>
    </row>
    <row r="148" spans="1:19" s="47" customFormat="1" ht="41.25" customHeight="1">
      <c r="A148" s="46"/>
      <c r="B148" s="48">
        <v>18</v>
      </c>
      <c r="C148" s="46"/>
      <c r="D148" s="97" t="s">
        <v>70</v>
      </c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49"/>
      <c r="R148" s="50"/>
      <c r="S148" s="46"/>
    </row>
    <row r="149" spans="1:19" s="47" customFormat="1" ht="17.25">
      <c r="A149" s="46"/>
      <c r="B149" s="48"/>
      <c r="C149" s="46"/>
      <c r="D149" s="51"/>
      <c r="E149" s="51"/>
      <c r="F149" s="51"/>
      <c r="G149" s="51"/>
      <c r="H149" s="52"/>
      <c r="I149" s="52"/>
      <c r="J149" s="52"/>
      <c r="K149" s="52"/>
      <c r="L149" s="52"/>
      <c r="M149" s="52"/>
      <c r="N149" s="52"/>
      <c r="O149" s="53"/>
      <c r="P149" s="54"/>
      <c r="Q149" s="49"/>
      <c r="R149" s="50"/>
      <c r="S149" s="46"/>
    </row>
    <row r="150" spans="1:19" s="47" customFormat="1" ht="17.25">
      <c r="A150" s="46"/>
      <c r="B150" s="48"/>
      <c r="C150" s="46"/>
      <c r="D150" s="55" t="s">
        <v>71</v>
      </c>
      <c r="E150" s="55">
        <v>3</v>
      </c>
      <c r="F150" s="56" t="s">
        <v>13</v>
      </c>
      <c r="G150" s="57">
        <v>7.25</v>
      </c>
      <c r="H150" s="56" t="s">
        <v>13</v>
      </c>
      <c r="I150" s="57">
        <v>8.75</v>
      </c>
      <c r="J150" s="56"/>
      <c r="K150" s="56" t="s">
        <v>6</v>
      </c>
      <c r="L150" s="56"/>
      <c r="M150" s="57">
        <f>ROUND(SUM(E150*G150*I150),0)</f>
        <v>190</v>
      </c>
      <c r="N150" s="59" t="s">
        <v>22</v>
      </c>
      <c r="O150" s="56"/>
      <c r="P150" s="56"/>
      <c r="Q150" s="60"/>
      <c r="R150" s="56"/>
      <c r="S150" s="46"/>
    </row>
    <row r="151" spans="1:19" s="47" customFormat="1" ht="17.25">
      <c r="A151" s="46"/>
      <c r="B151" s="48"/>
      <c r="C151" s="46"/>
      <c r="D151" s="55" t="s">
        <v>71</v>
      </c>
      <c r="E151" s="55">
        <v>1</v>
      </c>
      <c r="F151" s="56" t="s">
        <v>13</v>
      </c>
      <c r="G151" s="57">
        <v>7.33</v>
      </c>
      <c r="H151" s="56" t="s">
        <v>13</v>
      </c>
      <c r="I151" s="57">
        <v>8.75</v>
      </c>
      <c r="J151" s="56"/>
      <c r="K151" s="56" t="s">
        <v>6</v>
      </c>
      <c r="L151" s="56"/>
      <c r="M151" s="57">
        <f t="shared" ref="M151:M156" si="12">ROUND(SUM(E151*G151*I151),0)</f>
        <v>64</v>
      </c>
      <c r="N151" s="59" t="s">
        <v>22</v>
      </c>
      <c r="O151" s="56"/>
      <c r="P151" s="56"/>
      <c r="Q151" s="60"/>
      <c r="R151" s="56"/>
      <c r="S151" s="46"/>
    </row>
    <row r="152" spans="1:19" s="47" customFormat="1" ht="17.25">
      <c r="A152" s="46"/>
      <c r="B152" s="48"/>
      <c r="C152" s="46"/>
      <c r="D152" s="55" t="s">
        <v>73</v>
      </c>
      <c r="E152" s="55">
        <v>3</v>
      </c>
      <c r="F152" s="56" t="s">
        <v>13</v>
      </c>
      <c r="G152" s="57">
        <v>7</v>
      </c>
      <c r="H152" s="56" t="s">
        <v>13</v>
      </c>
      <c r="I152" s="57">
        <v>5.75</v>
      </c>
      <c r="J152" s="56"/>
      <c r="K152" s="56" t="s">
        <v>6</v>
      </c>
      <c r="L152" s="56"/>
      <c r="M152" s="57">
        <f t="shared" si="12"/>
        <v>121</v>
      </c>
      <c r="N152" s="59" t="s">
        <v>22</v>
      </c>
      <c r="O152" s="56"/>
      <c r="P152" s="56"/>
      <c r="Q152" s="60"/>
      <c r="R152" s="56"/>
      <c r="S152" s="46"/>
    </row>
    <row r="153" spans="1:19" s="47" customFormat="1" ht="17.25">
      <c r="A153" s="46"/>
      <c r="B153" s="48"/>
      <c r="C153" s="46"/>
      <c r="D153" s="55" t="s">
        <v>73</v>
      </c>
      <c r="E153" s="55">
        <v>2</v>
      </c>
      <c r="F153" s="56" t="s">
        <v>13</v>
      </c>
      <c r="G153" s="57">
        <v>7.33</v>
      </c>
      <c r="H153" s="56" t="s">
        <v>13</v>
      </c>
      <c r="I153" s="57">
        <v>5.75</v>
      </c>
      <c r="J153" s="56"/>
      <c r="K153" s="56" t="s">
        <v>6</v>
      </c>
      <c r="L153" s="56"/>
      <c r="M153" s="57">
        <f t="shared" si="12"/>
        <v>84</v>
      </c>
      <c r="N153" s="59" t="s">
        <v>22</v>
      </c>
      <c r="O153" s="56"/>
      <c r="P153" s="56"/>
      <c r="Q153" s="60"/>
      <c r="R153" s="56"/>
      <c r="S153" s="46"/>
    </row>
    <row r="154" spans="1:19" s="47" customFormat="1" ht="17.25">
      <c r="A154" s="46"/>
      <c r="B154" s="48"/>
      <c r="C154" s="46"/>
      <c r="D154" s="55" t="s">
        <v>74</v>
      </c>
      <c r="E154" s="55">
        <v>1</v>
      </c>
      <c r="F154" s="56" t="s">
        <v>13</v>
      </c>
      <c r="G154" s="57">
        <v>6.16</v>
      </c>
      <c r="H154" s="56" t="s">
        <v>13</v>
      </c>
      <c r="I154" s="57">
        <v>5.75</v>
      </c>
      <c r="J154" s="56"/>
      <c r="K154" s="56" t="s">
        <v>6</v>
      </c>
      <c r="L154" s="56"/>
      <c r="M154" s="57">
        <f t="shared" si="12"/>
        <v>35</v>
      </c>
      <c r="N154" s="59" t="s">
        <v>22</v>
      </c>
      <c r="O154" s="56"/>
      <c r="P154" s="56"/>
      <c r="Q154" s="60"/>
      <c r="R154" s="56"/>
      <c r="S154" s="46"/>
    </row>
    <row r="155" spans="1:19" s="47" customFormat="1" ht="17.25">
      <c r="A155" s="46"/>
      <c r="B155" s="48"/>
      <c r="C155" s="46"/>
      <c r="D155" s="55" t="s">
        <v>72</v>
      </c>
      <c r="E155" s="55">
        <v>2</v>
      </c>
      <c r="F155" s="56" t="s">
        <v>13</v>
      </c>
      <c r="G155" s="57">
        <v>7.25</v>
      </c>
      <c r="H155" s="56" t="s">
        <v>13</v>
      </c>
      <c r="I155" s="57">
        <v>5.75</v>
      </c>
      <c r="J155" s="56"/>
      <c r="K155" s="56" t="s">
        <v>6</v>
      </c>
      <c r="L155" s="56"/>
      <c r="M155" s="57">
        <f t="shared" si="12"/>
        <v>83</v>
      </c>
      <c r="N155" s="59" t="s">
        <v>22</v>
      </c>
      <c r="O155" s="56"/>
      <c r="P155" s="56"/>
      <c r="Q155" s="60"/>
      <c r="R155" s="56"/>
      <c r="S155" s="46"/>
    </row>
    <row r="156" spans="1:19" s="47" customFormat="1" ht="17.25">
      <c r="A156" s="46"/>
      <c r="B156" s="48"/>
      <c r="C156" s="46"/>
      <c r="D156" s="55" t="s">
        <v>72</v>
      </c>
      <c r="E156" s="55">
        <v>3</v>
      </c>
      <c r="F156" s="56" t="s">
        <v>13</v>
      </c>
      <c r="G156" s="57">
        <v>7.25</v>
      </c>
      <c r="H156" s="56" t="s">
        <v>13</v>
      </c>
      <c r="I156" s="57">
        <v>5.75</v>
      </c>
      <c r="J156" s="56"/>
      <c r="K156" s="56" t="s">
        <v>6</v>
      </c>
      <c r="L156" s="56"/>
      <c r="M156" s="57">
        <f t="shared" si="12"/>
        <v>125</v>
      </c>
      <c r="N156" s="59" t="s">
        <v>22</v>
      </c>
      <c r="O156" s="56"/>
      <c r="P156" s="56"/>
      <c r="Q156" s="60"/>
      <c r="R156" s="56"/>
      <c r="S156" s="46"/>
    </row>
    <row r="157" spans="1:19" s="47" customFormat="1" ht="17.25">
      <c r="A157" s="46"/>
      <c r="B157" s="48"/>
      <c r="C157" s="46"/>
      <c r="D157" s="52"/>
      <c r="E157" s="52"/>
      <c r="F157" s="51"/>
      <c r="G157" s="51"/>
      <c r="H157" s="52"/>
      <c r="I157" s="52"/>
      <c r="J157" s="52"/>
      <c r="K157" s="52"/>
      <c r="L157" s="52"/>
      <c r="M157" s="52"/>
      <c r="N157" s="52"/>
      <c r="O157" s="56"/>
      <c r="P157" s="56"/>
      <c r="Q157" s="60"/>
      <c r="R157" s="56"/>
      <c r="S157" s="46"/>
    </row>
    <row r="158" spans="1:19" s="47" customFormat="1" ht="17.25">
      <c r="A158" s="46"/>
      <c r="B158" s="48"/>
      <c r="C158" s="54" t="s">
        <v>18</v>
      </c>
      <c r="D158" s="57">
        <f>SUM(M150:M157)</f>
        <v>702</v>
      </c>
      <c r="E158" s="56" t="str">
        <f>N150</f>
        <v>Sft</v>
      </c>
      <c r="F158" s="56"/>
      <c r="G158" s="56"/>
      <c r="H158" s="56"/>
      <c r="I158" s="61"/>
      <c r="J158" s="62" t="s">
        <v>14</v>
      </c>
      <c r="K158" s="57">
        <v>180.5</v>
      </c>
      <c r="L158" s="56"/>
      <c r="M158" s="62" t="s">
        <v>25</v>
      </c>
      <c r="N158" s="59" t="str">
        <f>N150</f>
        <v>Sft</v>
      </c>
      <c r="O158" s="63">
        <f>IF(M158="P%",100,IF(M158="P%0",1000,1))</f>
        <v>1</v>
      </c>
      <c r="P158" s="64" t="s">
        <v>11</v>
      </c>
      <c r="Q158" s="65">
        <f>ROUND(SUM(D158*K158)/O158,0)</f>
        <v>126711</v>
      </c>
      <c r="R158" s="66" t="s">
        <v>12</v>
      </c>
      <c r="S158" s="46"/>
    </row>
    <row r="159" spans="1:19" s="47" customFormat="1" ht="17.25">
      <c r="A159" s="46"/>
      <c r="B159" s="48"/>
      <c r="C159" s="54"/>
      <c r="D159" s="57"/>
      <c r="E159" s="56"/>
      <c r="F159" s="56"/>
      <c r="G159" s="56"/>
      <c r="H159" s="56"/>
      <c r="I159" s="61"/>
      <c r="J159" s="62"/>
      <c r="K159" s="57"/>
      <c r="L159" s="56"/>
      <c r="M159" s="62"/>
      <c r="N159" s="59"/>
      <c r="O159" s="63"/>
      <c r="P159" s="64"/>
      <c r="Q159" s="65"/>
      <c r="R159" s="66"/>
      <c r="S159" s="46"/>
    </row>
    <row r="160" spans="1:19" s="47" customFormat="1" ht="18" thickBot="1">
      <c r="A160" s="46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</row>
    <row r="161" spans="1:19" s="47" customFormat="1" ht="18.75" thickTop="1" thickBot="1">
      <c r="A161" s="46"/>
      <c r="B161" s="46"/>
      <c r="C161" s="46"/>
      <c r="D161" s="70"/>
      <c r="E161" s="70"/>
      <c r="F161" s="70"/>
      <c r="G161" s="70"/>
      <c r="H161" s="46"/>
      <c r="I161" s="46"/>
      <c r="J161" s="46"/>
      <c r="K161" s="46"/>
      <c r="L161" s="46"/>
      <c r="M161" s="46"/>
      <c r="N161" s="71" t="s">
        <v>7</v>
      </c>
      <c r="O161" s="71"/>
      <c r="P161" s="72" t="s">
        <v>11</v>
      </c>
      <c r="Q161" s="73">
        <f>SUM(Q9:Q160)</f>
        <v>920256</v>
      </c>
      <c r="R161" s="74" t="s">
        <v>12</v>
      </c>
      <c r="S161" s="46"/>
    </row>
    <row r="162" spans="1:19" s="47" customFormat="1" ht="18.75" thickTop="1" thickBot="1">
      <c r="A162" s="46"/>
      <c r="B162" s="46"/>
      <c r="C162" s="46"/>
      <c r="D162" s="70"/>
      <c r="E162" s="46" t="s">
        <v>78</v>
      </c>
      <c r="F162" s="70"/>
      <c r="G162" s="70"/>
      <c r="H162" s="46"/>
      <c r="I162" s="46"/>
      <c r="J162" s="46"/>
      <c r="K162" s="46"/>
      <c r="L162" s="46"/>
      <c r="M162" s="46"/>
      <c r="N162" s="75">
        <f>SUM(Q146,Q140,Q125,Q119,Q113,Q107,Q68,Q60,Q51,Q31,Q17,Q9,Q134,Q158,Q45,Q101)</f>
        <v>785256</v>
      </c>
      <c r="O162" s="71"/>
      <c r="P162" s="72" t="s">
        <v>11</v>
      </c>
      <c r="Q162" s="73">
        <f>N162*10%</f>
        <v>78525.600000000006</v>
      </c>
      <c r="R162" s="74"/>
      <c r="S162" s="46"/>
    </row>
    <row r="163" spans="1:19" s="47" customFormat="1" ht="18.75" thickTop="1" thickBot="1">
      <c r="A163" s="46"/>
      <c r="B163" s="46"/>
      <c r="C163" s="46"/>
      <c r="D163" s="70"/>
      <c r="E163" s="46"/>
      <c r="F163" s="70"/>
      <c r="G163" s="70"/>
      <c r="H163" s="46"/>
      <c r="I163" s="46"/>
      <c r="J163" s="46"/>
      <c r="K163" s="46"/>
      <c r="L163" s="46"/>
      <c r="M163" s="46"/>
      <c r="N163" s="71" t="s">
        <v>7</v>
      </c>
      <c r="O163" s="71"/>
      <c r="P163" s="72" t="s">
        <v>11</v>
      </c>
      <c r="Q163" s="73">
        <f>SUM(Q161:Q162)</f>
        <v>998781.6</v>
      </c>
      <c r="R163" s="74" t="s">
        <v>12</v>
      </c>
      <c r="S163" s="46"/>
    </row>
    <row r="164" spans="1:19" s="47" customFormat="1" ht="18.75" thickTop="1" thickBot="1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71" t="s">
        <v>16</v>
      </c>
      <c r="O164" s="71"/>
      <c r="P164" s="72" t="s">
        <v>11</v>
      </c>
      <c r="Q164" s="73">
        <v>999000</v>
      </c>
      <c r="R164" s="74" t="s">
        <v>12</v>
      </c>
      <c r="S164" s="46"/>
    </row>
    <row r="165" spans="1:19" s="47" customFormat="1" ht="18" thickTop="1">
      <c r="A165" s="46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</row>
    <row r="166" spans="1:19" ht="17.25">
      <c r="A166" s="44"/>
      <c r="B166" s="44"/>
      <c r="C166" s="44"/>
      <c r="D166" s="48" t="s">
        <v>8</v>
      </c>
      <c r="E166" s="48"/>
      <c r="F166" s="48"/>
      <c r="G166" s="48"/>
      <c r="H166" s="44"/>
      <c r="I166" s="44"/>
      <c r="J166" s="44"/>
      <c r="K166" s="44"/>
      <c r="L166" s="44"/>
      <c r="M166" s="44"/>
      <c r="N166" s="44"/>
      <c r="O166" s="44"/>
      <c r="P166" s="48" t="s">
        <v>9</v>
      </c>
      <c r="R166" s="44"/>
      <c r="S166" s="44"/>
    </row>
    <row r="167" spans="1:19" ht="17.25">
      <c r="A167" s="44"/>
      <c r="B167" s="44"/>
      <c r="C167" s="44"/>
      <c r="D167" s="56" t="s">
        <v>10</v>
      </c>
      <c r="E167" s="56"/>
      <c r="F167" s="56"/>
      <c r="G167" s="56"/>
      <c r="H167" s="44"/>
      <c r="I167" s="44"/>
      <c r="J167" s="44"/>
      <c r="K167" s="44"/>
      <c r="L167" s="44"/>
      <c r="M167" s="44"/>
      <c r="N167" s="44"/>
      <c r="O167" s="44"/>
      <c r="P167" s="56" t="s">
        <v>10</v>
      </c>
      <c r="R167" s="44"/>
      <c r="S167" s="44"/>
    </row>
    <row r="168" spans="1:19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</row>
    <row r="169" spans="1:19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</row>
  </sheetData>
  <mergeCells count="20">
    <mergeCell ref="D109:P109"/>
    <mergeCell ref="D115:P115"/>
    <mergeCell ref="D148:P148"/>
    <mergeCell ref="D121:P121"/>
    <mergeCell ref="D130:P130"/>
    <mergeCell ref="D136:P136"/>
    <mergeCell ref="D142:P142"/>
    <mergeCell ref="D62:P62"/>
    <mergeCell ref="D70:P70"/>
    <mergeCell ref="D103:P103"/>
    <mergeCell ref="D83:P83"/>
    <mergeCell ref="D91:P91"/>
    <mergeCell ref="U53:AG53"/>
    <mergeCell ref="D19:P19"/>
    <mergeCell ref="B2:R2"/>
    <mergeCell ref="D4:P4"/>
    <mergeCell ref="D11:P11"/>
    <mergeCell ref="D33:P33"/>
    <mergeCell ref="D47:P47"/>
    <mergeCell ref="D53:P53"/>
  </mergeCells>
  <printOptions horizontalCentered="1"/>
  <pageMargins left="0.25" right="0.25" top="0.55000000000000004" bottom="0.45" header="0.3" footer="0.3"/>
  <pageSetup paperSize="9" scale="84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opLeftCell="A20" workbookViewId="0">
      <selection activeCell="B31" sqref="B31"/>
    </sheetView>
  </sheetViews>
  <sheetFormatPr defaultRowHeight="18.75"/>
  <cols>
    <col min="1" max="1" width="6.28515625" style="32" customWidth="1"/>
    <col min="2" max="2" width="48.28515625" style="32" customWidth="1"/>
    <col min="3" max="3" width="13.5703125" style="32" bestFit="1" customWidth="1"/>
    <col min="4" max="4" width="12" style="32" bestFit="1" customWidth="1"/>
    <col min="5" max="5" width="9.7109375" style="32" customWidth="1"/>
    <col min="6" max="6" width="14.140625" style="32" customWidth="1"/>
    <col min="7" max="16384" width="9.140625" style="32"/>
  </cols>
  <sheetData>
    <row r="1" spans="1:6" ht="31.5">
      <c r="A1" s="102" t="s">
        <v>10</v>
      </c>
      <c r="B1" s="102"/>
      <c r="C1" s="102"/>
      <c r="D1" s="102"/>
      <c r="E1" s="102"/>
      <c r="F1" s="102"/>
    </row>
    <row r="3" spans="1:6" ht="64.5" customHeight="1">
      <c r="A3" s="103" t="str">
        <f>"Name of Work: "&amp;Desciption!B2</f>
        <v>Name of Work: RENOVATION OF CHIEF OFFICER OFFICE &amp; AUDITORS HALL, DISTRICT COUNCIL THATTA</v>
      </c>
      <c r="B3" s="103"/>
      <c r="C3" s="103"/>
      <c r="D3" s="103"/>
      <c r="E3" s="103"/>
      <c r="F3" s="103"/>
    </row>
    <row r="4" spans="1:6" ht="27.75" customHeight="1">
      <c r="A4" s="104" t="s">
        <v>41</v>
      </c>
      <c r="B4" s="104"/>
      <c r="C4" s="104"/>
      <c r="D4" s="104"/>
      <c r="E4" s="104"/>
      <c r="F4" s="104"/>
    </row>
    <row r="5" spans="1:6">
      <c r="A5" s="33" t="s">
        <v>42</v>
      </c>
      <c r="B5" s="33" t="s">
        <v>43</v>
      </c>
      <c r="C5" s="33" t="s">
        <v>44</v>
      </c>
      <c r="D5" s="33" t="s">
        <v>45</v>
      </c>
      <c r="E5" s="33" t="s">
        <v>46</v>
      </c>
      <c r="F5" s="33" t="s">
        <v>47</v>
      </c>
    </row>
    <row r="6" spans="1:6" s="37" customFormat="1" ht="37.5">
      <c r="A6" s="34">
        <v>1</v>
      </c>
      <c r="B6" s="35" t="str">
        <f>Desciption!D4</f>
        <v>Removing cement or lime plaster
(G. Sch: P-13, I-53)</v>
      </c>
      <c r="C6" s="36">
        <f>Desciption!D9</f>
        <v>182</v>
      </c>
      <c r="D6" s="36">
        <f>Desciption!K9</f>
        <v>121</v>
      </c>
      <c r="E6" s="36" t="str">
        <f>Desciption!M9&amp;Desciption!N9</f>
        <v>P%Sft.</v>
      </c>
      <c r="F6" s="36">
        <f>Desciption!Q9</f>
        <v>220</v>
      </c>
    </row>
    <row r="7" spans="1:6" s="37" customFormat="1" ht="37.5">
      <c r="A7" s="34">
        <v>2</v>
      </c>
      <c r="B7" s="35" t="str">
        <f>Desciption!D11</f>
        <v>Distmelting glazed or encaustic tiles etc
(G. Sch: P-13, I-55)</v>
      </c>
      <c r="C7" s="36">
        <f>Desciption!D17</f>
        <v>223.25</v>
      </c>
      <c r="D7" s="36">
        <f>Desciption!K17</f>
        <v>786</v>
      </c>
      <c r="E7" s="36" t="str">
        <f>Desciption!M17&amp;Desciption!N17</f>
        <v>P%Sft</v>
      </c>
      <c r="F7" s="36">
        <f>Desciption!Q17</f>
        <v>1755</v>
      </c>
    </row>
    <row r="8" spans="1:6" s="37" customFormat="1" ht="37.5">
      <c r="A8" s="34">
        <v>3</v>
      </c>
      <c r="B8" s="35" t="str">
        <f>Desciption!D19</f>
        <v>White wash in (Two Coats)
(G. Sch: P-53, I-26)</v>
      </c>
      <c r="C8" s="36">
        <f>Desciption!D31</f>
        <v>15040</v>
      </c>
      <c r="D8" s="36">
        <f>Desciption!K31</f>
        <v>425.84</v>
      </c>
      <c r="E8" s="36" t="str">
        <f>Desciption!M31&amp;Desciption!N31</f>
        <v>P%Sft</v>
      </c>
      <c r="F8" s="36">
        <f>Desciption!Q31</f>
        <v>64046</v>
      </c>
    </row>
    <row r="9" spans="1:6" s="37" customFormat="1" ht="37.5">
      <c r="A9" s="34">
        <v>4</v>
      </c>
      <c r="B9" s="35" t="str">
        <f>Desciption!D33</f>
        <v>Distempring (Three Coats)
(G. Sch: P-53, I-24(c))</v>
      </c>
      <c r="C9" s="36">
        <f>Desciption!D45</f>
        <v>15040</v>
      </c>
      <c r="D9" s="36">
        <f>Desciption!K45</f>
        <v>1079.6500000000001</v>
      </c>
      <c r="E9" s="36" t="str">
        <f>Desciption!M45&amp;Desciption!N45</f>
        <v>P%Sft</v>
      </c>
      <c r="F9" s="36">
        <f>Desciption!Q45</f>
        <v>162379</v>
      </c>
    </row>
    <row r="10" spans="1:6" s="37" customFormat="1" ht="150">
      <c r="A10" s="34">
        <v>5</v>
      </c>
      <c r="B10" s="35" t="str">
        <f>Desciption!D47</f>
        <v>Supply &amp; Fixing in Position Aluminum Chennels framing for sliding windows &amp; verntilators of Akop made with 5mm thick tinked glass glazzing (Belgium) &amp; Aluminum fly screen i/c handles stoppers &amp; locking arrangments etc complete dewx model. (Bronze)
(G. Sch: P-107, I-84(b))</v>
      </c>
      <c r="C10" s="36">
        <f>Desciption!D51</f>
        <v>48</v>
      </c>
      <c r="D10" s="36">
        <f>Desciption!K51</f>
        <v>1647.69</v>
      </c>
      <c r="E10" s="36" t="str">
        <f>Desciption!M51&amp;Desciption!N51</f>
        <v>P/Sft</v>
      </c>
      <c r="F10" s="36">
        <f>Desciption!Q51</f>
        <v>79089</v>
      </c>
    </row>
    <row r="11" spans="1:6" s="37" customFormat="1" ht="75">
      <c r="A11" s="34">
        <v>6</v>
      </c>
      <c r="B11" s="35" t="str">
        <f>Desciption!D53</f>
        <v>Supply &amp; Fixing false ceilling of plaster of paris in pannels i/c making frame work of dedar wood i/c painting with soligia paint.
(G.Sch: P-52, I-63)</v>
      </c>
      <c r="C11" s="36">
        <f>Desciption!D60</f>
        <v>895</v>
      </c>
      <c r="D11" s="36">
        <f>Desciption!K60</f>
        <v>25293.25</v>
      </c>
      <c r="E11" s="36" t="str">
        <f>Desciption!M60&amp;Desciption!N60</f>
        <v>P%Sft</v>
      </c>
      <c r="F11" s="36">
        <f>Desciption!Q60</f>
        <v>226375</v>
      </c>
    </row>
    <row r="12" spans="1:6" s="37" customFormat="1" ht="56.25">
      <c r="A12" s="34">
        <v>7</v>
      </c>
      <c r="B12" s="35" t="str">
        <f>Desciption!D62</f>
        <v>White glazed tiles 1/4" thick i/c dado jointed etc
(G. Sch: P-44, I-37)</v>
      </c>
      <c r="C12" s="36">
        <f>Desciption!D68</f>
        <v>223</v>
      </c>
      <c r="D12" s="36">
        <f>Desciption!K68</f>
        <v>28253.61</v>
      </c>
      <c r="E12" s="36" t="str">
        <f>Desciption!M68&amp;Desciption!N68</f>
        <v>P%Sft</v>
      </c>
      <c r="F12" s="36">
        <f>Desciption!Q68</f>
        <v>63006</v>
      </c>
    </row>
    <row r="13" spans="1:6" s="37" customFormat="1" ht="93.75">
      <c r="A13" s="34">
        <v>8</v>
      </c>
      <c r="B13" s="35" t="str">
        <f>Desciption!D70</f>
        <v>Providing &amp; Installing Spilt Air Conditioners 1.50 Ton i/c transporation to site with remote control conduct and brackets etc. 
(M.R)</v>
      </c>
      <c r="C13" s="36">
        <f>Desciption!D74</f>
        <v>1</v>
      </c>
      <c r="D13" s="36">
        <f>Desciption!K74</f>
        <v>95000</v>
      </c>
      <c r="E13" s="36" t="str">
        <f>Desciption!M74&amp;Desciption!N74</f>
        <v>P/Nos.</v>
      </c>
      <c r="F13" s="36">
        <f>Desciption!Q74</f>
        <v>95000</v>
      </c>
    </row>
    <row r="14" spans="1:6" s="37" customFormat="1" ht="75">
      <c r="A14" s="34">
        <v>9</v>
      </c>
      <c r="B14" s="35" t="str">
        <f>Desciption!D83</f>
        <v>Providing &amp; Fixing of Windows &amp; Doors (Parda) of standard quality &amp; design approved by Engineer.
(MR)</v>
      </c>
      <c r="C14" s="36">
        <f>Desciption!D89</f>
        <v>160</v>
      </c>
      <c r="D14" s="36">
        <f>Desciption!K89</f>
        <v>250</v>
      </c>
      <c r="E14" s="36" t="str">
        <f>Desciption!M89&amp;Desciption!N89</f>
        <v>P/Sft</v>
      </c>
      <c r="F14" s="36">
        <f>Desciption!Q89</f>
        <v>40000</v>
      </c>
    </row>
    <row r="15" spans="1:6" s="37" customFormat="1" ht="56.25">
      <c r="A15" s="34">
        <v>10</v>
      </c>
      <c r="B15" s="35" t="str">
        <f>Desciption!D91</f>
        <v>Preparing the Surface and painting of door &amp; windows any type i/c edges
(CS-1 No.05, P.69 (c))</v>
      </c>
      <c r="C15" s="36">
        <f>Desciption!D101</f>
        <v>1408</v>
      </c>
      <c r="D15" s="36">
        <f>Desciption!K101</f>
        <v>2116.41</v>
      </c>
      <c r="E15" s="36" t="str">
        <f>Desciption!M101&amp;Desciption!N101</f>
        <v>P%Sft</v>
      </c>
      <c r="F15" s="36">
        <f>Desciption!Q101</f>
        <v>29799</v>
      </c>
    </row>
    <row r="16" spans="1:6" s="37" customFormat="1" ht="56.25">
      <c r="A16" s="34">
        <v>11</v>
      </c>
      <c r="B16" s="35" t="str">
        <f>Desciption!D103</f>
        <v>Supplying &amp; Fixing long bib col of superior quality with CP head 1/2" dia 
(CS-III No. 13(a), P-19)</v>
      </c>
      <c r="C16" s="36">
        <f>Desciption!D107</f>
        <v>4</v>
      </c>
      <c r="D16" s="36">
        <f>Desciption!K107</f>
        <v>1109.46</v>
      </c>
      <c r="E16" s="36" t="str">
        <f>Desciption!M107&amp;Desciption!N107</f>
        <v>P/Each</v>
      </c>
      <c r="F16" s="36">
        <f>Desciption!Q107</f>
        <v>4438</v>
      </c>
    </row>
    <row r="17" spans="1:6" s="37" customFormat="1" ht="56.25">
      <c r="A17" s="34">
        <v>12</v>
      </c>
      <c r="B17" s="35" t="str">
        <f>Desciption!D109</f>
        <v>Supplying &amp; Fixing camcealed stop col of superior quality with CP head 1/2" dia 
(CS-III No. 12(b), P.18)</v>
      </c>
      <c r="C17" s="36">
        <f>Desciption!D113</f>
        <v>3</v>
      </c>
      <c r="D17" s="36">
        <f>Desciption!K113</f>
        <v>889.46</v>
      </c>
      <c r="E17" s="36" t="str">
        <f>Desciption!M113&amp;Desciption!N113</f>
        <v>P/Each</v>
      </c>
      <c r="F17" s="36">
        <f>Desciption!Q113</f>
        <v>2668</v>
      </c>
    </row>
    <row r="18" spans="1:6" s="37" customFormat="1" ht="75">
      <c r="A18" s="34">
        <v>13</v>
      </c>
      <c r="B18" s="35" t="str">
        <f>Desciption!D115</f>
        <v>Supplying &amp; Fixing wash basen mixture of each superior quality with CP head 1/2" dia. 
(CS-III No. 14, P.19)</v>
      </c>
      <c r="C18" s="36">
        <f>Desciption!D119</f>
        <v>1</v>
      </c>
      <c r="D18" s="36">
        <f>Desciption!K119</f>
        <v>2882</v>
      </c>
      <c r="E18" s="36" t="str">
        <f>Desciption!M119&amp;Desciption!N119</f>
        <v>P/Each</v>
      </c>
      <c r="F18" s="36">
        <f>Desciption!Q119</f>
        <v>2882</v>
      </c>
    </row>
    <row r="19" spans="1:6" s="37" customFormat="1" ht="75">
      <c r="A19" s="34">
        <v>14</v>
      </c>
      <c r="B19" s="35" t="str">
        <f>Desciption!D121</f>
        <v>Supplying &amp; Fixing shower with rod of each superior quality with CP head 1/2" dia. 
(CS-III No. 15, P.19)</v>
      </c>
      <c r="C19" s="36">
        <f>Desciption!D125</f>
        <v>1</v>
      </c>
      <c r="D19" s="36">
        <f>Desciption!K125</f>
        <v>1142.24</v>
      </c>
      <c r="E19" s="36" t="str">
        <f>Desciption!M125&amp;Desciption!N125</f>
        <v>P/Each</v>
      </c>
      <c r="F19" s="36">
        <f>Desciption!Q125</f>
        <v>1142</v>
      </c>
    </row>
    <row r="20" spans="1:6" s="37" customFormat="1" ht="93.75">
      <c r="A20" s="34">
        <v>15</v>
      </c>
      <c r="B20" s="35" t="str">
        <f>Desciption!D130</f>
        <v>Supplying &amp; Fixing bathroom accessories set (7 pieces) i/c towel rod, brush holder, soaptary, shelf of appoved design i/c cost of screws nuts etc complete. 
(CS-I No. 23, P.19)</v>
      </c>
      <c r="C20" s="36">
        <f>Desciption!D134</f>
        <v>1</v>
      </c>
      <c r="D20" s="36">
        <f>Desciption!K134</f>
        <v>10322.4</v>
      </c>
      <c r="E20" s="36" t="str">
        <f>Desciption!M134&amp;Desciption!N134</f>
        <v>P/Nos.</v>
      </c>
      <c r="F20" s="36">
        <f>Desciption!Q134</f>
        <v>10322</v>
      </c>
    </row>
    <row r="21" spans="1:6" s="37" customFormat="1" ht="225">
      <c r="A21" s="34">
        <v>16</v>
      </c>
      <c r="B21" s="35" t="str">
        <f>Desciption!D136</f>
        <v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v>
      </c>
      <c r="C21" s="36">
        <f>Desciption!D140</f>
        <v>1</v>
      </c>
      <c r="D21" s="36">
        <f>Desciption!K140</f>
        <v>5728.8</v>
      </c>
      <c r="E21" s="36" t="str">
        <f>Desciption!M140&amp;Desciption!N140</f>
        <v>P/Each</v>
      </c>
      <c r="F21" s="36">
        <f>Desciption!Q140</f>
        <v>5729</v>
      </c>
    </row>
    <row r="22" spans="1:6" s="37" customFormat="1" ht="131.25">
      <c r="A22" s="34">
        <v>17</v>
      </c>
      <c r="B22" s="35" t="str">
        <f>Desciption!D142</f>
        <v>Providing &amp; fixing 22" x 16" lavatary basin in white glazed earthen ware complete with &amp; i/c tga cost of W.I or C.I cantilever brackers 6: builts into wall painted white in two coats affer a primary fored etc complete. 
(CS-III No. 12, P.04)</v>
      </c>
      <c r="C22" s="36">
        <f>Desciption!D146</f>
        <v>1</v>
      </c>
      <c r="D22" s="36">
        <f>Desciption!K146</f>
        <v>4694.8</v>
      </c>
      <c r="E22" s="36" t="str">
        <f>Desciption!M146&amp;Desciption!N146</f>
        <v>P/Nos.</v>
      </c>
      <c r="F22" s="36">
        <f>Desciption!Q146</f>
        <v>4695</v>
      </c>
    </row>
    <row r="23" spans="1:6" s="37" customFormat="1" ht="56.25">
      <c r="A23" s="34">
        <v>18</v>
      </c>
      <c r="B23" s="35" t="str">
        <f>Desciption!D148</f>
        <v>Supplying &amp; Fixing in position Iron/Steel grill of 3/4" x 1/4" size flat 
(G. Sch: P-92, I-26)</v>
      </c>
      <c r="C23" s="36">
        <f>Desciption!D158</f>
        <v>702</v>
      </c>
      <c r="D23" s="36">
        <f>Desciption!K158</f>
        <v>180.5</v>
      </c>
      <c r="E23" s="36" t="str">
        <f>Desciption!M158&amp;Desciption!N158</f>
        <v>P/Sft</v>
      </c>
      <c r="F23" s="36">
        <f>Desciption!Q158</f>
        <v>126711</v>
      </c>
    </row>
    <row r="24" spans="1:6" ht="27.75" customHeight="1">
      <c r="A24" s="99" t="s">
        <v>48</v>
      </c>
      <c r="B24" s="100"/>
      <c r="C24" s="100"/>
      <c r="D24" s="100"/>
      <c r="E24" s="101"/>
      <c r="F24" s="38">
        <f>SUM(F6:F23)</f>
        <v>920256</v>
      </c>
    </row>
    <row r="25" spans="1:6">
      <c r="B25" s="43" t="s">
        <v>76</v>
      </c>
    </row>
    <row r="27" spans="1:6">
      <c r="A27" s="39" t="s">
        <v>49</v>
      </c>
    </row>
    <row r="28" spans="1:6">
      <c r="A28" s="39"/>
      <c r="B28" s="42"/>
      <c r="C28" s="42"/>
      <c r="D28" s="42"/>
      <c r="E28" s="42"/>
      <c r="F28" s="42"/>
    </row>
    <row r="29" spans="1:6">
      <c r="A29" s="39"/>
    </row>
    <row r="30" spans="1:6">
      <c r="E30" s="25" t="s">
        <v>9</v>
      </c>
    </row>
    <row r="31" spans="1:6">
      <c r="A31" s="41"/>
      <c r="B31" s="40" t="s">
        <v>50</v>
      </c>
      <c r="E31" s="26" t="s">
        <v>10</v>
      </c>
    </row>
  </sheetData>
  <mergeCells count="4">
    <mergeCell ref="A24:E24"/>
    <mergeCell ref="A1:F1"/>
    <mergeCell ref="A3:F3"/>
    <mergeCell ref="A4:F4"/>
  </mergeCells>
  <pageMargins left="0.49" right="0.47" top="0.45" bottom="0.5" header="0.3" footer="0.3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topLeftCell="A10" workbookViewId="0">
      <selection activeCell="C22" sqref="C22"/>
    </sheetView>
  </sheetViews>
  <sheetFormatPr defaultRowHeight="18.75"/>
  <cols>
    <col min="1" max="1" width="6.28515625" style="32" customWidth="1"/>
    <col min="2" max="2" width="48.140625" style="32" customWidth="1"/>
    <col min="3" max="3" width="46.5703125" style="32" customWidth="1"/>
    <col min="4" max="16384" width="9.140625" style="32"/>
  </cols>
  <sheetData>
    <row r="1" spans="1:3" ht="31.5">
      <c r="A1" s="102" t="s">
        <v>10</v>
      </c>
      <c r="B1" s="102"/>
      <c r="C1" s="102"/>
    </row>
    <row r="2" spans="1:3">
      <c r="A2" s="32">
        <v>11</v>
      </c>
    </row>
    <row r="3" spans="1:3" ht="29.25" customHeight="1">
      <c r="A3" s="107" t="s">
        <v>79</v>
      </c>
      <c r="B3" s="107"/>
      <c r="C3" s="107"/>
    </row>
    <row r="4" spans="1:3" ht="54" customHeight="1">
      <c r="A4" s="108" t="s">
        <v>80</v>
      </c>
      <c r="B4" s="108"/>
      <c r="C4" s="108"/>
    </row>
    <row r="5" spans="1:3" s="79" customFormat="1" ht="28.5" customHeight="1">
      <c r="A5" s="76" t="s">
        <v>81</v>
      </c>
      <c r="B5" s="77" t="s">
        <v>82</v>
      </c>
      <c r="C5" s="78" t="s">
        <v>83</v>
      </c>
    </row>
    <row r="6" spans="1:3" s="79" customFormat="1" ht="72" customHeight="1">
      <c r="A6" s="76" t="s">
        <v>84</v>
      </c>
      <c r="B6" s="77" t="s">
        <v>85</v>
      </c>
      <c r="C6" s="80" t="str">
        <f>Desciption!B2</f>
        <v>RENOVATION OF CHIEF OFFICER OFFICE &amp; AUDITORS HALL, DISTRICT COUNCIL THATTA</v>
      </c>
    </row>
    <row r="7" spans="1:3" s="79" customFormat="1" ht="37.5">
      <c r="A7" s="76" t="s">
        <v>86</v>
      </c>
      <c r="B7" s="81" t="s">
        <v>87</v>
      </c>
      <c r="C7" s="80" t="s">
        <v>88</v>
      </c>
    </row>
    <row r="8" spans="1:3" s="79" customFormat="1" ht="29.25" customHeight="1">
      <c r="A8" s="76" t="s">
        <v>89</v>
      </c>
      <c r="B8" s="81" t="s">
        <v>90</v>
      </c>
      <c r="C8" s="82" t="str">
        <f>Desciption!Q164&amp;"/="</f>
        <v>999000/=</v>
      </c>
    </row>
    <row r="9" spans="1:3" s="79" customFormat="1" ht="27.75" customHeight="1">
      <c r="A9" s="76" t="s">
        <v>91</v>
      </c>
      <c r="B9" s="81" t="s">
        <v>92</v>
      </c>
      <c r="C9" s="80" t="s">
        <v>114</v>
      </c>
    </row>
    <row r="10" spans="1:3" s="79" customFormat="1">
      <c r="A10" s="105" t="s">
        <v>93</v>
      </c>
      <c r="B10" s="109" t="s">
        <v>94</v>
      </c>
      <c r="C10" s="83" t="s">
        <v>95</v>
      </c>
    </row>
    <row r="11" spans="1:3" s="79" customFormat="1">
      <c r="A11" s="105"/>
      <c r="B11" s="109"/>
      <c r="C11" s="84" t="s">
        <v>96</v>
      </c>
    </row>
    <row r="12" spans="1:3" s="79" customFormat="1">
      <c r="A12" s="105" t="s">
        <v>97</v>
      </c>
      <c r="B12" s="109" t="s">
        <v>98</v>
      </c>
      <c r="C12" s="85"/>
    </row>
    <row r="13" spans="1:3" s="79" customFormat="1" ht="37.5">
      <c r="A13" s="105"/>
      <c r="B13" s="109"/>
      <c r="C13" s="84" t="s">
        <v>99</v>
      </c>
    </row>
    <row r="14" spans="1:3" s="79" customFormat="1" ht="30.75" customHeight="1">
      <c r="A14" s="76" t="s">
        <v>100</v>
      </c>
      <c r="B14" s="81" t="s">
        <v>101</v>
      </c>
      <c r="C14" s="80" t="s">
        <v>102</v>
      </c>
    </row>
    <row r="15" spans="1:3" s="79" customFormat="1" ht="34.5">
      <c r="A15" s="76" t="s">
        <v>103</v>
      </c>
      <c r="B15" s="77" t="s">
        <v>104</v>
      </c>
      <c r="C15" s="80" t="s">
        <v>115</v>
      </c>
    </row>
    <row r="16" spans="1:3" s="79" customFormat="1" ht="56.25">
      <c r="A16" s="76" t="s">
        <v>105</v>
      </c>
      <c r="B16" s="77" t="s">
        <v>106</v>
      </c>
      <c r="C16" s="80" t="s">
        <v>116</v>
      </c>
    </row>
    <row r="17" spans="1:3" s="79" customFormat="1" ht="34.5">
      <c r="A17" s="76" t="s">
        <v>107</v>
      </c>
      <c r="B17" s="77" t="s">
        <v>108</v>
      </c>
      <c r="C17" s="80" t="s">
        <v>109</v>
      </c>
    </row>
    <row r="18" spans="1:3" s="79" customFormat="1">
      <c r="A18" s="105" t="s">
        <v>110</v>
      </c>
      <c r="B18" s="106" t="s">
        <v>111</v>
      </c>
      <c r="C18" s="86" t="s">
        <v>112</v>
      </c>
    </row>
    <row r="19" spans="1:3" s="79" customFormat="1" ht="56.25">
      <c r="A19" s="105"/>
      <c r="B19" s="106"/>
      <c r="C19" s="87" t="s">
        <v>113</v>
      </c>
    </row>
    <row r="20" spans="1:3" s="79" customFormat="1">
      <c r="A20" s="76"/>
      <c r="B20" s="88"/>
      <c r="C20" s="89"/>
    </row>
    <row r="25" spans="1:3">
      <c r="C25" s="25" t="s">
        <v>9</v>
      </c>
    </row>
    <row r="26" spans="1:3">
      <c r="A26" s="4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2018-01-09T17:37:53Z</cp:lastPrinted>
  <dcterms:created xsi:type="dcterms:W3CDTF">2017-11-27T09:24:11Z</dcterms:created>
  <dcterms:modified xsi:type="dcterms:W3CDTF">2018-01-09T17:38:09Z</dcterms:modified>
</cp:coreProperties>
</file>