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Desciption!$A$1:$S$119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B17" i="5"/>
  <c r="B25"/>
  <c r="B24"/>
  <c r="B21"/>
  <c r="B18"/>
  <c r="B16"/>
  <c r="B15"/>
  <c r="B11"/>
  <c r="B7"/>
  <c r="B6"/>
  <c r="M84" i="4"/>
  <c r="O86"/>
  <c r="N86"/>
  <c r="E86"/>
  <c r="D86"/>
  <c r="Q86" s="1"/>
  <c r="O80" l="1"/>
  <c r="N80"/>
  <c r="E80"/>
  <c r="M78"/>
  <c r="D80" s="1"/>
  <c r="O74"/>
  <c r="N74"/>
  <c r="E74"/>
  <c r="M72"/>
  <c r="D74" s="1"/>
  <c r="O70"/>
  <c r="N70"/>
  <c r="E70"/>
  <c r="M68"/>
  <c r="D70" s="1"/>
  <c r="O64"/>
  <c r="N64"/>
  <c r="E64"/>
  <c r="M62"/>
  <c r="D64" s="1"/>
  <c r="O60"/>
  <c r="N60"/>
  <c r="E60"/>
  <c r="M58"/>
  <c r="D60" s="1"/>
  <c r="O36"/>
  <c r="N36"/>
  <c r="E36"/>
  <c r="M34"/>
  <c r="D36" s="1"/>
  <c r="Q36" s="1"/>
  <c r="O32"/>
  <c r="N32"/>
  <c r="E32"/>
  <c r="M30"/>
  <c r="D32" s="1"/>
  <c r="O28"/>
  <c r="N28"/>
  <c r="E28"/>
  <c r="M26"/>
  <c r="D28" s="1"/>
  <c r="O22"/>
  <c r="N22"/>
  <c r="E22"/>
  <c r="M20"/>
  <c r="D22" s="1"/>
  <c r="O18"/>
  <c r="N18"/>
  <c r="E18"/>
  <c r="M16"/>
  <c r="D18" s="1"/>
  <c r="M6"/>
  <c r="M52"/>
  <c r="D54" s="1"/>
  <c r="O54"/>
  <c r="N54"/>
  <c r="E54"/>
  <c r="O48"/>
  <c r="N48"/>
  <c r="E48"/>
  <c r="M46"/>
  <c r="D48" s="1"/>
  <c r="O42"/>
  <c r="N42"/>
  <c r="E42"/>
  <c r="M40"/>
  <c r="D42" s="1"/>
  <c r="M12"/>
  <c r="D14" s="1"/>
  <c r="O14"/>
  <c r="N14"/>
  <c r="E14"/>
  <c r="A3" i="5"/>
  <c r="D6"/>
  <c r="Q60" i="4" l="1"/>
  <c r="Q64"/>
  <c r="Q70"/>
  <c r="Q74"/>
  <c r="Q80"/>
  <c r="Q42"/>
  <c r="Q18"/>
  <c r="Q22"/>
  <c r="Q28"/>
  <c r="Q32"/>
  <c r="Q48"/>
  <c r="Q54"/>
  <c r="Q14"/>
  <c r="G32" i="1"/>
  <c r="I12" i="2"/>
  <c r="B30" i="1"/>
  <c r="B2" i="2"/>
  <c r="O8" i="4"/>
  <c r="E8"/>
  <c r="N8"/>
  <c r="E6" i="5" s="1"/>
  <c r="I16" i="2" l="1"/>
  <c r="D8" i="4"/>
  <c r="Q8" l="1"/>
  <c r="C6" i="5"/>
  <c r="F6" l="1"/>
  <c r="F26" s="1"/>
  <c r="Q89" i="4"/>
  <c r="M90" l="1"/>
  <c r="Q90" s="1"/>
  <c r="Q91" s="1"/>
</calcChain>
</file>

<file path=xl/sharedStrings.xml><?xml version="1.0" encoding="utf-8"?>
<sst xmlns="http://schemas.openxmlformats.org/spreadsheetml/2006/main" count="269" uniqueCount="109">
  <si>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</si>
  <si>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</si>
  <si>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</si>
  <si>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</si>
  <si>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</si>
  <si>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</si>
  <si>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</si>
  <si>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</si>
  <si>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</si>
  <si>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</si>
  <si>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</si>
  <si>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</si>
  <si>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</si>
  <si>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</si>
  <si>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</si>
  <si>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</si>
  <si>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</si>
  <si>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</si>
  <si>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Cft.</t>
  </si>
  <si>
    <t>P%0</t>
  </si>
  <si>
    <t>Total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</si>
  <si>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</si>
  <si>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</si>
  <si>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</si>
  <si>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</si>
  <si>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</si>
  <si>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</si>
  <si>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</si>
  <si>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</si>
  <si>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</si>
  <si>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</si>
  <si>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</si>
  <si>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Excavation for pipe line in freches and pits in all kind of soils of murum i/c trimming &amp; dressing sides to true alignment etc complete
(PH Sch: P/62, Item: 5)</t>
  </si>
  <si>
    <t>Rft.</t>
  </si>
  <si>
    <t>P/</t>
  </si>
  <si>
    <t>Refilling the excavate staff in trenches 6" thick layer i/c watering ramming to full compaction etc complete. 
(PH Sch: P/77, Item: 24)</t>
  </si>
  <si>
    <t>Same Qty Item No. 1</t>
  </si>
  <si>
    <t>Nos.</t>
  </si>
  <si>
    <t>Rs. (+)</t>
  </si>
  <si>
    <t>PROVIDING LAYING JOINTING AND TESTING 6 &amp; 4 AND 3" DIA PVC PIPE FOR MUNGAR KHAN PALIJO, UC JUNGSHAHI, DISTRICT THATTA</t>
  </si>
  <si>
    <t>3 &amp; 4 and 6" Dia</t>
  </si>
  <si>
    <t>Providing, Laying uPVC Pressure Pipes of Class 'B' (equivalent make) fixing in and jointing with 'Z' joint with one rubber ring i/c testing with water to a head 61meter or 200 ft.
(PHE No. 1 P-22)</t>
  </si>
  <si>
    <t>3" Dia</t>
  </si>
  <si>
    <t>4" Dia</t>
  </si>
  <si>
    <t>6" Dia</t>
  </si>
  <si>
    <t>Supplying PVC Special for P.V.C Pressure Pipe 'B' 'Z' Joint standard weight for ACIL 
(Mat: Sch: P-99, I-1)</t>
  </si>
  <si>
    <t>4" Dia CI Bend 90</t>
  </si>
  <si>
    <t>Making Joint to PVC Special Fitting i/c laying of specials etc to the specified pressure and making good to all leaky joints etc complete.
(PHE P-41, I-1)</t>
  </si>
  <si>
    <t>Manufacturing and supplying &amp; fixing black steel M.S pipe made out of M.S sheet confirming to API 5L grade X-42 ERW &amp; Externally asphalt coated with fiber glass 5mm thick &amp; Internaly C.C linning 8mm thick (AWWA specification) i/c laying jointing with Hilical welding in trenches i/c cost of bends of any degree &amp; testing with water specified pressure for different dia of pipes as below: (Straight)
(PHE P-30, I-01)</t>
  </si>
  <si>
    <t>4.8mm thick 6" Dia</t>
  </si>
  <si>
    <t>Rft</t>
  </si>
  <si>
    <t>Jointing C.I / M.S flanged pipes and special flanged and inside of trench i/c supplying rubber packing of the required thickness nuts, bolts with washer etc and other tools required for jointing &amp; testing joints to the specified pressure etc complete.
(PHE P-40, I-1)</t>
  </si>
  <si>
    <t>Supplying C.I Sluice valve heavy pattern test pressure 21 kg/sq Cum or 150 ibs/inch (N.S)
(PHE P-97)</t>
  </si>
  <si>
    <t>C.I Tail Piece with one flanged and spigot of the other end all sizes
(PHE P-98, I-5)</t>
  </si>
  <si>
    <t>(4" Dia)</t>
  </si>
  <si>
    <t>M.S Bend 45 P-99 I-2</t>
  </si>
  <si>
    <t>Constucting small wheel valve chamber clear inside size 18" x 18" x 18" with walls of 9" thick of B.B in cement mortar 1:3 over 4" thick cement etc complete.
(PHE P-53, I-9)</t>
  </si>
  <si>
    <t>25650x90</t>
  </si>
  <si>
    <t>Add: 20% above</t>
  </si>
  <si>
    <t xml:space="preserve"> 4" dia (P-100)</t>
  </si>
  <si>
    <t>Equal tee</t>
  </si>
  <si>
    <t>(6x4) P-102</t>
  </si>
  <si>
    <t xml:space="preserve">Reducer </t>
  </si>
  <si>
    <t>PVC PIPE</t>
  </si>
  <si>
    <t>P/Rft</t>
  </si>
  <si>
    <t>C.I Bend 4" Dia 90</t>
  </si>
  <si>
    <t>Each</t>
  </si>
  <si>
    <t>Reduser (6x4)</t>
  </si>
  <si>
    <t>Equal Tee 4" Dia</t>
  </si>
  <si>
    <t>MS Bend 4" Dia</t>
  </si>
  <si>
    <t>P%0Cft.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</si>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</sst>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1"/>
    </xf>
    <xf numFmtId="2" fontId="19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/>
    <xf numFmtId="0" fontId="9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21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21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19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8" t="s">
        <v>0</v>
      </c>
      <c r="C2" s="88"/>
      <c r="D2" s="88"/>
      <c r="E2" s="88"/>
      <c r="F2" s="88"/>
      <c r="G2" s="88"/>
      <c r="H2" s="88"/>
      <c r="I2" s="88"/>
      <c r="J2" s="88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8" t="s">
        <v>1</v>
      </c>
      <c r="C24" s="88"/>
      <c r="D24" s="88"/>
      <c r="E24" s="88"/>
      <c r="F24" s="88"/>
      <c r="G24" s="88"/>
      <c r="H24" s="88"/>
      <c r="I24" s="88"/>
      <c r="J24" s="88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9" t="s">
        <v>2</v>
      </c>
      <c r="C26" s="89"/>
      <c r="D26" s="89"/>
      <c r="E26" s="89"/>
      <c r="F26" s="89"/>
      <c r="G26" s="89"/>
      <c r="H26" s="89"/>
      <c r="I26" s="89"/>
      <c r="J26" s="89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0" t="s">
        <v>3</v>
      </c>
      <c r="C28" s="90"/>
      <c r="D28" s="90"/>
      <c r="E28" s="90"/>
      <c r="F28" s="90"/>
      <c r="G28" s="90"/>
      <c r="H28" s="90"/>
      <c r="I28" s="90"/>
      <c r="J28" s="90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1" t="str">
        <f>Desciption!B2</f>
        <v>PROVIDING LAYING JOINTING AND TESTING 6 &amp; 4 AND 3" DIA PVC PIPE FOR MUNGAR KHAN PALIJO, UC JUNGSHAHI, DISTRICT THATTA</v>
      </c>
      <c r="C30" s="91"/>
      <c r="D30" s="91"/>
      <c r="E30" s="91"/>
      <c r="F30" s="91"/>
      <c r="G30" s="91"/>
      <c r="H30" s="91"/>
      <c r="I30" s="91"/>
      <c r="J30" s="91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4"/>
      <c r="C32" s="54" t="s">
        <v>16</v>
      </c>
      <c r="D32" s="54"/>
      <c r="E32" s="54"/>
      <c r="F32" s="54"/>
      <c r="G32" s="87">
        <f>Desciption!Q92</f>
        <v>998500</v>
      </c>
      <c r="H32" s="87"/>
      <c r="I32" s="54" t="s">
        <v>12</v>
      </c>
      <c r="J32" s="54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zoomScaleSheetLayoutView="70" workbookViewId="0">
      <selection activeCell="D13" sqref="D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2" t="str">
        <f>Desciption!B2</f>
        <v>PROVIDING LAYING JOINTING AND TESTING 6 &amp; 4 AND 3" DIA PVC PIPE FOR MUNGAR KHAN PALIJO, UC JUNGSHAHI, DISTRICT THATTA</v>
      </c>
      <c r="C2" s="92"/>
      <c r="D2" s="92"/>
      <c r="E2" s="92"/>
      <c r="F2" s="92"/>
      <c r="G2" s="92"/>
      <c r="H2" s="92"/>
      <c r="I2" s="92"/>
      <c r="J2" s="92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3" t="s">
        <v>4</v>
      </c>
      <c r="C8" s="93"/>
      <c r="D8" s="93"/>
      <c r="E8" s="93"/>
      <c r="F8" s="93"/>
      <c r="G8" s="93"/>
      <c r="H8" s="93"/>
      <c r="I8" s="93"/>
      <c r="J8" s="93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63</v>
      </c>
      <c r="E12" s="5"/>
      <c r="F12" s="5"/>
      <c r="G12" s="20" t="s">
        <v>6</v>
      </c>
      <c r="H12" s="21" t="s">
        <v>11</v>
      </c>
      <c r="I12" s="30">
        <f>Desciption!Q92</f>
        <v>998500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998500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9"/>
  <sheetViews>
    <sheetView showGridLines="0" topLeftCell="A82" zoomScaleSheetLayoutView="115" workbookViewId="0">
      <selection activeCell="A82" sqref="A82:XFD86"/>
    </sheetView>
  </sheetViews>
  <sheetFormatPr defaultRowHeight="15"/>
  <cols>
    <col min="1" max="1" width="4.140625" customWidth="1"/>
    <col min="2" max="2" width="4" bestFit="1" customWidth="1"/>
    <col min="3" max="3" width="3.5703125" customWidth="1"/>
    <col min="4" max="4" width="11.28515625" customWidth="1"/>
    <col min="5" max="5" width="6.5703125" bestFit="1" customWidth="1"/>
    <col min="6" max="6" width="2.42578125" bestFit="1" customWidth="1"/>
    <col min="7" max="7" width="8.5703125" customWidth="1"/>
    <col min="8" max="8" width="2.42578125" bestFit="1" customWidth="1"/>
    <col min="9" max="9" width="5.85546875" bestFit="1" customWidth="1"/>
    <col min="10" max="10" width="3.28515625" customWidth="1"/>
    <col min="11" max="11" width="11" bestFit="1" customWidth="1"/>
    <col min="12" max="12" width="3.5703125" customWidth="1"/>
    <col min="13" max="13" width="12.28515625" bestFit="1" customWidth="1"/>
    <col min="14" max="14" width="6.85546875" bestFit="1" customWidth="1"/>
    <col min="15" max="15" width="6.42578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51" customHeight="1">
      <c r="A2" s="5"/>
      <c r="B2" s="92" t="s">
        <v>39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5"/>
    </row>
    <row r="3" spans="1:19" s="31" customFormat="1" ht="17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31" customFormat="1" ht="59.25" customHeight="1">
      <c r="A4" s="24"/>
      <c r="B4" s="25">
        <v>1</v>
      </c>
      <c r="C4" s="24"/>
      <c r="D4" s="94" t="s">
        <v>32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35"/>
      <c r="R4" s="36"/>
      <c r="S4" s="24"/>
    </row>
    <row r="5" spans="1:19" s="31" customFormat="1" ht="17.25">
      <c r="A5" s="24"/>
      <c r="B5" s="25"/>
      <c r="C5" s="24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  <c r="O5" s="33"/>
      <c r="P5" s="34"/>
      <c r="Q5" s="35"/>
      <c r="R5" s="36"/>
      <c r="S5" s="24"/>
    </row>
    <row r="6" spans="1:19" s="31" customFormat="1" ht="17.25">
      <c r="A6" s="24"/>
      <c r="B6" s="25"/>
      <c r="C6" s="24"/>
      <c r="D6" s="51" t="s">
        <v>40</v>
      </c>
      <c r="E6" s="51">
        <v>1</v>
      </c>
      <c r="F6" s="26" t="s">
        <v>13</v>
      </c>
      <c r="G6" s="71">
        <v>3420</v>
      </c>
      <c r="H6" s="26" t="s">
        <v>13</v>
      </c>
      <c r="I6" s="55">
        <v>2.5</v>
      </c>
      <c r="J6" s="26" t="s">
        <v>13</v>
      </c>
      <c r="K6" s="55">
        <v>3</v>
      </c>
      <c r="L6" s="26" t="s">
        <v>6</v>
      </c>
      <c r="M6" s="46">
        <f>E6*G6*I6*K6</f>
        <v>25650</v>
      </c>
      <c r="N6" s="52" t="s">
        <v>18</v>
      </c>
      <c r="O6" s="26"/>
      <c r="P6" s="26"/>
      <c r="Q6" s="42"/>
      <c r="R6" s="26"/>
      <c r="S6" s="24"/>
    </row>
    <row r="7" spans="1:19" s="31" customFormat="1" ht="17.25">
      <c r="A7" s="24"/>
      <c r="B7" s="25"/>
      <c r="C7" s="24"/>
      <c r="D7" s="44"/>
      <c r="E7" s="44"/>
      <c r="F7" s="43"/>
      <c r="G7" s="43"/>
      <c r="H7" s="44"/>
      <c r="I7" s="44"/>
      <c r="J7" s="44"/>
      <c r="K7" s="68"/>
      <c r="L7" s="44"/>
      <c r="M7" s="44"/>
      <c r="N7" s="44"/>
      <c r="O7" s="26"/>
      <c r="P7" s="26"/>
      <c r="Q7" s="42"/>
      <c r="R7" s="26"/>
      <c r="S7" s="24"/>
    </row>
    <row r="8" spans="1:19" s="31" customFormat="1" ht="17.25">
      <c r="A8" s="24"/>
      <c r="B8" s="25"/>
      <c r="C8" s="34" t="s">
        <v>17</v>
      </c>
      <c r="D8" s="46">
        <f>SUM(M6:M7)</f>
        <v>25650</v>
      </c>
      <c r="E8" s="26" t="str">
        <f>N6</f>
        <v>Cft.</v>
      </c>
      <c r="F8" s="26"/>
      <c r="G8" s="26"/>
      <c r="H8" s="26"/>
      <c r="I8" s="45"/>
      <c r="J8" s="47" t="s">
        <v>14</v>
      </c>
      <c r="K8" s="46">
        <v>4650</v>
      </c>
      <c r="L8" s="26"/>
      <c r="M8" s="47" t="s">
        <v>19</v>
      </c>
      <c r="N8" s="52" t="str">
        <f>N6</f>
        <v>Cft.</v>
      </c>
      <c r="O8" s="53">
        <f>IF(M8="P%",100,IF(M8="P%0",1000,1))</f>
        <v>1000</v>
      </c>
      <c r="P8" s="49" t="s">
        <v>11</v>
      </c>
      <c r="Q8" s="48">
        <f>ROUND(SUM(D8*K8)/O8,0)</f>
        <v>119273</v>
      </c>
      <c r="R8" s="50" t="s">
        <v>12</v>
      </c>
      <c r="S8" s="24"/>
    </row>
    <row r="9" spans="1:19" s="31" customFormat="1" ht="17.25">
      <c r="A9" s="24"/>
      <c r="B9" s="25"/>
      <c r="C9" s="24"/>
      <c r="D9" s="41"/>
      <c r="E9" s="41"/>
      <c r="F9" s="41"/>
      <c r="G9" s="41"/>
      <c r="H9" s="24"/>
      <c r="I9" s="24"/>
      <c r="J9" s="24"/>
      <c r="K9" s="24"/>
      <c r="L9" s="24"/>
      <c r="M9" s="24"/>
      <c r="N9" s="24"/>
      <c r="O9" s="33"/>
      <c r="P9" s="34"/>
      <c r="Q9" s="35"/>
      <c r="R9" s="36"/>
      <c r="S9" s="24"/>
    </row>
    <row r="10" spans="1:19" s="31" customFormat="1" ht="72" customHeight="1">
      <c r="A10" s="24"/>
      <c r="B10" s="25">
        <v>2</v>
      </c>
      <c r="C10" s="24"/>
      <c r="D10" s="94" t="s">
        <v>41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35"/>
      <c r="R10" s="36"/>
      <c r="S10" s="24"/>
    </row>
    <row r="11" spans="1:19" s="31" customFormat="1" ht="17.25">
      <c r="A11" s="24"/>
      <c r="B11" s="25"/>
      <c r="C11" s="24"/>
      <c r="D11" s="43"/>
      <c r="E11" s="43"/>
      <c r="F11" s="43"/>
      <c r="G11" s="43"/>
      <c r="H11" s="44"/>
      <c r="I11" s="44"/>
      <c r="J11" s="44"/>
      <c r="K11" s="44"/>
      <c r="L11" s="44"/>
      <c r="M11" s="44"/>
      <c r="N11" s="44"/>
      <c r="O11" s="33"/>
      <c r="P11" s="34"/>
      <c r="Q11" s="35"/>
      <c r="R11" s="36"/>
      <c r="S11" s="24"/>
    </row>
    <row r="12" spans="1:19" s="31" customFormat="1" ht="17.25">
      <c r="A12" s="24"/>
      <c r="B12" s="25"/>
      <c r="C12" s="24"/>
      <c r="D12" s="51" t="s">
        <v>42</v>
      </c>
      <c r="E12" s="51">
        <v>1</v>
      </c>
      <c r="F12" s="26" t="s">
        <v>13</v>
      </c>
      <c r="G12" s="46">
        <v>900</v>
      </c>
      <c r="H12" s="26"/>
      <c r="I12" s="55"/>
      <c r="J12" s="26"/>
      <c r="K12" s="26" t="s">
        <v>6</v>
      </c>
      <c r="L12" s="26"/>
      <c r="M12" s="46">
        <f>E12*G12</f>
        <v>900</v>
      </c>
      <c r="N12" s="52" t="s">
        <v>33</v>
      </c>
      <c r="O12" s="26"/>
      <c r="P12" s="26"/>
      <c r="Q12" s="42"/>
      <c r="R12" s="26"/>
      <c r="S12" s="24"/>
    </row>
    <row r="13" spans="1:19" s="31" customFormat="1" ht="17.25">
      <c r="A13" s="24"/>
      <c r="B13" s="25"/>
      <c r="C13" s="24"/>
      <c r="D13" s="44"/>
      <c r="E13" s="44"/>
      <c r="F13" s="43"/>
      <c r="G13" s="43"/>
      <c r="H13" s="44"/>
      <c r="I13" s="44"/>
      <c r="J13" s="44"/>
      <c r="K13" s="68"/>
      <c r="L13" s="44"/>
      <c r="M13" s="44"/>
      <c r="N13" s="44"/>
      <c r="O13" s="26"/>
      <c r="P13" s="26"/>
      <c r="Q13" s="42"/>
      <c r="R13" s="26"/>
      <c r="S13" s="24"/>
    </row>
    <row r="14" spans="1:19" s="31" customFormat="1" ht="17.25">
      <c r="A14" s="24"/>
      <c r="B14" s="25"/>
      <c r="C14" s="34" t="s">
        <v>17</v>
      </c>
      <c r="D14" s="46">
        <f>SUM(M12:M13)</f>
        <v>900</v>
      </c>
      <c r="E14" s="26" t="str">
        <f>N12</f>
        <v>Rft.</v>
      </c>
      <c r="F14" s="26"/>
      <c r="G14" s="26"/>
      <c r="H14" s="26"/>
      <c r="I14" s="45"/>
      <c r="J14" s="47" t="s">
        <v>14</v>
      </c>
      <c r="K14" s="46">
        <v>90</v>
      </c>
      <c r="L14" s="26"/>
      <c r="M14" s="47" t="s">
        <v>34</v>
      </c>
      <c r="N14" s="52" t="str">
        <f>N12</f>
        <v>Rft.</v>
      </c>
      <c r="O14" s="53">
        <f>IF(M14="P%",100,IF(M14="P%0",1000,1))</f>
        <v>1</v>
      </c>
      <c r="P14" s="49" t="s">
        <v>11</v>
      </c>
      <c r="Q14" s="48">
        <f>ROUND(SUM(D14*K14)/O14,0)</f>
        <v>81000</v>
      </c>
      <c r="R14" s="50" t="s">
        <v>12</v>
      </c>
      <c r="S14" s="24"/>
    </row>
    <row r="15" spans="1:19" s="31" customFormat="1" ht="17.25">
      <c r="A15" s="24"/>
      <c r="B15" s="25"/>
      <c r="C15" s="24"/>
      <c r="D15" s="43"/>
      <c r="E15" s="43"/>
      <c r="F15" s="43"/>
      <c r="G15" s="43"/>
      <c r="H15" s="44"/>
      <c r="I15" s="44"/>
      <c r="J15" s="44"/>
      <c r="K15" s="44"/>
      <c r="L15" s="44"/>
      <c r="M15" s="44"/>
      <c r="N15" s="44"/>
      <c r="O15" s="33"/>
      <c r="P15" s="34"/>
      <c r="Q15" s="35"/>
      <c r="R15" s="36"/>
      <c r="S15" s="24"/>
    </row>
    <row r="16" spans="1:19" s="31" customFormat="1" ht="17.25">
      <c r="A16" s="24"/>
      <c r="B16" s="25"/>
      <c r="C16" s="24"/>
      <c r="D16" s="51" t="s">
        <v>43</v>
      </c>
      <c r="E16" s="51">
        <v>1</v>
      </c>
      <c r="F16" s="26" t="s">
        <v>13</v>
      </c>
      <c r="G16" s="71">
        <v>2450</v>
      </c>
      <c r="H16" s="26"/>
      <c r="I16" s="55"/>
      <c r="J16" s="26"/>
      <c r="K16" s="26" t="s">
        <v>6</v>
      </c>
      <c r="L16" s="26"/>
      <c r="M16" s="46">
        <f>E16*G16</f>
        <v>2450</v>
      </c>
      <c r="N16" s="52" t="s">
        <v>33</v>
      </c>
      <c r="O16" s="26"/>
      <c r="P16" s="26"/>
      <c r="Q16" s="42"/>
      <c r="R16" s="26"/>
      <c r="S16" s="24"/>
    </row>
    <row r="17" spans="1:19" s="31" customFormat="1" ht="17.25">
      <c r="A17" s="24"/>
      <c r="B17" s="25"/>
      <c r="C17" s="24"/>
      <c r="D17" s="44"/>
      <c r="E17" s="44"/>
      <c r="F17" s="43"/>
      <c r="G17" s="43"/>
      <c r="H17" s="44"/>
      <c r="I17" s="44"/>
      <c r="J17" s="44"/>
      <c r="K17" s="68"/>
      <c r="L17" s="44"/>
      <c r="M17" s="44"/>
      <c r="N17" s="44"/>
      <c r="O17" s="26"/>
      <c r="P17" s="26"/>
      <c r="Q17" s="42"/>
      <c r="R17" s="26"/>
      <c r="S17" s="24"/>
    </row>
    <row r="18" spans="1:19" s="31" customFormat="1" ht="17.25">
      <c r="A18" s="24"/>
      <c r="B18" s="25"/>
      <c r="C18" s="34" t="s">
        <v>17</v>
      </c>
      <c r="D18" s="46">
        <f>SUM(M16:M17)</f>
        <v>2450</v>
      </c>
      <c r="E18" s="26" t="str">
        <f>N16</f>
        <v>Rft.</v>
      </c>
      <c r="F18" s="26"/>
      <c r="G18" s="26"/>
      <c r="H18" s="26"/>
      <c r="I18" s="45"/>
      <c r="J18" s="47" t="s">
        <v>14</v>
      </c>
      <c r="K18" s="46">
        <v>137</v>
      </c>
      <c r="L18" s="26"/>
      <c r="M18" s="47" t="s">
        <v>34</v>
      </c>
      <c r="N18" s="52" t="str">
        <f>N16</f>
        <v>Rft.</v>
      </c>
      <c r="O18" s="53">
        <f>IF(M18="P%",100,IF(M18="P%0",1000,1))</f>
        <v>1</v>
      </c>
      <c r="P18" s="49" t="s">
        <v>11</v>
      </c>
      <c r="Q18" s="48">
        <f>ROUND(SUM(D18*K18)/O18,0)</f>
        <v>335650</v>
      </c>
      <c r="R18" s="50" t="s">
        <v>12</v>
      </c>
      <c r="S18" s="24"/>
    </row>
    <row r="19" spans="1:19" s="31" customFormat="1" ht="17.25">
      <c r="A19" s="24"/>
      <c r="B19" s="25"/>
      <c r="C19" s="24"/>
      <c r="D19" s="43"/>
      <c r="E19" s="43"/>
      <c r="F19" s="43"/>
      <c r="G19" s="43"/>
      <c r="H19" s="44"/>
      <c r="I19" s="44"/>
      <c r="J19" s="44"/>
      <c r="K19" s="44"/>
      <c r="L19" s="44"/>
      <c r="M19" s="44"/>
      <c r="N19" s="44"/>
      <c r="O19" s="33"/>
      <c r="P19" s="34"/>
      <c r="Q19" s="35"/>
      <c r="R19" s="36"/>
      <c r="S19" s="24"/>
    </row>
    <row r="20" spans="1:19" s="31" customFormat="1" ht="17.25">
      <c r="A20" s="24"/>
      <c r="B20" s="25"/>
      <c r="C20" s="24"/>
      <c r="D20" s="51" t="s">
        <v>44</v>
      </c>
      <c r="E20" s="51">
        <v>1</v>
      </c>
      <c r="F20" s="26" t="s">
        <v>13</v>
      </c>
      <c r="G20" s="71">
        <v>70</v>
      </c>
      <c r="H20" s="26"/>
      <c r="I20" s="55"/>
      <c r="J20" s="26"/>
      <c r="K20" s="26" t="s">
        <v>6</v>
      </c>
      <c r="L20" s="26"/>
      <c r="M20" s="46">
        <f>E20*G20</f>
        <v>70</v>
      </c>
      <c r="N20" s="52" t="s">
        <v>33</v>
      </c>
      <c r="O20" s="26"/>
      <c r="P20" s="26"/>
      <c r="Q20" s="42"/>
      <c r="R20" s="26"/>
      <c r="S20" s="24"/>
    </row>
    <row r="21" spans="1:19" s="31" customFormat="1" ht="17.25">
      <c r="A21" s="24"/>
      <c r="B21" s="25"/>
      <c r="C21" s="24"/>
      <c r="D21" s="44"/>
      <c r="E21" s="44"/>
      <c r="F21" s="43"/>
      <c r="G21" s="43"/>
      <c r="H21" s="44"/>
      <c r="I21" s="44"/>
      <c r="J21" s="44"/>
      <c r="K21" s="68"/>
      <c r="L21" s="44"/>
      <c r="M21" s="44"/>
      <c r="N21" s="44"/>
      <c r="O21" s="26"/>
      <c r="P21" s="26"/>
      <c r="Q21" s="42"/>
      <c r="R21" s="26"/>
      <c r="S21" s="24"/>
    </row>
    <row r="22" spans="1:19" s="31" customFormat="1" ht="17.25">
      <c r="A22" s="24"/>
      <c r="B22" s="25"/>
      <c r="C22" s="34" t="s">
        <v>17</v>
      </c>
      <c r="D22" s="46">
        <f>SUM(M20:M21)</f>
        <v>70</v>
      </c>
      <c r="E22" s="26" t="str">
        <f>N20</f>
        <v>Rft.</v>
      </c>
      <c r="F22" s="26"/>
      <c r="G22" s="26"/>
      <c r="H22" s="26"/>
      <c r="I22" s="45"/>
      <c r="J22" s="47" t="s">
        <v>14</v>
      </c>
      <c r="K22" s="46">
        <v>262</v>
      </c>
      <c r="L22" s="26"/>
      <c r="M22" s="47" t="s">
        <v>34</v>
      </c>
      <c r="N22" s="52" t="str">
        <f>N20</f>
        <v>Rft.</v>
      </c>
      <c r="O22" s="53">
        <f>IF(M22="P%",100,IF(M22="P%0",1000,1))</f>
        <v>1</v>
      </c>
      <c r="P22" s="49" t="s">
        <v>11</v>
      </c>
      <c r="Q22" s="48">
        <f>ROUND(SUM(D22*K22)/O22,0)</f>
        <v>18340</v>
      </c>
      <c r="R22" s="50" t="s">
        <v>12</v>
      </c>
      <c r="S22" s="24"/>
    </row>
    <row r="23" spans="1:19" s="31" customFormat="1" ht="17.25">
      <c r="A23" s="24"/>
      <c r="B23" s="25"/>
      <c r="C23" s="24"/>
      <c r="D23" s="41"/>
      <c r="E23" s="41"/>
      <c r="F23" s="41"/>
      <c r="G23" s="41"/>
      <c r="H23" s="24"/>
      <c r="I23" s="24"/>
      <c r="J23" s="24"/>
      <c r="K23" s="24"/>
      <c r="L23" s="24"/>
      <c r="M23" s="24"/>
      <c r="N23" s="24"/>
      <c r="O23" s="33"/>
      <c r="P23" s="34"/>
      <c r="Q23" s="35"/>
      <c r="R23" s="36"/>
      <c r="S23" s="24"/>
    </row>
    <row r="24" spans="1:19" s="31" customFormat="1" ht="39" customHeight="1">
      <c r="A24" s="24"/>
      <c r="B24" s="25">
        <v>3</v>
      </c>
      <c r="C24" s="24"/>
      <c r="D24" s="94" t="s">
        <v>45</v>
      </c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35"/>
      <c r="R24" s="36"/>
      <c r="S24" s="24"/>
    </row>
    <row r="25" spans="1:19" s="31" customFormat="1" ht="17.25">
      <c r="A25" s="24"/>
      <c r="B25" s="25"/>
      <c r="C25" s="24"/>
      <c r="D25" s="43"/>
      <c r="E25" s="43"/>
      <c r="F25" s="43"/>
      <c r="G25" s="43"/>
      <c r="H25" s="44"/>
      <c r="I25" s="44"/>
      <c r="J25" s="44"/>
      <c r="K25" s="44"/>
      <c r="L25" s="44"/>
      <c r="M25" s="44"/>
      <c r="N25" s="44"/>
      <c r="O25" s="33"/>
      <c r="P25" s="34"/>
      <c r="Q25" s="35"/>
      <c r="R25" s="36"/>
      <c r="S25" s="24"/>
    </row>
    <row r="26" spans="1:19" s="31" customFormat="1" ht="17.25">
      <c r="A26" s="24"/>
      <c r="B26" s="25"/>
      <c r="C26" s="24"/>
      <c r="D26" s="51" t="s">
        <v>46</v>
      </c>
      <c r="E26" s="51">
        <v>1</v>
      </c>
      <c r="F26" s="26" t="s">
        <v>13</v>
      </c>
      <c r="G26" s="71">
        <v>8</v>
      </c>
      <c r="H26" s="26"/>
      <c r="I26" s="55"/>
      <c r="J26" s="26"/>
      <c r="K26" s="26" t="s">
        <v>6</v>
      </c>
      <c r="L26" s="26"/>
      <c r="M26" s="46">
        <f>E26*G26</f>
        <v>8</v>
      </c>
      <c r="N26" s="52" t="s">
        <v>37</v>
      </c>
      <c r="O26" s="26"/>
      <c r="P26" s="26"/>
      <c r="Q26" s="42"/>
      <c r="R26" s="26"/>
      <c r="S26" s="24"/>
    </row>
    <row r="27" spans="1:19" s="31" customFormat="1" ht="17.25">
      <c r="A27" s="24"/>
      <c r="B27" s="25"/>
      <c r="C27" s="24"/>
      <c r="D27" s="44"/>
      <c r="E27" s="44"/>
      <c r="F27" s="43"/>
      <c r="G27" s="43"/>
      <c r="H27" s="44"/>
      <c r="I27" s="44"/>
      <c r="J27" s="44"/>
      <c r="K27" s="68"/>
      <c r="L27" s="44"/>
      <c r="M27" s="44"/>
      <c r="N27" s="44"/>
      <c r="O27" s="26"/>
      <c r="P27" s="26"/>
      <c r="Q27" s="42"/>
      <c r="R27" s="26"/>
      <c r="S27" s="24"/>
    </row>
    <row r="28" spans="1:19" s="31" customFormat="1" ht="17.25">
      <c r="A28" s="24"/>
      <c r="B28" s="25"/>
      <c r="C28" s="34" t="s">
        <v>17</v>
      </c>
      <c r="D28" s="46">
        <f>SUM(M26:M27)</f>
        <v>8</v>
      </c>
      <c r="E28" s="26" t="str">
        <f>N26</f>
        <v>Nos.</v>
      </c>
      <c r="F28" s="26"/>
      <c r="G28" s="26"/>
      <c r="H28" s="26"/>
      <c r="I28" s="45"/>
      <c r="J28" s="47" t="s">
        <v>14</v>
      </c>
      <c r="K28" s="46">
        <v>893.75</v>
      </c>
      <c r="L28" s="26"/>
      <c r="M28" s="47" t="s">
        <v>34</v>
      </c>
      <c r="N28" s="52" t="str">
        <f>N26</f>
        <v>Nos.</v>
      </c>
      <c r="O28" s="53">
        <f>IF(M28="P%",100,IF(M28="P%0",1000,1))</f>
        <v>1</v>
      </c>
      <c r="P28" s="49" t="s">
        <v>11</v>
      </c>
      <c r="Q28" s="48">
        <f>ROUND(SUM(D28*K28)/O28,0)</f>
        <v>7150</v>
      </c>
      <c r="R28" s="50" t="s">
        <v>12</v>
      </c>
      <c r="S28" s="24"/>
    </row>
    <row r="29" spans="1:19" s="31" customFormat="1" ht="17.25">
      <c r="A29" s="24"/>
      <c r="B29" s="25"/>
      <c r="C29" s="24"/>
      <c r="D29" s="72" t="s">
        <v>62</v>
      </c>
      <c r="E29" s="43"/>
      <c r="F29" s="43"/>
      <c r="G29" s="43"/>
      <c r="H29" s="44"/>
      <c r="I29" s="44"/>
      <c r="J29" s="44"/>
      <c r="K29" s="44"/>
      <c r="L29" s="44"/>
      <c r="M29" s="44"/>
      <c r="N29" s="44"/>
      <c r="O29" s="33"/>
      <c r="P29" s="34"/>
      <c r="Q29" s="35"/>
      <c r="R29" s="36"/>
      <c r="S29" s="24"/>
    </row>
    <row r="30" spans="1:19" s="31" customFormat="1" ht="17.25">
      <c r="A30" s="24"/>
      <c r="B30" s="25"/>
      <c r="C30" s="24"/>
      <c r="D30" s="51" t="s">
        <v>61</v>
      </c>
      <c r="E30" s="51">
        <v>1</v>
      </c>
      <c r="F30" s="26" t="s">
        <v>13</v>
      </c>
      <c r="G30" s="71">
        <v>2</v>
      </c>
      <c r="H30" s="26"/>
      <c r="I30" s="55"/>
      <c r="J30" s="26"/>
      <c r="K30" s="26" t="s">
        <v>6</v>
      </c>
      <c r="L30" s="26"/>
      <c r="M30" s="46">
        <f>E30*G30</f>
        <v>2</v>
      </c>
      <c r="N30" s="52" t="s">
        <v>37</v>
      </c>
      <c r="O30" s="26"/>
      <c r="P30" s="26"/>
      <c r="Q30" s="42"/>
      <c r="R30" s="26"/>
      <c r="S30" s="24"/>
    </row>
    <row r="31" spans="1:19" s="31" customFormat="1" ht="17.25">
      <c r="A31" s="24"/>
      <c r="B31" s="25"/>
      <c r="C31" s="24"/>
      <c r="D31" s="44"/>
      <c r="E31" s="44"/>
      <c r="F31" s="43"/>
      <c r="G31" s="43"/>
      <c r="H31" s="44"/>
      <c r="I31" s="44"/>
      <c r="J31" s="44"/>
      <c r="K31" s="68"/>
      <c r="L31" s="44"/>
      <c r="M31" s="44"/>
      <c r="N31" s="44"/>
      <c r="O31" s="26"/>
      <c r="P31" s="26"/>
      <c r="Q31" s="42"/>
      <c r="R31" s="26"/>
      <c r="S31" s="24"/>
    </row>
    <row r="32" spans="1:19" s="31" customFormat="1" ht="17.25">
      <c r="A32" s="24"/>
      <c r="B32" s="25"/>
      <c r="C32" s="34" t="s">
        <v>17</v>
      </c>
      <c r="D32" s="46">
        <f>SUM(M30:M31)</f>
        <v>2</v>
      </c>
      <c r="E32" s="26" t="str">
        <f>N30</f>
        <v>Nos.</v>
      </c>
      <c r="F32" s="26"/>
      <c r="G32" s="26"/>
      <c r="H32" s="26"/>
      <c r="I32" s="45"/>
      <c r="J32" s="47" t="s">
        <v>14</v>
      </c>
      <c r="K32" s="46">
        <v>893.75</v>
      </c>
      <c r="L32" s="26"/>
      <c r="M32" s="47" t="s">
        <v>34</v>
      </c>
      <c r="N32" s="52" t="str">
        <f>N30</f>
        <v>Nos.</v>
      </c>
      <c r="O32" s="53">
        <f>IF(M32="P%",100,IF(M32="P%0",1000,1))</f>
        <v>1</v>
      </c>
      <c r="P32" s="49" t="s">
        <v>11</v>
      </c>
      <c r="Q32" s="48">
        <f>ROUND(SUM(D32*K32)/O32,0)</f>
        <v>1788</v>
      </c>
      <c r="R32" s="50" t="s">
        <v>12</v>
      </c>
      <c r="S32" s="24"/>
    </row>
    <row r="33" spans="1:19" s="31" customFormat="1" ht="17.25">
      <c r="A33" s="24"/>
      <c r="B33" s="25"/>
      <c r="C33" s="24"/>
      <c r="D33" s="72" t="s">
        <v>60</v>
      </c>
      <c r="E33" s="43"/>
      <c r="F33" s="43"/>
      <c r="G33" s="43"/>
      <c r="H33" s="44"/>
      <c r="I33" s="44"/>
      <c r="J33" s="44"/>
      <c r="K33" s="44"/>
      <c r="L33" s="44"/>
      <c r="M33" s="44"/>
      <c r="N33" s="44"/>
      <c r="O33" s="33"/>
      <c r="P33" s="34"/>
      <c r="Q33" s="35"/>
      <c r="R33" s="36"/>
      <c r="S33" s="24"/>
    </row>
    <row r="34" spans="1:19" s="31" customFormat="1" ht="17.25">
      <c r="A34" s="24"/>
      <c r="B34" s="25"/>
      <c r="C34" s="24"/>
      <c r="D34" s="51" t="s">
        <v>59</v>
      </c>
      <c r="E34" s="51">
        <v>1</v>
      </c>
      <c r="F34" s="26" t="s">
        <v>13</v>
      </c>
      <c r="G34" s="71">
        <v>3</v>
      </c>
      <c r="H34" s="26"/>
      <c r="I34" s="55"/>
      <c r="J34" s="26"/>
      <c r="K34" s="26" t="s">
        <v>6</v>
      </c>
      <c r="L34" s="26"/>
      <c r="M34" s="46">
        <f>E34*G34</f>
        <v>3</v>
      </c>
      <c r="N34" s="52" t="s">
        <v>37</v>
      </c>
      <c r="O34" s="26"/>
      <c r="P34" s="26"/>
      <c r="Q34" s="42"/>
      <c r="R34" s="26"/>
      <c r="S34" s="24"/>
    </row>
    <row r="35" spans="1:19" s="31" customFormat="1" ht="17.25">
      <c r="A35" s="24"/>
      <c r="B35" s="25"/>
      <c r="C35" s="24"/>
      <c r="D35" s="44"/>
      <c r="E35" s="44"/>
      <c r="F35" s="43"/>
      <c r="G35" s="43"/>
      <c r="H35" s="44"/>
      <c r="I35" s="44"/>
      <c r="J35" s="44"/>
      <c r="K35" s="68"/>
      <c r="L35" s="44"/>
      <c r="M35" s="44"/>
      <c r="N35" s="44"/>
      <c r="O35" s="26"/>
      <c r="P35" s="26"/>
      <c r="Q35" s="42"/>
      <c r="R35" s="26"/>
      <c r="S35" s="24"/>
    </row>
    <row r="36" spans="1:19" s="31" customFormat="1" ht="17.25">
      <c r="A36" s="24"/>
      <c r="B36" s="25"/>
      <c r="C36" s="34" t="s">
        <v>17</v>
      </c>
      <c r="D36" s="46">
        <f>SUM(M34:M35)</f>
        <v>3</v>
      </c>
      <c r="E36" s="26" t="str">
        <f>N34</f>
        <v>Nos.</v>
      </c>
      <c r="F36" s="26"/>
      <c r="G36" s="26"/>
      <c r="H36" s="26"/>
      <c r="I36" s="45"/>
      <c r="J36" s="47" t="s">
        <v>14</v>
      </c>
      <c r="K36" s="46">
        <v>1375</v>
      </c>
      <c r="L36" s="26"/>
      <c r="M36" s="47" t="s">
        <v>34</v>
      </c>
      <c r="N36" s="52" t="str">
        <f>N34</f>
        <v>Nos.</v>
      </c>
      <c r="O36" s="53">
        <f>IF(M36="P%",100,IF(M36="P%0",1000,1))</f>
        <v>1</v>
      </c>
      <c r="P36" s="49" t="s">
        <v>11</v>
      </c>
      <c r="Q36" s="48">
        <f>ROUND(SUM(D36*K36)/O36,0)</f>
        <v>4125</v>
      </c>
      <c r="R36" s="50" t="s">
        <v>12</v>
      </c>
      <c r="S36" s="24"/>
    </row>
    <row r="37" spans="1:19" s="31" customFormat="1" ht="17.25">
      <c r="A37" s="24"/>
      <c r="B37" s="25"/>
      <c r="C37" s="24"/>
      <c r="D37" s="41"/>
      <c r="E37" s="41"/>
      <c r="F37" s="41"/>
      <c r="G37" s="41"/>
      <c r="H37" s="24"/>
      <c r="I37" s="24"/>
      <c r="J37" s="24"/>
      <c r="K37" s="24"/>
      <c r="L37" s="24"/>
      <c r="M37" s="24"/>
      <c r="N37" s="24"/>
      <c r="O37" s="33"/>
      <c r="P37" s="34"/>
      <c r="Q37" s="35"/>
      <c r="R37" s="36"/>
      <c r="S37" s="24"/>
    </row>
    <row r="38" spans="1:19" s="31" customFormat="1" ht="72" customHeight="1">
      <c r="A38" s="24"/>
      <c r="B38" s="25">
        <v>4</v>
      </c>
      <c r="C38" s="24"/>
      <c r="D38" s="94" t="s">
        <v>47</v>
      </c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35"/>
      <c r="R38" s="36"/>
      <c r="S38" s="24"/>
    </row>
    <row r="39" spans="1:19" s="31" customFormat="1" ht="17.25">
      <c r="A39" s="24"/>
      <c r="B39" s="25"/>
      <c r="C39" s="24"/>
      <c r="D39" s="43"/>
      <c r="E39" s="43"/>
      <c r="F39" s="43"/>
      <c r="G39" s="43"/>
      <c r="H39" s="44"/>
      <c r="I39" s="44"/>
      <c r="J39" s="44"/>
      <c r="K39" s="44"/>
      <c r="L39" s="44"/>
      <c r="M39" s="44"/>
      <c r="N39" s="44"/>
      <c r="O39" s="33"/>
      <c r="P39" s="34"/>
      <c r="Q39" s="35"/>
      <c r="R39" s="36"/>
      <c r="S39" s="24"/>
    </row>
    <row r="40" spans="1:19" s="31" customFormat="1" ht="17.25">
      <c r="A40" s="24"/>
      <c r="B40" s="25"/>
      <c r="C40" s="24"/>
      <c r="D40" s="51" t="s">
        <v>43</v>
      </c>
      <c r="E40" s="51">
        <v>1</v>
      </c>
      <c r="F40" s="26" t="s">
        <v>13</v>
      </c>
      <c r="G40" s="46">
        <v>8</v>
      </c>
      <c r="H40" s="26"/>
      <c r="I40" s="55"/>
      <c r="J40" s="26"/>
      <c r="K40" s="26" t="s">
        <v>6</v>
      </c>
      <c r="L40" s="26"/>
      <c r="M40" s="46">
        <f>E40*G40</f>
        <v>8</v>
      </c>
      <c r="N40" s="52" t="s">
        <v>37</v>
      </c>
      <c r="O40" s="26"/>
      <c r="P40" s="26"/>
      <c r="Q40" s="42"/>
      <c r="R40" s="26"/>
      <c r="S40" s="24"/>
    </row>
    <row r="41" spans="1:19" s="31" customFormat="1" ht="17.25">
      <c r="A41" s="24"/>
      <c r="B41" s="25"/>
      <c r="C41" s="24"/>
      <c r="D41" s="44"/>
      <c r="E41" s="44"/>
      <c r="F41" s="43"/>
      <c r="G41" s="43"/>
      <c r="H41" s="44"/>
      <c r="I41" s="44"/>
      <c r="J41" s="44"/>
      <c r="K41" s="68"/>
      <c r="L41" s="44"/>
      <c r="M41" s="44"/>
      <c r="N41" s="44"/>
      <c r="O41" s="26"/>
      <c r="P41" s="26"/>
      <c r="Q41" s="42"/>
      <c r="R41" s="26"/>
      <c r="S41" s="24"/>
    </row>
    <row r="42" spans="1:19" s="31" customFormat="1" ht="17.25">
      <c r="A42" s="24"/>
      <c r="B42" s="25"/>
      <c r="C42" s="34" t="s">
        <v>17</v>
      </c>
      <c r="D42" s="46">
        <f>SUM(M40:M41)</f>
        <v>8</v>
      </c>
      <c r="E42" s="26" t="str">
        <f>N40</f>
        <v>Nos.</v>
      </c>
      <c r="F42" s="26"/>
      <c r="G42" s="26"/>
      <c r="H42" s="26"/>
      <c r="I42" s="45"/>
      <c r="J42" s="47" t="s">
        <v>14</v>
      </c>
      <c r="K42" s="46">
        <v>70</v>
      </c>
      <c r="L42" s="26"/>
      <c r="M42" s="47" t="s">
        <v>34</v>
      </c>
      <c r="N42" s="52" t="str">
        <f>N40</f>
        <v>Nos.</v>
      </c>
      <c r="O42" s="53">
        <f>IF(M42="P%",100,IF(M42="P%0",1000,1))</f>
        <v>1</v>
      </c>
      <c r="P42" s="49" t="s">
        <v>11</v>
      </c>
      <c r="Q42" s="48">
        <f>ROUND(SUM(D42*K42)/O42,0)</f>
        <v>560</v>
      </c>
      <c r="R42" s="50" t="s">
        <v>12</v>
      </c>
      <c r="S42" s="24"/>
    </row>
    <row r="43" spans="1:19" s="31" customFormat="1" ht="17.25">
      <c r="A43" s="24"/>
      <c r="B43" s="25"/>
      <c r="C43" s="24"/>
      <c r="D43" s="41"/>
      <c r="E43" s="41"/>
      <c r="F43" s="41"/>
      <c r="G43" s="41"/>
      <c r="H43" s="24"/>
      <c r="I43" s="24"/>
      <c r="J43" s="24"/>
      <c r="K43" s="24"/>
      <c r="L43" s="24"/>
      <c r="M43" s="24"/>
      <c r="N43" s="24"/>
      <c r="O43" s="33"/>
      <c r="P43" s="34"/>
      <c r="Q43" s="35"/>
      <c r="R43" s="36"/>
      <c r="S43" s="24"/>
    </row>
    <row r="44" spans="1:19" s="31" customFormat="1" ht="104.25" customHeight="1">
      <c r="A44" s="24"/>
      <c r="B44" s="25">
        <v>5</v>
      </c>
      <c r="C44" s="24"/>
      <c r="D44" s="94" t="s">
        <v>48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35"/>
      <c r="R44" s="36"/>
      <c r="S44" s="24"/>
    </row>
    <row r="45" spans="1:19" s="31" customFormat="1" ht="17.25">
      <c r="A45" s="24"/>
      <c r="B45" s="25"/>
      <c r="C45" s="24"/>
      <c r="D45" s="43"/>
      <c r="E45" s="43"/>
      <c r="F45" s="43"/>
      <c r="G45" s="43"/>
      <c r="H45" s="44"/>
      <c r="I45" s="44"/>
      <c r="J45" s="44"/>
      <c r="K45" s="44"/>
      <c r="L45" s="44"/>
      <c r="M45" s="44"/>
      <c r="N45" s="44"/>
      <c r="O45" s="33"/>
      <c r="P45" s="34"/>
      <c r="Q45" s="35"/>
      <c r="R45" s="36"/>
      <c r="S45" s="24"/>
    </row>
    <row r="46" spans="1:19" s="31" customFormat="1" ht="17.25">
      <c r="A46" s="24"/>
      <c r="B46" s="25"/>
      <c r="C46" s="24"/>
      <c r="D46" s="51" t="s">
        <v>49</v>
      </c>
      <c r="E46" s="51">
        <v>1</v>
      </c>
      <c r="F46" s="26" t="s">
        <v>13</v>
      </c>
      <c r="G46" s="46">
        <v>100</v>
      </c>
      <c r="H46" s="26"/>
      <c r="I46" s="55"/>
      <c r="J46" s="26"/>
      <c r="K46" s="26" t="s">
        <v>6</v>
      </c>
      <c r="L46" s="26"/>
      <c r="M46" s="46">
        <f>E46*G46</f>
        <v>100</v>
      </c>
      <c r="N46" s="52" t="s">
        <v>50</v>
      </c>
      <c r="O46" s="26"/>
      <c r="P46" s="26"/>
      <c r="Q46" s="42"/>
      <c r="R46" s="26"/>
      <c r="S46" s="24"/>
    </row>
    <row r="47" spans="1:19" s="31" customFormat="1" ht="17.25">
      <c r="A47" s="24"/>
      <c r="B47" s="25"/>
      <c r="C47" s="24"/>
      <c r="D47" s="44"/>
      <c r="E47" s="44"/>
      <c r="F47" s="43"/>
      <c r="G47" s="43"/>
      <c r="H47" s="44"/>
      <c r="I47" s="44"/>
      <c r="J47" s="44"/>
      <c r="K47" s="68"/>
      <c r="L47" s="44"/>
      <c r="M47" s="44"/>
      <c r="N47" s="44"/>
      <c r="O47" s="26"/>
      <c r="P47" s="26"/>
      <c r="Q47" s="42"/>
      <c r="R47" s="26"/>
      <c r="S47" s="24"/>
    </row>
    <row r="48" spans="1:19" s="31" customFormat="1" ht="17.25">
      <c r="A48" s="24"/>
      <c r="B48" s="25"/>
      <c r="C48" s="34" t="s">
        <v>17</v>
      </c>
      <c r="D48" s="46">
        <f>SUM(M46:M47)</f>
        <v>100</v>
      </c>
      <c r="E48" s="26" t="str">
        <f>N46</f>
        <v>Rft</v>
      </c>
      <c r="F48" s="26"/>
      <c r="G48" s="26"/>
      <c r="H48" s="26"/>
      <c r="I48" s="45"/>
      <c r="J48" s="47" t="s">
        <v>14</v>
      </c>
      <c r="K48" s="46">
        <v>1207.4000000000001</v>
      </c>
      <c r="L48" s="26"/>
      <c r="M48" s="47" t="s">
        <v>34</v>
      </c>
      <c r="N48" s="52" t="str">
        <f>N46</f>
        <v>Rft</v>
      </c>
      <c r="O48" s="53">
        <f>IF(M48="P%",100,IF(M48="P%0",1000,1))</f>
        <v>1</v>
      </c>
      <c r="P48" s="49" t="s">
        <v>11</v>
      </c>
      <c r="Q48" s="48">
        <f>ROUND(SUM(D48*K48)/O48,0)</f>
        <v>120740</v>
      </c>
      <c r="R48" s="50" t="s">
        <v>12</v>
      </c>
      <c r="S48" s="24"/>
    </row>
    <row r="49" spans="1:19" s="31" customFormat="1" ht="17.25">
      <c r="A49" s="24"/>
      <c r="B49" s="25"/>
      <c r="C49" s="34"/>
      <c r="D49" s="46"/>
      <c r="E49" s="26"/>
      <c r="F49" s="26"/>
      <c r="G49" s="26"/>
      <c r="H49" s="26"/>
      <c r="I49" s="45"/>
      <c r="J49" s="47"/>
      <c r="K49" s="46"/>
      <c r="L49" s="26"/>
      <c r="M49" s="47"/>
      <c r="N49" s="52"/>
      <c r="O49" s="53"/>
      <c r="P49" s="49"/>
      <c r="Q49" s="48"/>
      <c r="R49" s="50"/>
      <c r="S49" s="24"/>
    </row>
    <row r="50" spans="1:19" s="31" customFormat="1" ht="71.25" customHeight="1">
      <c r="A50" s="24"/>
      <c r="B50" s="25">
        <v>6</v>
      </c>
      <c r="C50" s="24"/>
      <c r="D50" s="94" t="s">
        <v>51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35"/>
      <c r="R50" s="36"/>
      <c r="S50" s="24"/>
    </row>
    <row r="51" spans="1:19" s="31" customFormat="1" ht="17.25">
      <c r="A51" s="24"/>
      <c r="B51" s="25"/>
      <c r="C51" s="24"/>
      <c r="D51" s="43"/>
      <c r="E51" s="43"/>
      <c r="F51" s="43"/>
      <c r="G51" s="43"/>
      <c r="H51" s="44"/>
      <c r="I51" s="44"/>
      <c r="J51" s="44"/>
      <c r="K51" s="44"/>
      <c r="L51" s="44"/>
      <c r="M51" s="44"/>
      <c r="N51" s="44"/>
      <c r="O51" s="33"/>
      <c r="P51" s="34"/>
      <c r="Q51" s="35"/>
      <c r="R51" s="36"/>
      <c r="S51" s="24"/>
    </row>
    <row r="52" spans="1:19" s="31" customFormat="1" ht="17.25">
      <c r="A52" s="24"/>
      <c r="B52" s="25"/>
      <c r="C52" s="24"/>
      <c r="D52" s="51" t="s">
        <v>44</v>
      </c>
      <c r="E52" s="51"/>
      <c r="F52" s="26"/>
      <c r="G52" s="46">
        <v>11</v>
      </c>
      <c r="H52" s="26"/>
      <c r="I52" s="55"/>
      <c r="J52" s="26"/>
      <c r="K52" s="26" t="s">
        <v>6</v>
      </c>
      <c r="L52" s="26"/>
      <c r="M52" s="46">
        <f>G52</f>
        <v>11</v>
      </c>
      <c r="N52" s="52" t="s">
        <v>37</v>
      </c>
      <c r="O52" s="26"/>
      <c r="P52" s="26"/>
      <c r="Q52" s="42"/>
      <c r="R52" s="26"/>
      <c r="S52" s="24"/>
    </row>
    <row r="53" spans="1:19" s="31" customFormat="1" ht="17.25">
      <c r="A53" s="24"/>
      <c r="B53" s="25"/>
      <c r="C53" s="24"/>
      <c r="D53" s="44"/>
      <c r="E53" s="44"/>
      <c r="F53" s="43"/>
      <c r="G53" s="43"/>
      <c r="H53" s="44"/>
      <c r="I53" s="44"/>
      <c r="J53" s="44"/>
      <c r="K53" s="68"/>
      <c r="L53" s="44"/>
      <c r="M53" s="44"/>
      <c r="N53" s="44"/>
      <c r="O53" s="26"/>
      <c r="P53" s="26"/>
      <c r="Q53" s="42"/>
      <c r="R53" s="26"/>
      <c r="S53" s="24"/>
    </row>
    <row r="54" spans="1:19" s="31" customFormat="1" ht="17.25">
      <c r="A54" s="24"/>
      <c r="B54" s="25"/>
      <c r="C54" s="34" t="s">
        <v>17</v>
      </c>
      <c r="D54" s="46">
        <f>SUM(M52:M53)</f>
        <v>11</v>
      </c>
      <c r="E54" s="26" t="str">
        <f>N52</f>
        <v>Nos.</v>
      </c>
      <c r="F54" s="26"/>
      <c r="G54" s="26"/>
      <c r="H54" s="26"/>
      <c r="I54" s="45"/>
      <c r="J54" s="47" t="s">
        <v>14</v>
      </c>
      <c r="K54" s="46">
        <v>938</v>
      </c>
      <c r="L54" s="26"/>
      <c r="M54" s="47" t="s">
        <v>34</v>
      </c>
      <c r="N54" s="52" t="str">
        <f>N52</f>
        <v>Nos.</v>
      </c>
      <c r="O54" s="53">
        <f>IF(M54="P%",100,IF(M54="P%0",1000,1))</f>
        <v>1</v>
      </c>
      <c r="P54" s="49" t="s">
        <v>11</v>
      </c>
      <c r="Q54" s="48">
        <f>ROUND(SUM(D54*K54)/O54,0)</f>
        <v>10318</v>
      </c>
      <c r="R54" s="50" t="s">
        <v>12</v>
      </c>
      <c r="S54" s="24"/>
    </row>
    <row r="55" spans="1:19" s="31" customFormat="1" ht="17.25">
      <c r="A55" s="24"/>
      <c r="B55" s="25"/>
      <c r="C55" s="24"/>
      <c r="D55" s="41"/>
      <c r="E55" s="41"/>
      <c r="F55" s="41"/>
      <c r="G55" s="41"/>
      <c r="H55" s="24"/>
      <c r="I55" s="24"/>
      <c r="J55" s="24"/>
      <c r="K55" s="24"/>
      <c r="L55" s="24"/>
      <c r="M55" s="24"/>
      <c r="N55" s="24"/>
      <c r="O55" s="33"/>
      <c r="P55" s="34"/>
      <c r="Q55" s="35"/>
      <c r="R55" s="36"/>
      <c r="S55" s="24"/>
    </row>
    <row r="56" spans="1:19" s="31" customFormat="1" ht="57" customHeight="1">
      <c r="A56" s="24"/>
      <c r="B56" s="25">
        <v>7</v>
      </c>
      <c r="C56" s="24"/>
      <c r="D56" s="94" t="s">
        <v>52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35"/>
      <c r="R56" s="36"/>
      <c r="S56" s="24"/>
    </row>
    <row r="57" spans="1:19" s="31" customFormat="1" ht="17.25">
      <c r="A57" s="24"/>
      <c r="B57" s="25"/>
      <c r="C57" s="24"/>
      <c r="D57" s="43"/>
      <c r="E57" s="43"/>
      <c r="F57" s="43"/>
      <c r="G57" s="43"/>
      <c r="H57" s="44"/>
      <c r="I57" s="44"/>
      <c r="J57" s="44"/>
      <c r="K57" s="44"/>
      <c r="L57" s="44"/>
      <c r="M57" s="44"/>
      <c r="N57" s="44"/>
      <c r="O57" s="33"/>
      <c r="P57" s="34"/>
      <c r="Q57" s="35"/>
      <c r="R57" s="36"/>
      <c r="S57" s="24"/>
    </row>
    <row r="58" spans="1:19" s="31" customFormat="1" ht="17.25">
      <c r="A58" s="24"/>
      <c r="B58" s="25"/>
      <c r="C58" s="24"/>
      <c r="D58" s="51" t="s">
        <v>43</v>
      </c>
      <c r="E58" s="51"/>
      <c r="F58" s="26"/>
      <c r="G58" s="46">
        <v>3</v>
      </c>
      <c r="H58" s="26"/>
      <c r="I58" s="55"/>
      <c r="J58" s="26"/>
      <c r="K58" s="26" t="s">
        <v>6</v>
      </c>
      <c r="L58" s="26"/>
      <c r="M58" s="46">
        <f>G58</f>
        <v>3</v>
      </c>
      <c r="N58" s="52" t="s">
        <v>37</v>
      </c>
      <c r="O58" s="26"/>
      <c r="P58" s="26"/>
      <c r="Q58" s="42"/>
      <c r="R58" s="26"/>
      <c r="S58" s="24"/>
    </row>
    <row r="59" spans="1:19" s="31" customFormat="1" ht="17.25">
      <c r="A59" s="24"/>
      <c r="B59" s="25"/>
      <c r="C59" s="24"/>
      <c r="D59" s="44"/>
      <c r="E59" s="44"/>
      <c r="F59" s="43"/>
      <c r="G59" s="43"/>
      <c r="H59" s="44"/>
      <c r="I59" s="44"/>
      <c r="J59" s="44"/>
      <c r="K59" s="68"/>
      <c r="L59" s="44"/>
      <c r="M59" s="44"/>
      <c r="N59" s="44"/>
      <c r="O59" s="26"/>
      <c r="P59" s="26"/>
      <c r="Q59" s="42"/>
      <c r="R59" s="26"/>
      <c r="S59" s="24"/>
    </row>
    <row r="60" spans="1:19" s="31" customFormat="1" ht="17.25">
      <c r="A60" s="24"/>
      <c r="B60" s="25"/>
      <c r="C60" s="34" t="s">
        <v>17</v>
      </c>
      <c r="D60" s="46">
        <f>SUM(M58:M59)</f>
        <v>3</v>
      </c>
      <c r="E60" s="26" t="str">
        <f>N58</f>
        <v>Nos.</v>
      </c>
      <c r="F60" s="26"/>
      <c r="G60" s="26"/>
      <c r="H60" s="26"/>
      <c r="I60" s="45"/>
      <c r="J60" s="47" t="s">
        <v>14</v>
      </c>
      <c r="K60" s="46">
        <v>5460</v>
      </c>
      <c r="L60" s="26"/>
      <c r="M60" s="47" t="s">
        <v>34</v>
      </c>
      <c r="N60" s="52" t="str">
        <f>N58</f>
        <v>Nos.</v>
      </c>
      <c r="O60" s="53">
        <f>IF(M60="P%",100,IF(M60="P%0",1000,1))</f>
        <v>1</v>
      </c>
      <c r="P60" s="49" t="s">
        <v>11</v>
      </c>
      <c r="Q60" s="48">
        <f>ROUND(SUM(D60*K60)/O60,0)</f>
        <v>16380</v>
      </c>
      <c r="R60" s="50" t="s">
        <v>12</v>
      </c>
      <c r="S60" s="24"/>
    </row>
    <row r="61" spans="1:19" s="31" customFormat="1" ht="17.25">
      <c r="A61" s="24"/>
      <c r="B61" s="25"/>
      <c r="C61" s="24"/>
      <c r="D61" s="43"/>
      <c r="E61" s="43"/>
      <c r="F61" s="43"/>
      <c r="G61" s="43"/>
      <c r="H61" s="44"/>
      <c r="I61" s="44"/>
      <c r="J61" s="44"/>
      <c r="K61" s="44"/>
      <c r="L61" s="44"/>
      <c r="M61" s="44"/>
      <c r="N61" s="44"/>
      <c r="O61" s="33"/>
      <c r="P61" s="34"/>
      <c r="Q61" s="35"/>
      <c r="R61" s="36"/>
      <c r="S61" s="24"/>
    </row>
    <row r="62" spans="1:19" s="31" customFormat="1" ht="17.25">
      <c r="A62" s="24"/>
      <c r="B62" s="25"/>
      <c r="C62" s="24"/>
      <c r="D62" s="51" t="s">
        <v>44</v>
      </c>
      <c r="E62" s="51"/>
      <c r="F62" s="26"/>
      <c r="G62" s="46">
        <v>1</v>
      </c>
      <c r="H62" s="26"/>
      <c r="I62" s="55"/>
      <c r="J62" s="26"/>
      <c r="K62" s="26" t="s">
        <v>6</v>
      </c>
      <c r="L62" s="26"/>
      <c r="M62" s="46">
        <f>G62</f>
        <v>1</v>
      </c>
      <c r="N62" s="52" t="s">
        <v>37</v>
      </c>
      <c r="O62" s="26"/>
      <c r="P62" s="26"/>
      <c r="Q62" s="42"/>
      <c r="R62" s="26"/>
      <c r="S62" s="24"/>
    </row>
    <row r="63" spans="1:19" s="31" customFormat="1" ht="17.25">
      <c r="A63" s="24"/>
      <c r="B63" s="25"/>
      <c r="C63" s="24"/>
      <c r="D63" s="44"/>
      <c r="E63" s="44"/>
      <c r="F63" s="43"/>
      <c r="G63" s="43"/>
      <c r="H63" s="44"/>
      <c r="I63" s="44"/>
      <c r="J63" s="44"/>
      <c r="K63" s="68"/>
      <c r="L63" s="44"/>
      <c r="M63" s="44"/>
      <c r="N63" s="44"/>
      <c r="O63" s="26"/>
      <c r="P63" s="26"/>
      <c r="Q63" s="42"/>
      <c r="R63" s="26"/>
      <c r="S63" s="24"/>
    </row>
    <row r="64" spans="1:19" s="31" customFormat="1" ht="17.25">
      <c r="A64" s="24"/>
      <c r="B64" s="25"/>
      <c r="C64" s="34" t="s">
        <v>17</v>
      </c>
      <c r="D64" s="46">
        <f>SUM(M62:M63)</f>
        <v>1</v>
      </c>
      <c r="E64" s="26" t="str">
        <f>N62</f>
        <v>Nos.</v>
      </c>
      <c r="F64" s="26"/>
      <c r="G64" s="26"/>
      <c r="H64" s="26"/>
      <c r="I64" s="45"/>
      <c r="J64" s="47" t="s">
        <v>14</v>
      </c>
      <c r="K64" s="46">
        <v>9360</v>
      </c>
      <c r="L64" s="26"/>
      <c r="M64" s="47" t="s">
        <v>34</v>
      </c>
      <c r="N64" s="52" t="str">
        <f>N62</f>
        <v>Nos.</v>
      </c>
      <c r="O64" s="53">
        <f>IF(M64="P%",100,IF(M64="P%0",1000,1))</f>
        <v>1</v>
      </c>
      <c r="P64" s="49" t="s">
        <v>11</v>
      </c>
      <c r="Q64" s="48">
        <f>ROUND(SUM(D64*K64)/O64,0)</f>
        <v>9360</v>
      </c>
      <c r="R64" s="50" t="s">
        <v>12</v>
      </c>
      <c r="S64" s="24"/>
    </row>
    <row r="65" spans="1:19" s="31" customFormat="1" ht="17.25">
      <c r="A65" s="24"/>
      <c r="B65" s="25"/>
      <c r="C65" s="24"/>
      <c r="D65" s="41"/>
      <c r="E65" s="41"/>
      <c r="F65" s="41"/>
      <c r="G65" s="41"/>
      <c r="H65" s="24"/>
      <c r="I65" s="24"/>
      <c r="J65" s="24"/>
      <c r="K65" s="24"/>
      <c r="L65" s="24"/>
      <c r="M65" s="24"/>
      <c r="N65" s="24"/>
      <c r="O65" s="33"/>
      <c r="P65" s="34"/>
      <c r="Q65" s="35"/>
      <c r="R65" s="36"/>
      <c r="S65" s="24"/>
    </row>
    <row r="66" spans="1:19" s="31" customFormat="1" ht="39.75" customHeight="1">
      <c r="A66" s="24"/>
      <c r="B66" s="25">
        <v>8</v>
      </c>
      <c r="C66" s="24"/>
      <c r="D66" s="94" t="s">
        <v>53</v>
      </c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35"/>
      <c r="R66" s="36"/>
      <c r="S66" s="24"/>
    </row>
    <row r="67" spans="1:19" s="31" customFormat="1" ht="17.25">
      <c r="A67" s="24"/>
      <c r="B67" s="25"/>
      <c r="C67" s="24"/>
      <c r="D67" s="43"/>
      <c r="E67" s="43"/>
      <c r="F67" s="43"/>
      <c r="G67" s="43"/>
      <c r="H67" s="44"/>
      <c r="I67" s="44"/>
      <c r="J67" s="44"/>
      <c r="K67" s="44"/>
      <c r="L67" s="44"/>
      <c r="M67" s="44"/>
      <c r="N67" s="44"/>
      <c r="O67" s="33"/>
      <c r="P67" s="34"/>
      <c r="Q67" s="35"/>
      <c r="R67" s="36"/>
      <c r="S67" s="24"/>
    </row>
    <row r="68" spans="1:19" s="31" customFormat="1" ht="17.25">
      <c r="A68" s="24"/>
      <c r="B68" s="25"/>
      <c r="C68" s="24"/>
      <c r="D68" s="51" t="s">
        <v>43</v>
      </c>
      <c r="E68" s="51"/>
      <c r="F68" s="26"/>
      <c r="G68" s="46">
        <v>4</v>
      </c>
      <c r="H68" s="26"/>
      <c r="I68" s="55"/>
      <c r="J68" s="26"/>
      <c r="K68" s="26" t="s">
        <v>6</v>
      </c>
      <c r="L68" s="26"/>
      <c r="M68" s="46">
        <f>G68</f>
        <v>4</v>
      </c>
      <c r="N68" s="52" t="s">
        <v>37</v>
      </c>
      <c r="O68" s="26"/>
      <c r="P68" s="26"/>
      <c r="Q68" s="42"/>
      <c r="R68" s="26"/>
      <c r="S68" s="24"/>
    </row>
    <row r="69" spans="1:19" s="31" customFormat="1" ht="17.25">
      <c r="A69" s="24"/>
      <c r="B69" s="25"/>
      <c r="C69" s="24"/>
      <c r="D69" s="44"/>
      <c r="E69" s="44"/>
      <c r="F69" s="43"/>
      <c r="G69" s="43"/>
      <c r="H69" s="44"/>
      <c r="I69" s="44"/>
      <c r="J69" s="44"/>
      <c r="K69" s="68"/>
      <c r="L69" s="44"/>
      <c r="M69" s="44"/>
      <c r="N69" s="44"/>
      <c r="O69" s="26"/>
      <c r="P69" s="26"/>
      <c r="Q69" s="42"/>
      <c r="R69" s="26"/>
      <c r="S69" s="24"/>
    </row>
    <row r="70" spans="1:19" s="31" customFormat="1" ht="17.25">
      <c r="A70" s="24"/>
      <c r="B70" s="25"/>
      <c r="C70" s="34" t="s">
        <v>17</v>
      </c>
      <c r="D70" s="46">
        <f>SUM(M68:M69)</f>
        <v>4</v>
      </c>
      <c r="E70" s="26" t="str">
        <f>N68</f>
        <v>Nos.</v>
      </c>
      <c r="F70" s="26"/>
      <c r="G70" s="26"/>
      <c r="H70" s="26"/>
      <c r="I70" s="45"/>
      <c r="J70" s="47" t="s">
        <v>14</v>
      </c>
      <c r="K70" s="46">
        <v>6096</v>
      </c>
      <c r="L70" s="26"/>
      <c r="M70" s="47" t="s">
        <v>34</v>
      </c>
      <c r="N70" s="52" t="str">
        <f>N68</f>
        <v>Nos.</v>
      </c>
      <c r="O70" s="53">
        <f>IF(M70="P%",100,IF(M70="P%0",1000,1))</f>
        <v>1</v>
      </c>
      <c r="P70" s="49" t="s">
        <v>11</v>
      </c>
      <c r="Q70" s="48">
        <f>ROUND(SUM(D70*K70)/O70,0)</f>
        <v>24384</v>
      </c>
      <c r="R70" s="50" t="s">
        <v>12</v>
      </c>
      <c r="S70" s="24"/>
    </row>
    <row r="71" spans="1:19" s="31" customFormat="1" ht="17.25">
      <c r="A71" s="24"/>
      <c r="B71" s="25"/>
      <c r="C71" s="24"/>
      <c r="D71" s="51" t="s">
        <v>55</v>
      </c>
      <c r="E71" s="43"/>
      <c r="F71" s="43"/>
      <c r="G71" s="43"/>
      <c r="H71" s="44"/>
      <c r="I71" s="44"/>
      <c r="J71" s="44"/>
      <c r="K71" s="44"/>
      <c r="L71" s="44"/>
      <c r="M71" s="44"/>
      <c r="N71" s="44"/>
      <c r="O71" s="33"/>
      <c r="P71" s="34"/>
      <c r="Q71" s="35"/>
      <c r="R71" s="36"/>
      <c r="S71" s="24"/>
    </row>
    <row r="72" spans="1:19" s="31" customFormat="1" ht="17.25">
      <c r="A72" s="24"/>
      <c r="B72" s="25"/>
      <c r="C72" s="24"/>
      <c r="D72" s="51" t="s">
        <v>54</v>
      </c>
      <c r="E72" s="51"/>
      <c r="F72" s="26"/>
      <c r="G72" s="46">
        <v>4</v>
      </c>
      <c r="H72" s="26"/>
      <c r="I72" s="55"/>
      <c r="J72" s="26"/>
      <c r="K72" s="26" t="s">
        <v>6</v>
      </c>
      <c r="L72" s="26"/>
      <c r="M72" s="46">
        <f>G72</f>
        <v>4</v>
      </c>
      <c r="N72" s="52" t="s">
        <v>37</v>
      </c>
      <c r="O72" s="26"/>
      <c r="P72" s="26"/>
      <c r="Q72" s="42"/>
      <c r="R72" s="26"/>
      <c r="S72" s="24"/>
    </row>
    <row r="73" spans="1:19" s="31" customFormat="1" ht="17.25">
      <c r="A73" s="24"/>
      <c r="B73" s="25"/>
      <c r="C73" s="24"/>
      <c r="D73" s="44"/>
      <c r="E73" s="44"/>
      <c r="F73" s="43"/>
      <c r="G73" s="43"/>
      <c r="H73" s="44"/>
      <c r="I73" s="44"/>
      <c r="J73" s="44"/>
      <c r="K73" s="68"/>
      <c r="L73" s="44"/>
      <c r="M73" s="44"/>
      <c r="N73" s="44"/>
      <c r="O73" s="26"/>
      <c r="P73" s="26"/>
      <c r="Q73" s="42"/>
      <c r="R73" s="26"/>
      <c r="S73" s="24"/>
    </row>
    <row r="74" spans="1:19" s="31" customFormat="1" ht="17.25">
      <c r="A74" s="24"/>
      <c r="B74" s="25"/>
      <c r="C74" s="34" t="s">
        <v>17</v>
      </c>
      <c r="D74" s="46">
        <f>SUM(M72:M73)</f>
        <v>4</v>
      </c>
      <c r="E74" s="26" t="str">
        <f>N72</f>
        <v>Nos.</v>
      </c>
      <c r="F74" s="26"/>
      <c r="G74" s="26"/>
      <c r="H74" s="26"/>
      <c r="I74" s="45"/>
      <c r="J74" s="47" t="s">
        <v>14</v>
      </c>
      <c r="K74" s="46">
        <v>731.25</v>
      </c>
      <c r="L74" s="26"/>
      <c r="M74" s="47" t="s">
        <v>34</v>
      </c>
      <c r="N74" s="52" t="str">
        <f>N72</f>
        <v>Nos.</v>
      </c>
      <c r="O74" s="53">
        <f>IF(M74="P%",100,IF(M74="P%0",1000,1))</f>
        <v>1</v>
      </c>
      <c r="P74" s="49" t="s">
        <v>11</v>
      </c>
      <c r="Q74" s="48">
        <f>ROUND(SUM(D74*K74)/O74,0)</f>
        <v>2925</v>
      </c>
      <c r="R74" s="50" t="s">
        <v>12</v>
      </c>
      <c r="S74" s="24"/>
    </row>
    <row r="75" spans="1:19" s="31" customFormat="1" ht="17.25">
      <c r="A75" s="24"/>
      <c r="B75" s="25"/>
      <c r="C75" s="24"/>
      <c r="D75" s="41"/>
      <c r="E75" s="41"/>
      <c r="F75" s="41"/>
      <c r="G75" s="41"/>
      <c r="H75" s="24"/>
      <c r="I75" s="24"/>
      <c r="J75" s="24"/>
      <c r="K75" s="24"/>
      <c r="L75" s="24"/>
      <c r="M75" s="24"/>
      <c r="N75" s="24"/>
      <c r="O75" s="33"/>
      <c r="P75" s="34"/>
      <c r="Q75" s="35"/>
      <c r="R75" s="36"/>
      <c r="S75" s="24"/>
    </row>
    <row r="76" spans="1:19" s="31" customFormat="1" ht="57" customHeight="1">
      <c r="A76" s="24"/>
      <c r="B76" s="25">
        <v>9</v>
      </c>
      <c r="C76" s="24"/>
      <c r="D76" s="94" t="s">
        <v>56</v>
      </c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35"/>
      <c r="R76" s="36"/>
      <c r="S76" s="24"/>
    </row>
    <row r="77" spans="1:19" s="31" customFormat="1" ht="17.25">
      <c r="A77" s="24"/>
      <c r="B77" s="25"/>
      <c r="C77" s="24"/>
      <c r="D77" s="43"/>
      <c r="E77" s="43"/>
      <c r="F77" s="43"/>
      <c r="G77" s="43"/>
      <c r="H77" s="44"/>
      <c r="I77" s="44"/>
      <c r="J77" s="44"/>
      <c r="K77" s="44"/>
      <c r="L77" s="44"/>
      <c r="M77" s="44"/>
      <c r="N77" s="44"/>
      <c r="O77" s="33"/>
      <c r="P77" s="34"/>
      <c r="Q77" s="35"/>
      <c r="R77" s="36"/>
      <c r="S77" s="24"/>
    </row>
    <row r="78" spans="1:19" s="31" customFormat="1" ht="17.25">
      <c r="A78" s="24"/>
      <c r="B78" s="25"/>
      <c r="C78" s="24"/>
      <c r="D78" s="51"/>
      <c r="E78" s="51"/>
      <c r="F78" s="26"/>
      <c r="G78" s="46">
        <v>4</v>
      </c>
      <c r="H78" s="26"/>
      <c r="I78" s="55"/>
      <c r="J78" s="26"/>
      <c r="K78" s="26" t="s">
        <v>6</v>
      </c>
      <c r="L78" s="26"/>
      <c r="M78" s="46">
        <f>G78</f>
        <v>4</v>
      </c>
      <c r="N78" s="52" t="s">
        <v>37</v>
      </c>
      <c r="O78" s="26"/>
      <c r="P78" s="26"/>
      <c r="Q78" s="42"/>
      <c r="R78" s="26"/>
      <c r="S78" s="24"/>
    </row>
    <row r="79" spans="1:19" s="31" customFormat="1" ht="17.25">
      <c r="A79" s="24"/>
      <c r="B79" s="25"/>
      <c r="C79" s="24"/>
      <c r="D79" s="44"/>
      <c r="E79" s="44"/>
      <c r="F79" s="43"/>
      <c r="G79" s="43"/>
      <c r="H79" s="44"/>
      <c r="I79" s="44"/>
      <c r="J79" s="44"/>
      <c r="K79" s="68"/>
      <c r="L79" s="44"/>
      <c r="M79" s="44"/>
      <c r="N79" s="44"/>
      <c r="O79" s="26"/>
      <c r="P79" s="26"/>
      <c r="Q79" s="42"/>
      <c r="R79" s="26"/>
      <c r="S79" s="24"/>
    </row>
    <row r="80" spans="1:19" s="31" customFormat="1" ht="17.25">
      <c r="A80" s="24"/>
      <c r="B80" s="25"/>
      <c r="C80" s="34" t="s">
        <v>17</v>
      </c>
      <c r="D80" s="46">
        <f>SUM(M78:M79)</f>
        <v>4</v>
      </c>
      <c r="E80" s="26" t="str">
        <f>N78</f>
        <v>Nos.</v>
      </c>
      <c r="F80" s="26"/>
      <c r="G80" s="26"/>
      <c r="H80" s="26"/>
      <c r="I80" s="45"/>
      <c r="J80" s="47" t="s">
        <v>14</v>
      </c>
      <c r="K80" s="46">
        <v>4103</v>
      </c>
      <c r="L80" s="26"/>
      <c r="M80" s="47" t="s">
        <v>34</v>
      </c>
      <c r="N80" s="52" t="str">
        <f>N78</f>
        <v>Nos.</v>
      </c>
      <c r="O80" s="53">
        <f>IF(M80="P%",100,IF(M80="P%0",1000,1))</f>
        <v>1</v>
      </c>
      <c r="P80" s="49" t="s">
        <v>11</v>
      </c>
      <c r="Q80" s="48">
        <f>ROUND(SUM(D80*K80)/O80,0)</f>
        <v>16412</v>
      </c>
      <c r="R80" s="50" t="s">
        <v>12</v>
      </c>
      <c r="S80" s="24"/>
    </row>
    <row r="81" spans="1:19" s="31" customFormat="1" ht="17.25">
      <c r="A81" s="24"/>
      <c r="B81" s="25"/>
      <c r="C81" s="24"/>
      <c r="D81" s="41"/>
      <c r="E81" s="41"/>
      <c r="F81" s="41"/>
      <c r="G81" s="41"/>
      <c r="H81" s="24"/>
      <c r="I81" s="24"/>
      <c r="J81" s="24"/>
      <c r="K81" s="24"/>
      <c r="L81" s="24"/>
      <c r="M81" s="24"/>
      <c r="N81" s="24"/>
      <c r="O81" s="33"/>
      <c r="P81" s="34"/>
      <c r="Q81" s="35"/>
      <c r="R81" s="36"/>
      <c r="S81" s="24"/>
    </row>
    <row r="82" spans="1:19" s="31" customFormat="1" ht="54.75" customHeight="1">
      <c r="A82" s="24"/>
      <c r="B82" s="25">
        <v>10</v>
      </c>
      <c r="C82" s="24"/>
      <c r="D82" s="94" t="s">
        <v>35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35"/>
      <c r="R82" s="36"/>
      <c r="S82" s="24"/>
    </row>
    <row r="83" spans="1:19" s="31" customFormat="1" ht="17.25">
      <c r="A83" s="24"/>
      <c r="B83" s="25"/>
      <c r="C83" s="24"/>
      <c r="D83" s="43"/>
      <c r="E83" s="43"/>
      <c r="F83" s="43"/>
      <c r="G83" s="43"/>
      <c r="H83" s="44"/>
      <c r="I83" s="44"/>
      <c r="J83" s="44"/>
      <c r="K83" s="44"/>
      <c r="L83" s="44"/>
      <c r="M83" s="44"/>
      <c r="N83" s="44"/>
      <c r="O83" s="33"/>
      <c r="P83" s="34"/>
      <c r="Q83" s="35"/>
      <c r="R83" s="36"/>
      <c r="S83" s="24"/>
    </row>
    <row r="84" spans="1:19" s="31" customFormat="1" ht="17.25">
      <c r="A84" s="24"/>
      <c r="B84" s="25"/>
      <c r="C84" s="24"/>
      <c r="D84" s="51" t="s">
        <v>36</v>
      </c>
      <c r="E84" s="51" t="s">
        <v>6</v>
      </c>
      <c r="F84" s="26"/>
      <c r="G84" s="69" t="s">
        <v>57</v>
      </c>
      <c r="H84" s="26"/>
      <c r="I84" s="55"/>
      <c r="J84" s="26"/>
      <c r="K84" s="67"/>
      <c r="L84" s="26" t="s">
        <v>6</v>
      </c>
      <c r="M84" s="46">
        <f>(25650*90)/100</f>
        <v>23085</v>
      </c>
      <c r="N84" s="52" t="s">
        <v>18</v>
      </c>
      <c r="O84" s="26"/>
      <c r="P84" s="26"/>
      <c r="Q84" s="42"/>
      <c r="R84" s="26"/>
      <c r="S84" s="24"/>
    </row>
    <row r="85" spans="1:19" s="31" customFormat="1" ht="17.25">
      <c r="A85" s="24"/>
      <c r="B85" s="25"/>
      <c r="C85" s="24"/>
      <c r="D85" s="44"/>
      <c r="E85" s="44"/>
      <c r="F85" s="43"/>
      <c r="G85" s="46">
        <v>100</v>
      </c>
      <c r="H85" s="44"/>
      <c r="I85" s="44"/>
      <c r="J85" s="44"/>
      <c r="K85" s="68"/>
      <c r="L85" s="44"/>
      <c r="M85" s="44"/>
      <c r="N85" s="44"/>
      <c r="O85" s="26"/>
      <c r="P85" s="26"/>
      <c r="Q85" s="42"/>
      <c r="R85" s="26"/>
      <c r="S85" s="24"/>
    </row>
    <row r="86" spans="1:19" s="31" customFormat="1" ht="17.25">
      <c r="A86" s="24"/>
      <c r="B86" s="25"/>
      <c r="C86" s="34" t="s">
        <v>17</v>
      </c>
      <c r="D86" s="46">
        <f>SUM(M84:M85)</f>
        <v>23085</v>
      </c>
      <c r="E86" s="26" t="str">
        <f>N84</f>
        <v>Cft.</v>
      </c>
      <c r="F86" s="26"/>
      <c r="G86" s="26"/>
      <c r="H86" s="26"/>
      <c r="I86" s="45"/>
      <c r="J86" s="47" t="s">
        <v>14</v>
      </c>
      <c r="K86" s="46">
        <v>2760</v>
      </c>
      <c r="L86" s="26"/>
      <c r="M86" s="47" t="s">
        <v>19</v>
      </c>
      <c r="N86" s="52" t="str">
        <f>N84</f>
        <v>Cft.</v>
      </c>
      <c r="O86" s="53">
        <f>IF(M86="P%",100,IF(M86="P%0",1000,1))</f>
        <v>1000</v>
      </c>
      <c r="P86" s="49" t="s">
        <v>11</v>
      </c>
      <c r="Q86" s="48">
        <f>ROUND(SUM(D86*K86)/O86,0)</f>
        <v>63715</v>
      </c>
      <c r="R86" s="50" t="s">
        <v>12</v>
      </c>
      <c r="S86" s="24"/>
    </row>
    <row r="87" spans="1:19" s="31" customFormat="1" ht="17.25">
      <c r="A87" s="24"/>
      <c r="B87" s="25"/>
      <c r="C87" s="34"/>
      <c r="D87" s="46"/>
      <c r="E87" s="26"/>
      <c r="F87" s="26"/>
      <c r="G87" s="26"/>
      <c r="H87" s="26"/>
      <c r="I87" s="45"/>
      <c r="J87" s="47"/>
      <c r="K87" s="46"/>
      <c r="L87" s="26"/>
      <c r="M87" s="47"/>
      <c r="N87" s="52"/>
      <c r="O87" s="53"/>
      <c r="P87" s="49"/>
      <c r="Q87" s="48"/>
      <c r="R87" s="50"/>
      <c r="S87" s="24"/>
    </row>
    <row r="88" spans="1:19" s="31" customFormat="1" ht="18" thickBo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</row>
    <row r="89" spans="1:19" s="31" customFormat="1" ht="18.75" thickTop="1" thickBot="1">
      <c r="A89" s="24"/>
      <c r="B89" s="24"/>
      <c r="C89" s="24"/>
      <c r="D89" s="32"/>
      <c r="E89" s="32"/>
      <c r="F89" s="32"/>
      <c r="G89" s="32"/>
      <c r="H89" s="24"/>
      <c r="I89" s="24"/>
      <c r="J89" s="24"/>
      <c r="K89" s="24"/>
      <c r="L89" s="24"/>
      <c r="M89" s="24"/>
      <c r="N89" s="37" t="s">
        <v>7</v>
      </c>
      <c r="O89" s="37"/>
      <c r="P89" s="38" t="s">
        <v>11</v>
      </c>
      <c r="Q89" s="39">
        <f>SUM(Q8:Q88)</f>
        <v>832120</v>
      </c>
      <c r="R89" s="40" t="s">
        <v>12</v>
      </c>
      <c r="S89" s="24"/>
    </row>
    <row r="90" spans="1:19" s="31" customFormat="1" ht="18.75" thickTop="1" thickBot="1">
      <c r="A90" s="24"/>
      <c r="B90" s="24"/>
      <c r="C90" s="24"/>
      <c r="D90" s="32"/>
      <c r="E90" s="32"/>
      <c r="F90" s="32"/>
      <c r="G90" s="32"/>
      <c r="H90" s="24"/>
      <c r="I90" s="24"/>
      <c r="J90" s="24"/>
      <c r="K90" s="24"/>
      <c r="L90" s="49" t="s">
        <v>58</v>
      </c>
      <c r="M90" s="70">
        <f>Q89</f>
        <v>832120</v>
      </c>
      <c r="N90" s="37"/>
      <c r="O90" s="37"/>
      <c r="P90" s="38" t="s">
        <v>38</v>
      </c>
      <c r="Q90" s="39">
        <f>M90*20%</f>
        <v>166424</v>
      </c>
      <c r="R90" s="40" t="s">
        <v>12</v>
      </c>
      <c r="S90" s="24"/>
    </row>
    <row r="91" spans="1:19" s="31" customFormat="1" ht="18.75" thickTop="1" thickBo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37" t="s">
        <v>20</v>
      </c>
      <c r="O91" s="37"/>
      <c r="P91" s="38" t="s">
        <v>11</v>
      </c>
      <c r="Q91" s="39">
        <f>Q89+Q90</f>
        <v>998544</v>
      </c>
      <c r="R91" s="40" t="s">
        <v>12</v>
      </c>
      <c r="S91" s="24"/>
    </row>
    <row r="92" spans="1:19" s="31" customFormat="1" ht="18.75" thickTop="1" thickBo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37" t="s">
        <v>15</v>
      </c>
      <c r="O92" s="37"/>
      <c r="P92" s="38" t="s">
        <v>11</v>
      </c>
      <c r="Q92" s="39">
        <v>998500</v>
      </c>
      <c r="R92" s="40" t="s">
        <v>12</v>
      </c>
      <c r="S92" s="24"/>
    </row>
    <row r="93" spans="1:19" s="31" customFormat="1" ht="18" thickTop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</row>
    <row r="94" spans="1:19" s="31" customFormat="1" ht="17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</row>
    <row r="95" spans="1:19" s="31" customFormat="1" ht="17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</row>
    <row r="96" spans="1:19" s="31" customFormat="1" ht="17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</row>
    <row r="97" spans="1:19" s="31" customFormat="1" ht="17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</row>
    <row r="98" spans="1:19" ht="17.25">
      <c r="A98" s="5"/>
      <c r="B98" s="24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 ht="17.25">
      <c r="A99" s="5"/>
      <c r="B99" s="5"/>
      <c r="C99" s="5"/>
      <c r="D99" s="25"/>
      <c r="E99" s="25" t="s">
        <v>8</v>
      </c>
      <c r="F99" s="25"/>
      <c r="G99" s="25"/>
      <c r="H99" s="5"/>
      <c r="I99" s="5"/>
      <c r="J99" s="5"/>
      <c r="K99" s="5"/>
      <c r="L99" s="5"/>
      <c r="M99" s="5"/>
      <c r="N99" s="5"/>
      <c r="O99" s="5"/>
      <c r="P99" s="25" t="s">
        <v>9</v>
      </c>
      <c r="Q99" s="25"/>
      <c r="R99" s="5"/>
      <c r="S99" s="5"/>
    </row>
    <row r="100" spans="1:19" ht="17.25">
      <c r="A100" s="5"/>
      <c r="B100" s="5"/>
      <c r="C100" s="5"/>
      <c r="D100" s="26"/>
      <c r="E100" s="26" t="s">
        <v>10</v>
      </c>
      <c r="F100" s="26"/>
      <c r="G100" s="26"/>
      <c r="H100" s="5"/>
      <c r="I100" s="5"/>
      <c r="J100" s="5"/>
      <c r="K100" s="5"/>
      <c r="L100" s="5"/>
      <c r="M100" s="5"/>
      <c r="N100" s="5"/>
      <c r="O100" s="5"/>
      <c r="P100" s="26" t="s">
        <v>10</v>
      </c>
      <c r="Q100" s="26"/>
      <c r="R100" s="5"/>
      <c r="S100" s="5"/>
    </row>
    <row r="101" spans="1:19" ht="17.25">
      <c r="A101" s="5"/>
      <c r="B101" s="2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27"/>
      <c r="Q101" s="27"/>
      <c r="R101" s="5"/>
      <c r="S101" s="5"/>
    </row>
    <row r="102" spans="1:19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  <row r="103" spans="1:19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</row>
    <row r="104" spans="1:19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</row>
    <row r="105" spans="1:19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 spans="1:19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</row>
    <row r="108" spans="1:19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</row>
    <row r="109" spans="1:1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</row>
    <row r="110" spans="1:19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</row>
    <row r="111" spans="1:19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</row>
    <row r="112" spans="1:19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</row>
    <row r="113" spans="1:19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</row>
    <row r="114" spans="1:19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1:19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1:19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1:19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</row>
    <row r="118" spans="1:19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</row>
    <row r="119" spans="1: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</row>
  </sheetData>
  <mergeCells count="11">
    <mergeCell ref="D56:P56"/>
    <mergeCell ref="D66:P66"/>
    <mergeCell ref="D76:P76"/>
    <mergeCell ref="D82:P82"/>
    <mergeCell ref="D44:P44"/>
    <mergeCell ref="D50:P50"/>
    <mergeCell ref="B2:R2"/>
    <mergeCell ref="D4:P4"/>
    <mergeCell ref="D10:P10"/>
    <mergeCell ref="D24:P24"/>
    <mergeCell ref="D38:P38"/>
  </mergeCells>
  <printOptions horizontalCentered="1"/>
  <pageMargins left="0.25" right="0.25" top="0.55000000000000004" bottom="0.45" header="0.3" footer="0.3"/>
  <pageSetup paperSize="9" scale="83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opLeftCell="A19" workbookViewId="0">
      <selection activeCell="D31" sqref="D31"/>
    </sheetView>
  </sheetViews>
  <sheetFormatPr defaultRowHeight="18.75"/>
  <cols>
    <col min="1" max="1" width="6.28515625" style="56" customWidth="1"/>
    <col min="2" max="2" width="48.28515625" style="56" customWidth="1"/>
    <col min="3" max="3" width="13.5703125" style="56" bestFit="1" customWidth="1"/>
    <col min="4" max="4" width="10.5703125" style="56" bestFit="1" customWidth="1"/>
    <col min="5" max="5" width="9.7109375" style="56" customWidth="1"/>
    <col min="6" max="6" width="14.140625" style="56" customWidth="1"/>
    <col min="7" max="16384" width="9.140625" style="56"/>
  </cols>
  <sheetData>
    <row r="1" spans="1:6" ht="31.5">
      <c r="A1" s="95" t="s">
        <v>10</v>
      </c>
      <c r="B1" s="95"/>
      <c r="C1" s="95"/>
      <c r="D1" s="95"/>
      <c r="E1" s="95"/>
      <c r="F1" s="95"/>
    </row>
    <row r="3" spans="1:6" ht="64.5" customHeight="1">
      <c r="A3" s="96" t="str">
        <f>"Name of Work: "&amp;Desciption!B2</f>
        <v>Name of Work: PROVIDING LAYING JOINTING AND TESTING 6 &amp; 4 AND 3" DIA PVC PIPE FOR MUNGAR KHAN PALIJO, UC JUNGSHAHI, DISTRICT THATTA</v>
      </c>
      <c r="B3" s="96"/>
      <c r="C3" s="96"/>
      <c r="D3" s="96"/>
      <c r="E3" s="96"/>
      <c r="F3" s="96"/>
    </row>
    <row r="4" spans="1:6" ht="27.75" customHeight="1">
      <c r="A4" s="97" t="s">
        <v>21</v>
      </c>
      <c r="B4" s="97"/>
      <c r="C4" s="97"/>
      <c r="D4" s="97"/>
      <c r="E4" s="97"/>
      <c r="F4" s="97"/>
    </row>
    <row r="5" spans="1:6">
      <c r="A5" s="57" t="s">
        <v>22</v>
      </c>
      <c r="B5" s="57" t="s">
        <v>23</v>
      </c>
      <c r="C5" s="57" t="s">
        <v>24</v>
      </c>
      <c r="D5" s="57" t="s">
        <v>25</v>
      </c>
      <c r="E5" s="57" t="s">
        <v>26</v>
      </c>
      <c r="F5" s="57" t="s">
        <v>27</v>
      </c>
    </row>
    <row r="6" spans="1:6" s="62" customFormat="1" ht="93.75">
      <c r="A6" s="58">
        <v>1</v>
      </c>
      <c r="B6" s="59" t="str">
        <f>Desciption!D4</f>
        <v>Excavation for pipe line in freches and pits in all kind of soils of murum i/c trimming &amp; dressing sides to true alignment etc complete
(PH Sch: P/62, Item: 5)</v>
      </c>
      <c r="C6" s="60">
        <f>Desciption!D8</f>
        <v>25650</v>
      </c>
      <c r="D6" s="60">
        <f>Desciption!K8</f>
        <v>4650</v>
      </c>
      <c r="E6" s="59" t="str">
        <f>Desciption!M8&amp;Desciption!N8</f>
        <v>P%0Cft.</v>
      </c>
      <c r="F6" s="61">
        <f>Desciption!Q8</f>
        <v>119273</v>
      </c>
    </row>
    <row r="7" spans="1:6" s="62" customFormat="1" ht="112.5">
      <c r="A7" s="58">
        <v>2</v>
      </c>
      <c r="B7" s="59" t="str">
        <f>Desciption!D10</f>
        <v>Providing, Laying uPVC Pressure Pipes of Class 'B' (equivalent make) fixing in and jointing with 'Z' joint with one rubber ring i/c testing with water to a head 61meter or 200 ft.
(PHE No. 1 P-22)</v>
      </c>
      <c r="C7" s="60"/>
      <c r="D7" s="59"/>
      <c r="E7" s="59"/>
      <c r="F7" s="61"/>
    </row>
    <row r="8" spans="1:6" s="62" customFormat="1">
      <c r="A8" s="58"/>
      <c r="B8" s="59" t="s">
        <v>42</v>
      </c>
      <c r="C8" s="60">
        <v>900</v>
      </c>
      <c r="D8" s="59">
        <v>90</v>
      </c>
      <c r="E8" s="59" t="s">
        <v>64</v>
      </c>
      <c r="F8" s="61">
        <v>81000</v>
      </c>
    </row>
    <row r="9" spans="1:6" s="62" customFormat="1">
      <c r="A9" s="58"/>
      <c r="B9" s="59" t="s">
        <v>43</v>
      </c>
      <c r="C9" s="60">
        <v>2450</v>
      </c>
      <c r="D9" s="59">
        <v>137</v>
      </c>
      <c r="E9" s="59" t="s">
        <v>64</v>
      </c>
      <c r="F9" s="61">
        <v>335650</v>
      </c>
    </row>
    <row r="10" spans="1:6" s="62" customFormat="1">
      <c r="A10" s="58"/>
      <c r="B10" s="59" t="s">
        <v>44</v>
      </c>
      <c r="C10" s="60">
        <v>70</v>
      </c>
      <c r="D10" s="59">
        <v>262</v>
      </c>
      <c r="E10" s="59" t="s">
        <v>64</v>
      </c>
      <c r="F10" s="61">
        <v>18340</v>
      </c>
    </row>
    <row r="11" spans="1:6" s="62" customFormat="1" ht="56.25">
      <c r="A11" s="58">
        <v>3</v>
      </c>
      <c r="B11" s="59" t="str">
        <f>Desciption!D24</f>
        <v>Supplying PVC Special for P.V.C Pressure Pipe 'B' 'Z' Joint standard weight for ACIL 
(Mat: Sch: P-99, I-1)</v>
      </c>
      <c r="C11" s="59"/>
      <c r="D11" s="59"/>
      <c r="E11" s="59"/>
      <c r="F11" s="61"/>
    </row>
    <row r="12" spans="1:6" s="62" customFormat="1">
      <c r="A12" s="58"/>
      <c r="B12" s="59" t="s">
        <v>65</v>
      </c>
      <c r="C12" s="59">
        <v>8</v>
      </c>
      <c r="D12" s="59">
        <v>893.75</v>
      </c>
      <c r="E12" s="59" t="s">
        <v>66</v>
      </c>
      <c r="F12" s="61">
        <v>7150</v>
      </c>
    </row>
    <row r="13" spans="1:6" s="62" customFormat="1">
      <c r="A13" s="58"/>
      <c r="B13" s="59" t="s">
        <v>67</v>
      </c>
      <c r="C13" s="59">
        <v>2</v>
      </c>
      <c r="D13" s="59">
        <v>893.75</v>
      </c>
      <c r="E13" s="59" t="s">
        <v>66</v>
      </c>
      <c r="F13" s="61">
        <v>1788</v>
      </c>
    </row>
    <row r="14" spans="1:6" s="62" customFormat="1">
      <c r="A14" s="58"/>
      <c r="B14" s="59" t="s">
        <v>68</v>
      </c>
      <c r="C14" s="59">
        <v>3</v>
      </c>
      <c r="D14" s="59">
        <v>1375</v>
      </c>
      <c r="E14" s="59" t="s">
        <v>66</v>
      </c>
      <c r="F14" s="61">
        <v>4125</v>
      </c>
    </row>
    <row r="15" spans="1:6" s="62" customFormat="1" ht="93.75">
      <c r="A15" s="58">
        <v>4</v>
      </c>
      <c r="B15" s="59" t="str">
        <f>Desciption!D38</f>
        <v>Making Joint to PVC Special Fitting i/c laying of specials etc to the specified pressure and making good to all leaky joints etc complete.
(PHE P-41, I-1)</v>
      </c>
      <c r="C15" s="59">
        <v>8</v>
      </c>
      <c r="D15" s="59">
        <v>70</v>
      </c>
      <c r="E15" s="59" t="s">
        <v>66</v>
      </c>
      <c r="F15" s="61">
        <v>560</v>
      </c>
    </row>
    <row r="16" spans="1:6" s="62" customFormat="1" ht="225">
      <c r="A16" s="58">
        <v>5</v>
      </c>
      <c r="B16" s="59" t="str">
        <f>Desciption!D44</f>
        <v>Manufacturing and supplying &amp; fixing black steel M.S pipe made out of M.S sheet confirming to API 5L grade X-42 ERW &amp; Externally asphalt coated with fiber glass 5mm thick &amp; Internaly C.C linning 8mm thick (AWWA specification) i/c laying jointing with Hilical welding in trenches i/c cost of bends of any degree &amp; testing with water specified pressure for different dia of pipes as below: (Straight)
(PHE P-30, I-01)</v>
      </c>
      <c r="C16" s="59">
        <v>100</v>
      </c>
      <c r="D16" s="59">
        <v>1207.4000000000001</v>
      </c>
      <c r="E16" s="59" t="s">
        <v>64</v>
      </c>
      <c r="F16" s="61">
        <v>120740</v>
      </c>
    </row>
    <row r="17" spans="1:6" s="62" customFormat="1" ht="150">
      <c r="A17" s="58">
        <v>6</v>
      </c>
      <c r="B17" s="59" t="str">
        <f>Desciption!D50</f>
        <v>Jointing C.I / M.S flanged pipes and special flanged and inside of trench i/c supplying rubber packing of the required thickness nuts, bolts with washer etc and other tools required for jointing &amp; testing joints to the specified pressure etc complete.
(PHE P-40, I-1)</v>
      </c>
      <c r="C17" s="59">
        <v>11</v>
      </c>
      <c r="D17" s="59">
        <v>938</v>
      </c>
      <c r="E17" s="59" t="s">
        <v>66</v>
      </c>
      <c r="F17" s="61">
        <v>10318</v>
      </c>
    </row>
    <row r="18" spans="1:6" s="62" customFormat="1" ht="75">
      <c r="A18" s="58">
        <v>7</v>
      </c>
      <c r="B18" s="59" t="str">
        <f>Desciption!D56</f>
        <v>Supplying C.I Sluice valve heavy pattern test pressure 21 kg/sq Cum or 150 ibs/inch (N.S)
(PHE P-97)</v>
      </c>
      <c r="C18" s="59"/>
      <c r="D18" s="59"/>
      <c r="E18" s="59"/>
      <c r="F18" s="61"/>
    </row>
    <row r="19" spans="1:6" s="62" customFormat="1">
      <c r="A19" s="58"/>
      <c r="B19" s="59" t="s">
        <v>43</v>
      </c>
      <c r="C19" s="59">
        <v>3</v>
      </c>
      <c r="D19" s="59">
        <v>5460</v>
      </c>
      <c r="E19" s="59" t="s">
        <v>66</v>
      </c>
      <c r="F19" s="61">
        <v>16380</v>
      </c>
    </row>
    <row r="20" spans="1:6" s="62" customFormat="1">
      <c r="A20" s="58"/>
      <c r="B20" s="59" t="s">
        <v>44</v>
      </c>
      <c r="C20" s="59">
        <v>1</v>
      </c>
      <c r="D20" s="59">
        <v>9360</v>
      </c>
      <c r="E20" s="59" t="s">
        <v>66</v>
      </c>
      <c r="F20" s="61">
        <v>9360</v>
      </c>
    </row>
    <row r="21" spans="1:6" s="62" customFormat="1" ht="56.25">
      <c r="A21" s="58">
        <v>8</v>
      </c>
      <c r="B21" s="59" t="str">
        <f>Desciption!D66</f>
        <v>C.I Tail Piece with one flanged and spigot of the other end all sizes
(PHE P-98, I-5)</v>
      </c>
      <c r="C21" s="59"/>
      <c r="D21" s="59"/>
      <c r="E21" s="59"/>
      <c r="F21" s="61"/>
    </row>
    <row r="22" spans="1:6" s="62" customFormat="1">
      <c r="A22" s="58"/>
      <c r="B22" s="59" t="s">
        <v>43</v>
      </c>
      <c r="C22" s="59">
        <v>4</v>
      </c>
      <c r="D22" s="59">
        <v>6096</v>
      </c>
      <c r="E22" s="59" t="s">
        <v>66</v>
      </c>
      <c r="F22" s="61">
        <v>24384</v>
      </c>
    </row>
    <row r="23" spans="1:6" s="62" customFormat="1">
      <c r="A23" s="58"/>
      <c r="B23" s="59" t="s">
        <v>69</v>
      </c>
      <c r="C23" s="59">
        <v>4</v>
      </c>
      <c r="D23" s="59">
        <v>731.25</v>
      </c>
      <c r="E23" s="59" t="s">
        <v>66</v>
      </c>
      <c r="F23" s="61">
        <v>2925</v>
      </c>
    </row>
    <row r="24" spans="1:6" s="62" customFormat="1" ht="93.75">
      <c r="A24" s="58">
        <v>9</v>
      </c>
      <c r="B24" s="59" t="str">
        <f>Desciption!D76</f>
        <v>Constucting small wheel valve chamber clear inside size 18" x 18" x 18" with walls of 9" thick of B.B in cement mortar 1:3 over 4" thick cement etc complete.
(PHE P-53, I-9)</v>
      </c>
      <c r="C24" s="59">
        <v>4</v>
      </c>
      <c r="D24" s="59">
        <v>4103</v>
      </c>
      <c r="E24" s="59" t="s">
        <v>66</v>
      </c>
      <c r="F24" s="61">
        <v>16412</v>
      </c>
    </row>
    <row r="25" spans="1:6" s="62" customFormat="1" ht="75">
      <c r="A25" s="58">
        <v>10</v>
      </c>
      <c r="B25" s="59" t="str">
        <f>Desciption!D82</f>
        <v>Refilling the excavate staff in trenches 6" thick layer i/c watering ramming to full compaction etc complete. 
(PH Sch: P/77, Item: 24)</v>
      </c>
      <c r="C25" s="59">
        <v>23085</v>
      </c>
      <c r="D25" s="59">
        <v>2760</v>
      </c>
      <c r="E25" s="59" t="s">
        <v>70</v>
      </c>
      <c r="F25" s="61">
        <v>63715</v>
      </c>
    </row>
    <row r="26" spans="1:6" ht="27.75" customHeight="1">
      <c r="A26" s="98" t="s">
        <v>28</v>
      </c>
      <c r="B26" s="99"/>
      <c r="C26" s="99"/>
      <c r="D26" s="99"/>
      <c r="E26" s="100"/>
      <c r="F26" s="63">
        <f>SUM(F6:F25)</f>
        <v>832120</v>
      </c>
    </row>
    <row r="29" spans="1:6">
      <c r="A29" s="64" t="s">
        <v>29</v>
      </c>
    </row>
    <row r="31" spans="1:6">
      <c r="A31" s="64" t="s">
        <v>30</v>
      </c>
    </row>
    <row r="32" spans="1:6">
      <c r="B32" s="65"/>
      <c r="E32" s="65"/>
    </row>
    <row r="33" spans="1:5">
      <c r="E33" s="25" t="s">
        <v>9</v>
      </c>
    </row>
    <row r="34" spans="1:5">
      <c r="A34" s="66"/>
      <c r="E34" s="26" t="s">
        <v>10</v>
      </c>
    </row>
    <row r="35" spans="1:5">
      <c r="B35" s="65" t="s">
        <v>31</v>
      </c>
    </row>
  </sheetData>
  <mergeCells count="4">
    <mergeCell ref="A1:F1"/>
    <mergeCell ref="A3:F3"/>
    <mergeCell ref="A4:F4"/>
    <mergeCell ref="A26:E26"/>
  </mergeCells>
  <pageMargins left="0.49" right="0.47" top="0.45" bottom="0.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19" workbookViewId="0">
      <selection activeCell="B27" sqref="B27"/>
    </sheetView>
  </sheetViews>
  <sheetFormatPr defaultRowHeight="18.75"/>
  <cols>
    <col min="1" max="1" width="6.28515625" style="56" customWidth="1"/>
    <col min="2" max="2" width="48.140625" style="56" customWidth="1"/>
    <col min="3" max="3" width="46.5703125" style="56" customWidth="1"/>
    <col min="4" max="16384" width="9.140625" style="56"/>
  </cols>
  <sheetData>
    <row r="1" spans="1:3" ht="31.5">
      <c r="A1" s="95" t="s">
        <v>10</v>
      </c>
      <c r="B1" s="95"/>
      <c r="C1" s="95"/>
    </row>
    <row r="2" spans="1:3">
      <c r="A2" s="56">
        <v>9</v>
      </c>
    </row>
    <row r="3" spans="1:3" ht="29.25" customHeight="1">
      <c r="A3" s="103" t="s">
        <v>71</v>
      </c>
      <c r="B3" s="103"/>
      <c r="C3" s="103"/>
    </row>
    <row r="4" spans="1:3" ht="54" customHeight="1">
      <c r="A4" s="104" t="s">
        <v>72</v>
      </c>
      <c r="B4" s="104"/>
      <c r="C4" s="104"/>
    </row>
    <row r="5" spans="1:3" s="76" customFormat="1" ht="28.5" customHeight="1">
      <c r="A5" s="73" t="s">
        <v>73</v>
      </c>
      <c r="B5" s="74" t="s">
        <v>74</v>
      </c>
      <c r="C5" s="75" t="s">
        <v>75</v>
      </c>
    </row>
    <row r="6" spans="1:3" s="76" customFormat="1" ht="93" customHeight="1">
      <c r="A6" s="73" t="s">
        <v>76</v>
      </c>
      <c r="B6" s="74" t="s">
        <v>77</v>
      </c>
      <c r="C6" s="77" t="str">
        <f>Desciption!B2</f>
        <v>PROVIDING LAYING JOINTING AND TESTING 6 &amp; 4 AND 3" DIA PVC PIPE FOR MUNGAR KHAN PALIJO, UC JUNGSHAHI, DISTRICT THATTA</v>
      </c>
    </row>
    <row r="7" spans="1:3" s="76" customFormat="1" ht="37.5">
      <c r="A7" s="73" t="s">
        <v>78</v>
      </c>
      <c r="B7" s="78" t="s">
        <v>79</v>
      </c>
      <c r="C7" s="77" t="s">
        <v>80</v>
      </c>
    </row>
    <row r="8" spans="1:3" s="76" customFormat="1" ht="29.25" customHeight="1">
      <c r="A8" s="73" t="s">
        <v>81</v>
      </c>
      <c r="B8" s="78" t="s">
        <v>82</v>
      </c>
      <c r="C8" s="79" t="str">
        <f>Desciption!Q92&amp;"/="</f>
        <v>998500/=</v>
      </c>
    </row>
    <row r="9" spans="1:3" s="76" customFormat="1" ht="27.75" customHeight="1">
      <c r="A9" s="73" t="s">
        <v>83</v>
      </c>
      <c r="B9" s="78" t="s">
        <v>84</v>
      </c>
      <c r="C9" s="77" t="s">
        <v>106</v>
      </c>
    </row>
    <row r="10" spans="1:3" s="76" customFormat="1">
      <c r="A10" s="101" t="s">
        <v>85</v>
      </c>
      <c r="B10" s="105" t="s">
        <v>86</v>
      </c>
      <c r="C10" s="80" t="s">
        <v>87</v>
      </c>
    </row>
    <row r="11" spans="1:3" s="76" customFormat="1">
      <c r="A11" s="101"/>
      <c r="B11" s="105"/>
      <c r="C11" s="81" t="s">
        <v>88</v>
      </c>
    </row>
    <row r="12" spans="1:3" s="76" customFormat="1">
      <c r="A12" s="101" t="s">
        <v>89</v>
      </c>
      <c r="B12" s="105" t="s">
        <v>90</v>
      </c>
      <c r="C12" s="82"/>
    </row>
    <row r="13" spans="1:3" s="76" customFormat="1" ht="37.5">
      <c r="A13" s="101"/>
      <c r="B13" s="105"/>
      <c r="C13" s="81" t="s">
        <v>91</v>
      </c>
    </row>
    <row r="14" spans="1:3" s="76" customFormat="1" ht="30.75" customHeight="1">
      <c r="A14" s="73" t="s">
        <v>92</v>
      </c>
      <c r="B14" s="78" t="s">
        <v>93</v>
      </c>
      <c r="C14" s="77" t="s">
        <v>94</v>
      </c>
    </row>
    <row r="15" spans="1:3" s="76" customFormat="1" ht="34.5">
      <c r="A15" s="73" t="s">
        <v>95</v>
      </c>
      <c r="B15" s="74" t="s">
        <v>96</v>
      </c>
      <c r="C15" s="77" t="s">
        <v>107</v>
      </c>
    </row>
    <row r="16" spans="1:3" s="76" customFormat="1" ht="56.25">
      <c r="A16" s="73" t="s">
        <v>97</v>
      </c>
      <c r="B16" s="74" t="s">
        <v>98</v>
      </c>
      <c r="C16" s="77" t="s">
        <v>108</v>
      </c>
    </row>
    <row r="17" spans="1:3" s="76" customFormat="1" ht="34.5">
      <c r="A17" s="73" t="s">
        <v>99</v>
      </c>
      <c r="B17" s="74" t="s">
        <v>100</v>
      </c>
      <c r="C17" s="77" t="s">
        <v>101</v>
      </c>
    </row>
    <row r="18" spans="1:3" s="76" customFormat="1">
      <c r="A18" s="101" t="s">
        <v>102</v>
      </c>
      <c r="B18" s="102" t="s">
        <v>103</v>
      </c>
      <c r="C18" s="83" t="s">
        <v>104</v>
      </c>
    </row>
    <row r="19" spans="1:3" s="76" customFormat="1" ht="56.25">
      <c r="A19" s="101"/>
      <c r="B19" s="102"/>
      <c r="C19" s="84" t="s">
        <v>105</v>
      </c>
    </row>
    <row r="20" spans="1:3" s="76" customFormat="1">
      <c r="A20" s="73"/>
      <c r="B20" s="85"/>
      <c r="C20" s="86"/>
    </row>
    <row r="25" spans="1:3">
      <c r="C25" s="25" t="s">
        <v>9</v>
      </c>
    </row>
    <row r="26" spans="1:3">
      <c r="A26" s="66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2018-01-09T17:36:02Z</cp:lastPrinted>
  <dcterms:created xsi:type="dcterms:W3CDTF">2017-11-27T09:24:11Z</dcterms:created>
  <dcterms:modified xsi:type="dcterms:W3CDTF">2018-01-09T17:36:18Z</dcterms:modified>
</cp:coreProperties>
</file>