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Sheet1" sheetId="1" r:id="rId1"/>
    <sheet name="Sheet2" sheetId="2" r:id="rId2"/>
    <sheet name="Sheet3" sheetId="3" r:id="rId3"/>
    <sheet name="Sheet4" sheetId="4" r:id="rId4"/>
  </sheets>
  <calcPr calcId="124519"/>
</workbook>
</file>

<file path=xl/calcChain.xml><?xml version="1.0" encoding="utf-8"?>
<calcChain xmlns="http://schemas.openxmlformats.org/spreadsheetml/2006/main">
  <c r="F34" i="3"/>
  <c r="F28" i="2"/>
  <c r="H110" i="1"/>
  <c r="H108"/>
  <c r="H109"/>
  <c r="H107"/>
  <c r="H106"/>
  <c r="H105"/>
  <c r="H104"/>
  <c r="H38"/>
  <c r="H36"/>
  <c r="K13" i="4"/>
  <c r="K16" s="1"/>
  <c r="H91" i="1" l="1"/>
  <c r="H92" s="1"/>
  <c r="C24" i="2" s="1"/>
  <c r="F24" s="1"/>
  <c r="H85" i="1"/>
  <c r="H86" s="1"/>
  <c r="C22" i="2" s="1"/>
  <c r="F22" s="1"/>
  <c r="J71" i="1"/>
  <c r="H71" s="1"/>
  <c r="H51"/>
  <c r="J37"/>
  <c r="H37" s="1"/>
  <c r="C27" i="2"/>
  <c r="F27" s="1"/>
  <c r="C15"/>
  <c r="F15" s="1"/>
  <c r="F20" i="3"/>
  <c r="F18"/>
  <c r="F16"/>
  <c r="F12"/>
  <c r="F10"/>
  <c r="H97" i="1"/>
  <c r="H98" s="1"/>
  <c r="C26" i="2" s="1"/>
  <c r="F26" s="1"/>
  <c r="H94" i="1"/>
  <c r="H95" s="1"/>
  <c r="C25" i="2" s="1"/>
  <c r="F25" s="1"/>
  <c r="H88" i="1"/>
  <c r="H89" s="1"/>
  <c r="C23" i="2" s="1"/>
  <c r="F23" s="1"/>
  <c r="H77" i="1"/>
  <c r="H76"/>
  <c r="H75"/>
  <c r="H74"/>
  <c r="H70"/>
  <c r="H67"/>
  <c r="H68" s="1"/>
  <c r="C19" i="2" s="1"/>
  <c r="F19" s="1"/>
  <c r="H64" i="1"/>
  <c r="H65" s="1"/>
  <c r="C18" i="2" s="1"/>
  <c r="F18" s="1"/>
  <c r="H61" i="1"/>
  <c r="H58"/>
  <c r="H57"/>
  <c r="H54"/>
  <c r="H50"/>
  <c r="H52" s="1"/>
  <c r="C14" i="2" s="1"/>
  <c r="F14" s="1"/>
  <c r="H47" i="1"/>
  <c r="H46"/>
  <c r="H45"/>
  <c r="H41"/>
  <c r="H35"/>
  <c r="H34"/>
  <c r="H28"/>
  <c r="H27"/>
  <c r="H26"/>
  <c r="H23"/>
  <c r="H24" s="1"/>
  <c r="C9" i="2" s="1"/>
  <c r="H19" i="1"/>
  <c r="H18"/>
  <c r="H15"/>
  <c r="H14"/>
  <c r="H13"/>
  <c r="H12"/>
  <c r="H11"/>
  <c r="H10"/>
  <c r="H7"/>
  <c r="H8" s="1"/>
  <c r="C6" i="2" s="1"/>
  <c r="F6" s="1"/>
  <c r="F25" i="3" l="1"/>
  <c r="F13"/>
  <c r="F9" i="2"/>
  <c r="C9" i="4"/>
  <c r="H48" i="1"/>
  <c r="C13" i="2" s="1"/>
  <c r="F13" s="1"/>
  <c r="H72" i="1"/>
  <c r="H78"/>
  <c r="H20"/>
  <c r="H21" s="1"/>
  <c r="C8" i="2" s="1"/>
  <c r="H39" i="1"/>
  <c r="H42"/>
  <c r="H62"/>
  <c r="C17" i="2" s="1"/>
  <c r="F17" s="1"/>
  <c r="H16" i="1"/>
  <c r="C7" i="2" s="1"/>
  <c r="H29" i="1"/>
  <c r="C10" i="2" s="1"/>
  <c r="F10" s="1"/>
  <c r="H59" i="1"/>
  <c r="C16" i="2" s="1"/>
  <c r="F16" s="1"/>
  <c r="F7" l="1"/>
  <c r="C10" i="4"/>
  <c r="F8" i="2"/>
  <c r="C8" i="4"/>
  <c r="O8" s="1"/>
  <c r="O13" s="1"/>
  <c r="O16" s="1"/>
  <c r="G9"/>
  <c r="E9"/>
  <c r="I9"/>
  <c r="I13" s="1"/>
  <c r="I16" s="1"/>
  <c r="H79" i="1"/>
  <c r="C11" i="2"/>
  <c r="H43" i="1"/>
  <c r="C12" i="2" s="1"/>
  <c r="F12" s="1"/>
  <c r="E10" i="4" l="1"/>
  <c r="M10"/>
  <c r="M13" s="1"/>
  <c r="M16" s="1"/>
  <c r="G10"/>
  <c r="F11" i="2"/>
  <c r="C12" i="4"/>
  <c r="C11"/>
  <c r="H80" i="1"/>
  <c r="C20" i="2" s="1"/>
  <c r="F20" s="1"/>
  <c r="H83" i="1"/>
  <c r="C21" i="2" s="1"/>
  <c r="F21" s="1"/>
  <c r="H82" i="1"/>
  <c r="F29" i="2" l="1"/>
  <c r="G11" i="4"/>
  <c r="E11"/>
  <c r="G12"/>
  <c r="E12"/>
  <c r="E13" l="1"/>
  <c r="E16" s="1"/>
  <c r="G13"/>
  <c r="G16" s="1"/>
  <c r="K20" l="1"/>
  <c r="D38" i="3" l="1"/>
  <c r="D46" s="1"/>
</calcChain>
</file>

<file path=xl/sharedStrings.xml><?xml version="1.0" encoding="utf-8"?>
<sst xmlns="http://schemas.openxmlformats.org/spreadsheetml/2006/main" count="282" uniqueCount="159">
  <si>
    <t>Measurment Sheet</t>
  </si>
  <si>
    <t>S#</t>
  </si>
  <si>
    <t>Item of Work</t>
  </si>
  <si>
    <t>NO:</t>
  </si>
  <si>
    <t>Length</t>
  </si>
  <si>
    <t>Bredth</t>
  </si>
  <si>
    <t>Height</t>
  </si>
  <si>
    <t>Quantity</t>
  </si>
  <si>
    <t xml:space="preserve">Dismentling of Cement concrete plain </t>
  </si>
  <si>
    <t xml:space="preserve">Old Plate form </t>
  </si>
  <si>
    <t>Pacca brick work in ground floor  in cement sand mortor 1:6 S.I.No.         P.No.</t>
  </si>
  <si>
    <t>For sitting/</t>
  </si>
  <si>
    <t>Walls.</t>
  </si>
  <si>
    <t>"</t>
  </si>
  <si>
    <t>Almirah walls.</t>
  </si>
  <si>
    <t xml:space="preserve">Fabarication of mild steel reinforcement for cement concrete building cutting bending and laying in position making of joints and fastesting i/c cost of binding wire  also i/c removal of rust from bars.  S.I.No 8 (a) P 16. </t>
  </si>
  <si>
    <t>Almirah Slab    1/2"Q.</t>
  </si>
  <si>
    <t>" D/B  3/8"Q.</t>
  </si>
  <si>
    <t xml:space="preserve">R.C.C work inroof slab beams coloums raft lintels and other structural member laid in situ or  precast laid in position complete in  all respects   ratio (1:2:4)  90 Lbs cement 2 Cft sand 4 Cft shingle concrete 1/8" to 1/4:" guage S.I.No., 6(a) P. 16 </t>
  </si>
  <si>
    <t>Almirah Slab.</t>
  </si>
  <si>
    <t>Cement plaster 1/2" thick upto 12" ft height S.I.No. 13 (b) P-51</t>
  </si>
  <si>
    <t>Cement plaster 3/8" thick (1:4) upto 12" ft Height S.I.No. 11 (a) P.51</t>
  </si>
  <si>
    <t>Same Qty Of item No (6) as above.</t>
  </si>
  <si>
    <t xml:space="preserve">P/Laying master granite tile fullyt glazed finishing jointed in white cement andlaid  over 1:2 grey cement sand mortor 3/4" thick  i/c finishing and filling and filling of joint with slury of tile to proper profile on floor facing size 24x24x1/2" dia </t>
  </si>
  <si>
    <t xml:space="preserve">Counter walls </t>
  </si>
  <si>
    <t>Room walls .</t>
  </si>
  <si>
    <t>DEDUCTION.</t>
  </si>
  <si>
    <t>W.</t>
  </si>
  <si>
    <t>D.</t>
  </si>
  <si>
    <t>P/F of granite marble 3x4" thick size 12x48 redish/ blackish overa bed of 3/4" thick in cement mortor ratio 1:3 i/c rubbling and polishing of the joimnts etc complete in all respects also i/c chemical polish etc complete.,</t>
  </si>
  <si>
    <t>For setting S.</t>
  </si>
  <si>
    <t>Counter Slab.</t>
  </si>
  <si>
    <t xml:space="preserve">M/F in position of glass counter 12mm thick in side support (12mm) fixing with seealant fixing ingranite marble withD. Clip and making holes in counter glass of required dia etc complete in all respects </t>
  </si>
  <si>
    <t>P/F collapsible gate with channel framing of section 3x4"5/16" i/c revitted with 3/8" flate iron patti placed diagonnaly and provided with top and bottom with t- sdection 1/8" along with rollers also i/c locking arrangementts and fixing at floor / ceilinbg or walls</t>
  </si>
  <si>
    <t>TOTAL</t>
  </si>
  <si>
    <t>Providing fully glazed 12 mm thick anodized or powdered coasted aluminium channel  12 mm thick botton / top real sixe 75mm x37mm manufacture by lucky alcop sons , pakistan cable and ACP facing to brackitor i/c the cost of filling hanged mortor handles.</t>
  </si>
  <si>
    <t>main door.</t>
  </si>
  <si>
    <t>S/F in posiotion alminium channel framing for hinged door or alcop made with 5 mm thick tined glass glazing belgium and alpha japan locks in handles stoppers etc complete.</t>
  </si>
  <si>
    <t>I/S door.</t>
  </si>
  <si>
    <t>S/F in position Aluminium channels frame for hinged windows or Alcop made with 5 mm thick  linted glass glazing belgium and alpha locks in handles stoppers etc complete.</t>
  </si>
  <si>
    <t>P/F Almirah 9-12" depth i/c boxing with back shelves shutters brass fitting complete.</t>
  </si>
  <si>
    <t xml:space="preserve">Scraping of ordinary distemper or oil bound disatemper or paint on walls. S.I.No.       P.No. </t>
  </si>
  <si>
    <t>Almirah I/s.</t>
  </si>
  <si>
    <t>Room</t>
  </si>
  <si>
    <t>NET" TOTAL. (A) (-) (B) =</t>
  </si>
  <si>
    <t>Preparing surface and painting with matt finish paint of approved make to old matt finish surface. S.I.No.      P. No.</t>
  </si>
  <si>
    <t>Same Qty of item No (16) as above.</t>
  </si>
  <si>
    <t>S/F windows printed blinds (H/V) with plan design or apporved colour i/c fixing windows with necessary accessories etc complete.</t>
  </si>
  <si>
    <t>S/Fixing false ceiling of plaster of paris in apnnels i/c making of frame work of deodar wood i/c  painting  with soligia paint S.I.No.              P.No.</t>
  </si>
  <si>
    <t>Preparing surface and painting on doors and windows any type i/c edges ( on new surface).</t>
  </si>
  <si>
    <t>TOTAL.</t>
  </si>
  <si>
    <t xml:space="preserve">Painting Guard bars gates  agtesd iron bars grating railing i/c standard bracess etc with similar open work </t>
  </si>
  <si>
    <t xml:space="preserve">P/Fixing set of computer table in single with single chair of master genesis LBC black table made in superior quality i/c polishing transporting charges etc complete in all respects </t>
  </si>
  <si>
    <t>NET,TOTAL: (A) (-) (B)=</t>
  </si>
  <si>
    <t>TOTAl.</t>
  </si>
  <si>
    <t>ITEM OF WORK.</t>
  </si>
  <si>
    <t>QTY</t>
  </si>
  <si>
    <t>RATE</t>
  </si>
  <si>
    <t>UNIT</t>
  </si>
  <si>
    <t>AMOUNT</t>
  </si>
  <si>
    <t>P%Sft</t>
  </si>
  <si>
    <t>Net Total = 38/112</t>
  </si>
  <si>
    <t>P.Cwt</t>
  </si>
  <si>
    <t>P.Cft</t>
  </si>
  <si>
    <t>P.Sft</t>
  </si>
  <si>
    <t>Each</t>
  </si>
  <si>
    <t xml:space="preserve">P/L  Main or sub - main ) PVC insulated 2-7/064 ( 16mm) 3/4" dia PVC conduct recessed in the walls or coloums as required </t>
  </si>
  <si>
    <t>( Measurement Cum- Abstract).</t>
  </si>
  <si>
    <t>P.Metr.</t>
  </si>
  <si>
    <t xml:space="preserve">P/L of power plug with PVC board internal connection complete in all respects </t>
  </si>
  <si>
    <t>1x2.0.</t>
  </si>
  <si>
    <t>1x1.0.</t>
  </si>
  <si>
    <t>P/F data cable UTP G-I  approved brend for all computers i/c pvc board socket and link cable chip etc complete.</t>
  </si>
  <si>
    <t>P/F CCTV camera coxil cable RG- 6 i/c 2-3/029  electric cable for power for each  camera</t>
  </si>
  <si>
    <t>Providing and installing of CCTV caameras minimum 700 TVC wityh stand power adopter box etc complete.</t>
  </si>
  <si>
    <t>1                         PART   (A) Civil Work.</t>
  </si>
  <si>
    <t>RS:-</t>
  </si>
  <si>
    <t xml:space="preserve">                       G.TOTAL.</t>
  </si>
  <si>
    <t>Assistant Engineer</t>
  </si>
  <si>
    <t>Provincial Buildings Sub-Division</t>
  </si>
  <si>
    <t>S/F in position alminium channel framing for hinged door or alcop made with 5 mm thick tined glass glazing belgium and alpha japan locks in handles stoppers etc complete.</t>
  </si>
  <si>
    <t>Allowed 50%</t>
  </si>
  <si>
    <t>(12.83+17.83)</t>
  </si>
  <si>
    <t>w</t>
  </si>
  <si>
    <t>Suplying and fixing /steel grill of 3/4"x1/4" size flate iron of approved of design i/c painting three coats etc SINO: 26 P-92</t>
  </si>
  <si>
    <t>GENERAL          ABSTRACT</t>
  </si>
  <si>
    <t>Material Statement</t>
  </si>
  <si>
    <t xml:space="preserve">Item of work </t>
  </si>
  <si>
    <t>cement</t>
  </si>
  <si>
    <t>H/Sand</t>
  </si>
  <si>
    <t>S/Bajri</t>
  </si>
  <si>
    <t>S/Metel</t>
  </si>
  <si>
    <t>Bricks</t>
  </si>
  <si>
    <t>steel</t>
  </si>
  <si>
    <t>Ratio</t>
  </si>
  <si>
    <t>Qty</t>
  </si>
  <si>
    <t>%</t>
  </si>
  <si>
    <t>Bags</t>
  </si>
  <si>
    <t>Cft</t>
  </si>
  <si>
    <t>Nos</t>
  </si>
  <si>
    <t>tons</t>
  </si>
  <si>
    <t>Fabrication</t>
  </si>
  <si>
    <t>RCC 1:2:4</t>
  </si>
  <si>
    <t>c/Plaster 1/2"</t>
  </si>
  <si>
    <t>C/Plaster 3/8"</t>
  </si>
  <si>
    <t>Total Quantity</t>
  </si>
  <si>
    <t xml:space="preserve">Rate </t>
  </si>
  <si>
    <t>Unit</t>
  </si>
  <si>
    <t>P.Bag</t>
  </si>
  <si>
    <t>P%Cft</t>
  </si>
  <si>
    <t>P%0 Cft</t>
  </si>
  <si>
    <t>p ton</t>
  </si>
  <si>
    <t>Amount</t>
  </si>
  <si>
    <t>Total Amount  Rs:</t>
  </si>
  <si>
    <t>Sub-Engineer</t>
  </si>
  <si>
    <t>Executive Engineer</t>
  </si>
  <si>
    <t xml:space="preserve">Provincial Buildings Division </t>
  </si>
  <si>
    <t>Shaheed Benazir Abad</t>
  </si>
  <si>
    <t>P.B.W G/Floor</t>
  </si>
  <si>
    <t xml:space="preserve">PART (B)  </t>
  </si>
  <si>
    <t>Part - A</t>
  </si>
  <si>
    <t>NAME OF WORK:-M/R To Civil Court Building at Thari Mirwah (I.T Room)</t>
  </si>
  <si>
    <t>Room .</t>
  </si>
  <si>
    <t>(12.83+18.0)</t>
  </si>
  <si>
    <t xml:space="preserve">cabinet </t>
  </si>
  <si>
    <t>Supplying and fixing wall panels including supplying and making deodar wood 2nd class frame work  for partition walls.(S.I NO: 56 P-65)</t>
  </si>
  <si>
    <t>(13.0+18.0)</t>
  </si>
  <si>
    <t xml:space="preserve">deduction </t>
  </si>
  <si>
    <t>516.5(-)155</t>
  </si>
  <si>
    <t>P.SFt</t>
  </si>
  <si>
    <t>Providing &amp; Installation of Split A/C of Gree i/c piping Angles insulating connecting to each other and internal wiring etc complete</t>
  </si>
  <si>
    <t>1x2</t>
  </si>
  <si>
    <t>each</t>
  </si>
  <si>
    <t>Providing &amp; Installation of Stblizer 10000 watts made of copper winding good quality i/c angles raul Bolts with wiring between A/C Stablizer Complete in all respect.</t>
  </si>
  <si>
    <t xml:space="preserve">Total </t>
  </si>
  <si>
    <t>PART-B</t>
  </si>
  <si>
    <t>Providing &amp; Installation of DVR 4ports 2-T.B of hard disk with rack i/c connection complete.</t>
  </si>
  <si>
    <t>Providing &amp; Installation of LED 32" approved quality with wall mounted stand completet in all respects.</t>
  </si>
  <si>
    <t>1x1</t>
  </si>
  <si>
    <t>1x3.0.</t>
  </si>
  <si>
    <t>PART-C E-I</t>
  </si>
  <si>
    <t>Wiring for light or fan point 2-3/029 PVC conduct in wall recessed complete with holders, switch plate complete in all respects.</t>
  </si>
  <si>
    <t>Providing &amp; Fixing  light plug for compouters complete i/c wiring with 2-7/029 PVC conduct extra pin plug PVC Board and socket etc complete</t>
  </si>
  <si>
    <t>Providing &amp; Fixing  Main Distribution with 100 amps and single pole breaker 6 Nos Box etc complete in all respects.</t>
  </si>
  <si>
    <t>1x16</t>
  </si>
  <si>
    <t>1x6</t>
  </si>
  <si>
    <t>eaach</t>
  </si>
  <si>
    <t xml:space="preserve">                                           Khairpur</t>
  </si>
  <si>
    <t>2                        PART   (B)i Int: E.I. Work.</t>
  </si>
  <si>
    <t>2                        PART   C Int: E.I. Work.</t>
  </si>
  <si>
    <t>3                        PART- D    N.S.I</t>
  </si>
  <si>
    <t>1x170</t>
  </si>
  <si>
    <t xml:space="preserve">         khairpur</t>
  </si>
  <si>
    <t>SCHEDULE-B</t>
  </si>
  <si>
    <t>Provincial Buildings Division</t>
  </si>
  <si>
    <t>Contractor</t>
  </si>
  <si>
    <t>NAME OF WORK:-    M/R To Civil Court Building at Thari Mirwa (I.T Room)</t>
  </si>
  <si>
    <t>Supplying and fixing wall panels including supplying and making deodar wood 2nd class frame work  for partition walls.(S.: 56 P-65)</t>
  </si>
  <si>
    <t xml:space="preserve">P/Fixing set of computer table in single with single chair of master genesis LBC black table made in superior quality i/c polishing transporting charges etc complete </t>
  </si>
</sst>
</file>

<file path=xl/styles.xml><?xml version="1.0" encoding="utf-8"?>
<styleSheet xmlns="http://schemas.openxmlformats.org/spreadsheetml/2006/main">
  <numFmts count="1">
    <numFmt numFmtId="164" formatCode="0.000"/>
  </numFmts>
  <fonts count="16">
    <font>
      <sz val="11"/>
      <color theme="1"/>
      <name val="Calibri"/>
      <family val="2"/>
      <scheme val="minor"/>
    </font>
    <font>
      <b/>
      <sz val="11"/>
      <color theme="1"/>
      <name val="Calibri"/>
      <family val="2"/>
      <scheme val="minor"/>
    </font>
    <font>
      <b/>
      <sz val="12"/>
      <color theme="1"/>
      <name val="Calibri"/>
      <family val="2"/>
      <scheme val="minor"/>
    </font>
    <font>
      <sz val="10"/>
      <color theme="1"/>
      <name val="Calibri"/>
      <family val="2"/>
      <scheme val="minor"/>
    </font>
    <font>
      <b/>
      <sz val="14"/>
      <color theme="1"/>
      <name val="Calibri"/>
      <family val="2"/>
      <scheme val="minor"/>
    </font>
    <font>
      <sz val="11"/>
      <color theme="0"/>
      <name val="Calibri"/>
      <family val="2"/>
      <scheme val="minor"/>
    </font>
    <font>
      <b/>
      <sz val="16"/>
      <color theme="1"/>
      <name val="Calibri"/>
      <family val="2"/>
      <scheme val="minor"/>
    </font>
    <font>
      <b/>
      <sz val="20"/>
      <color theme="1"/>
      <name val="Calibri"/>
      <family val="2"/>
      <scheme val="minor"/>
    </font>
    <font>
      <b/>
      <sz val="14"/>
      <name val="Arial"/>
      <family val="2"/>
    </font>
    <font>
      <b/>
      <i/>
      <sz val="10"/>
      <name val="Arial"/>
      <family val="2"/>
    </font>
    <font>
      <b/>
      <i/>
      <sz val="9"/>
      <name val="Arial"/>
      <family val="2"/>
    </font>
    <font>
      <b/>
      <sz val="10"/>
      <name val="Arial"/>
      <family val="2"/>
    </font>
    <font>
      <sz val="10"/>
      <name val="Arial"/>
      <family val="2"/>
    </font>
    <font>
      <b/>
      <sz val="12"/>
      <name val="Arial"/>
      <family val="2"/>
    </font>
    <font>
      <b/>
      <sz val="11"/>
      <name val="Arial"/>
      <family val="2"/>
    </font>
    <font>
      <sz val="11"/>
      <name val="Arial"/>
      <family val="2"/>
    </font>
  </fonts>
  <fills count="3">
    <fill>
      <patternFill patternType="none"/>
    </fill>
    <fill>
      <patternFill patternType="gray125"/>
    </fill>
    <fill>
      <patternFill patternType="solid">
        <fgColor theme="1"/>
        <bgColor indexed="64"/>
      </patternFill>
    </fill>
  </fills>
  <borders count="18">
    <border>
      <left/>
      <right/>
      <top/>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top/>
      <bottom style="double">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s>
  <cellStyleXfs count="1">
    <xf numFmtId="0" fontId="0" fillId="0" borderId="0"/>
  </cellStyleXfs>
  <cellXfs count="89">
    <xf numFmtId="0" fontId="0" fillId="0" borderId="0" xfId="0"/>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0" xfId="0" applyAlignment="1">
      <alignment wrapText="1"/>
    </xf>
    <xf numFmtId="0" fontId="4" fillId="0" borderId="0" xfId="0" applyFont="1"/>
    <xf numFmtId="0" fontId="4" fillId="0" borderId="1" xfId="0" applyFont="1" applyBorder="1" applyAlignment="1">
      <alignment horizontal="center"/>
    </xf>
    <xf numFmtId="0" fontId="1" fillId="0" borderId="5" xfId="0" applyFont="1" applyBorder="1"/>
    <xf numFmtId="0" fontId="1" fillId="0" borderId="7" xfId="0" applyFont="1" applyBorder="1"/>
    <xf numFmtId="0" fontId="0" fillId="0" borderId="0" xfId="0" applyAlignment="1"/>
    <xf numFmtId="0" fontId="1" fillId="0" borderId="0" xfId="0" applyFont="1" applyAlignment="1"/>
    <xf numFmtId="0" fontId="0" fillId="0" borderId="0" xfId="0" applyAlignment="1">
      <alignment horizontal="center"/>
    </xf>
    <xf numFmtId="0" fontId="1" fillId="0" borderId="6" xfId="0" applyFont="1" applyBorder="1"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1" fontId="0" fillId="0" borderId="0" xfId="0" applyNumberFormat="1" applyAlignment="1">
      <alignment horizontal="center"/>
    </xf>
    <xf numFmtId="164" fontId="0" fillId="0" borderId="0" xfId="0" applyNumberFormat="1" applyAlignment="1">
      <alignment horizontal="center"/>
    </xf>
    <xf numFmtId="2" fontId="0" fillId="0" borderId="0" xfId="0" applyNumberFormat="1" applyAlignment="1">
      <alignment horizontal="center"/>
    </xf>
    <xf numFmtId="2" fontId="0" fillId="0" borderId="0" xfId="0" applyNumberFormat="1"/>
    <xf numFmtId="0" fontId="5" fillId="2" borderId="0" xfId="0" applyFont="1" applyFill="1"/>
    <xf numFmtId="0" fontId="0" fillId="0" borderId="0" xfId="0" applyAlignment="1">
      <alignment horizontal="justify" vertical="justify" wrapText="1"/>
    </xf>
    <xf numFmtId="0" fontId="0" fillId="0" borderId="0" xfId="0" applyAlignment="1">
      <alignment horizontal="justify" vertical="justify"/>
    </xf>
    <xf numFmtId="0" fontId="3" fillId="0" borderId="0" xfId="0" applyFont="1" applyBorder="1" applyAlignment="1">
      <alignment horizontal="justify" vertical="justify" wrapText="1"/>
    </xf>
    <xf numFmtId="0" fontId="0" fillId="0" borderId="8" xfId="0" applyBorder="1" applyAlignment="1">
      <alignment horizontal="center" vertical="center"/>
    </xf>
    <xf numFmtId="1" fontId="0" fillId="0" borderId="8" xfId="0" applyNumberFormat="1" applyBorder="1" applyAlignment="1">
      <alignment horizontal="center" vertical="center"/>
    </xf>
    <xf numFmtId="2" fontId="0" fillId="0" borderId="8" xfId="0" applyNumberFormat="1" applyBorder="1" applyAlignment="1">
      <alignment horizontal="center" vertical="center"/>
    </xf>
    <xf numFmtId="0" fontId="3" fillId="0" borderId="8" xfId="0" applyFont="1" applyBorder="1" applyAlignment="1">
      <alignment horizontal="justify" vertical="justify" wrapText="1"/>
    </xf>
    <xf numFmtId="164" fontId="0" fillId="0" borderId="8" xfId="0" applyNumberFormat="1" applyBorder="1" applyAlignment="1">
      <alignment horizontal="center" vertical="center"/>
    </xf>
    <xf numFmtId="1" fontId="1" fillId="0" borderId="8" xfId="0" applyNumberFormat="1" applyFont="1" applyBorder="1" applyAlignment="1">
      <alignment horizontal="center" vertical="center"/>
    </xf>
    <xf numFmtId="1" fontId="0" fillId="0" borderId="9" xfId="0" applyNumberFormat="1" applyBorder="1" applyAlignment="1">
      <alignment horizontal="center" vertical="center"/>
    </xf>
    <xf numFmtId="1" fontId="2" fillId="0" borderId="6" xfId="0" applyNumberFormat="1" applyFont="1" applyBorder="1" applyAlignment="1">
      <alignment horizontal="center" vertical="center"/>
    </xf>
    <xf numFmtId="0" fontId="8" fillId="0" borderId="4" xfId="0" applyFont="1" applyBorder="1" applyAlignment="1"/>
    <xf numFmtId="0" fontId="10" fillId="0" borderId="1" xfId="0" applyFont="1" applyBorder="1" applyAlignment="1">
      <alignment horizontal="center"/>
    </xf>
    <xf numFmtId="9" fontId="10" fillId="0" borderId="1" xfId="0" applyNumberFormat="1" applyFont="1" applyBorder="1" applyAlignment="1">
      <alignment horizontal="center"/>
    </xf>
    <xf numFmtId="0" fontId="11" fillId="0" borderId="1" xfId="0" applyFont="1" applyBorder="1" applyAlignment="1">
      <alignment horizontal="center"/>
    </xf>
    <xf numFmtId="0" fontId="12" fillId="0" borderId="0" xfId="0" applyFont="1" applyAlignment="1">
      <alignment horizontal="center"/>
    </xf>
    <xf numFmtId="0" fontId="12" fillId="0" borderId="0" xfId="0" applyFont="1"/>
    <xf numFmtId="10" fontId="12" fillId="0" borderId="0" xfId="0" applyNumberFormat="1" applyFont="1" applyAlignment="1">
      <alignment horizontal="center"/>
    </xf>
    <xf numFmtId="1" fontId="12" fillId="0" borderId="0" xfId="0" applyNumberFormat="1" applyFont="1" applyAlignment="1">
      <alignment horizontal="center"/>
    </xf>
    <xf numFmtId="9" fontId="12" fillId="0" borderId="0" xfId="0" applyNumberFormat="1" applyFont="1" applyAlignment="1">
      <alignment horizontal="center"/>
    </xf>
    <xf numFmtId="0" fontId="0" fillId="0" borderId="0" xfId="0" applyFont="1" applyAlignment="1">
      <alignment horizontal="center"/>
    </xf>
    <xf numFmtId="0" fontId="11" fillId="0" borderId="13" xfId="0" applyFont="1" applyBorder="1"/>
    <xf numFmtId="0" fontId="11" fillId="0" borderId="14" xfId="0" applyFont="1" applyBorder="1" applyAlignment="1">
      <alignment horizontal="center"/>
    </xf>
    <xf numFmtId="1" fontId="11" fillId="0" borderId="14" xfId="0" applyNumberFormat="1" applyFont="1" applyBorder="1" applyAlignment="1">
      <alignment horizontal="center"/>
    </xf>
    <xf numFmtId="0" fontId="11" fillId="0" borderId="15" xfId="0" applyFont="1" applyBorder="1" applyAlignment="1">
      <alignment horizontal="center"/>
    </xf>
    <xf numFmtId="0" fontId="12" fillId="0" borderId="0" xfId="0" applyFont="1" applyBorder="1" applyAlignment="1">
      <alignment horizontal="center"/>
    </xf>
    <xf numFmtId="1" fontId="11" fillId="0" borderId="15" xfId="0" applyNumberFormat="1" applyFont="1" applyBorder="1" applyAlignment="1">
      <alignment horizontal="center"/>
    </xf>
    <xf numFmtId="0" fontId="11" fillId="0" borderId="0" xfId="0" applyFont="1"/>
    <xf numFmtId="0" fontId="11" fillId="0" borderId="5" xfId="0" applyFont="1" applyBorder="1" applyAlignment="1">
      <alignment horizontal="left"/>
    </xf>
    <xf numFmtId="0" fontId="13" fillId="0" borderId="7" xfId="0" applyFont="1" applyBorder="1" applyAlignment="1">
      <alignment horizontal="center"/>
    </xf>
    <xf numFmtId="0" fontId="14" fillId="0" borderId="0" xfId="0" applyFont="1"/>
    <xf numFmtId="0" fontId="15" fillId="0" borderId="0" xfId="0" applyFont="1"/>
    <xf numFmtId="164" fontId="12" fillId="0" borderId="0" xfId="0" applyNumberFormat="1" applyFont="1" applyAlignment="1">
      <alignment horizontal="center"/>
    </xf>
    <xf numFmtId="0" fontId="4" fillId="0" borderId="0" xfId="0" applyFont="1" applyAlignment="1"/>
    <xf numFmtId="0" fontId="0" fillId="0" borderId="0" xfId="0" applyAlignment="1">
      <alignment horizontal="center"/>
    </xf>
    <xf numFmtId="1" fontId="0" fillId="0" borderId="0" xfId="0" applyNumberFormat="1" applyAlignment="1">
      <alignment horizontal="center"/>
    </xf>
    <xf numFmtId="0" fontId="0" fillId="0" borderId="5" xfId="0" applyBorder="1" applyAlignment="1">
      <alignment horizontal="center"/>
    </xf>
    <xf numFmtId="0" fontId="0" fillId="0" borderId="6" xfId="0" applyBorder="1" applyAlignment="1">
      <alignment horizontal="center"/>
    </xf>
    <xf numFmtId="0" fontId="1" fillId="0" borderId="0" xfId="0" applyFont="1" applyBorder="1"/>
    <xf numFmtId="0" fontId="1" fillId="0" borderId="0" xfId="0" applyFont="1" applyBorder="1" applyAlignment="1">
      <alignment horizontal="center"/>
    </xf>
    <xf numFmtId="0" fontId="0" fillId="0" borderId="0" xfId="0" applyAlignment="1">
      <alignment horizontal="left" wrapText="1"/>
    </xf>
    <xf numFmtId="0" fontId="0" fillId="0" borderId="0" xfId="0" applyFont="1" applyBorder="1" applyAlignment="1">
      <alignment horizontal="center"/>
    </xf>
    <xf numFmtId="0" fontId="0" fillId="0" borderId="0" xfId="0" applyAlignment="1">
      <alignment horizontal="center"/>
    </xf>
    <xf numFmtId="0" fontId="3" fillId="0" borderId="8" xfId="0" applyFont="1" applyBorder="1" applyAlignment="1">
      <alignment horizontal="justify" vertical="justify"/>
    </xf>
    <xf numFmtId="0" fontId="2" fillId="0" borderId="17" xfId="0" applyFont="1" applyBorder="1" applyAlignment="1">
      <alignment horizontal="center" vertical="center"/>
    </xf>
    <xf numFmtId="0" fontId="3" fillId="0" borderId="8" xfId="0" applyFont="1" applyBorder="1" applyAlignment="1">
      <alignment wrapText="1"/>
    </xf>
    <xf numFmtId="0" fontId="0" fillId="0" borderId="8" xfId="0" applyFill="1" applyBorder="1" applyAlignment="1">
      <alignment horizontal="center" vertical="center"/>
    </xf>
    <xf numFmtId="0" fontId="2"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6" fillId="0" borderId="0" xfId="0" applyFont="1" applyAlignment="1">
      <alignment horizontal="center"/>
    </xf>
    <xf numFmtId="2" fontId="0" fillId="0" borderId="0" xfId="0" applyNumberFormat="1" applyAlignment="1">
      <alignment horizontal="center"/>
    </xf>
    <xf numFmtId="0" fontId="1" fillId="0" borderId="0" xfId="0" applyFont="1" applyAlignment="1">
      <alignment horizontal="center"/>
    </xf>
    <xf numFmtId="0" fontId="4" fillId="0" borderId="0" xfId="0" applyFont="1" applyAlignment="1">
      <alignment horizontal="center"/>
    </xf>
    <xf numFmtId="0" fontId="4" fillId="0" borderId="4" xfId="0" applyFont="1" applyBorder="1" applyAlignment="1">
      <alignment horizontal="center"/>
    </xf>
    <xf numFmtId="0" fontId="0" fillId="0" borderId="0" xfId="0" applyAlignment="1">
      <alignment horizontal="center"/>
    </xf>
    <xf numFmtId="1" fontId="0" fillId="0" borderId="0" xfId="0" applyNumberFormat="1" applyAlignment="1">
      <alignment horizontal="center"/>
    </xf>
    <xf numFmtId="1" fontId="1" fillId="0" borderId="7" xfId="0" applyNumberFormat="1" applyFont="1" applyBorder="1" applyAlignment="1">
      <alignment horizontal="center"/>
    </xf>
    <xf numFmtId="1" fontId="1" fillId="0" borderId="6" xfId="0" applyNumberFormat="1" applyFont="1" applyBorder="1" applyAlignment="1">
      <alignment horizontal="center"/>
    </xf>
    <xf numFmtId="0" fontId="0" fillId="0" borderId="16" xfId="0" applyBorder="1" applyAlignment="1">
      <alignment horizontal="center"/>
    </xf>
    <xf numFmtId="0" fontId="7" fillId="0" borderId="0" xfId="0" applyFont="1" applyAlignment="1">
      <alignment horizont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 xfId="0" applyFont="1" applyBorder="1" applyAlignment="1">
      <alignment horizontal="center"/>
    </xf>
    <xf numFmtId="1" fontId="13" fillId="0" borderId="7" xfId="0" applyNumberFormat="1" applyFont="1" applyBorder="1" applyAlignment="1">
      <alignment horizontal="center"/>
    </xf>
    <xf numFmtId="1" fontId="13" fillId="0" borderId="6" xfId="0" applyNumberFormat="1" applyFont="1" applyBorder="1" applyAlignment="1">
      <alignment horizontal="center"/>
    </xf>
    <xf numFmtId="0" fontId="14" fillId="0" borderId="0" xfId="0" applyFont="1" applyAlignment="1">
      <alignment horizontal="center"/>
    </xf>
    <xf numFmtId="0" fontId="11" fillId="0" borderId="0" xfId="0" applyFont="1" applyAlignment="1">
      <alignment horizontal="center"/>
    </xf>
    <xf numFmtId="0" fontId="14" fillId="0" borderId="0" xfId="0" applyFont="1" applyAlignment="1">
      <alignment horizontal="left"/>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J284"/>
  <sheetViews>
    <sheetView topLeftCell="A259" workbookViewId="0">
      <selection sqref="A1:H1"/>
    </sheetView>
  </sheetViews>
  <sheetFormatPr defaultRowHeight="15"/>
  <cols>
    <col min="1" max="1" width="6.42578125" customWidth="1"/>
    <col min="2" max="2" width="39.28515625" customWidth="1"/>
    <col min="3" max="3" width="6.85546875" customWidth="1"/>
    <col min="4" max="4" width="4.7109375" customWidth="1"/>
    <col min="8" max="8" width="9.7109375" customWidth="1"/>
  </cols>
  <sheetData>
    <row r="1" spans="1:8" ht="21">
      <c r="A1" s="69" t="s">
        <v>121</v>
      </c>
      <c r="B1" s="69"/>
      <c r="C1" s="69"/>
      <c r="D1" s="69"/>
      <c r="E1" s="69"/>
      <c r="F1" s="69"/>
      <c r="G1" s="69"/>
      <c r="H1" s="69"/>
    </row>
    <row r="2" spans="1:8" ht="18.75">
      <c r="A2" s="52" t="s">
        <v>120</v>
      </c>
      <c r="B2" s="52"/>
      <c r="C2" s="52"/>
      <c r="D2" s="52"/>
      <c r="E2" s="52"/>
      <c r="F2" s="52"/>
      <c r="G2" s="52"/>
    </row>
    <row r="3" spans="1:8" ht="16.5" thickBot="1">
      <c r="A3" s="66" t="s">
        <v>0</v>
      </c>
      <c r="B3" s="66"/>
      <c r="C3" s="66"/>
      <c r="D3" s="66"/>
      <c r="E3" s="66"/>
      <c r="F3" s="66"/>
      <c r="G3" s="66"/>
      <c r="H3" s="66"/>
    </row>
    <row r="4" spans="1:8" ht="16.5" thickTop="1" thickBot="1">
      <c r="A4" s="1" t="s">
        <v>1</v>
      </c>
      <c r="B4" s="2" t="s">
        <v>2</v>
      </c>
      <c r="C4" s="67" t="s">
        <v>3</v>
      </c>
      <c r="D4" s="68"/>
      <c r="E4" s="2" t="s">
        <v>4</v>
      </c>
      <c r="F4" s="2" t="s">
        <v>5</v>
      </c>
      <c r="G4" s="2" t="s">
        <v>6</v>
      </c>
      <c r="H4" s="2" t="s">
        <v>7</v>
      </c>
    </row>
    <row r="5" spans="1:8" ht="15.75" thickTop="1"/>
    <row r="6" spans="1:8">
      <c r="A6" s="13">
        <v>1</v>
      </c>
      <c r="B6" s="20" t="s">
        <v>8</v>
      </c>
    </row>
    <row r="7" spans="1:8">
      <c r="A7" s="13"/>
      <c r="B7" s="20" t="s">
        <v>9</v>
      </c>
      <c r="C7">
        <v>1</v>
      </c>
      <c r="E7" s="17">
        <v>13</v>
      </c>
      <c r="F7" s="17">
        <v>20</v>
      </c>
      <c r="G7" s="17">
        <v>0.17</v>
      </c>
      <c r="H7" s="14">
        <f>G7*F7*E7*C7</f>
        <v>44.2</v>
      </c>
    </row>
    <row r="8" spans="1:8">
      <c r="A8" s="13"/>
      <c r="B8" s="20"/>
      <c r="E8" s="17"/>
      <c r="F8" s="17"/>
      <c r="G8" s="17" t="s">
        <v>34</v>
      </c>
      <c r="H8" s="14">
        <f>$H$7</f>
        <v>44.2</v>
      </c>
    </row>
    <row r="9" spans="1:8" ht="30">
      <c r="A9" s="13">
        <v>2</v>
      </c>
      <c r="B9" s="19" t="s">
        <v>10</v>
      </c>
      <c r="E9" s="17"/>
      <c r="F9" s="17"/>
      <c r="G9" s="17"/>
      <c r="H9" s="14"/>
    </row>
    <row r="10" spans="1:8">
      <c r="A10" s="13"/>
      <c r="B10" s="20" t="s">
        <v>11</v>
      </c>
      <c r="C10">
        <v>1</v>
      </c>
      <c r="E10" s="17">
        <v>12</v>
      </c>
      <c r="F10" s="17">
        <v>1.67</v>
      </c>
      <c r="G10" s="17">
        <v>1.67</v>
      </c>
      <c r="H10" s="14">
        <f t="shared" ref="H10:H15" si="0">G10*F10*E10*C10</f>
        <v>33.466799999999999</v>
      </c>
    </row>
    <row r="11" spans="1:8">
      <c r="A11" s="13"/>
      <c r="B11" s="20" t="s">
        <v>12</v>
      </c>
      <c r="C11">
        <v>1</v>
      </c>
      <c r="E11" s="17">
        <v>18</v>
      </c>
      <c r="F11" s="17">
        <v>0.75</v>
      </c>
      <c r="G11" s="17">
        <v>3.67</v>
      </c>
      <c r="H11" s="14">
        <f t="shared" si="0"/>
        <v>49.545000000000002</v>
      </c>
    </row>
    <row r="12" spans="1:8">
      <c r="A12" s="13"/>
      <c r="B12" s="20" t="s">
        <v>13</v>
      </c>
      <c r="C12">
        <v>1</v>
      </c>
      <c r="E12" s="17">
        <v>12.92</v>
      </c>
      <c r="F12" s="17">
        <v>0.75</v>
      </c>
      <c r="G12" s="17">
        <v>2.67</v>
      </c>
      <c r="H12" s="14">
        <f t="shared" si="0"/>
        <v>25.872299999999999</v>
      </c>
    </row>
    <row r="13" spans="1:8">
      <c r="A13" s="13"/>
      <c r="B13" s="20" t="s">
        <v>14</v>
      </c>
      <c r="C13">
        <v>1</v>
      </c>
      <c r="E13" s="17">
        <v>1.25</v>
      </c>
      <c r="F13" s="17">
        <v>0.75</v>
      </c>
      <c r="G13" s="17">
        <v>6.67</v>
      </c>
      <c r="H13" s="14">
        <f t="shared" si="0"/>
        <v>6.2531249999999989</v>
      </c>
    </row>
    <row r="14" spans="1:8">
      <c r="A14" s="13"/>
      <c r="B14" s="20" t="s">
        <v>13</v>
      </c>
      <c r="C14">
        <v>4</v>
      </c>
      <c r="E14" s="17">
        <v>1.25</v>
      </c>
      <c r="F14" s="17">
        <v>0.375</v>
      </c>
      <c r="G14" s="17">
        <v>6.67</v>
      </c>
      <c r="H14" s="14">
        <f t="shared" si="0"/>
        <v>12.506249999999998</v>
      </c>
    </row>
    <row r="15" spans="1:8">
      <c r="A15" s="13"/>
      <c r="B15" s="20"/>
      <c r="C15">
        <v>1</v>
      </c>
      <c r="E15" s="17">
        <v>12</v>
      </c>
      <c r="F15" s="17">
        <v>1.25</v>
      </c>
      <c r="G15" s="17">
        <v>0.33</v>
      </c>
      <c r="H15" s="14">
        <f t="shared" si="0"/>
        <v>4.95</v>
      </c>
    </row>
    <row r="16" spans="1:8">
      <c r="A16" s="13"/>
      <c r="B16" s="20" t="s">
        <v>13</v>
      </c>
      <c r="E16" s="17"/>
      <c r="F16" s="17"/>
      <c r="G16" s="17" t="s">
        <v>50</v>
      </c>
      <c r="H16" s="14">
        <f>SUM(H10:H15)</f>
        <v>132.59347499999998</v>
      </c>
    </row>
    <row r="17" spans="1:8" ht="63.75">
      <c r="A17" s="13">
        <v>3</v>
      </c>
      <c r="B17" s="21" t="s">
        <v>15</v>
      </c>
      <c r="E17" s="17"/>
      <c r="F17" s="17"/>
      <c r="G17" s="17"/>
      <c r="H17" s="14"/>
    </row>
    <row r="18" spans="1:8">
      <c r="A18" s="13"/>
      <c r="B18" s="20" t="s">
        <v>16</v>
      </c>
      <c r="C18">
        <v>3</v>
      </c>
      <c r="E18" s="17">
        <v>3</v>
      </c>
      <c r="F18" s="17">
        <v>12</v>
      </c>
      <c r="G18" s="17">
        <v>0.66700000000000004</v>
      </c>
      <c r="H18" s="14">
        <f>G18*F18*E18*C18</f>
        <v>72.036000000000016</v>
      </c>
    </row>
    <row r="19" spans="1:8">
      <c r="A19" s="13"/>
      <c r="B19" s="20" t="s">
        <v>17</v>
      </c>
      <c r="C19">
        <v>3</v>
      </c>
      <c r="E19" s="17">
        <v>21</v>
      </c>
      <c r="F19" s="17">
        <v>1</v>
      </c>
      <c r="G19" s="17">
        <v>0.375</v>
      </c>
      <c r="H19" s="14">
        <f>G19*F19*E19*C19</f>
        <v>23.625</v>
      </c>
    </row>
    <row r="20" spans="1:8">
      <c r="A20" s="13"/>
      <c r="B20" s="20"/>
      <c r="E20" s="17"/>
      <c r="F20" s="17"/>
      <c r="G20" s="17" t="s">
        <v>34</v>
      </c>
      <c r="H20" s="14">
        <f>SUM(H18:H19)</f>
        <v>95.661000000000016</v>
      </c>
    </row>
    <row r="21" spans="1:8">
      <c r="A21" s="13"/>
      <c r="B21" s="20"/>
      <c r="E21" s="17"/>
      <c r="F21" s="17" t="s">
        <v>61</v>
      </c>
      <c r="G21" s="17"/>
      <c r="H21" s="15">
        <f>H20/112</f>
        <v>0.8541160714285716</v>
      </c>
    </row>
    <row r="22" spans="1:8" ht="76.5">
      <c r="A22" s="13">
        <v>4</v>
      </c>
      <c r="B22" s="21" t="s">
        <v>18</v>
      </c>
      <c r="E22" s="17"/>
      <c r="F22" s="17"/>
      <c r="G22" s="17"/>
      <c r="H22" s="14"/>
    </row>
    <row r="23" spans="1:8">
      <c r="A23" s="13"/>
      <c r="B23" s="20" t="s">
        <v>19</v>
      </c>
      <c r="C23">
        <v>1</v>
      </c>
      <c r="E23" s="17">
        <v>12</v>
      </c>
      <c r="F23" s="17">
        <v>1.25</v>
      </c>
      <c r="G23" s="17">
        <v>0.25</v>
      </c>
      <c r="H23" s="14">
        <f>G23*F23*E23*C23</f>
        <v>3.75</v>
      </c>
    </row>
    <row r="24" spans="1:8">
      <c r="A24" s="13"/>
      <c r="B24" s="20"/>
      <c r="E24" s="17"/>
      <c r="F24" s="17"/>
      <c r="G24" s="17" t="s">
        <v>50</v>
      </c>
      <c r="H24" s="14">
        <f>SUM(H23)</f>
        <v>3.75</v>
      </c>
    </row>
    <row r="25" spans="1:8" ht="25.5">
      <c r="A25" s="13">
        <v>5</v>
      </c>
      <c r="B25" s="21" t="s">
        <v>20</v>
      </c>
      <c r="E25" s="17"/>
      <c r="F25" s="17"/>
      <c r="G25" s="17"/>
      <c r="H25" s="14"/>
    </row>
    <row r="26" spans="1:8">
      <c r="A26" s="13"/>
      <c r="B26" s="20" t="s">
        <v>14</v>
      </c>
      <c r="C26">
        <v>9</v>
      </c>
      <c r="E26" s="17">
        <v>1.25</v>
      </c>
      <c r="F26" s="17"/>
      <c r="G26" s="17">
        <v>6.67</v>
      </c>
      <c r="H26" s="14">
        <f>G26*E26*C26</f>
        <v>75.037500000000009</v>
      </c>
    </row>
    <row r="27" spans="1:8">
      <c r="A27" s="13"/>
      <c r="B27" s="20" t="s">
        <v>13</v>
      </c>
      <c r="C27">
        <v>1</v>
      </c>
      <c r="E27" s="17">
        <v>0.75</v>
      </c>
      <c r="F27" s="17"/>
      <c r="G27" s="17">
        <v>6.67</v>
      </c>
      <c r="H27" s="14">
        <f t="shared" ref="H27:H28" si="1">G27*E27*C27</f>
        <v>5.0024999999999995</v>
      </c>
    </row>
    <row r="28" spans="1:8">
      <c r="A28" s="13"/>
      <c r="B28" s="20" t="s">
        <v>13</v>
      </c>
      <c r="C28">
        <v>4</v>
      </c>
      <c r="E28" s="17">
        <v>0.38</v>
      </c>
      <c r="F28" s="17"/>
      <c r="G28" s="17">
        <v>6.67</v>
      </c>
      <c r="H28" s="14">
        <f t="shared" si="1"/>
        <v>10.138400000000001</v>
      </c>
    </row>
    <row r="29" spans="1:8">
      <c r="A29" s="13"/>
      <c r="B29" s="20"/>
      <c r="E29" s="17"/>
      <c r="F29" s="17"/>
      <c r="G29" s="17" t="s">
        <v>34</v>
      </c>
      <c r="H29" s="14">
        <f>SUM(H26:H28)</f>
        <v>90.178400000000011</v>
      </c>
    </row>
    <row r="30" spans="1:8" ht="25.5">
      <c r="A30" s="13">
        <v>6</v>
      </c>
      <c r="B30" s="21" t="s">
        <v>21</v>
      </c>
      <c r="E30" s="17"/>
      <c r="F30" s="17"/>
      <c r="G30" s="17"/>
      <c r="H30" s="14"/>
    </row>
    <row r="31" spans="1:8">
      <c r="A31" s="13"/>
      <c r="B31" s="20" t="s">
        <v>22</v>
      </c>
      <c r="E31" s="17"/>
      <c r="F31" s="17"/>
      <c r="G31" s="17"/>
      <c r="H31" s="14">
        <v>90</v>
      </c>
    </row>
    <row r="32" spans="1:8">
      <c r="A32" s="13"/>
      <c r="B32" s="20"/>
      <c r="E32" s="17"/>
      <c r="F32" s="17"/>
      <c r="G32" s="17" t="s">
        <v>34</v>
      </c>
      <c r="H32" s="14">
        <v>90</v>
      </c>
    </row>
    <row r="33" spans="1:10" ht="90">
      <c r="A33" s="13">
        <v>7</v>
      </c>
      <c r="B33" s="19" t="s">
        <v>23</v>
      </c>
      <c r="E33" s="17"/>
      <c r="F33" s="17"/>
      <c r="G33" s="17"/>
      <c r="H33" s="14"/>
    </row>
    <row r="34" spans="1:10">
      <c r="A34" s="13"/>
      <c r="B34" s="20" t="s">
        <v>24</v>
      </c>
      <c r="C34">
        <v>2</v>
      </c>
      <c r="E34" s="17">
        <v>11</v>
      </c>
      <c r="F34" s="17"/>
      <c r="G34" s="17">
        <v>3.75</v>
      </c>
      <c r="H34" s="14">
        <f>G34*E34*C34</f>
        <v>82.5</v>
      </c>
    </row>
    <row r="35" spans="1:10">
      <c r="A35" s="13"/>
      <c r="B35" s="20" t="s">
        <v>13</v>
      </c>
      <c r="C35">
        <v>2</v>
      </c>
      <c r="E35" s="17">
        <v>6</v>
      </c>
      <c r="F35" s="17"/>
      <c r="G35" s="17">
        <v>2.67</v>
      </c>
      <c r="H35" s="14">
        <f>G35*E35*C35</f>
        <v>32.04</v>
      </c>
    </row>
    <row r="36" spans="1:10">
      <c r="A36" s="13"/>
      <c r="B36" s="20" t="s">
        <v>122</v>
      </c>
      <c r="C36">
        <v>1</v>
      </c>
      <c r="E36" s="17">
        <v>13.83</v>
      </c>
      <c r="F36" s="17"/>
      <c r="G36" s="17">
        <v>18</v>
      </c>
      <c r="H36" s="54">
        <f>G36*E36*C36</f>
        <v>248.94</v>
      </c>
    </row>
    <row r="37" spans="1:10">
      <c r="A37" s="13"/>
      <c r="B37" s="20" t="s">
        <v>25</v>
      </c>
      <c r="C37">
        <v>1</v>
      </c>
      <c r="D37">
        <v>2</v>
      </c>
      <c r="E37" s="17" t="s">
        <v>123</v>
      </c>
      <c r="F37" s="17"/>
      <c r="G37" s="17">
        <v>6</v>
      </c>
      <c r="H37" s="14">
        <f>G37*J37*D37*C37</f>
        <v>367.91999999999996</v>
      </c>
      <c r="J37" s="18">
        <f>(12.83+17.83)</f>
        <v>30.659999999999997</v>
      </c>
    </row>
    <row r="38" spans="1:10">
      <c r="A38" s="13"/>
      <c r="B38" s="20" t="s">
        <v>124</v>
      </c>
      <c r="C38">
        <v>10</v>
      </c>
      <c r="E38" s="17">
        <v>3.5</v>
      </c>
      <c r="F38" s="17"/>
      <c r="G38" s="17">
        <v>3.5</v>
      </c>
      <c r="H38" s="54">
        <f>G38*E38*C38</f>
        <v>122.5</v>
      </c>
      <c r="J38" s="18"/>
    </row>
    <row r="39" spans="1:10">
      <c r="A39" s="13"/>
      <c r="B39" s="20"/>
      <c r="E39" s="17"/>
      <c r="F39" s="17"/>
      <c r="G39" s="17" t="s">
        <v>50</v>
      </c>
      <c r="H39" s="14">
        <f>SUM(H34:H37)</f>
        <v>731.4</v>
      </c>
    </row>
    <row r="40" spans="1:10">
      <c r="A40" s="13"/>
      <c r="B40" s="20" t="s">
        <v>26</v>
      </c>
      <c r="E40" s="17"/>
      <c r="F40" s="17"/>
      <c r="G40" s="17"/>
      <c r="H40" s="14"/>
    </row>
    <row r="41" spans="1:10">
      <c r="A41" s="13"/>
      <c r="B41" s="20" t="s">
        <v>27</v>
      </c>
      <c r="C41">
        <v>2</v>
      </c>
      <c r="E41" s="17"/>
      <c r="F41" s="17">
        <v>3.5</v>
      </c>
      <c r="G41" s="17">
        <v>6</v>
      </c>
      <c r="H41" s="14">
        <f t="shared" ref="H41" si="2">G41*F41*C41</f>
        <v>42</v>
      </c>
    </row>
    <row r="42" spans="1:10">
      <c r="A42" s="13"/>
      <c r="B42" s="20"/>
      <c r="E42" s="17"/>
      <c r="F42" s="17"/>
      <c r="G42" s="17" t="s">
        <v>50</v>
      </c>
      <c r="H42" s="14">
        <f>SUM(H41:H41)</f>
        <v>42</v>
      </c>
    </row>
    <row r="43" spans="1:10">
      <c r="A43" s="13"/>
      <c r="B43" s="20"/>
      <c r="E43" s="17" t="s">
        <v>53</v>
      </c>
      <c r="F43" s="17"/>
      <c r="G43" s="17"/>
      <c r="H43" s="14">
        <f>H39-H42</f>
        <v>689.4</v>
      </c>
    </row>
    <row r="44" spans="1:10" ht="90">
      <c r="A44" s="13">
        <v>8</v>
      </c>
      <c r="B44" s="19" t="s">
        <v>29</v>
      </c>
      <c r="E44" s="17"/>
      <c r="F44" s="17"/>
      <c r="G44" s="17"/>
      <c r="H44" s="14"/>
    </row>
    <row r="45" spans="1:10">
      <c r="A45" s="13"/>
      <c r="B45" s="20" t="s">
        <v>30</v>
      </c>
      <c r="C45">
        <v>1</v>
      </c>
      <c r="E45" s="17"/>
      <c r="F45" s="17">
        <v>12</v>
      </c>
      <c r="G45" s="17">
        <v>1.83</v>
      </c>
      <c r="H45" s="14">
        <f>G45*F45*C45</f>
        <v>21.96</v>
      </c>
    </row>
    <row r="46" spans="1:10">
      <c r="A46" s="13"/>
      <c r="B46" s="20" t="s">
        <v>31</v>
      </c>
      <c r="C46">
        <v>1</v>
      </c>
      <c r="E46" s="17"/>
      <c r="F46" s="17">
        <v>12</v>
      </c>
      <c r="G46" s="17">
        <v>3</v>
      </c>
      <c r="H46" s="14">
        <f>G46*F46*C46</f>
        <v>36</v>
      </c>
    </row>
    <row r="47" spans="1:10">
      <c r="A47" s="13"/>
      <c r="B47" s="20" t="s">
        <v>13</v>
      </c>
      <c r="C47">
        <v>1</v>
      </c>
      <c r="E47" s="17"/>
      <c r="F47" s="17">
        <v>6</v>
      </c>
      <c r="G47" s="17">
        <v>3</v>
      </c>
      <c r="H47" s="14">
        <f>G47*F47*C47</f>
        <v>18</v>
      </c>
    </row>
    <row r="48" spans="1:10">
      <c r="A48" s="13"/>
      <c r="B48" s="20"/>
      <c r="E48" s="17"/>
      <c r="F48" s="17"/>
      <c r="G48" s="17" t="s">
        <v>50</v>
      </c>
      <c r="H48" s="14">
        <f>SUM(H45:H47)</f>
        <v>75.960000000000008</v>
      </c>
    </row>
    <row r="49" spans="1:8" ht="75">
      <c r="A49" s="13">
        <v>9</v>
      </c>
      <c r="B49" s="19" t="s">
        <v>32</v>
      </c>
      <c r="E49" s="17"/>
      <c r="F49" s="17"/>
      <c r="G49" s="17"/>
      <c r="H49" s="14"/>
    </row>
    <row r="50" spans="1:8">
      <c r="A50" s="13"/>
      <c r="B50" s="20" t="s">
        <v>13</v>
      </c>
      <c r="C50">
        <v>1</v>
      </c>
      <c r="E50" s="17"/>
      <c r="F50" s="17">
        <v>12</v>
      </c>
      <c r="G50" s="17">
        <v>4</v>
      </c>
      <c r="H50" s="14">
        <f>G50*F50*C50</f>
        <v>48</v>
      </c>
    </row>
    <row r="51" spans="1:8">
      <c r="A51" s="13"/>
      <c r="B51" s="20"/>
      <c r="C51">
        <v>1</v>
      </c>
      <c r="E51" s="17"/>
      <c r="F51" s="17">
        <v>6</v>
      </c>
      <c r="G51" s="17">
        <v>4</v>
      </c>
      <c r="H51" s="14">
        <f>G51*F51*C51</f>
        <v>24</v>
      </c>
    </row>
    <row r="52" spans="1:8">
      <c r="A52" s="13"/>
      <c r="B52" s="20"/>
      <c r="E52" s="17"/>
      <c r="F52" s="17"/>
      <c r="G52" s="17" t="s">
        <v>54</v>
      </c>
      <c r="H52" s="14">
        <f>SUM(H50:H51)</f>
        <v>72</v>
      </c>
    </row>
    <row r="53" spans="1:8" ht="105">
      <c r="A53" s="13">
        <v>10</v>
      </c>
      <c r="B53" s="19" t="s">
        <v>33</v>
      </c>
      <c r="E53" s="17"/>
      <c r="F53" s="17"/>
      <c r="G53" s="17"/>
      <c r="H53" s="14"/>
    </row>
    <row r="54" spans="1:8">
      <c r="A54" s="13"/>
      <c r="B54" s="20"/>
      <c r="C54">
        <v>1</v>
      </c>
      <c r="E54" s="17"/>
      <c r="F54" s="17">
        <v>6</v>
      </c>
      <c r="G54" s="17">
        <v>7</v>
      </c>
      <c r="H54" s="14">
        <f>G54*F54*C54</f>
        <v>42</v>
      </c>
    </row>
    <row r="55" spans="1:8">
      <c r="A55" s="13"/>
      <c r="B55" s="20"/>
      <c r="E55" s="17"/>
      <c r="F55" s="17"/>
      <c r="G55" s="17" t="s">
        <v>34</v>
      </c>
      <c r="H55" s="14">
        <v>42</v>
      </c>
    </row>
    <row r="56" spans="1:8" ht="105">
      <c r="A56" s="13">
        <v>11</v>
      </c>
      <c r="B56" s="19" t="s">
        <v>35</v>
      </c>
      <c r="E56" s="17"/>
      <c r="F56" s="17"/>
      <c r="G56" s="17"/>
      <c r="H56" s="14"/>
    </row>
    <row r="57" spans="1:8">
      <c r="A57" s="13"/>
      <c r="B57" s="20" t="s">
        <v>36</v>
      </c>
      <c r="C57">
        <v>1</v>
      </c>
      <c r="E57" s="17"/>
      <c r="F57" s="17">
        <v>3.5</v>
      </c>
      <c r="G57" s="17">
        <v>7</v>
      </c>
      <c r="H57" s="14">
        <f>G57*F57*C57</f>
        <v>24.5</v>
      </c>
    </row>
    <row r="58" spans="1:8">
      <c r="A58" s="13"/>
      <c r="B58" s="20" t="s">
        <v>83</v>
      </c>
      <c r="C58">
        <v>2</v>
      </c>
      <c r="E58" s="17"/>
      <c r="F58" s="17">
        <v>3.5</v>
      </c>
      <c r="G58" s="17">
        <v>3.92</v>
      </c>
      <c r="H58" s="14">
        <f>G58*F58*C58</f>
        <v>27.439999999999998</v>
      </c>
    </row>
    <row r="59" spans="1:8">
      <c r="A59" s="13"/>
      <c r="B59" s="20"/>
      <c r="E59" s="17"/>
      <c r="F59" s="17"/>
      <c r="G59" s="17" t="s">
        <v>50</v>
      </c>
      <c r="H59" s="14">
        <f>SUM(H57:H58)</f>
        <v>51.94</v>
      </c>
    </row>
    <row r="60" spans="1:8" ht="75">
      <c r="A60" s="13">
        <v>12</v>
      </c>
      <c r="B60" s="19" t="s">
        <v>37</v>
      </c>
      <c r="E60" s="17"/>
      <c r="F60" s="17"/>
      <c r="G60" s="17"/>
      <c r="H60" s="14"/>
    </row>
    <row r="61" spans="1:8">
      <c r="A61" s="13"/>
      <c r="B61" s="20" t="s">
        <v>38</v>
      </c>
      <c r="C61">
        <v>2</v>
      </c>
      <c r="E61" s="17"/>
      <c r="F61" s="17">
        <v>3.5</v>
      </c>
      <c r="G61" s="17">
        <v>8</v>
      </c>
      <c r="H61" s="14">
        <f>G61*F61*C61</f>
        <v>56</v>
      </c>
    </row>
    <row r="62" spans="1:8">
      <c r="A62" s="13"/>
      <c r="B62" s="20"/>
      <c r="E62" s="17"/>
      <c r="F62" s="17"/>
      <c r="G62" s="17" t="s">
        <v>34</v>
      </c>
      <c r="H62" s="14">
        <f>SUM(H61:H61)</f>
        <v>56</v>
      </c>
    </row>
    <row r="63" spans="1:8" ht="75">
      <c r="A63" s="13">
        <v>13</v>
      </c>
      <c r="B63" s="19" t="s">
        <v>39</v>
      </c>
      <c r="E63" s="17"/>
      <c r="F63" s="17"/>
      <c r="G63" s="17"/>
      <c r="H63" s="14"/>
    </row>
    <row r="64" spans="1:8">
      <c r="A64" s="13"/>
      <c r="B64" s="20"/>
      <c r="C64">
        <v>2</v>
      </c>
      <c r="E64" s="17"/>
      <c r="F64" s="17">
        <v>6</v>
      </c>
      <c r="G64" s="17">
        <v>6</v>
      </c>
      <c r="H64" s="14">
        <f>G64*F64*C64</f>
        <v>72</v>
      </c>
    </row>
    <row r="65" spans="1:10">
      <c r="A65" s="13"/>
      <c r="B65" s="20"/>
      <c r="E65" s="17"/>
      <c r="F65" s="17"/>
      <c r="G65" s="17" t="s">
        <v>34</v>
      </c>
      <c r="H65" s="14">
        <f>SUM(H64)</f>
        <v>72</v>
      </c>
    </row>
    <row r="66" spans="1:10" ht="45">
      <c r="A66" s="13">
        <v>14</v>
      </c>
      <c r="B66" s="19" t="s">
        <v>40</v>
      </c>
      <c r="E66" s="17"/>
      <c r="F66" s="17"/>
      <c r="G66" s="17"/>
      <c r="H66" s="14"/>
    </row>
    <row r="67" spans="1:10">
      <c r="A67" s="13"/>
      <c r="B67" s="20" t="s">
        <v>13</v>
      </c>
      <c r="C67">
        <v>2</v>
      </c>
      <c r="E67" s="17"/>
      <c r="F67" s="17">
        <v>12</v>
      </c>
      <c r="G67" s="17">
        <v>7</v>
      </c>
      <c r="H67" s="14">
        <f>G67*F67*C67</f>
        <v>168</v>
      </c>
    </row>
    <row r="68" spans="1:10">
      <c r="A68" s="13"/>
      <c r="B68" s="20"/>
      <c r="E68" s="17"/>
      <c r="F68" s="17"/>
      <c r="G68" s="17" t="s">
        <v>34</v>
      </c>
      <c r="H68" s="14">
        <f>SUM(H67)</f>
        <v>168</v>
      </c>
    </row>
    <row r="69" spans="1:10" ht="45">
      <c r="A69" s="13">
        <v>15</v>
      </c>
      <c r="B69" s="19" t="s">
        <v>41</v>
      </c>
      <c r="E69" s="17"/>
      <c r="F69" s="17"/>
      <c r="G69" s="17"/>
      <c r="H69" s="14"/>
    </row>
    <row r="70" spans="1:10">
      <c r="A70" s="13"/>
      <c r="B70" s="20" t="s">
        <v>42</v>
      </c>
      <c r="C70">
        <v>1</v>
      </c>
      <c r="E70" s="17"/>
      <c r="F70" s="17">
        <v>12</v>
      </c>
      <c r="G70" s="17">
        <v>5.92</v>
      </c>
      <c r="H70" s="14">
        <f>G70*F70*C70</f>
        <v>71.039999999999992</v>
      </c>
    </row>
    <row r="71" spans="1:10">
      <c r="A71" s="13"/>
      <c r="B71" s="20" t="s">
        <v>43</v>
      </c>
      <c r="C71">
        <v>1</v>
      </c>
      <c r="D71">
        <v>2</v>
      </c>
      <c r="E71" s="17" t="s">
        <v>82</v>
      </c>
      <c r="F71" s="17"/>
      <c r="G71" s="17">
        <v>4.67</v>
      </c>
      <c r="H71" s="14">
        <f>G71*J71*D71*C71</f>
        <v>286.36439999999999</v>
      </c>
      <c r="J71" s="17">
        <f>(12.83+17.83)</f>
        <v>30.659999999999997</v>
      </c>
    </row>
    <row r="72" spans="1:10">
      <c r="A72" s="13"/>
      <c r="B72" s="20"/>
      <c r="E72" s="17"/>
      <c r="F72" s="17"/>
      <c r="G72" s="17" t="s">
        <v>34</v>
      </c>
      <c r="H72" s="14">
        <f>SUM(H70:H71)</f>
        <v>357.40440000000001</v>
      </c>
    </row>
    <row r="73" spans="1:10">
      <c r="A73" s="13"/>
      <c r="B73" s="20" t="s">
        <v>26</v>
      </c>
      <c r="E73" s="17"/>
      <c r="F73" s="17"/>
      <c r="G73" s="17"/>
      <c r="H73" s="14"/>
    </row>
    <row r="74" spans="1:10">
      <c r="A74" s="13"/>
      <c r="B74" s="20" t="s">
        <v>28</v>
      </c>
      <c r="C74">
        <v>1</v>
      </c>
      <c r="E74" s="17"/>
      <c r="F74" s="17">
        <v>4.5</v>
      </c>
      <c r="G74" s="17">
        <v>3.33</v>
      </c>
      <c r="H74" s="14">
        <f>G74*F74*C74</f>
        <v>14.984999999999999</v>
      </c>
    </row>
    <row r="75" spans="1:10">
      <c r="A75" s="13"/>
      <c r="B75" s="20" t="s">
        <v>28</v>
      </c>
      <c r="C75">
        <v>1</v>
      </c>
      <c r="E75" s="17"/>
      <c r="F75" s="17">
        <v>3.5</v>
      </c>
      <c r="G75" s="17">
        <v>3.33</v>
      </c>
      <c r="H75" s="14">
        <f t="shared" ref="H75:H77" si="3">G75*F75*C75</f>
        <v>11.655000000000001</v>
      </c>
    </row>
    <row r="76" spans="1:10">
      <c r="A76" s="13"/>
      <c r="B76" s="20" t="s">
        <v>28</v>
      </c>
      <c r="C76">
        <v>1</v>
      </c>
      <c r="E76" s="17"/>
      <c r="F76" s="17">
        <v>2.5</v>
      </c>
      <c r="G76" s="17">
        <v>1.25</v>
      </c>
      <c r="H76" s="14">
        <f t="shared" si="3"/>
        <v>3.125</v>
      </c>
    </row>
    <row r="77" spans="1:10">
      <c r="A77" s="13"/>
      <c r="B77" s="20" t="s">
        <v>27</v>
      </c>
      <c r="C77">
        <v>3</v>
      </c>
      <c r="E77" s="17"/>
      <c r="F77" s="17">
        <v>4.5</v>
      </c>
      <c r="G77" s="17">
        <v>3.33</v>
      </c>
      <c r="H77" s="14">
        <f t="shared" si="3"/>
        <v>44.954999999999998</v>
      </c>
    </row>
    <row r="78" spans="1:10">
      <c r="A78" s="13"/>
      <c r="B78" s="20"/>
      <c r="E78" s="17"/>
      <c r="F78" s="17"/>
      <c r="G78" s="17" t="s">
        <v>34</v>
      </c>
      <c r="H78" s="14">
        <f>SUM(H74:H77)</f>
        <v>74.72</v>
      </c>
    </row>
    <row r="79" spans="1:10">
      <c r="A79" s="13"/>
      <c r="B79" s="20"/>
      <c r="E79" s="17" t="s">
        <v>44</v>
      </c>
      <c r="F79" s="17"/>
      <c r="G79" s="17"/>
      <c r="H79" s="14">
        <f>H72-H78</f>
        <v>282.68439999999998</v>
      </c>
    </row>
    <row r="80" spans="1:10">
      <c r="A80" s="13"/>
      <c r="B80" s="20"/>
      <c r="E80" s="17" t="s">
        <v>81</v>
      </c>
      <c r="F80" s="17"/>
      <c r="G80" s="17"/>
      <c r="H80" s="14">
        <f>SUM(H79*50%)</f>
        <v>141.34219999999999</v>
      </c>
    </row>
    <row r="81" spans="1:8" ht="45">
      <c r="A81" s="13">
        <v>16</v>
      </c>
      <c r="B81" s="19" t="s">
        <v>45</v>
      </c>
      <c r="E81" s="17"/>
      <c r="F81" s="17"/>
      <c r="G81" s="17"/>
      <c r="H81" s="14"/>
    </row>
    <row r="82" spans="1:8">
      <c r="A82" s="13"/>
      <c r="B82" s="20" t="s">
        <v>46</v>
      </c>
      <c r="E82" s="17"/>
      <c r="F82" s="17"/>
      <c r="G82" s="17"/>
      <c r="H82" s="14">
        <f>$H$79</f>
        <v>282.68439999999998</v>
      </c>
    </row>
    <row r="83" spans="1:8">
      <c r="A83" s="13"/>
      <c r="B83" s="20"/>
      <c r="E83" s="17"/>
      <c r="F83" s="17"/>
      <c r="G83" s="17" t="s">
        <v>50</v>
      </c>
      <c r="H83" s="14">
        <f>$H$79</f>
        <v>282.68439999999998</v>
      </c>
    </row>
    <row r="84" spans="1:8" ht="60">
      <c r="A84" s="13">
        <v>17</v>
      </c>
      <c r="B84" s="19" t="s">
        <v>47</v>
      </c>
      <c r="D84" s="3"/>
      <c r="E84" s="17"/>
      <c r="F84" s="17"/>
      <c r="G84" s="17"/>
      <c r="H84" s="14"/>
    </row>
    <row r="85" spans="1:8">
      <c r="A85" s="13"/>
      <c r="B85" s="20"/>
      <c r="C85">
        <v>2</v>
      </c>
      <c r="E85" s="17">
        <v>7</v>
      </c>
      <c r="F85" s="17"/>
      <c r="G85" s="17">
        <v>7</v>
      </c>
      <c r="H85" s="14">
        <f>SUM(G85*E85*C85)</f>
        <v>98</v>
      </c>
    </row>
    <row r="86" spans="1:8">
      <c r="A86" s="13"/>
      <c r="B86" s="20"/>
      <c r="E86" s="17"/>
      <c r="F86" s="17"/>
      <c r="G86" s="17" t="s">
        <v>34</v>
      </c>
      <c r="H86" s="14">
        <f>SUM(H85)</f>
        <v>98</v>
      </c>
    </row>
    <row r="87" spans="1:8" ht="60">
      <c r="A87" s="13">
        <v>18</v>
      </c>
      <c r="B87" s="19" t="s">
        <v>48</v>
      </c>
      <c r="E87" s="17"/>
      <c r="F87" s="17"/>
      <c r="G87" s="17"/>
      <c r="H87" s="14"/>
    </row>
    <row r="88" spans="1:8">
      <c r="A88" s="13"/>
      <c r="B88" s="20"/>
      <c r="C88">
        <v>1</v>
      </c>
      <c r="E88" s="17"/>
      <c r="F88" s="17">
        <v>13</v>
      </c>
      <c r="G88" s="17">
        <v>18</v>
      </c>
      <c r="H88" s="14">
        <f>G88*F88*C88</f>
        <v>234</v>
      </c>
    </row>
    <row r="89" spans="1:8">
      <c r="A89" s="13"/>
      <c r="B89" s="20"/>
      <c r="E89" s="17"/>
      <c r="F89" s="17"/>
      <c r="G89" s="17" t="s">
        <v>34</v>
      </c>
      <c r="H89" s="14">
        <f>SUM(H88)</f>
        <v>234</v>
      </c>
    </row>
    <row r="90" spans="1:8" ht="47.25" customHeight="1">
      <c r="A90" s="13">
        <v>19</v>
      </c>
      <c r="B90" s="19" t="s">
        <v>84</v>
      </c>
      <c r="E90" s="17"/>
      <c r="F90" s="17"/>
      <c r="G90" s="17"/>
      <c r="H90" s="14"/>
    </row>
    <row r="91" spans="1:8">
      <c r="A91" s="13"/>
      <c r="B91" s="20"/>
      <c r="C91">
        <v>2</v>
      </c>
      <c r="E91" s="17"/>
      <c r="F91" s="17">
        <v>6</v>
      </c>
      <c r="G91" s="17">
        <v>6</v>
      </c>
      <c r="H91" s="14">
        <f>G91*F91*C91</f>
        <v>72</v>
      </c>
    </row>
    <row r="92" spans="1:8">
      <c r="A92" s="13"/>
      <c r="B92" s="20"/>
      <c r="E92" s="17"/>
      <c r="F92" s="17"/>
      <c r="G92" s="17" t="s">
        <v>34</v>
      </c>
      <c r="H92" s="14">
        <f>SUM(H91)</f>
        <v>72</v>
      </c>
    </row>
    <row r="93" spans="1:8" ht="45">
      <c r="A93" s="13">
        <v>20</v>
      </c>
      <c r="B93" s="19" t="s">
        <v>49</v>
      </c>
      <c r="E93" s="17"/>
      <c r="F93" s="17"/>
      <c r="G93" s="17"/>
      <c r="H93" s="14"/>
    </row>
    <row r="94" spans="1:8">
      <c r="A94" s="13"/>
      <c r="B94" s="20"/>
      <c r="C94">
        <v>2</v>
      </c>
      <c r="E94" s="17"/>
      <c r="F94" s="17">
        <v>12</v>
      </c>
      <c r="G94" s="17">
        <v>7</v>
      </c>
      <c r="H94" s="14">
        <f>G94*F94*C94</f>
        <v>168</v>
      </c>
    </row>
    <row r="95" spans="1:8">
      <c r="A95" s="13"/>
      <c r="B95" s="20"/>
      <c r="E95" s="17"/>
      <c r="F95" s="17"/>
      <c r="G95" s="17" t="s">
        <v>34</v>
      </c>
      <c r="H95" s="14">
        <f>SUM(H94)</f>
        <v>168</v>
      </c>
    </row>
    <row r="96" spans="1:8" ht="45">
      <c r="A96" s="13">
        <v>21</v>
      </c>
      <c r="B96" s="19" t="s">
        <v>51</v>
      </c>
      <c r="E96" s="17"/>
      <c r="F96" s="17"/>
      <c r="G96" s="17"/>
      <c r="H96" s="14"/>
    </row>
    <row r="97" spans="1:8">
      <c r="A97" s="13"/>
      <c r="B97" s="20"/>
      <c r="C97">
        <v>2</v>
      </c>
      <c r="E97" s="17"/>
      <c r="F97" s="17">
        <v>6</v>
      </c>
      <c r="G97" s="17">
        <v>7</v>
      </c>
      <c r="H97" s="14">
        <f>G97*F97*C97</f>
        <v>84</v>
      </c>
    </row>
    <row r="98" spans="1:8">
      <c r="A98" s="13"/>
      <c r="B98" s="20"/>
      <c r="E98" s="17"/>
      <c r="F98" s="17"/>
      <c r="G98" s="17" t="s">
        <v>34</v>
      </c>
      <c r="H98" s="14">
        <f>SUM(H97:H97)</f>
        <v>84</v>
      </c>
    </row>
    <row r="99" spans="1:8" ht="75">
      <c r="A99" s="13">
        <v>22</v>
      </c>
      <c r="B99" s="19" t="s">
        <v>52</v>
      </c>
      <c r="E99" s="17"/>
      <c r="F99" s="17"/>
      <c r="G99" s="17"/>
      <c r="H99" s="14"/>
    </row>
    <row r="100" spans="1:8">
      <c r="A100" s="13"/>
      <c r="B100" s="20"/>
      <c r="C100">
        <v>1</v>
      </c>
      <c r="E100" s="17"/>
      <c r="F100" s="17">
        <v>4</v>
      </c>
      <c r="G100" s="17"/>
      <c r="H100" s="14">
        <v>4</v>
      </c>
    </row>
    <row r="101" spans="1:8">
      <c r="A101" s="13"/>
      <c r="B101" s="20"/>
      <c r="E101" s="17"/>
      <c r="F101" s="17"/>
      <c r="G101" s="17" t="s">
        <v>34</v>
      </c>
      <c r="H101" s="14">
        <v>4</v>
      </c>
    </row>
    <row r="102" spans="1:8" ht="60">
      <c r="A102" s="13">
        <v>23</v>
      </c>
      <c r="B102" s="3" t="s">
        <v>125</v>
      </c>
    </row>
    <row r="103" spans="1:8">
      <c r="C103">
        <v>1</v>
      </c>
      <c r="D103">
        <v>2</v>
      </c>
      <c r="E103" s="70" t="s">
        <v>126</v>
      </c>
      <c r="F103" s="70"/>
      <c r="G103">
        <v>4.5</v>
      </c>
      <c r="H103">
        <v>279</v>
      </c>
    </row>
    <row r="104" spans="1:8">
      <c r="C104">
        <v>1</v>
      </c>
      <c r="E104" s="17">
        <v>15</v>
      </c>
      <c r="G104" s="17">
        <v>9.5</v>
      </c>
      <c r="H104">
        <f>G104*E104</f>
        <v>142.5</v>
      </c>
    </row>
    <row r="105" spans="1:8">
      <c r="C105">
        <v>1</v>
      </c>
      <c r="E105" s="17">
        <v>10</v>
      </c>
      <c r="F105" s="17"/>
      <c r="G105" s="17">
        <v>9.5</v>
      </c>
      <c r="H105">
        <f>G105*E105</f>
        <v>95</v>
      </c>
    </row>
    <row r="106" spans="1:8">
      <c r="E106" s="17"/>
      <c r="F106" s="17"/>
      <c r="G106" s="17"/>
      <c r="H106">
        <f>SUM(H103:H105)</f>
        <v>516.5</v>
      </c>
    </row>
    <row r="107" spans="1:8">
      <c r="B107" t="s">
        <v>127</v>
      </c>
      <c r="C107">
        <v>3</v>
      </c>
      <c r="E107" s="17">
        <v>6</v>
      </c>
      <c r="F107" s="17"/>
      <c r="G107" s="17">
        <v>3.5</v>
      </c>
      <c r="H107">
        <f>G107*E107*C107</f>
        <v>63</v>
      </c>
    </row>
    <row r="108" spans="1:8">
      <c r="C108">
        <v>1</v>
      </c>
      <c r="E108" s="17">
        <v>8</v>
      </c>
      <c r="F108" s="17"/>
      <c r="G108" s="17">
        <v>3.5</v>
      </c>
      <c r="H108">
        <f t="shared" ref="H108:H109" si="4">G108*E108*C108</f>
        <v>28</v>
      </c>
    </row>
    <row r="109" spans="1:8">
      <c r="C109">
        <v>2</v>
      </c>
      <c r="E109" s="17">
        <v>4</v>
      </c>
      <c r="F109" s="17"/>
      <c r="G109" s="17">
        <v>8</v>
      </c>
      <c r="H109">
        <f t="shared" si="4"/>
        <v>64</v>
      </c>
    </row>
    <row r="110" spans="1:8">
      <c r="E110" s="17"/>
      <c r="F110" s="17"/>
      <c r="G110" s="17"/>
      <c r="H110">
        <f>H109+H108+H107</f>
        <v>155</v>
      </c>
    </row>
    <row r="111" spans="1:8">
      <c r="E111" s="70" t="s">
        <v>128</v>
      </c>
      <c r="F111" s="70"/>
      <c r="G111" s="17"/>
      <c r="H111">
        <v>362</v>
      </c>
    </row>
    <row r="112" spans="1:8">
      <c r="E112" s="17"/>
      <c r="F112" s="17"/>
      <c r="G112" s="17"/>
    </row>
    <row r="113" spans="5:7">
      <c r="E113" s="17"/>
      <c r="F113" s="17"/>
      <c r="G113" s="17"/>
    </row>
    <row r="114" spans="5:7">
      <c r="E114" s="17"/>
      <c r="F114" s="17"/>
      <c r="G114" s="17"/>
    </row>
    <row r="115" spans="5:7">
      <c r="E115" s="17"/>
      <c r="F115" s="17"/>
      <c r="G115" s="17"/>
    </row>
    <row r="116" spans="5:7">
      <c r="E116" s="17"/>
      <c r="F116" s="17"/>
      <c r="G116" s="17"/>
    </row>
    <row r="117" spans="5:7">
      <c r="E117" s="17"/>
      <c r="F117" s="17"/>
      <c r="G117" s="17"/>
    </row>
    <row r="118" spans="5:7">
      <c r="E118" s="17"/>
      <c r="F118" s="17"/>
      <c r="G118" s="17"/>
    </row>
    <row r="119" spans="5:7">
      <c r="E119" s="17"/>
      <c r="F119" s="17"/>
      <c r="G119" s="17"/>
    </row>
    <row r="120" spans="5:7">
      <c r="E120" s="17"/>
      <c r="F120" s="17"/>
      <c r="G120" s="17"/>
    </row>
    <row r="121" spans="5:7">
      <c r="E121" s="17"/>
      <c r="F121" s="17"/>
      <c r="G121" s="17"/>
    </row>
    <row r="122" spans="5:7">
      <c r="E122" s="17"/>
      <c r="F122" s="17"/>
      <c r="G122" s="17"/>
    </row>
    <row r="123" spans="5:7">
      <c r="E123" s="17"/>
      <c r="F123" s="17"/>
      <c r="G123" s="17"/>
    </row>
    <row r="124" spans="5:7">
      <c r="E124" s="17"/>
      <c r="F124" s="17"/>
      <c r="G124" s="17"/>
    </row>
    <row r="125" spans="5:7">
      <c r="E125" s="17"/>
      <c r="F125" s="17"/>
      <c r="G125" s="17"/>
    </row>
    <row r="126" spans="5:7">
      <c r="E126" s="17"/>
      <c r="F126" s="17"/>
      <c r="G126" s="17"/>
    </row>
    <row r="127" spans="5:7">
      <c r="E127" s="17"/>
      <c r="F127" s="17"/>
      <c r="G127" s="17"/>
    </row>
    <row r="128" spans="5:7">
      <c r="E128" s="17"/>
      <c r="F128" s="17"/>
      <c r="G128" s="17"/>
    </row>
    <row r="129" spans="5:7">
      <c r="E129" s="17"/>
      <c r="F129" s="17"/>
      <c r="G129" s="17"/>
    </row>
    <row r="130" spans="5:7">
      <c r="E130" s="17"/>
      <c r="F130" s="17"/>
      <c r="G130" s="17"/>
    </row>
    <row r="131" spans="5:7">
      <c r="E131" s="17"/>
      <c r="F131" s="17"/>
      <c r="G131" s="17"/>
    </row>
    <row r="132" spans="5:7">
      <c r="E132" s="17"/>
      <c r="F132" s="17"/>
      <c r="G132" s="17"/>
    </row>
    <row r="133" spans="5:7">
      <c r="E133" s="17"/>
      <c r="F133" s="17"/>
      <c r="G133" s="17"/>
    </row>
    <row r="134" spans="5:7">
      <c r="E134" s="17"/>
      <c r="F134" s="17"/>
      <c r="G134" s="17"/>
    </row>
    <row r="135" spans="5:7">
      <c r="E135" s="17"/>
      <c r="F135" s="17"/>
      <c r="G135" s="17"/>
    </row>
    <row r="136" spans="5:7">
      <c r="E136" s="17"/>
      <c r="F136" s="17"/>
      <c r="G136" s="17"/>
    </row>
    <row r="137" spans="5:7">
      <c r="E137" s="17"/>
      <c r="F137" s="17"/>
      <c r="G137" s="17"/>
    </row>
    <row r="138" spans="5:7">
      <c r="E138" s="17"/>
      <c r="F138" s="17"/>
      <c r="G138" s="17"/>
    </row>
    <row r="139" spans="5:7">
      <c r="E139" s="17"/>
      <c r="F139" s="17"/>
      <c r="G139" s="17"/>
    </row>
    <row r="140" spans="5:7">
      <c r="E140" s="17"/>
      <c r="F140" s="17"/>
      <c r="G140" s="17"/>
    </row>
    <row r="141" spans="5:7">
      <c r="E141" s="17"/>
      <c r="F141" s="17"/>
      <c r="G141" s="17"/>
    </row>
    <row r="142" spans="5:7">
      <c r="E142" s="17"/>
      <c r="F142" s="17"/>
      <c r="G142" s="17"/>
    </row>
    <row r="143" spans="5:7">
      <c r="E143" s="17"/>
      <c r="F143" s="17"/>
      <c r="G143" s="17"/>
    </row>
    <row r="144" spans="5:7">
      <c r="E144" s="17"/>
      <c r="F144" s="17"/>
      <c r="G144" s="17"/>
    </row>
    <row r="145" spans="5:7">
      <c r="E145" s="17"/>
      <c r="F145" s="17"/>
      <c r="G145" s="17"/>
    </row>
    <row r="146" spans="5:7">
      <c r="E146" s="17"/>
      <c r="F146" s="17"/>
      <c r="G146" s="17"/>
    </row>
    <row r="147" spans="5:7">
      <c r="E147" s="17"/>
      <c r="F147" s="17"/>
      <c r="G147" s="17"/>
    </row>
    <row r="148" spans="5:7">
      <c r="E148" s="17"/>
      <c r="F148" s="17"/>
      <c r="G148" s="17"/>
    </row>
    <row r="149" spans="5:7">
      <c r="E149" s="17"/>
      <c r="F149" s="17"/>
      <c r="G149" s="17"/>
    </row>
    <row r="150" spans="5:7">
      <c r="E150" s="17"/>
      <c r="F150" s="17"/>
      <c r="G150" s="17"/>
    </row>
    <row r="151" spans="5:7">
      <c r="E151" s="17"/>
      <c r="F151" s="17"/>
      <c r="G151" s="17"/>
    </row>
    <row r="152" spans="5:7">
      <c r="E152" s="17"/>
      <c r="F152" s="17"/>
      <c r="G152" s="17"/>
    </row>
    <row r="153" spans="5:7">
      <c r="E153" s="17"/>
      <c r="F153" s="17"/>
      <c r="G153" s="17"/>
    </row>
    <row r="154" spans="5:7">
      <c r="E154" s="17"/>
      <c r="F154" s="17"/>
      <c r="G154" s="17"/>
    </row>
    <row r="155" spans="5:7">
      <c r="E155" s="17"/>
      <c r="F155" s="17"/>
      <c r="G155" s="17"/>
    </row>
    <row r="156" spans="5:7">
      <c r="E156" s="17"/>
      <c r="F156" s="17"/>
      <c r="G156" s="17"/>
    </row>
    <row r="157" spans="5:7">
      <c r="E157" s="17"/>
      <c r="F157" s="17"/>
      <c r="G157" s="17"/>
    </row>
    <row r="158" spans="5:7">
      <c r="E158" s="17"/>
      <c r="F158" s="17"/>
      <c r="G158" s="17"/>
    </row>
    <row r="159" spans="5:7">
      <c r="E159" s="17"/>
      <c r="F159" s="17"/>
      <c r="G159" s="17"/>
    </row>
    <row r="160" spans="5:7">
      <c r="E160" s="17"/>
      <c r="F160" s="17"/>
      <c r="G160" s="17"/>
    </row>
    <row r="161" spans="5:7">
      <c r="E161" s="17"/>
      <c r="F161" s="17"/>
      <c r="G161" s="17"/>
    </row>
    <row r="162" spans="5:7">
      <c r="E162" s="17"/>
      <c r="F162" s="17"/>
      <c r="G162" s="17"/>
    </row>
    <row r="163" spans="5:7">
      <c r="E163" s="17"/>
      <c r="F163" s="17"/>
      <c r="G163" s="17"/>
    </row>
    <row r="164" spans="5:7">
      <c r="E164" s="17"/>
      <c r="F164" s="17"/>
      <c r="G164" s="17"/>
    </row>
    <row r="165" spans="5:7">
      <c r="E165" s="17"/>
      <c r="F165" s="17"/>
      <c r="G165" s="17"/>
    </row>
    <row r="166" spans="5:7">
      <c r="E166" s="17"/>
      <c r="F166" s="17"/>
      <c r="G166" s="17"/>
    </row>
    <row r="167" spans="5:7">
      <c r="E167" s="17"/>
      <c r="F167" s="17"/>
      <c r="G167" s="17"/>
    </row>
    <row r="168" spans="5:7">
      <c r="E168" s="17"/>
      <c r="F168" s="17"/>
      <c r="G168" s="17"/>
    </row>
    <row r="169" spans="5:7">
      <c r="E169" s="17"/>
      <c r="F169" s="17"/>
      <c r="G169" s="17"/>
    </row>
    <row r="170" spans="5:7">
      <c r="E170" s="17"/>
      <c r="F170" s="17"/>
      <c r="G170" s="17"/>
    </row>
    <row r="171" spans="5:7">
      <c r="E171" s="17"/>
      <c r="F171" s="17"/>
      <c r="G171" s="17"/>
    </row>
    <row r="172" spans="5:7">
      <c r="E172" s="17"/>
      <c r="F172" s="17"/>
      <c r="G172" s="17"/>
    </row>
    <row r="173" spans="5:7">
      <c r="E173" s="17"/>
      <c r="F173" s="17"/>
      <c r="G173" s="17"/>
    </row>
    <row r="174" spans="5:7">
      <c r="E174" s="17"/>
      <c r="F174" s="17"/>
      <c r="G174" s="17"/>
    </row>
    <row r="175" spans="5:7">
      <c r="E175" s="17"/>
      <c r="F175" s="17"/>
      <c r="G175" s="17"/>
    </row>
    <row r="176" spans="5:7">
      <c r="E176" s="17"/>
      <c r="F176" s="17"/>
      <c r="G176" s="17"/>
    </row>
    <row r="177" spans="5:7">
      <c r="E177" s="17"/>
      <c r="F177" s="17"/>
      <c r="G177" s="17"/>
    </row>
    <row r="178" spans="5:7">
      <c r="E178" s="17"/>
      <c r="F178" s="17"/>
      <c r="G178" s="17"/>
    </row>
    <row r="179" spans="5:7">
      <c r="E179" s="17"/>
      <c r="F179" s="17"/>
      <c r="G179" s="17"/>
    </row>
    <row r="180" spans="5:7">
      <c r="E180" s="17"/>
      <c r="F180" s="17"/>
      <c r="G180" s="17"/>
    </row>
    <row r="181" spans="5:7">
      <c r="E181" s="17"/>
      <c r="F181" s="17"/>
      <c r="G181" s="17"/>
    </row>
    <row r="182" spans="5:7">
      <c r="E182" s="17"/>
      <c r="F182" s="17"/>
      <c r="G182" s="17"/>
    </row>
    <row r="183" spans="5:7">
      <c r="E183" s="17"/>
      <c r="F183" s="17"/>
      <c r="G183" s="17"/>
    </row>
    <row r="184" spans="5:7">
      <c r="E184" s="17"/>
      <c r="F184" s="17"/>
      <c r="G184" s="17"/>
    </row>
    <row r="185" spans="5:7">
      <c r="E185" s="17"/>
      <c r="F185" s="17"/>
      <c r="G185" s="17"/>
    </row>
    <row r="186" spans="5:7">
      <c r="E186" s="17"/>
      <c r="F186" s="17"/>
      <c r="G186" s="17"/>
    </row>
    <row r="187" spans="5:7">
      <c r="E187" s="17"/>
      <c r="F187" s="17"/>
      <c r="G187" s="17"/>
    </row>
    <row r="188" spans="5:7">
      <c r="E188" s="17"/>
      <c r="F188" s="17"/>
      <c r="G188" s="17"/>
    </row>
    <row r="189" spans="5:7">
      <c r="E189" s="17"/>
      <c r="F189" s="17"/>
      <c r="G189" s="17"/>
    </row>
    <row r="190" spans="5:7">
      <c r="E190" s="17"/>
      <c r="F190" s="17"/>
      <c r="G190" s="17"/>
    </row>
    <row r="191" spans="5:7">
      <c r="E191" s="17"/>
      <c r="F191" s="17"/>
      <c r="G191" s="17"/>
    </row>
    <row r="192" spans="5:7">
      <c r="E192" s="17"/>
      <c r="F192" s="17"/>
      <c r="G192" s="17"/>
    </row>
    <row r="193" spans="5:7">
      <c r="E193" s="17"/>
      <c r="F193" s="17"/>
      <c r="G193" s="17"/>
    </row>
    <row r="194" spans="5:7">
      <c r="E194" s="17"/>
      <c r="F194" s="17"/>
      <c r="G194" s="17"/>
    </row>
    <row r="195" spans="5:7">
      <c r="E195" s="17"/>
      <c r="F195" s="17"/>
      <c r="G195" s="17"/>
    </row>
    <row r="196" spans="5:7">
      <c r="E196" s="17"/>
      <c r="F196" s="17"/>
      <c r="G196" s="17"/>
    </row>
    <row r="197" spans="5:7">
      <c r="E197" s="17"/>
      <c r="F197" s="17"/>
      <c r="G197" s="17"/>
    </row>
    <row r="198" spans="5:7">
      <c r="E198" s="17"/>
      <c r="F198" s="17"/>
      <c r="G198" s="17"/>
    </row>
    <row r="199" spans="5:7">
      <c r="E199" s="17"/>
      <c r="F199" s="17"/>
      <c r="G199" s="17"/>
    </row>
    <row r="200" spans="5:7">
      <c r="E200" s="17"/>
      <c r="F200" s="17"/>
      <c r="G200" s="17"/>
    </row>
    <row r="201" spans="5:7">
      <c r="E201" s="17"/>
      <c r="F201" s="17"/>
      <c r="G201" s="17"/>
    </row>
    <row r="202" spans="5:7">
      <c r="E202" s="17"/>
      <c r="F202" s="17"/>
      <c r="G202" s="17"/>
    </row>
    <row r="203" spans="5:7">
      <c r="E203" s="17"/>
      <c r="F203" s="17"/>
      <c r="G203" s="17"/>
    </row>
    <row r="204" spans="5:7">
      <c r="E204" s="17"/>
      <c r="F204" s="17"/>
      <c r="G204" s="17"/>
    </row>
    <row r="205" spans="5:7">
      <c r="E205" s="17"/>
      <c r="F205" s="17"/>
      <c r="G205" s="17"/>
    </row>
    <row r="206" spans="5:7">
      <c r="E206" s="17"/>
      <c r="F206" s="17"/>
      <c r="G206" s="17"/>
    </row>
    <row r="207" spans="5:7">
      <c r="E207" s="17"/>
      <c r="F207" s="17"/>
      <c r="G207" s="17"/>
    </row>
    <row r="208" spans="5:7">
      <c r="E208" s="17"/>
      <c r="F208" s="17"/>
      <c r="G208" s="17"/>
    </row>
    <row r="209" spans="5:7">
      <c r="E209" s="17"/>
      <c r="F209" s="17"/>
      <c r="G209" s="17"/>
    </row>
    <row r="210" spans="5:7">
      <c r="E210" s="17"/>
      <c r="F210" s="17"/>
      <c r="G210" s="17"/>
    </row>
    <row r="211" spans="5:7">
      <c r="E211" s="17"/>
      <c r="F211" s="17"/>
      <c r="G211" s="17"/>
    </row>
    <row r="212" spans="5:7">
      <c r="E212" s="17"/>
      <c r="F212" s="17"/>
      <c r="G212" s="17"/>
    </row>
    <row r="213" spans="5:7">
      <c r="E213" s="17"/>
      <c r="F213" s="17"/>
      <c r="G213" s="17"/>
    </row>
    <row r="214" spans="5:7">
      <c r="E214" s="17"/>
      <c r="F214" s="17"/>
      <c r="G214" s="17"/>
    </row>
    <row r="215" spans="5:7">
      <c r="E215" s="17"/>
      <c r="F215" s="17"/>
      <c r="G215" s="17"/>
    </row>
    <row r="216" spans="5:7">
      <c r="E216" s="17"/>
      <c r="F216" s="17"/>
      <c r="G216" s="17"/>
    </row>
    <row r="217" spans="5:7">
      <c r="E217" s="17"/>
      <c r="F217" s="17"/>
      <c r="G217" s="17"/>
    </row>
    <row r="218" spans="5:7">
      <c r="E218" s="17"/>
      <c r="F218" s="17"/>
      <c r="G218" s="17"/>
    </row>
    <row r="219" spans="5:7">
      <c r="E219" s="17"/>
      <c r="F219" s="17"/>
      <c r="G219" s="17"/>
    </row>
    <row r="220" spans="5:7">
      <c r="E220" s="17"/>
      <c r="F220" s="17"/>
      <c r="G220" s="17"/>
    </row>
    <row r="221" spans="5:7">
      <c r="E221" s="17"/>
      <c r="F221" s="17"/>
      <c r="G221" s="17"/>
    </row>
    <row r="222" spans="5:7">
      <c r="E222" s="17"/>
      <c r="F222" s="17"/>
      <c r="G222" s="17"/>
    </row>
    <row r="223" spans="5:7">
      <c r="E223" s="17"/>
      <c r="F223" s="17"/>
      <c r="G223" s="17"/>
    </row>
    <row r="224" spans="5:7">
      <c r="E224" s="17"/>
      <c r="F224" s="17"/>
      <c r="G224" s="17"/>
    </row>
    <row r="225" spans="5:7">
      <c r="E225" s="17"/>
      <c r="F225" s="17"/>
      <c r="G225" s="17"/>
    </row>
    <row r="226" spans="5:7">
      <c r="E226" s="17"/>
      <c r="F226" s="17"/>
      <c r="G226" s="17"/>
    </row>
    <row r="227" spans="5:7">
      <c r="E227" s="17"/>
      <c r="F227" s="17"/>
      <c r="G227" s="17"/>
    </row>
    <row r="228" spans="5:7">
      <c r="E228" s="17"/>
      <c r="F228" s="17"/>
      <c r="G228" s="17"/>
    </row>
    <row r="229" spans="5:7">
      <c r="E229" s="17"/>
      <c r="F229" s="17"/>
      <c r="G229" s="17"/>
    </row>
    <row r="230" spans="5:7">
      <c r="E230" s="17"/>
      <c r="F230" s="17"/>
      <c r="G230" s="17"/>
    </row>
    <row r="231" spans="5:7">
      <c r="E231" s="17"/>
      <c r="F231" s="17"/>
      <c r="G231" s="17"/>
    </row>
    <row r="232" spans="5:7">
      <c r="E232" s="17"/>
      <c r="F232" s="17"/>
      <c r="G232" s="17"/>
    </row>
    <row r="233" spans="5:7">
      <c r="E233" s="17"/>
      <c r="F233" s="17"/>
      <c r="G233" s="17"/>
    </row>
    <row r="234" spans="5:7">
      <c r="E234" s="17"/>
      <c r="F234" s="17"/>
      <c r="G234" s="17"/>
    </row>
    <row r="235" spans="5:7">
      <c r="E235" s="17"/>
      <c r="F235" s="17"/>
      <c r="G235" s="17"/>
    </row>
    <row r="236" spans="5:7">
      <c r="E236" s="17"/>
      <c r="F236" s="17"/>
      <c r="G236" s="17"/>
    </row>
    <row r="237" spans="5:7">
      <c r="E237" s="17"/>
      <c r="F237" s="17"/>
      <c r="G237" s="17"/>
    </row>
    <row r="238" spans="5:7">
      <c r="E238" s="17"/>
      <c r="F238" s="17"/>
      <c r="G238" s="17"/>
    </row>
    <row r="239" spans="5:7">
      <c r="E239" s="17"/>
      <c r="F239" s="17"/>
      <c r="G239" s="17"/>
    </row>
    <row r="240" spans="5:7">
      <c r="E240" s="17"/>
      <c r="F240" s="17"/>
      <c r="G240" s="17"/>
    </row>
    <row r="241" spans="5:7">
      <c r="E241" s="17"/>
      <c r="F241" s="17"/>
      <c r="G241" s="17"/>
    </row>
    <row r="242" spans="5:7">
      <c r="E242" s="17"/>
      <c r="F242" s="17"/>
      <c r="G242" s="17"/>
    </row>
    <row r="243" spans="5:7">
      <c r="E243" s="17"/>
      <c r="F243" s="17"/>
      <c r="G243" s="17"/>
    </row>
    <row r="244" spans="5:7">
      <c r="E244" s="17"/>
      <c r="F244" s="17"/>
      <c r="G244" s="17"/>
    </row>
    <row r="245" spans="5:7">
      <c r="E245" s="17"/>
      <c r="F245" s="17"/>
      <c r="G245" s="17"/>
    </row>
    <row r="246" spans="5:7">
      <c r="E246" s="17"/>
      <c r="F246" s="17"/>
      <c r="G246" s="17"/>
    </row>
    <row r="247" spans="5:7">
      <c r="E247" s="17"/>
      <c r="F247" s="17"/>
      <c r="G247" s="17"/>
    </row>
    <row r="248" spans="5:7">
      <c r="E248" s="17"/>
      <c r="F248" s="17"/>
      <c r="G248" s="17"/>
    </row>
    <row r="249" spans="5:7">
      <c r="E249" s="17"/>
      <c r="F249" s="17"/>
      <c r="G249" s="17"/>
    </row>
    <row r="250" spans="5:7">
      <c r="E250" s="17"/>
      <c r="F250" s="17"/>
      <c r="G250" s="17"/>
    </row>
    <row r="251" spans="5:7">
      <c r="E251" s="17"/>
      <c r="F251" s="17"/>
      <c r="G251" s="17"/>
    </row>
    <row r="252" spans="5:7">
      <c r="E252" s="17"/>
      <c r="F252" s="17"/>
      <c r="G252" s="17"/>
    </row>
    <row r="253" spans="5:7">
      <c r="E253" s="17"/>
      <c r="F253" s="17"/>
      <c r="G253" s="17"/>
    </row>
    <row r="254" spans="5:7">
      <c r="E254" s="17"/>
      <c r="F254" s="17"/>
      <c r="G254" s="17"/>
    </row>
    <row r="255" spans="5:7">
      <c r="E255" s="17"/>
      <c r="F255" s="17"/>
      <c r="G255" s="17"/>
    </row>
    <row r="256" spans="5:7">
      <c r="E256" s="17"/>
      <c r="F256" s="17"/>
      <c r="G256" s="17"/>
    </row>
    <row r="257" spans="5:7">
      <c r="E257" s="17"/>
      <c r="F257" s="17"/>
      <c r="G257" s="17"/>
    </row>
    <row r="258" spans="5:7">
      <c r="E258" s="17"/>
      <c r="F258" s="17"/>
      <c r="G258" s="17"/>
    </row>
    <row r="259" spans="5:7">
      <c r="E259" s="17"/>
      <c r="F259" s="17"/>
      <c r="G259" s="17"/>
    </row>
    <row r="260" spans="5:7">
      <c r="E260" s="17"/>
      <c r="F260" s="17"/>
      <c r="G260" s="17"/>
    </row>
    <row r="261" spans="5:7">
      <c r="E261" s="17"/>
      <c r="F261" s="17"/>
      <c r="G261" s="17"/>
    </row>
    <row r="262" spans="5:7">
      <c r="E262" s="17"/>
      <c r="F262" s="17"/>
      <c r="G262" s="17"/>
    </row>
    <row r="263" spans="5:7">
      <c r="E263" s="17"/>
      <c r="F263" s="17"/>
      <c r="G263" s="17"/>
    </row>
    <row r="264" spans="5:7">
      <c r="E264" s="17"/>
      <c r="F264" s="17"/>
      <c r="G264" s="17"/>
    </row>
    <row r="265" spans="5:7">
      <c r="E265" s="17"/>
      <c r="F265" s="17"/>
      <c r="G265" s="17"/>
    </row>
    <row r="266" spans="5:7">
      <c r="E266" s="17"/>
      <c r="F266" s="17"/>
      <c r="G266" s="17"/>
    </row>
    <row r="267" spans="5:7">
      <c r="E267" s="17"/>
      <c r="F267" s="17"/>
      <c r="G267" s="17"/>
    </row>
    <row r="268" spans="5:7">
      <c r="E268" s="17"/>
      <c r="F268" s="17"/>
      <c r="G268" s="17"/>
    </row>
    <row r="269" spans="5:7">
      <c r="E269" s="17"/>
      <c r="F269" s="17"/>
      <c r="G269" s="17"/>
    </row>
    <row r="270" spans="5:7">
      <c r="E270" s="17"/>
      <c r="F270" s="17"/>
      <c r="G270" s="17"/>
    </row>
    <row r="271" spans="5:7">
      <c r="E271" s="17"/>
      <c r="F271" s="17"/>
      <c r="G271" s="17"/>
    </row>
    <row r="272" spans="5:7">
      <c r="E272" s="17"/>
      <c r="F272" s="17"/>
      <c r="G272" s="17"/>
    </row>
    <row r="273" spans="5:7">
      <c r="E273" s="17"/>
      <c r="F273" s="17"/>
      <c r="G273" s="17"/>
    </row>
    <row r="274" spans="5:7">
      <c r="E274" s="17"/>
      <c r="F274" s="17"/>
      <c r="G274" s="17"/>
    </row>
    <row r="275" spans="5:7">
      <c r="E275" s="17"/>
      <c r="F275" s="17"/>
      <c r="G275" s="17"/>
    </row>
    <row r="276" spans="5:7">
      <c r="E276" s="17"/>
      <c r="F276" s="17"/>
      <c r="G276" s="17"/>
    </row>
    <row r="277" spans="5:7">
      <c r="E277" s="17"/>
      <c r="F277" s="17"/>
      <c r="G277" s="17"/>
    </row>
    <row r="278" spans="5:7">
      <c r="E278" s="17"/>
      <c r="F278" s="17"/>
      <c r="G278" s="17"/>
    </row>
    <row r="279" spans="5:7">
      <c r="E279" s="17"/>
      <c r="F279" s="17"/>
      <c r="G279" s="17"/>
    </row>
    <row r="280" spans="5:7">
      <c r="E280" s="17"/>
      <c r="F280" s="17"/>
      <c r="G280" s="17"/>
    </row>
    <row r="281" spans="5:7">
      <c r="E281" s="17"/>
      <c r="F281" s="17"/>
      <c r="G281" s="17"/>
    </row>
    <row r="282" spans="5:7">
      <c r="E282" s="17"/>
      <c r="F282" s="17"/>
      <c r="G282" s="17"/>
    </row>
    <row r="283" spans="5:7">
      <c r="E283" s="17"/>
      <c r="F283" s="17"/>
      <c r="G283" s="17"/>
    </row>
    <row r="284" spans="5:7">
      <c r="E284" s="17"/>
      <c r="F284" s="17"/>
      <c r="G284" s="17"/>
    </row>
  </sheetData>
  <mergeCells count="5">
    <mergeCell ref="A3:H3"/>
    <mergeCell ref="C4:D4"/>
    <mergeCell ref="A1:H1"/>
    <mergeCell ref="E103:F103"/>
    <mergeCell ref="E111:F111"/>
  </mergeCells>
  <pageMargins left="0.7" right="0.12" top="0.35" bottom="0.27"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G41"/>
  <sheetViews>
    <sheetView tabSelected="1" workbookViewId="0">
      <selection activeCell="A31" sqref="A31:XFD31"/>
    </sheetView>
  </sheetViews>
  <sheetFormatPr defaultRowHeight="15"/>
  <cols>
    <col min="1" max="1" width="6" customWidth="1"/>
    <col min="2" max="2" width="37.42578125" customWidth="1"/>
    <col min="3" max="3" width="9" customWidth="1"/>
    <col min="6" max="6" width="16.140625" customWidth="1"/>
  </cols>
  <sheetData>
    <row r="1" spans="1:7" ht="18.75">
      <c r="A1" s="72" t="s">
        <v>156</v>
      </c>
      <c r="B1" s="72"/>
      <c r="C1" s="72"/>
      <c r="D1" s="72"/>
      <c r="E1" s="72"/>
      <c r="F1" s="72"/>
      <c r="G1" s="52"/>
    </row>
    <row r="2" spans="1:7" ht="18.75">
      <c r="A2" s="52" t="s">
        <v>120</v>
      </c>
      <c r="B2" s="52"/>
      <c r="C2" s="52"/>
      <c r="D2" s="52"/>
      <c r="E2" s="52"/>
      <c r="F2" s="52"/>
      <c r="G2" s="52"/>
    </row>
    <row r="3" spans="1:7" ht="19.5" thickBot="1">
      <c r="A3" s="4"/>
      <c r="B3" s="72" t="s">
        <v>153</v>
      </c>
      <c r="C3" s="72"/>
      <c r="D3" s="72"/>
      <c r="E3" s="72"/>
      <c r="F3" s="72"/>
    </row>
    <row r="4" spans="1:7" ht="20.25" thickTop="1" thickBot="1">
      <c r="A4" s="5" t="s">
        <v>1</v>
      </c>
      <c r="B4" s="5" t="s">
        <v>55</v>
      </c>
      <c r="C4" s="5" t="s">
        <v>56</v>
      </c>
      <c r="D4" s="5" t="s">
        <v>57</v>
      </c>
      <c r="E4" s="5" t="s">
        <v>58</v>
      </c>
      <c r="F4" s="5" t="s">
        <v>59</v>
      </c>
    </row>
    <row r="5" spans="1:7" ht="6.75" customHeight="1" thickTop="1"/>
    <row r="6" spans="1:7">
      <c r="A6" s="22">
        <v>1</v>
      </c>
      <c r="B6" s="62" t="s">
        <v>8</v>
      </c>
      <c r="C6" s="23">
        <f>Sheet1!$H$8</f>
        <v>44.2</v>
      </c>
      <c r="D6" s="24">
        <v>3327</v>
      </c>
      <c r="E6" s="22" t="s">
        <v>60</v>
      </c>
      <c r="F6" s="23">
        <f>D6*C6/100</f>
        <v>1470.5340000000003</v>
      </c>
    </row>
    <row r="7" spans="1:7" ht="30" customHeight="1">
      <c r="A7" s="22">
        <v>2</v>
      </c>
      <c r="B7" s="25" t="s">
        <v>10</v>
      </c>
      <c r="C7" s="23">
        <f>Sheet1!$H$16</f>
        <v>132.59347499999998</v>
      </c>
      <c r="D7" s="24">
        <v>12674.36</v>
      </c>
      <c r="E7" s="22" t="s">
        <v>60</v>
      </c>
      <c r="F7" s="23">
        <f>D7*C7/100</f>
        <v>16805.374358009998</v>
      </c>
    </row>
    <row r="8" spans="1:7" ht="63.75">
      <c r="A8" s="22">
        <v>3</v>
      </c>
      <c r="B8" s="25" t="s">
        <v>15</v>
      </c>
      <c r="C8" s="26">
        <f>Sheet1!$H$21</f>
        <v>0.8541160714285716</v>
      </c>
      <c r="D8" s="24">
        <v>5001.7</v>
      </c>
      <c r="E8" s="22" t="s">
        <v>62</v>
      </c>
      <c r="F8" s="23">
        <f>D8*C8</f>
        <v>4272.0323544642861</v>
      </c>
    </row>
    <row r="9" spans="1:7" ht="76.5">
      <c r="A9" s="22">
        <v>4</v>
      </c>
      <c r="B9" s="25" t="s">
        <v>18</v>
      </c>
      <c r="C9" s="23">
        <f>Sheet1!$H$24</f>
        <v>3.75</v>
      </c>
      <c r="D9" s="24">
        <v>337</v>
      </c>
      <c r="E9" s="22" t="s">
        <v>63</v>
      </c>
      <c r="F9" s="23">
        <f>D9*C9</f>
        <v>1263.75</v>
      </c>
    </row>
    <row r="10" spans="1:7" ht="25.5">
      <c r="A10" s="22">
        <v>5</v>
      </c>
      <c r="B10" s="25" t="s">
        <v>20</v>
      </c>
      <c r="C10" s="23">
        <f>Sheet1!$H$29</f>
        <v>90.178400000000011</v>
      </c>
      <c r="D10" s="24">
        <v>2206.6</v>
      </c>
      <c r="E10" s="22" t="s">
        <v>60</v>
      </c>
      <c r="F10" s="23">
        <f>D10*C10/100</f>
        <v>1989.8765744000002</v>
      </c>
    </row>
    <row r="11" spans="1:7" ht="25.5">
      <c r="A11" s="22">
        <v>6</v>
      </c>
      <c r="B11" s="25" t="s">
        <v>21</v>
      </c>
      <c r="C11" s="23">
        <f>Sheet1!$H$29</f>
        <v>90.178400000000011</v>
      </c>
      <c r="D11" s="24">
        <v>2197.52</v>
      </c>
      <c r="E11" s="22" t="s">
        <v>60</v>
      </c>
      <c r="F11" s="23">
        <f>D11*C11/100</f>
        <v>1981.6883756800003</v>
      </c>
    </row>
    <row r="12" spans="1:7" ht="94.5" customHeight="1">
      <c r="A12" s="22">
        <v>7</v>
      </c>
      <c r="B12" s="25" t="s">
        <v>23</v>
      </c>
      <c r="C12" s="23">
        <f>Sheet1!$H$43</f>
        <v>689.4</v>
      </c>
      <c r="D12" s="24">
        <v>470</v>
      </c>
      <c r="E12" s="22" t="s">
        <v>64</v>
      </c>
      <c r="F12" s="23">
        <f t="shared" ref="F12:F18" si="0">D12*C12</f>
        <v>324018</v>
      </c>
    </row>
    <row r="13" spans="1:7" ht="76.5">
      <c r="A13" s="22">
        <v>8</v>
      </c>
      <c r="B13" s="25" t="s">
        <v>29</v>
      </c>
      <c r="C13" s="23">
        <f>Sheet1!$H$48</f>
        <v>75.960000000000008</v>
      </c>
      <c r="D13" s="24">
        <v>1779</v>
      </c>
      <c r="E13" s="22" t="s">
        <v>64</v>
      </c>
      <c r="F13" s="23">
        <f t="shared" si="0"/>
        <v>135132.84000000003</v>
      </c>
    </row>
    <row r="14" spans="1:7" ht="77.25" customHeight="1">
      <c r="A14" s="22">
        <v>9</v>
      </c>
      <c r="B14" s="25" t="s">
        <v>32</v>
      </c>
      <c r="C14" s="23">
        <f>Sheet1!$H$52</f>
        <v>72</v>
      </c>
      <c r="D14" s="24">
        <v>1908</v>
      </c>
      <c r="E14" s="22" t="s">
        <v>64</v>
      </c>
      <c r="F14" s="23">
        <f t="shared" si="0"/>
        <v>137376</v>
      </c>
    </row>
    <row r="15" spans="1:7" ht="89.25">
      <c r="A15" s="22">
        <v>10</v>
      </c>
      <c r="B15" s="25" t="s">
        <v>33</v>
      </c>
      <c r="C15" s="23">
        <f>Sheet1!$H$55</f>
        <v>42</v>
      </c>
      <c r="D15" s="24">
        <v>387.04</v>
      </c>
      <c r="E15" s="22" t="s">
        <v>64</v>
      </c>
      <c r="F15" s="23">
        <f t="shared" si="0"/>
        <v>16255.68</v>
      </c>
    </row>
    <row r="16" spans="1:7" ht="85.5" customHeight="1">
      <c r="A16" s="22">
        <v>11</v>
      </c>
      <c r="B16" s="25" t="s">
        <v>35</v>
      </c>
      <c r="C16" s="23">
        <f>Sheet1!$H$59</f>
        <v>51.94</v>
      </c>
      <c r="D16" s="24">
        <v>2213.44</v>
      </c>
      <c r="E16" s="22" t="s">
        <v>64</v>
      </c>
      <c r="F16" s="23">
        <f t="shared" si="0"/>
        <v>114966.0736</v>
      </c>
    </row>
    <row r="17" spans="1:6" ht="51">
      <c r="A17" s="22">
        <v>12</v>
      </c>
      <c r="B17" s="25" t="s">
        <v>80</v>
      </c>
      <c r="C17" s="23">
        <f>Sheet1!$H$62</f>
        <v>56</v>
      </c>
      <c r="D17" s="24">
        <v>1507.66</v>
      </c>
      <c r="E17" s="22" t="s">
        <v>64</v>
      </c>
      <c r="F17" s="23">
        <f t="shared" si="0"/>
        <v>84428.96</v>
      </c>
    </row>
    <row r="18" spans="1:6" ht="51" customHeight="1">
      <c r="A18" s="22">
        <v>13</v>
      </c>
      <c r="B18" s="25" t="s">
        <v>39</v>
      </c>
      <c r="C18" s="23">
        <f>Sheet1!$H$65</f>
        <v>72</v>
      </c>
      <c r="D18" s="24">
        <v>1646</v>
      </c>
      <c r="E18" s="22" t="s">
        <v>64</v>
      </c>
      <c r="F18" s="23">
        <f t="shared" si="0"/>
        <v>118512</v>
      </c>
    </row>
    <row r="19" spans="1:6" ht="25.5">
      <c r="A19" s="22">
        <v>14</v>
      </c>
      <c r="B19" s="25" t="s">
        <v>40</v>
      </c>
      <c r="C19" s="23">
        <f>Sheet1!$H$68</f>
        <v>168</v>
      </c>
      <c r="D19" s="24">
        <v>1778.5</v>
      </c>
      <c r="E19" s="22" t="s">
        <v>64</v>
      </c>
      <c r="F19" s="23">
        <f>D19*C19</f>
        <v>298788</v>
      </c>
    </row>
    <row r="20" spans="1:6" ht="25.5">
      <c r="A20" s="22">
        <v>15</v>
      </c>
      <c r="B20" s="25" t="s">
        <v>41</v>
      </c>
      <c r="C20" s="23">
        <f>Sheet1!$H$80</f>
        <v>141.34219999999999</v>
      </c>
      <c r="D20" s="24">
        <v>226.88</v>
      </c>
      <c r="E20" s="22" t="s">
        <v>60</v>
      </c>
      <c r="F20" s="23">
        <f>D20*C20/100</f>
        <v>320.67718335999996</v>
      </c>
    </row>
    <row r="21" spans="1:6" ht="38.25">
      <c r="A21" s="22">
        <v>16</v>
      </c>
      <c r="B21" s="25" t="s">
        <v>45</v>
      </c>
      <c r="C21" s="23">
        <f>Sheet1!$H$83</f>
        <v>282.68439999999998</v>
      </c>
      <c r="D21" s="24">
        <v>3444.38</v>
      </c>
      <c r="E21" s="22" t="s">
        <v>60</v>
      </c>
      <c r="F21" s="23">
        <f>D21*C21/100</f>
        <v>9736.7249367200002</v>
      </c>
    </row>
    <row r="22" spans="1:6" ht="38.25">
      <c r="A22" s="22">
        <v>17</v>
      </c>
      <c r="B22" s="25" t="s">
        <v>47</v>
      </c>
      <c r="C22" s="23">
        <f>Sheet1!$H$86</f>
        <v>98</v>
      </c>
      <c r="D22" s="24">
        <v>91.11</v>
      </c>
      <c r="E22" s="22" t="s">
        <v>64</v>
      </c>
      <c r="F22" s="23">
        <f>D22*C22</f>
        <v>8928.7800000000007</v>
      </c>
    </row>
    <row r="23" spans="1:6" ht="51">
      <c r="A23" s="22">
        <v>18</v>
      </c>
      <c r="B23" s="25" t="s">
        <v>48</v>
      </c>
      <c r="C23" s="23">
        <f>Sheet1!$H$89</f>
        <v>234</v>
      </c>
      <c r="D23" s="24">
        <v>25293.42</v>
      </c>
      <c r="E23" s="22" t="s">
        <v>60</v>
      </c>
      <c r="F23" s="23">
        <f>D23*C23/100</f>
        <v>59186.602799999993</v>
      </c>
    </row>
    <row r="24" spans="1:6" ht="38.25">
      <c r="A24" s="22">
        <v>19</v>
      </c>
      <c r="B24" s="25" t="s">
        <v>84</v>
      </c>
      <c r="C24" s="23">
        <f>Sheet1!$H$92</f>
        <v>72</v>
      </c>
      <c r="D24" s="24">
        <v>180.5</v>
      </c>
      <c r="E24" s="22" t="s">
        <v>60</v>
      </c>
      <c r="F24" s="23">
        <f>D24*C24</f>
        <v>12996</v>
      </c>
    </row>
    <row r="25" spans="1:6" ht="38.25">
      <c r="A25" s="22">
        <v>20</v>
      </c>
      <c r="B25" s="25" t="s">
        <v>49</v>
      </c>
      <c r="C25" s="23">
        <f>Sheet1!$H$95</f>
        <v>168</v>
      </c>
      <c r="D25" s="24">
        <v>2116.41</v>
      </c>
      <c r="E25" s="22" t="s">
        <v>60</v>
      </c>
      <c r="F25" s="23">
        <f>D25*C25/100</f>
        <v>3555.5688</v>
      </c>
    </row>
    <row r="26" spans="1:6" ht="38.25">
      <c r="A26" s="22">
        <v>21</v>
      </c>
      <c r="B26" s="25" t="s">
        <v>51</v>
      </c>
      <c r="C26" s="23">
        <f>Sheet1!$H$98</f>
        <v>84</v>
      </c>
      <c r="D26" s="24">
        <v>674.6</v>
      </c>
      <c r="E26" s="22" t="s">
        <v>60</v>
      </c>
      <c r="F26" s="27">
        <f>D26*C26/100</f>
        <v>566.66399999999999</v>
      </c>
    </row>
    <row r="27" spans="1:6" ht="50.25" customHeight="1">
      <c r="A27" s="22">
        <v>22</v>
      </c>
      <c r="B27" s="25" t="s">
        <v>158</v>
      </c>
      <c r="C27" s="23">
        <f>Sheet1!$H$101</f>
        <v>4</v>
      </c>
      <c r="D27" s="24">
        <v>21533</v>
      </c>
      <c r="E27" s="22" t="s">
        <v>65</v>
      </c>
      <c r="F27" s="28">
        <f>D27*C27</f>
        <v>86132</v>
      </c>
    </row>
    <row r="28" spans="1:6" ht="42.75" customHeight="1" thickBot="1">
      <c r="A28" s="22">
        <v>23</v>
      </c>
      <c r="B28" s="64" t="s">
        <v>157</v>
      </c>
      <c r="C28" s="22">
        <v>362</v>
      </c>
      <c r="D28" s="24">
        <v>310.3</v>
      </c>
      <c r="E28" s="65" t="s">
        <v>129</v>
      </c>
      <c r="F28" s="13">
        <f>D28*C28</f>
        <v>112328.6</v>
      </c>
    </row>
    <row r="29" spans="1:6" ht="16.5" thickBot="1">
      <c r="C29" s="10"/>
      <c r="D29" s="16"/>
      <c r="E29" s="63" t="s">
        <v>34</v>
      </c>
      <c r="F29" s="29">
        <f>SUM(F6:F28)</f>
        <v>1551012.4269826345</v>
      </c>
    </row>
    <row r="30" spans="1:6">
      <c r="C30" s="10"/>
      <c r="D30" s="16"/>
      <c r="E30" s="10"/>
      <c r="F30" s="10"/>
    </row>
    <row r="31" spans="1:6">
      <c r="C31" s="10"/>
      <c r="D31" s="10"/>
      <c r="E31" s="10"/>
      <c r="F31" s="10"/>
    </row>
    <row r="32" spans="1:6">
      <c r="C32" s="10"/>
      <c r="D32" s="10"/>
      <c r="E32" s="10"/>
      <c r="F32" s="10"/>
    </row>
    <row r="33" spans="2:6">
      <c r="C33" s="61"/>
      <c r="D33" s="61"/>
      <c r="E33" s="61"/>
      <c r="F33" s="61"/>
    </row>
    <row r="34" spans="2:6">
      <c r="C34" s="61"/>
      <c r="D34" s="61"/>
      <c r="E34" s="61"/>
      <c r="F34" s="61"/>
    </row>
    <row r="35" spans="2:6">
      <c r="C35" s="10"/>
      <c r="D35" s="10"/>
      <c r="E35" s="10"/>
      <c r="F35" s="10"/>
    </row>
    <row r="36" spans="2:6">
      <c r="C36" s="10"/>
      <c r="D36" s="10"/>
      <c r="E36" s="10"/>
      <c r="F36" s="10"/>
    </row>
    <row r="37" spans="2:6">
      <c r="B37" s="61" t="s">
        <v>155</v>
      </c>
      <c r="C37" s="71" t="s">
        <v>115</v>
      </c>
      <c r="D37" s="71"/>
      <c r="E37" s="71"/>
      <c r="F37" s="71"/>
    </row>
    <row r="38" spans="2:6">
      <c r="C38" s="74" t="s">
        <v>154</v>
      </c>
      <c r="D38" s="74"/>
      <c r="E38" s="74"/>
      <c r="F38" s="74"/>
    </row>
    <row r="39" spans="2:6">
      <c r="C39" s="71" t="s">
        <v>117</v>
      </c>
      <c r="D39" s="71"/>
      <c r="E39" s="71"/>
      <c r="F39" s="71"/>
    </row>
    <row r="40" spans="2:6">
      <c r="C40" s="10"/>
      <c r="D40" s="10"/>
      <c r="E40" s="10"/>
      <c r="F40" s="10"/>
    </row>
    <row r="41" spans="2:6">
      <c r="C41" s="10"/>
      <c r="D41" s="10"/>
      <c r="E41" s="10"/>
      <c r="F41" s="10"/>
    </row>
  </sheetData>
  <mergeCells count="5">
    <mergeCell ref="C39:F39"/>
    <mergeCell ref="B3:F3"/>
    <mergeCell ref="A1:F1"/>
    <mergeCell ref="C37:F37"/>
    <mergeCell ref="C38:F38"/>
  </mergeCells>
  <pageMargins left="0.7" right="0.7" top="0.5" bottom="0.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F54"/>
  <sheetViews>
    <sheetView topLeftCell="A42" workbookViewId="0">
      <selection activeCell="B52" sqref="B52:C54"/>
    </sheetView>
  </sheetViews>
  <sheetFormatPr defaultRowHeight="15"/>
  <cols>
    <col min="1" max="1" width="6.5703125" customWidth="1"/>
    <col min="2" max="2" width="37.7109375" customWidth="1"/>
    <col min="3" max="3" width="7.85546875" customWidth="1"/>
    <col min="6" max="6" width="13.7109375" customWidth="1"/>
  </cols>
  <sheetData>
    <row r="1" spans="1:6" ht="18.75">
      <c r="A1" s="4" t="s">
        <v>119</v>
      </c>
    </row>
    <row r="2" spans="1:6" ht="19.5" thickBot="1">
      <c r="A2" s="73" t="s">
        <v>67</v>
      </c>
      <c r="B2" s="73"/>
      <c r="C2" s="73"/>
      <c r="D2" s="73"/>
      <c r="E2" s="73"/>
      <c r="F2" s="73"/>
    </row>
    <row r="3" spans="1:6" ht="20.25" thickTop="1" thickBot="1">
      <c r="A3" s="5" t="s">
        <v>1</v>
      </c>
      <c r="B3" s="5" t="s">
        <v>55</v>
      </c>
      <c r="C3" s="5" t="s">
        <v>56</v>
      </c>
      <c r="D3" s="5" t="s">
        <v>57</v>
      </c>
      <c r="E3" s="5" t="s">
        <v>58</v>
      </c>
      <c r="F3" s="5" t="s">
        <v>59</v>
      </c>
    </row>
    <row r="4" spans="1:6" ht="15.75" thickTop="1"/>
    <row r="5" spans="1:6" ht="60">
      <c r="A5" s="13">
        <v>1</v>
      </c>
      <c r="B5" s="3" t="s">
        <v>130</v>
      </c>
    </row>
    <row r="6" spans="1:6">
      <c r="A6" s="13"/>
      <c r="B6" t="s">
        <v>138</v>
      </c>
      <c r="C6">
        <v>1</v>
      </c>
      <c r="D6">
        <v>98500</v>
      </c>
      <c r="E6" t="s">
        <v>132</v>
      </c>
      <c r="F6" s="53">
        <v>98500</v>
      </c>
    </row>
    <row r="7" spans="1:6" ht="75">
      <c r="A7" s="13">
        <v>2</v>
      </c>
      <c r="B7" s="3" t="s">
        <v>133</v>
      </c>
      <c r="F7" s="53"/>
    </row>
    <row r="8" spans="1:6">
      <c r="A8" s="13"/>
      <c r="B8" t="s">
        <v>131</v>
      </c>
      <c r="C8">
        <v>2</v>
      </c>
      <c r="D8">
        <v>32000</v>
      </c>
      <c r="E8" t="s">
        <v>132</v>
      </c>
      <c r="F8" s="53">
        <v>64000</v>
      </c>
    </row>
    <row r="9" spans="1:6" ht="60">
      <c r="A9" s="13">
        <v>3</v>
      </c>
      <c r="B9" s="3" t="s">
        <v>66</v>
      </c>
      <c r="F9" s="53"/>
    </row>
    <row r="10" spans="1:6">
      <c r="A10" s="13"/>
      <c r="B10" t="s">
        <v>151</v>
      </c>
      <c r="C10" s="10">
        <v>170</v>
      </c>
      <c r="D10" s="10">
        <v>641</v>
      </c>
      <c r="E10" s="10" t="s">
        <v>68</v>
      </c>
      <c r="F10" s="53">
        <f>D10*C10</f>
        <v>108970</v>
      </c>
    </row>
    <row r="11" spans="1:6" ht="45">
      <c r="A11" s="13">
        <v>4</v>
      </c>
      <c r="B11" s="3" t="s">
        <v>69</v>
      </c>
      <c r="C11" s="10"/>
      <c r="D11" s="10"/>
      <c r="E11" s="10"/>
      <c r="F11" s="53"/>
    </row>
    <row r="12" spans="1:6" ht="15.75" thickBot="1">
      <c r="A12" s="13"/>
      <c r="B12" t="s">
        <v>70</v>
      </c>
      <c r="C12" s="10">
        <v>2</v>
      </c>
      <c r="D12" s="10">
        <v>650</v>
      </c>
      <c r="E12" s="10" t="s">
        <v>65</v>
      </c>
      <c r="F12" s="53">
        <f>D12*C12</f>
        <v>1300</v>
      </c>
    </row>
    <row r="13" spans="1:6" ht="15.75" thickBot="1">
      <c r="A13" s="13"/>
      <c r="E13" s="55" t="s">
        <v>134</v>
      </c>
      <c r="F13" s="56">
        <f>F12+F10+F8+F6</f>
        <v>272770</v>
      </c>
    </row>
    <row r="14" spans="1:6">
      <c r="A14" s="13"/>
      <c r="B14" t="s">
        <v>135</v>
      </c>
    </row>
    <row r="15" spans="1:6" ht="48" customHeight="1">
      <c r="A15" s="12">
        <v>1</v>
      </c>
      <c r="B15" s="3" t="s">
        <v>72</v>
      </c>
      <c r="C15" s="10"/>
      <c r="D15" s="10"/>
      <c r="E15" s="10"/>
      <c r="F15" s="10"/>
    </row>
    <row r="16" spans="1:6" ht="16.5" customHeight="1">
      <c r="A16" s="12"/>
      <c r="B16" t="s">
        <v>71</v>
      </c>
      <c r="C16" s="10">
        <v>1</v>
      </c>
      <c r="D16" s="10">
        <v>68000</v>
      </c>
      <c r="E16" s="10" t="s">
        <v>65</v>
      </c>
      <c r="F16" s="10">
        <f>D16*C16</f>
        <v>68000</v>
      </c>
    </row>
    <row r="17" spans="1:6" ht="48" customHeight="1">
      <c r="A17" s="12">
        <v>2</v>
      </c>
      <c r="B17" s="3" t="s">
        <v>73</v>
      </c>
      <c r="C17" s="10"/>
      <c r="D17" s="10"/>
      <c r="E17" s="10"/>
      <c r="F17" s="10"/>
    </row>
    <row r="18" spans="1:6" ht="16.5" customHeight="1">
      <c r="A18" s="12"/>
      <c r="B18" t="s">
        <v>139</v>
      </c>
      <c r="C18" s="10">
        <v>3</v>
      </c>
      <c r="D18" s="10">
        <v>7800</v>
      </c>
      <c r="E18" s="10" t="s">
        <v>65</v>
      </c>
      <c r="F18" s="10">
        <f>D18*C18</f>
        <v>23400</v>
      </c>
    </row>
    <row r="19" spans="1:6" ht="46.5" customHeight="1">
      <c r="A19" s="12">
        <v>3</v>
      </c>
      <c r="B19" s="3" t="s">
        <v>74</v>
      </c>
      <c r="C19" s="10"/>
      <c r="D19" s="10"/>
      <c r="E19" s="10"/>
      <c r="F19" s="10"/>
    </row>
    <row r="20" spans="1:6" ht="17.25" customHeight="1">
      <c r="A20" s="12"/>
      <c r="B20" t="s">
        <v>139</v>
      </c>
      <c r="C20" s="10">
        <v>3</v>
      </c>
      <c r="D20" s="10">
        <v>9200</v>
      </c>
      <c r="E20" s="10" t="s">
        <v>65</v>
      </c>
      <c r="F20" s="10">
        <f>D20*C20</f>
        <v>27600</v>
      </c>
    </row>
    <row r="21" spans="1:6" ht="47.25" customHeight="1">
      <c r="A21" s="12">
        <v>4</v>
      </c>
      <c r="B21" s="3" t="s">
        <v>136</v>
      </c>
    </row>
    <row r="22" spans="1:6" ht="19.5" customHeight="1">
      <c r="A22" s="12"/>
      <c r="B22" t="s">
        <v>71</v>
      </c>
      <c r="C22">
        <v>1</v>
      </c>
      <c r="D22">
        <v>78000</v>
      </c>
      <c r="E22" t="s">
        <v>132</v>
      </c>
      <c r="F22" s="53">
        <v>78000</v>
      </c>
    </row>
    <row r="23" spans="1:6" ht="47.25" customHeight="1">
      <c r="A23" s="12">
        <v>5</v>
      </c>
      <c r="B23" s="3" t="s">
        <v>137</v>
      </c>
    </row>
    <row r="24" spans="1:6" ht="18" customHeight="1" thickBot="1">
      <c r="A24" s="12"/>
      <c r="B24" t="s">
        <v>138</v>
      </c>
      <c r="C24">
        <v>1</v>
      </c>
      <c r="D24">
        <v>52000</v>
      </c>
      <c r="E24" t="s">
        <v>132</v>
      </c>
      <c r="F24" s="53">
        <v>52000</v>
      </c>
    </row>
    <row r="25" spans="1:6" ht="15.75" thickBot="1">
      <c r="E25" s="6" t="s">
        <v>34</v>
      </c>
      <c r="F25" s="11">
        <f>F24+F22+F20+F18+F16</f>
        <v>249000</v>
      </c>
    </row>
    <row r="26" spans="1:6">
      <c r="B26" t="s">
        <v>140</v>
      </c>
      <c r="E26" s="57"/>
      <c r="F26" s="58"/>
    </row>
    <row r="27" spans="1:6" ht="60">
      <c r="B27" s="3" t="s">
        <v>141</v>
      </c>
      <c r="E27" s="57"/>
      <c r="F27" s="58"/>
    </row>
    <row r="28" spans="1:6">
      <c r="B28" t="s">
        <v>144</v>
      </c>
      <c r="C28">
        <v>16</v>
      </c>
      <c r="D28">
        <v>2250</v>
      </c>
      <c r="E28" s="57" t="s">
        <v>132</v>
      </c>
      <c r="F28" s="60">
        <v>36000</v>
      </c>
    </row>
    <row r="29" spans="1:6" ht="60">
      <c r="B29" s="59" t="s">
        <v>142</v>
      </c>
      <c r="E29" s="57"/>
      <c r="F29" s="58"/>
    </row>
    <row r="30" spans="1:6">
      <c r="B30" t="s">
        <v>145</v>
      </c>
      <c r="C30">
        <v>6</v>
      </c>
      <c r="D30">
        <v>1850</v>
      </c>
      <c r="E30" s="57" t="s">
        <v>132</v>
      </c>
      <c r="F30" s="60">
        <v>11100</v>
      </c>
    </row>
    <row r="31" spans="1:6" ht="45">
      <c r="B31" s="3" t="s">
        <v>143</v>
      </c>
      <c r="E31" s="57"/>
      <c r="F31" s="58"/>
    </row>
    <row r="32" spans="1:6">
      <c r="B32" t="s">
        <v>138</v>
      </c>
      <c r="C32">
        <v>1</v>
      </c>
      <c r="D32">
        <v>20000</v>
      </c>
      <c r="E32" s="57" t="s">
        <v>146</v>
      </c>
      <c r="F32" s="60">
        <v>20000</v>
      </c>
    </row>
    <row r="33" spans="2:6" ht="15.75" thickBot="1">
      <c r="E33" s="57"/>
      <c r="F33" s="58"/>
    </row>
    <row r="34" spans="2:6" ht="15.75" thickBot="1">
      <c r="E34" s="6" t="s">
        <v>134</v>
      </c>
      <c r="F34" s="11">
        <f>F32+F30+F28</f>
        <v>67100</v>
      </c>
    </row>
    <row r="36" spans="2:6" ht="18.75">
      <c r="B36" s="72" t="s">
        <v>85</v>
      </c>
      <c r="C36" s="72"/>
      <c r="D36" s="72"/>
      <c r="E36" s="72"/>
    </row>
    <row r="38" spans="2:6">
      <c r="B38" t="s">
        <v>75</v>
      </c>
      <c r="C38" t="s">
        <v>76</v>
      </c>
      <c r="D38" s="75" t="e">
        <f>Sheet2!#REF!</f>
        <v>#REF!</v>
      </c>
      <c r="E38" s="74"/>
    </row>
    <row r="40" spans="2:6">
      <c r="B40" t="s">
        <v>148</v>
      </c>
      <c r="D40" s="74">
        <v>272770</v>
      </c>
      <c r="E40" s="74"/>
    </row>
    <row r="42" spans="2:6">
      <c r="B42" t="s">
        <v>149</v>
      </c>
      <c r="C42" t="s">
        <v>76</v>
      </c>
      <c r="D42" s="74">
        <v>249000</v>
      </c>
      <c r="E42" s="74"/>
    </row>
    <row r="43" spans="2:6">
      <c r="D43" s="53"/>
      <c r="E43" s="53"/>
    </row>
    <row r="44" spans="2:6">
      <c r="B44" t="s">
        <v>150</v>
      </c>
      <c r="C44" t="s">
        <v>76</v>
      </c>
      <c r="D44" s="74">
        <v>67100</v>
      </c>
      <c r="E44" s="74"/>
    </row>
    <row r="45" spans="2:6" ht="15.75" thickBot="1">
      <c r="D45" s="78"/>
      <c r="E45" s="78"/>
    </row>
    <row r="46" spans="2:6" ht="15.75" thickBot="1">
      <c r="B46" s="6" t="s">
        <v>77</v>
      </c>
      <c r="C46" s="7" t="s">
        <v>76</v>
      </c>
      <c r="D46" s="76" t="e">
        <f>D44+D42+D40+D38</f>
        <v>#REF!</v>
      </c>
      <c r="E46" s="77"/>
    </row>
    <row r="52" spans="2:4">
      <c r="B52" s="71" t="s">
        <v>78</v>
      </c>
      <c r="C52" s="71"/>
    </row>
    <row r="53" spans="2:4">
      <c r="B53" s="74" t="s">
        <v>79</v>
      </c>
      <c r="C53" s="74"/>
    </row>
    <row r="54" spans="2:4">
      <c r="B54" s="9" t="s">
        <v>147</v>
      </c>
      <c r="C54" s="8"/>
      <c r="D54" s="8"/>
    </row>
  </sheetData>
  <mergeCells count="10">
    <mergeCell ref="B52:C52"/>
    <mergeCell ref="B53:C53"/>
    <mergeCell ref="A2:F2"/>
    <mergeCell ref="D38:E38"/>
    <mergeCell ref="D42:E42"/>
    <mergeCell ref="D46:E46"/>
    <mergeCell ref="B36:E36"/>
    <mergeCell ref="D44:E44"/>
    <mergeCell ref="D45:E45"/>
    <mergeCell ref="D40:E40"/>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P28"/>
  <sheetViews>
    <sheetView workbookViewId="0">
      <selection activeCell="G31" sqref="G31"/>
    </sheetView>
  </sheetViews>
  <sheetFormatPr defaultRowHeight="15"/>
  <cols>
    <col min="1" max="1" width="3.85546875" customWidth="1"/>
    <col min="2" max="2" width="18" customWidth="1"/>
    <col min="3" max="3" width="9.5703125" bestFit="1" customWidth="1"/>
    <col min="4" max="4" width="7.28515625" bestFit="1" customWidth="1"/>
    <col min="5" max="5" width="6.85546875" customWidth="1"/>
    <col min="6" max="6" width="7" bestFit="1" customWidth="1"/>
    <col min="7" max="7" width="9.5703125" bestFit="1" customWidth="1"/>
    <col min="8" max="8" width="7.140625" customWidth="1"/>
    <col min="9" max="9" width="8.5703125" bestFit="1" customWidth="1"/>
    <col min="11" max="11" width="9.7109375" bestFit="1" customWidth="1"/>
    <col min="13" max="13" width="9.28515625" bestFit="1" customWidth="1"/>
    <col min="14" max="14" width="6.28515625" customWidth="1"/>
    <col min="15" max="15" width="9.28515625" bestFit="1" customWidth="1"/>
  </cols>
  <sheetData>
    <row r="1" spans="1:16" ht="26.25">
      <c r="A1" s="79" t="s">
        <v>86</v>
      </c>
      <c r="B1" s="79"/>
      <c r="C1" s="79"/>
      <c r="D1" s="79"/>
      <c r="E1" s="79"/>
      <c r="F1" s="79"/>
      <c r="G1" s="79"/>
      <c r="H1" s="79"/>
      <c r="I1" s="79"/>
      <c r="J1" s="79"/>
      <c r="K1" s="79"/>
      <c r="L1" s="79"/>
      <c r="M1" s="79"/>
      <c r="N1" s="79"/>
      <c r="O1" s="79"/>
    </row>
    <row r="2" spans="1:16" ht="18.75" thickBot="1">
      <c r="A2" s="30"/>
      <c r="B2" s="30"/>
      <c r="C2" s="30"/>
      <c r="D2" s="30"/>
      <c r="E2" s="30"/>
      <c r="F2" s="30"/>
      <c r="G2" s="30"/>
      <c r="H2" s="30"/>
      <c r="I2" s="30"/>
      <c r="J2" s="30"/>
      <c r="K2" s="30"/>
      <c r="L2" s="30"/>
      <c r="M2" s="30"/>
    </row>
    <row r="3" spans="1:16" ht="16.5" thickTop="1" thickBot="1">
      <c r="A3" s="80" t="s">
        <v>1</v>
      </c>
      <c r="B3" s="80" t="s">
        <v>87</v>
      </c>
      <c r="C3" s="80" t="s">
        <v>7</v>
      </c>
      <c r="D3" s="83" t="s">
        <v>88</v>
      </c>
      <c r="E3" s="83"/>
      <c r="F3" s="83" t="s">
        <v>89</v>
      </c>
      <c r="G3" s="83"/>
      <c r="H3" s="83" t="s">
        <v>90</v>
      </c>
      <c r="I3" s="83"/>
      <c r="J3" s="83" t="s">
        <v>91</v>
      </c>
      <c r="K3" s="83"/>
      <c r="L3" s="83" t="s">
        <v>92</v>
      </c>
      <c r="M3" s="83"/>
      <c r="N3" s="83" t="s">
        <v>93</v>
      </c>
      <c r="O3" s="83"/>
    </row>
    <row r="4" spans="1:16" ht="16.5" thickTop="1" thickBot="1">
      <c r="A4" s="81"/>
      <c r="B4" s="81"/>
      <c r="C4" s="81"/>
      <c r="D4" s="31" t="s">
        <v>94</v>
      </c>
      <c r="E4" s="31" t="s">
        <v>95</v>
      </c>
      <c r="F4" s="31" t="s">
        <v>94</v>
      </c>
      <c r="G4" s="31" t="s">
        <v>95</v>
      </c>
      <c r="H4" s="31" t="s">
        <v>94</v>
      </c>
      <c r="I4" s="31" t="s">
        <v>95</v>
      </c>
      <c r="J4" s="31" t="s">
        <v>94</v>
      </c>
      <c r="K4" s="31" t="s">
        <v>95</v>
      </c>
      <c r="L4" s="31" t="s">
        <v>94</v>
      </c>
      <c r="M4" s="31" t="s">
        <v>95</v>
      </c>
      <c r="N4" s="31" t="s">
        <v>94</v>
      </c>
      <c r="O4" s="31" t="s">
        <v>95</v>
      </c>
    </row>
    <row r="5" spans="1:16" ht="16.5" thickTop="1" thickBot="1">
      <c r="A5" s="82"/>
      <c r="B5" s="82"/>
      <c r="C5" s="82"/>
      <c r="D5" s="31" t="s">
        <v>96</v>
      </c>
      <c r="E5" s="31" t="s">
        <v>97</v>
      </c>
      <c r="F5" s="31" t="s">
        <v>96</v>
      </c>
      <c r="G5" s="31" t="s">
        <v>98</v>
      </c>
      <c r="H5" s="31" t="s">
        <v>96</v>
      </c>
      <c r="I5" s="31" t="s">
        <v>98</v>
      </c>
      <c r="J5" s="31" t="s">
        <v>96</v>
      </c>
      <c r="K5" s="31" t="s">
        <v>98</v>
      </c>
      <c r="L5" s="32" t="s">
        <v>96</v>
      </c>
      <c r="M5" s="31" t="s">
        <v>99</v>
      </c>
      <c r="N5" s="32" t="s">
        <v>96</v>
      </c>
      <c r="O5" s="31" t="s">
        <v>100</v>
      </c>
    </row>
    <row r="6" spans="1:16" ht="16.5" thickTop="1" thickBot="1">
      <c r="A6" s="33">
        <v>1</v>
      </c>
      <c r="B6" s="33">
        <v>2</v>
      </c>
      <c r="C6" s="33">
        <v>3</v>
      </c>
      <c r="D6" s="33">
        <v>4</v>
      </c>
      <c r="E6" s="33">
        <v>5</v>
      </c>
      <c r="F6" s="33">
        <v>6</v>
      </c>
      <c r="G6" s="33">
        <v>7</v>
      </c>
      <c r="H6" s="33">
        <v>8</v>
      </c>
      <c r="I6" s="33">
        <v>9</v>
      </c>
      <c r="J6" s="33">
        <v>10</v>
      </c>
      <c r="K6" s="33">
        <v>11</v>
      </c>
      <c r="L6" s="33">
        <v>12</v>
      </c>
      <c r="M6" s="33">
        <v>13</v>
      </c>
      <c r="N6" s="33">
        <v>12</v>
      </c>
      <c r="O6" s="33">
        <v>13</v>
      </c>
    </row>
    <row r="7" spans="1:16" ht="15.75" thickTop="1"/>
    <row r="8" spans="1:16">
      <c r="A8" s="34">
        <v>3</v>
      </c>
      <c r="B8" s="35" t="s">
        <v>101</v>
      </c>
      <c r="C8" s="51">
        <f>Sheet2!$C$8</f>
        <v>0.8541160714285716</v>
      </c>
      <c r="D8" s="34"/>
      <c r="E8" s="37"/>
      <c r="F8" s="34"/>
      <c r="G8" s="37"/>
      <c r="H8" s="34"/>
      <c r="I8" s="34"/>
      <c r="J8" s="34"/>
      <c r="K8" s="37"/>
      <c r="L8" s="34"/>
      <c r="M8" s="34"/>
      <c r="N8" s="34">
        <v>20</v>
      </c>
      <c r="O8" s="34">
        <f>C8/N8</f>
        <v>4.2705803571428579E-2</v>
      </c>
      <c r="P8" s="35"/>
    </row>
    <row r="9" spans="1:16">
      <c r="A9" s="34">
        <v>4</v>
      </c>
      <c r="B9" s="35" t="s">
        <v>102</v>
      </c>
      <c r="C9" s="37">
        <f>Sheet2!$C$9</f>
        <v>3.75</v>
      </c>
      <c r="D9" s="36">
        <v>0.17599999999999999</v>
      </c>
      <c r="E9" s="37">
        <f t="shared" ref="E9:E12" si="0">D9*C9</f>
        <v>0.65999999999999992</v>
      </c>
      <c r="F9" s="38">
        <v>0.44</v>
      </c>
      <c r="G9" s="37">
        <f t="shared" ref="G9:G12" si="1">F9*C9</f>
        <v>1.65</v>
      </c>
      <c r="H9" s="38">
        <v>0.88</v>
      </c>
      <c r="I9" s="37">
        <f>H9*C9</f>
        <v>3.3</v>
      </c>
      <c r="J9" s="39"/>
      <c r="K9" s="37"/>
      <c r="L9" s="34"/>
      <c r="M9" s="34"/>
      <c r="N9" s="34"/>
      <c r="O9" s="34"/>
      <c r="P9" s="35"/>
    </row>
    <row r="10" spans="1:16">
      <c r="A10" s="34">
        <v>6</v>
      </c>
      <c r="B10" s="35" t="s">
        <v>118</v>
      </c>
      <c r="C10" s="37">
        <f>Sheet2!$C$7</f>
        <v>132.59347499999998</v>
      </c>
      <c r="D10" s="36">
        <v>3.44E-2</v>
      </c>
      <c r="E10" s="37">
        <f t="shared" si="0"/>
        <v>4.5612155399999992</v>
      </c>
      <c r="F10" s="36">
        <v>0.25700000000000001</v>
      </c>
      <c r="G10" s="37">
        <f t="shared" si="1"/>
        <v>34.076523074999997</v>
      </c>
      <c r="H10" s="34"/>
      <c r="I10" s="37"/>
      <c r="J10" s="34"/>
      <c r="K10" s="37"/>
      <c r="L10" s="38">
        <v>13.5</v>
      </c>
      <c r="M10" s="34">
        <f>L10*C10</f>
        <v>1790.0119124999999</v>
      </c>
      <c r="N10" s="34"/>
      <c r="O10" s="34"/>
      <c r="P10" s="35"/>
    </row>
    <row r="11" spans="1:16">
      <c r="A11" s="34">
        <v>7</v>
      </c>
      <c r="B11" s="35" t="s">
        <v>103</v>
      </c>
      <c r="C11" s="37">
        <f>Sheet2!$C$11</f>
        <v>90.178400000000011</v>
      </c>
      <c r="D11" s="36">
        <v>5.3E-3</v>
      </c>
      <c r="E11" s="37">
        <f t="shared" si="0"/>
        <v>0.47794552000000007</v>
      </c>
      <c r="F11" s="36">
        <v>0.04</v>
      </c>
      <c r="G11" s="37">
        <f t="shared" si="1"/>
        <v>3.6071360000000006</v>
      </c>
      <c r="H11" s="34"/>
      <c r="I11" s="37"/>
      <c r="J11" s="34"/>
      <c r="K11" s="37"/>
      <c r="L11" s="38"/>
      <c r="M11" s="34"/>
      <c r="N11" s="34"/>
      <c r="O11" s="34"/>
      <c r="P11" s="35"/>
    </row>
    <row r="12" spans="1:16">
      <c r="A12" s="34">
        <v>8</v>
      </c>
      <c r="B12" s="35" t="s">
        <v>104</v>
      </c>
      <c r="C12" s="37">
        <f>Sheet2!$C$11</f>
        <v>90.178400000000011</v>
      </c>
      <c r="D12" s="36">
        <v>5.7000000000000002E-3</v>
      </c>
      <c r="E12" s="37">
        <f t="shared" si="0"/>
        <v>0.51401688000000012</v>
      </c>
      <c r="F12" s="38">
        <v>0.05</v>
      </c>
      <c r="G12" s="37">
        <f t="shared" si="1"/>
        <v>4.5089200000000007</v>
      </c>
      <c r="H12" s="34"/>
      <c r="I12" s="34"/>
      <c r="J12" s="38"/>
      <c r="K12" s="37"/>
      <c r="L12" s="34"/>
      <c r="M12" s="34"/>
      <c r="N12" s="34"/>
      <c r="O12" s="34"/>
      <c r="P12" s="35"/>
    </row>
    <row r="13" spans="1:16">
      <c r="A13" s="35"/>
      <c r="B13" s="40" t="s">
        <v>105</v>
      </c>
      <c r="C13" s="41"/>
      <c r="D13" s="41"/>
      <c r="E13" s="42">
        <f>SUM(E8:E12)</f>
        <v>6.2131779399999996</v>
      </c>
      <c r="F13" s="41"/>
      <c r="G13" s="42">
        <f>SUM(G8:G12)</f>
        <v>43.842579075000003</v>
      </c>
      <c r="H13" s="41"/>
      <c r="I13" s="42">
        <f>SUM(I9:I12)</f>
        <v>3.3</v>
      </c>
      <c r="J13" s="41"/>
      <c r="K13" s="42">
        <f>SUM(K8:K12)</f>
        <v>0</v>
      </c>
      <c r="L13" s="41"/>
      <c r="M13" s="41">
        <f>SUM(M10:M12)</f>
        <v>1790.0119124999999</v>
      </c>
      <c r="N13" s="41"/>
      <c r="O13" s="43">
        <f>SUM(O8:O12)</f>
        <v>4.2705803571428579E-2</v>
      </c>
      <c r="P13" s="35"/>
    </row>
    <row r="14" spans="1:16">
      <c r="A14" s="35"/>
      <c r="B14" s="35" t="s">
        <v>106</v>
      </c>
      <c r="C14" s="34"/>
      <c r="D14" s="34"/>
      <c r="E14" s="34">
        <v>78.33</v>
      </c>
      <c r="F14" s="34"/>
      <c r="G14" s="34">
        <v>4874</v>
      </c>
      <c r="H14" s="34"/>
      <c r="I14" s="34">
        <v>2823.24</v>
      </c>
      <c r="J14" s="34"/>
      <c r="K14" s="34">
        <v>2693</v>
      </c>
      <c r="L14" s="34"/>
      <c r="M14" s="34">
        <v>617.54</v>
      </c>
      <c r="N14" s="44"/>
      <c r="O14" s="44">
        <v>923</v>
      </c>
      <c r="P14" s="35"/>
    </row>
    <row r="15" spans="1:16">
      <c r="A15" s="35"/>
      <c r="B15" s="35" t="s">
        <v>107</v>
      </c>
      <c r="C15" s="34"/>
      <c r="D15" s="34"/>
      <c r="E15" s="34" t="s">
        <v>108</v>
      </c>
      <c r="F15" s="34"/>
      <c r="G15" s="34" t="s">
        <v>109</v>
      </c>
      <c r="H15" s="34"/>
      <c r="I15" s="34" t="s">
        <v>109</v>
      </c>
      <c r="J15" s="34"/>
      <c r="K15" s="34" t="s">
        <v>109</v>
      </c>
      <c r="L15" s="34"/>
      <c r="M15" s="34" t="s">
        <v>110</v>
      </c>
      <c r="N15" s="44"/>
      <c r="O15" s="44" t="s">
        <v>111</v>
      </c>
      <c r="P15" s="35"/>
    </row>
    <row r="16" spans="1:16">
      <c r="A16" s="35"/>
      <c r="B16" s="40" t="s">
        <v>112</v>
      </c>
      <c r="C16" s="41"/>
      <c r="D16" s="41"/>
      <c r="E16" s="42">
        <f>E14*E13</f>
        <v>486.67822804019994</v>
      </c>
      <c r="F16" s="42"/>
      <c r="G16" s="42">
        <f>G14*G13/100</f>
        <v>2136.8873041155002</v>
      </c>
      <c r="H16" s="42"/>
      <c r="I16" s="42">
        <f>I14*I13/100</f>
        <v>93.16691999999999</v>
      </c>
      <c r="J16" s="42"/>
      <c r="K16" s="42">
        <f>K14*K13/100</f>
        <v>0</v>
      </c>
      <c r="L16" s="42"/>
      <c r="M16" s="42">
        <f>M14*M13/1000</f>
        <v>1105.4039564452501</v>
      </c>
      <c r="N16" s="42"/>
      <c r="O16" s="45">
        <f>O14*O13</f>
        <v>39.41745669642858</v>
      </c>
      <c r="P16" s="46"/>
    </row>
    <row r="17" spans="1:16">
      <c r="A17" s="35"/>
      <c r="B17" s="35"/>
      <c r="C17" s="35"/>
      <c r="D17" s="35"/>
      <c r="E17" s="35"/>
      <c r="F17" s="35"/>
      <c r="G17" s="35"/>
      <c r="H17" s="35"/>
      <c r="I17" s="35"/>
      <c r="J17" s="35"/>
      <c r="K17" s="35"/>
      <c r="L17" s="35"/>
      <c r="M17" s="35"/>
      <c r="N17" s="35"/>
      <c r="O17" s="35"/>
      <c r="P17" s="35"/>
    </row>
    <row r="18" spans="1:16">
      <c r="A18" s="46"/>
      <c r="B18" s="46"/>
      <c r="C18" s="46"/>
      <c r="D18" s="46"/>
      <c r="E18" s="46"/>
      <c r="F18" s="46"/>
      <c r="G18" s="46"/>
      <c r="H18" s="46"/>
      <c r="I18" s="46"/>
      <c r="J18" s="46"/>
      <c r="K18" s="46"/>
      <c r="L18" s="46"/>
      <c r="M18" s="46"/>
      <c r="N18" s="46"/>
      <c r="O18" s="46"/>
      <c r="P18" s="46"/>
    </row>
    <row r="19" spans="1:16" ht="15.75" thickBot="1">
      <c r="A19" s="46"/>
      <c r="B19" s="46"/>
      <c r="C19" s="46"/>
      <c r="D19" s="46"/>
      <c r="E19" s="46"/>
      <c r="F19" s="46"/>
      <c r="G19" s="46"/>
      <c r="H19" s="46"/>
      <c r="I19" s="46"/>
      <c r="J19" s="46"/>
      <c r="K19" s="46"/>
      <c r="L19" s="46"/>
      <c r="M19" s="46"/>
      <c r="N19" s="46"/>
      <c r="O19" s="46"/>
      <c r="P19" s="46"/>
    </row>
    <row r="20" spans="1:16" ht="16.5" thickBot="1">
      <c r="A20" s="46"/>
      <c r="B20" s="46"/>
      <c r="C20" s="46"/>
      <c r="D20" s="46"/>
      <c r="E20" s="46"/>
      <c r="F20" s="46"/>
      <c r="G20" s="47"/>
      <c r="H20" s="48" t="s">
        <v>113</v>
      </c>
      <c r="I20" s="48"/>
      <c r="J20" s="48"/>
      <c r="K20" s="84">
        <f>O16+M16+K16+I16+G16+E16</f>
        <v>3861.5538652973787</v>
      </c>
      <c r="L20" s="85"/>
      <c r="M20" s="46"/>
      <c r="N20" s="46"/>
      <c r="O20" s="46"/>
      <c r="P20" s="46"/>
    </row>
    <row r="21" spans="1:16">
      <c r="A21" s="46"/>
      <c r="B21" s="46"/>
      <c r="C21" s="46"/>
      <c r="D21" s="46"/>
      <c r="E21" s="46"/>
      <c r="F21" s="46"/>
      <c r="G21" s="46"/>
      <c r="H21" s="46"/>
      <c r="I21" s="46"/>
      <c r="J21" s="46"/>
      <c r="K21" s="46"/>
      <c r="L21" s="46"/>
      <c r="M21" s="46"/>
      <c r="N21" s="46"/>
      <c r="O21" s="46"/>
      <c r="P21" s="46"/>
    </row>
    <row r="22" spans="1:16">
      <c r="A22" s="46"/>
      <c r="B22" s="46"/>
      <c r="C22" s="46"/>
      <c r="D22" s="46"/>
      <c r="E22" s="46"/>
      <c r="F22" s="46"/>
      <c r="G22" s="46"/>
      <c r="H22" s="46"/>
      <c r="I22" s="46"/>
      <c r="J22" s="46"/>
      <c r="K22" s="46"/>
      <c r="L22" s="46"/>
      <c r="M22" s="46"/>
      <c r="N22" s="46"/>
      <c r="O22" s="46"/>
      <c r="P22" s="46"/>
    </row>
    <row r="23" spans="1:16">
      <c r="A23" s="46"/>
      <c r="B23" s="46"/>
      <c r="C23" s="46"/>
      <c r="D23" s="46"/>
      <c r="E23" s="46"/>
      <c r="F23" s="46"/>
      <c r="G23" s="46"/>
      <c r="H23" s="46"/>
      <c r="I23" s="46"/>
      <c r="J23" s="46"/>
      <c r="K23" s="46"/>
      <c r="L23" s="46"/>
      <c r="M23" s="46"/>
      <c r="N23" s="46"/>
      <c r="O23" s="46"/>
      <c r="P23" s="46"/>
    </row>
    <row r="24" spans="1:16" ht="0.75" customHeight="1"/>
    <row r="26" spans="1:16">
      <c r="A26" s="49"/>
      <c r="B26" s="49" t="s">
        <v>114</v>
      </c>
      <c r="C26" s="49"/>
      <c r="D26" s="49"/>
      <c r="E26" s="49" t="s">
        <v>78</v>
      </c>
      <c r="F26" s="49"/>
      <c r="G26" s="49"/>
      <c r="H26" s="49"/>
      <c r="I26" s="49"/>
      <c r="J26" s="86" t="s">
        <v>115</v>
      </c>
      <c r="K26" s="86"/>
      <c r="L26" s="86"/>
      <c r="M26" s="86"/>
      <c r="N26" s="49"/>
    </row>
    <row r="27" spans="1:16">
      <c r="B27" s="46"/>
      <c r="C27" s="46"/>
      <c r="D27" s="87" t="s">
        <v>79</v>
      </c>
      <c r="E27" s="87"/>
      <c r="F27" s="87"/>
      <c r="G27" s="87"/>
      <c r="H27" s="46"/>
      <c r="I27" s="46"/>
      <c r="J27" s="87" t="s">
        <v>116</v>
      </c>
      <c r="K27" s="87"/>
      <c r="L27" s="87"/>
      <c r="M27" s="87"/>
    </row>
    <row r="28" spans="1:16">
      <c r="B28" s="46"/>
      <c r="C28" s="46"/>
      <c r="D28" s="46"/>
      <c r="E28" s="88" t="s">
        <v>152</v>
      </c>
      <c r="F28" s="88"/>
      <c r="G28" s="88"/>
      <c r="H28" s="49"/>
      <c r="I28" s="49"/>
      <c r="J28" s="86" t="s">
        <v>117</v>
      </c>
      <c r="K28" s="86"/>
      <c r="L28" s="86"/>
      <c r="M28" s="86"/>
      <c r="N28" s="50"/>
    </row>
  </sheetData>
  <mergeCells count="16">
    <mergeCell ref="K20:L20"/>
    <mergeCell ref="J26:M26"/>
    <mergeCell ref="D27:G27"/>
    <mergeCell ref="J27:M27"/>
    <mergeCell ref="J28:M28"/>
    <mergeCell ref="E28:G28"/>
    <mergeCell ref="A1:O1"/>
    <mergeCell ref="A3:A5"/>
    <mergeCell ref="B3:B5"/>
    <mergeCell ref="C3:C5"/>
    <mergeCell ref="D3:E3"/>
    <mergeCell ref="F3:G3"/>
    <mergeCell ref="H3:I3"/>
    <mergeCell ref="J3:K3"/>
    <mergeCell ref="L3:M3"/>
    <mergeCell ref="N3:O3"/>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2017-10-07T09:13:48Z</dcterms:modified>
</cp:coreProperties>
</file>