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360" windowHeight="718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2" i="1" l="1"/>
  <c r="N43" i="1"/>
  <c r="N41" i="1"/>
  <c r="N40" i="1"/>
  <c r="N39" i="1"/>
  <c r="N34" i="1"/>
  <c r="N38" i="1"/>
  <c r="N37" i="1"/>
  <c r="N36" i="1"/>
  <c r="N35" i="1"/>
  <c r="N44" i="1" l="1"/>
  <c r="D48" i="1" l="1"/>
  <c r="N48" i="1" s="1"/>
  <c r="C12" i="2"/>
  <c r="U44" i="1"/>
  <c r="U48" i="1" l="1"/>
  <c r="G12" i="2"/>
  <c r="G15" i="2" s="1"/>
  <c r="E12" i="2"/>
  <c r="F12" i="2"/>
  <c r="D12" i="2"/>
  <c r="N17" i="1"/>
  <c r="N16" i="1"/>
  <c r="N9" i="1" l="1"/>
  <c r="N10" i="1"/>
  <c r="N60" i="1" l="1"/>
  <c r="N59" i="1"/>
  <c r="N54" i="1"/>
  <c r="N53" i="1"/>
  <c r="N15" i="1"/>
  <c r="N18" i="1" s="1"/>
  <c r="N29" i="1"/>
  <c r="N28" i="1"/>
  <c r="N23" i="1"/>
  <c r="N22" i="1"/>
  <c r="N8" i="1"/>
  <c r="N7" i="1"/>
  <c r="N11" i="1" l="1"/>
  <c r="N61" i="1"/>
  <c r="C13" i="2" s="1"/>
  <c r="N55" i="1"/>
  <c r="C11" i="2" s="1"/>
  <c r="N24" i="1"/>
  <c r="C10" i="2" s="1"/>
  <c r="N30" i="1"/>
  <c r="C9" i="2" s="1"/>
  <c r="C8" i="2"/>
  <c r="D8" i="2" s="1"/>
  <c r="D9" i="2" l="1"/>
  <c r="F9" i="2"/>
  <c r="E9" i="2"/>
  <c r="H11" i="2"/>
  <c r="F11" i="2"/>
  <c r="D11" i="2"/>
  <c r="H10" i="2"/>
  <c r="H15" i="2" s="1"/>
  <c r="D10" i="2"/>
  <c r="F10" i="2"/>
  <c r="D13" i="2"/>
  <c r="E13" i="2"/>
  <c r="F8" i="2"/>
  <c r="E8" i="2"/>
  <c r="U18" i="1"/>
  <c r="U24" i="1"/>
  <c r="U30" i="1"/>
  <c r="U55" i="1"/>
  <c r="U61" i="1"/>
  <c r="N65" i="1"/>
  <c r="C14" i="2" s="1"/>
  <c r="E14" i="2" l="1"/>
  <c r="D14" i="2"/>
  <c r="D15" i="2" s="1"/>
  <c r="E15" i="2"/>
  <c r="F15" i="2"/>
  <c r="U65" i="1"/>
  <c r="U11" i="1" l="1"/>
  <c r="U66" i="1" l="1"/>
</calcChain>
</file>

<file path=xl/sharedStrings.xml><?xml version="1.0" encoding="utf-8"?>
<sst xmlns="http://schemas.openxmlformats.org/spreadsheetml/2006/main" count="228" uniqueCount="72">
  <si>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</si>
  <si>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</si>
  <si>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</si>
  <si>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</si>
  <si>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</si>
  <si>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</si>
  <si>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</si>
  <si>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</si>
  <si>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</si>
  <si>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</si>
  <si>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</si>
  <si>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</si>
  <si>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</si>
  <si>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</si>
  <si>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>Bajri</t>
  </si>
  <si>
    <t>Item</t>
  </si>
  <si>
    <t>Municipal Committee</t>
  </si>
  <si>
    <t xml:space="preserve">Nawabshah </t>
  </si>
  <si>
    <t>Material Statement</t>
  </si>
  <si>
    <t>H.Sand</t>
  </si>
  <si>
    <t xml:space="preserve">Bricks </t>
  </si>
  <si>
    <t>--</t>
  </si>
  <si>
    <t>Cft</t>
  </si>
  <si>
    <t>P%Cft</t>
  </si>
  <si>
    <t>Excavation in foundation of building bridges and other structures i/c dag belling dressing refilling around the structures with excavated Earth watering ramming lead up to one chain and lift up to 5’  (GSI No. 18 (b) P-04)</t>
  </si>
  <si>
    <t>P%.0Cft</t>
  </si>
  <si>
    <t>Cement concrete plain i/c placing compacting finishing and curing completed i/c screening and washing of stone aggregate without shuttering (CSI No: 5 (f) P-16)</t>
  </si>
  <si>
    <t>Cwt</t>
  </si>
  <si>
    <t>Ratio.1:2:4</t>
  </si>
  <si>
    <t>P%.Cft</t>
  </si>
  <si>
    <t>Steel</t>
  </si>
  <si>
    <t>C.C Plain(1:4:8)</t>
  </si>
  <si>
    <t>C.C Plain(1:2:4)</t>
  </si>
  <si>
    <t>Pacca Brick Work (1:4)</t>
  </si>
  <si>
    <t>Pacca Brick Work (1:6)</t>
  </si>
  <si>
    <t>Cement Plaster 3/8" (1:6)</t>
  </si>
  <si>
    <t>Cement Concrete brick or stone ballast 1 1/2" guage 2" gauge (GSI No.4 (b) Page 15).</t>
  </si>
  <si>
    <t>Municipal Engineer</t>
  </si>
  <si>
    <t>C/Wall</t>
  </si>
  <si>
    <t>Pacca brick work in foundation and plinth in 1:6(SI.No.4(I)e.P.21)</t>
  </si>
  <si>
    <t>Ratio.1:4:8</t>
  </si>
  <si>
    <r>
      <t xml:space="preserve">Pacca Brick work in Ground Floor in </t>
    </r>
    <r>
      <rPr>
        <b/>
        <sz val="10"/>
        <color theme="1"/>
        <rFont val="Book Antiqua"/>
        <family val="1"/>
      </rPr>
      <t xml:space="preserve">Ratio 1:4 </t>
    </r>
    <r>
      <rPr>
        <sz val="10"/>
        <color theme="1"/>
        <rFont val="Book Antiqua"/>
        <family val="1"/>
      </rPr>
      <t>(GSI.No.5 (c)  Page 21)</t>
    </r>
  </si>
  <si>
    <r>
      <t xml:space="preserve">Cement Plaster </t>
    </r>
    <r>
      <rPr>
        <b/>
        <sz val="10"/>
        <color theme="1"/>
        <rFont val="Book Antiqua"/>
        <family val="1"/>
      </rPr>
      <t>1:4</t>
    </r>
    <r>
      <rPr>
        <sz val="10"/>
        <color theme="1"/>
        <rFont val="Book Antiqua"/>
        <family val="1"/>
      </rPr>
      <t xml:space="preserve"> upto 12' height 1/2" thick (GSI.No11(b) Page 52) </t>
    </r>
  </si>
  <si>
    <r>
      <t xml:space="preserve">Cement Plaster </t>
    </r>
    <r>
      <rPr>
        <b/>
        <sz val="10"/>
        <color theme="1"/>
        <rFont val="Book Antiqua"/>
        <family val="1"/>
      </rPr>
      <t xml:space="preserve">1:6 </t>
    </r>
    <r>
      <rPr>
        <sz val="10"/>
        <color theme="1"/>
        <rFont val="Book Antiqua"/>
        <family val="1"/>
      </rPr>
      <t xml:space="preserve"> upto 12' height 3/8"thick (GSI.No.13(a) Page No.52)</t>
    </r>
  </si>
  <si>
    <t>Qty:same item No.05</t>
  </si>
  <si>
    <t xml:space="preserve">Name of work: </t>
  </si>
  <si>
    <t>Fountain</t>
  </si>
  <si>
    <r>
      <t>(25)</t>
    </r>
    <r>
      <rPr>
        <sz val="10"/>
        <color theme="1"/>
        <rFont val="Calibri"/>
        <family val="2"/>
      </rPr>
      <t>²</t>
    </r>
  </si>
  <si>
    <t xml:space="preserve">RCC work i/c all labour and material expect the cost of steel reinforcement and its  labour for bending and binding, which will be paid separately. This rates also i/c of  kinds of forms moulds lifting shuttering curing rendering and finishing the exposed  surface i/c screening and washing or single (a) RCC work in roof slab beams  columns rafts lintels and other structural  remembers laid in situ or pre-cost laid in  position complete in all respect Ratio: 1:2:4 (CSI No: 6 P-18).                                                                                                                                                                          </t>
  </si>
  <si>
    <t>P.Cft</t>
  </si>
  <si>
    <t>Fabrication of mild steel reinforcement cement concrete i/c cutting bending laying in  position making jointing and fastening i/c cost of binding wire also i/cs removal of  rust  from bars (CSI No: 7 (a) P-20).</t>
  </si>
  <si>
    <t>Each</t>
  </si>
  <si>
    <t>Pedestal</t>
  </si>
  <si>
    <t>Coll.</t>
  </si>
  <si>
    <r>
      <t>(8)</t>
    </r>
    <r>
      <rPr>
        <sz val="10"/>
        <color theme="1"/>
        <rFont val="Calibri"/>
        <family val="2"/>
      </rPr>
      <t>²</t>
    </r>
  </si>
  <si>
    <t>wall</t>
  </si>
  <si>
    <t>Slab.1</t>
  </si>
  <si>
    <t>Slab.2</t>
  </si>
  <si>
    <r>
      <t>(7.5)</t>
    </r>
    <r>
      <rPr>
        <sz val="10"/>
        <color theme="1"/>
        <rFont val="Calibri"/>
        <family val="2"/>
      </rPr>
      <t>²</t>
    </r>
  </si>
  <si>
    <t>F.Fouting</t>
  </si>
  <si>
    <t>RCC Work (1:2:4)</t>
  </si>
  <si>
    <t xml:space="preserve">Providing &amp; Fixing Fountain @ D.C Chowk Road Nawabshah </t>
  </si>
  <si>
    <t>Cement Plaster 1/2" (1:4)</t>
  </si>
  <si>
    <t>Schedule-B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</si>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</sst>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b/>
      <u/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Book Antiqua"/>
      <family val="1"/>
    </font>
    <font>
      <u val="double"/>
      <sz val="12"/>
      <color theme="1"/>
      <name val="Book Antiqua"/>
      <family val="1"/>
    </font>
    <font>
      <b/>
      <sz val="10"/>
      <color theme="1"/>
      <name val="Book Antiqua"/>
      <family val="1"/>
    </font>
    <font>
      <b/>
      <u/>
      <sz val="10"/>
      <color theme="1"/>
      <name val="Book Antiqua"/>
      <family val="1"/>
    </font>
    <font>
      <u/>
      <sz val="10"/>
      <color theme="1"/>
      <name val="Book Antiqua"/>
      <family val="1"/>
    </font>
    <font>
      <u val="double"/>
      <sz val="10"/>
      <color theme="1"/>
      <name val="Book Antiqua"/>
      <family val="1"/>
    </font>
    <font>
      <sz val="10"/>
      <color theme="1"/>
      <name val="Calibri"/>
      <family val="2"/>
    </font>
    <font>
      <sz val="10"/>
      <color theme="1"/>
      <name val="Times New Roman"/>
      <family val="1"/>
    </font>
    <font>
      <sz val="10"/>
      <color theme="0"/>
      <name val="Book Antiqua"/>
      <family val="1"/>
    </font>
    <font>
      <sz val="10"/>
      <color theme="0"/>
      <name val="Times New Roman"/>
      <family val="1"/>
    </font>
    <font>
      <b/>
      <i/>
      <u/>
      <sz val="12"/>
      <color theme="1"/>
      <name val="Book Antiqua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3" fillId="0" borderId="3" xfId="0" quotePrefix="1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distributed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2" fontId="0" fillId="0" borderId="3" xfId="0" quotePrefix="1" applyNumberForma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2" fontId="5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2" fontId="5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2" fontId="5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3" fontId="12" fillId="0" borderId="0" xfId="0" applyNumberFormat="1" applyFont="1" applyAlignment="1">
      <alignment horizontal="left" vertical="center"/>
    </xf>
    <xf numFmtId="2" fontId="12" fillId="0" borderId="6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horizontal="left" vertical="center"/>
    </xf>
    <xf numFmtId="3" fontId="12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 vertical="distributed"/>
    </xf>
    <xf numFmtId="0" fontId="3" fillId="0" borderId="6" xfId="0" applyFont="1" applyBorder="1" applyAlignment="1">
      <alignment horizontal="right" vertical="distributed"/>
    </xf>
    <xf numFmtId="0" fontId="3" fillId="0" borderId="5" xfId="0" applyFont="1" applyBorder="1" applyAlignment="1">
      <alignment horizontal="right" vertical="distributed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9" fillId="0" borderId="0" xfId="1" applyFont="1" applyAlignment="1">
      <alignment horizontal="center" vertical="center"/>
    </xf>
    <xf numFmtId="0" fontId="12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view="pageBreakPreview" topLeftCell="A2" zoomScaleNormal="100" zoomScaleSheetLayoutView="100" workbookViewId="0">
      <selection activeCell="G24" sqref="G24"/>
    </sheetView>
  </sheetViews>
  <sheetFormatPr defaultRowHeight="13.5"/>
  <cols>
    <col min="1" max="1" width="8.28515625" style="16" customWidth="1"/>
    <col min="2" max="2" width="5.28515625" style="16" customWidth="1"/>
    <col min="3" max="3" width="4.28515625" style="16" customWidth="1"/>
    <col min="4" max="4" width="2.140625" style="16" customWidth="1"/>
    <col min="5" max="5" width="6.28515625" style="16" customWidth="1"/>
    <col min="6" max="6" width="2.28515625" style="16" customWidth="1"/>
    <col min="7" max="7" width="5.42578125" style="16" customWidth="1"/>
    <col min="8" max="8" width="3" style="16" customWidth="1"/>
    <col min="9" max="9" width="5.28515625" style="16" customWidth="1"/>
    <col min="10" max="10" width="3" style="16" customWidth="1"/>
    <col min="11" max="11" width="4.28515625" style="16" customWidth="1"/>
    <col min="12" max="12" width="4.42578125" style="16" customWidth="1"/>
    <col min="13" max="13" width="6.85546875" style="16" customWidth="1"/>
    <col min="14" max="14" width="8.5703125" style="16" customWidth="1"/>
    <col min="15" max="15" width="3.7109375" style="16" customWidth="1"/>
    <col min="16" max="16" width="2.85546875" style="16" customWidth="1"/>
    <col min="17" max="17" width="3.28515625" style="16" customWidth="1"/>
    <col min="18" max="18" width="8.28515625" style="16" customWidth="1"/>
    <col min="19" max="19" width="7.140625" style="16" customWidth="1"/>
    <col min="20" max="20" width="3" style="16" customWidth="1"/>
    <col min="21" max="21" width="8.85546875" style="16" customWidth="1"/>
    <col min="22" max="22" width="1.42578125" style="16" customWidth="1"/>
    <col min="23" max="16384" width="9.140625" style="16"/>
  </cols>
  <sheetData>
    <row r="1" spans="1:22" hidden="1"/>
    <row r="2" spans="1:22" ht="15.75">
      <c r="A2" s="75" t="s">
        <v>63</v>
      </c>
      <c r="B2" s="75"/>
      <c r="C2" s="75"/>
      <c r="D2" s="75"/>
      <c r="E2" s="75"/>
    </row>
    <row r="3" spans="1:22" ht="18" customHeight="1">
      <c r="A3" s="57" t="s">
        <v>45</v>
      </c>
      <c r="B3" s="57"/>
      <c r="C3" s="58" t="s">
        <v>61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1:22" ht="20.25" customHeight="1">
      <c r="A4" s="17" t="s">
        <v>6</v>
      </c>
      <c r="B4" s="59" t="s">
        <v>7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 t="s">
        <v>8</v>
      </c>
      <c r="O4" s="59"/>
      <c r="P4" s="59" t="s">
        <v>9</v>
      </c>
      <c r="Q4" s="59"/>
      <c r="R4" s="59"/>
      <c r="S4" s="17" t="s">
        <v>10</v>
      </c>
      <c r="T4" s="59" t="s">
        <v>11</v>
      </c>
      <c r="U4" s="59"/>
      <c r="V4" s="18"/>
    </row>
    <row r="5" spans="1:22" ht="55.5" customHeight="1">
      <c r="A5" s="19">
        <v>1</v>
      </c>
      <c r="B5" s="55" t="s">
        <v>24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22" ht="5.25" customHeight="1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22" ht="16.5" hidden="1" customHeight="1">
      <c r="A7" s="19" t="s">
        <v>38</v>
      </c>
      <c r="B7" s="20"/>
      <c r="C7" s="19">
        <v>1</v>
      </c>
      <c r="D7" s="19" t="s">
        <v>0</v>
      </c>
      <c r="E7" s="19">
        <v>22.75</v>
      </c>
      <c r="F7" s="19" t="s">
        <v>0</v>
      </c>
      <c r="G7" s="21">
        <v>2</v>
      </c>
      <c r="H7" s="19" t="s">
        <v>0</v>
      </c>
      <c r="I7" s="21">
        <v>3</v>
      </c>
      <c r="J7" s="19"/>
      <c r="K7" s="19"/>
      <c r="L7" s="19"/>
      <c r="M7" s="22" t="s">
        <v>4</v>
      </c>
      <c r="N7" s="21">
        <f>C7*E7*G7*I7</f>
        <v>136.5</v>
      </c>
    </row>
    <row r="8" spans="1:22" ht="16.5" hidden="1" customHeight="1">
      <c r="A8" s="19" t="s">
        <v>4</v>
      </c>
      <c r="B8" s="20"/>
      <c r="C8" s="19">
        <v>1</v>
      </c>
      <c r="D8" s="19" t="s">
        <v>0</v>
      </c>
      <c r="E8" s="19">
        <v>22.83</v>
      </c>
      <c r="F8" s="19" t="s">
        <v>0</v>
      </c>
      <c r="G8" s="21">
        <v>2</v>
      </c>
      <c r="H8" s="19" t="s">
        <v>0</v>
      </c>
      <c r="I8" s="21">
        <v>3</v>
      </c>
      <c r="J8" s="19"/>
      <c r="K8" s="19"/>
      <c r="L8" s="19"/>
      <c r="M8" s="40" t="s">
        <v>4</v>
      </c>
      <c r="N8" s="31">
        <f>C8*E8*G8*I8</f>
        <v>136.97999999999999</v>
      </c>
    </row>
    <row r="9" spans="1:22" ht="16.5" hidden="1" customHeight="1">
      <c r="A9" s="39" t="s">
        <v>46</v>
      </c>
      <c r="B9" s="38"/>
      <c r="C9" s="39">
        <v>1</v>
      </c>
      <c r="D9" s="39" t="s">
        <v>0</v>
      </c>
      <c r="E9" s="39">
        <v>46.83</v>
      </c>
      <c r="F9" s="39" t="s">
        <v>0</v>
      </c>
      <c r="G9" s="21">
        <v>16.829999999999998</v>
      </c>
      <c r="H9" s="39" t="s">
        <v>0</v>
      </c>
      <c r="I9" s="21">
        <v>5</v>
      </c>
      <c r="J9" s="39"/>
      <c r="K9" s="39"/>
      <c r="L9" s="39"/>
      <c r="M9" s="22" t="s">
        <v>4</v>
      </c>
      <c r="N9" s="21">
        <f>C9*E9*G9*I9</f>
        <v>3940.7444999999998</v>
      </c>
    </row>
    <row r="10" spans="1:22" ht="16.5" hidden="1" customHeight="1">
      <c r="A10" s="22" t="s">
        <v>4</v>
      </c>
      <c r="B10" s="20"/>
      <c r="C10" s="39">
        <v>1</v>
      </c>
      <c r="D10" s="39" t="s">
        <v>0</v>
      </c>
      <c r="E10" s="42">
        <v>1</v>
      </c>
      <c r="F10" s="39" t="s">
        <v>0</v>
      </c>
      <c r="G10" s="24">
        <v>3.14</v>
      </c>
      <c r="H10" s="39" t="s">
        <v>0</v>
      </c>
      <c r="I10" s="21" t="s">
        <v>47</v>
      </c>
      <c r="J10" s="39" t="s">
        <v>0</v>
      </c>
      <c r="K10" s="21">
        <v>2.5</v>
      </c>
      <c r="L10" s="39"/>
      <c r="M10" s="23" t="s">
        <v>4</v>
      </c>
      <c r="N10" s="24">
        <f>C10*E10/2*G10/G11*(25*25)*K10</f>
        <v>613.28125</v>
      </c>
    </row>
    <row r="11" spans="1:22" ht="16.5" customHeight="1">
      <c r="A11" s="25"/>
      <c r="C11" s="19"/>
      <c r="D11" s="19"/>
      <c r="E11" s="65">
        <v>2</v>
      </c>
      <c r="F11" s="65"/>
      <c r="G11" s="65">
        <v>4</v>
      </c>
      <c r="H11" s="19"/>
      <c r="I11" s="21"/>
      <c r="J11" s="19"/>
      <c r="K11" s="19"/>
      <c r="L11" s="19"/>
      <c r="M11" s="22" t="s">
        <v>4</v>
      </c>
      <c r="N11" s="21">
        <f>SUM(N7:N10)</f>
        <v>4827.5057500000003</v>
      </c>
      <c r="O11" s="16" t="s">
        <v>22</v>
      </c>
      <c r="P11" s="22" t="s">
        <v>1</v>
      </c>
      <c r="Q11" s="25" t="s">
        <v>2</v>
      </c>
      <c r="R11" s="26">
        <v>3176.35</v>
      </c>
      <c r="S11" s="16" t="s">
        <v>25</v>
      </c>
      <c r="T11" s="27" t="s">
        <v>3</v>
      </c>
      <c r="U11" s="28">
        <f>N11*R11/1000</f>
        <v>15333.847889012501</v>
      </c>
    </row>
    <row r="12" spans="1:22" ht="2.2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9"/>
      <c r="O12" s="29"/>
      <c r="P12" s="29"/>
      <c r="Q12" s="29"/>
      <c r="R12" s="29"/>
      <c r="S12" s="27"/>
      <c r="U12" s="30"/>
    </row>
    <row r="13" spans="1:22" ht="35.25" customHeight="1">
      <c r="A13" s="19">
        <v>2</v>
      </c>
      <c r="B13" s="55" t="s">
        <v>36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</row>
    <row r="14" spans="1:22" ht="15.75" customHeight="1">
      <c r="A14" s="19"/>
      <c r="B14" s="32" t="s">
        <v>40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22" ht="16.5" hidden="1" customHeight="1">
      <c r="A15" s="41" t="s">
        <v>38</v>
      </c>
      <c r="C15" s="19">
        <v>1</v>
      </c>
      <c r="D15" s="19" t="s">
        <v>0</v>
      </c>
      <c r="E15" s="19">
        <v>45.83</v>
      </c>
      <c r="F15" s="19" t="s">
        <v>0</v>
      </c>
      <c r="G15" s="21">
        <v>2</v>
      </c>
      <c r="H15" s="19" t="s">
        <v>0</v>
      </c>
      <c r="I15" s="19">
        <v>0.5</v>
      </c>
      <c r="J15" s="19"/>
      <c r="K15" s="19"/>
      <c r="L15" s="19"/>
      <c r="M15" s="22"/>
      <c r="N15" s="21">
        <f>C15*E15*G15*I15</f>
        <v>45.83</v>
      </c>
    </row>
    <row r="16" spans="1:22" ht="16.5" hidden="1" customHeight="1">
      <c r="A16" s="25" t="s">
        <v>46</v>
      </c>
      <c r="C16" s="41">
        <v>1</v>
      </c>
      <c r="D16" s="41" t="s">
        <v>0</v>
      </c>
      <c r="E16" s="41">
        <v>16.829999999999998</v>
      </c>
      <c r="F16" s="41" t="s">
        <v>0</v>
      </c>
      <c r="G16" s="21">
        <v>16.829999999999998</v>
      </c>
      <c r="H16" s="41" t="s">
        <v>0</v>
      </c>
      <c r="I16" s="41">
        <v>0.5</v>
      </c>
      <c r="J16" s="41"/>
      <c r="K16" s="41"/>
      <c r="L16" s="41"/>
      <c r="M16" s="22"/>
      <c r="N16" s="21">
        <f>C16*E16*G16*I16</f>
        <v>141.62444999999997</v>
      </c>
    </row>
    <row r="17" spans="1:21" ht="16.5" hidden="1" customHeight="1">
      <c r="A17" s="22" t="s">
        <v>4</v>
      </c>
      <c r="C17" s="41">
        <v>1</v>
      </c>
      <c r="D17" s="41" t="s">
        <v>0</v>
      </c>
      <c r="E17" s="42">
        <v>1</v>
      </c>
      <c r="F17" s="41" t="s">
        <v>0</v>
      </c>
      <c r="G17" s="24">
        <v>3.14</v>
      </c>
      <c r="H17" s="41" t="s">
        <v>0</v>
      </c>
      <c r="I17" s="21" t="s">
        <v>47</v>
      </c>
      <c r="J17" s="41" t="s">
        <v>0</v>
      </c>
      <c r="K17" s="21">
        <v>0.5</v>
      </c>
      <c r="L17" s="41"/>
      <c r="M17" s="23" t="s">
        <v>4</v>
      </c>
      <c r="N17" s="24">
        <f>C17*E17/2*G17/G18*(25*25)*K17</f>
        <v>122.65625</v>
      </c>
    </row>
    <row r="18" spans="1:21" ht="16.5" customHeight="1">
      <c r="A18" s="19"/>
      <c r="B18" s="20"/>
      <c r="C18" s="20"/>
      <c r="D18" s="20"/>
      <c r="E18" s="66">
        <v>2</v>
      </c>
      <c r="F18" s="67"/>
      <c r="G18" s="66">
        <v>4</v>
      </c>
      <c r="H18" s="20"/>
      <c r="I18" s="20"/>
      <c r="J18" s="20"/>
      <c r="K18" s="20"/>
      <c r="L18" s="20"/>
      <c r="M18" s="20"/>
      <c r="N18" s="33">
        <f>SUM(N15:N17)</f>
        <v>310.11069999999995</v>
      </c>
      <c r="O18" s="16" t="s">
        <v>22</v>
      </c>
      <c r="P18" s="22" t="s">
        <v>1</v>
      </c>
      <c r="Q18" s="25" t="s">
        <v>2</v>
      </c>
      <c r="R18" s="26">
        <v>9416.2800000000007</v>
      </c>
      <c r="S18" s="16" t="s">
        <v>29</v>
      </c>
      <c r="T18" s="27" t="s">
        <v>3</v>
      </c>
      <c r="U18" s="28">
        <f>N18*R18/100</f>
        <v>29200.891821959998</v>
      </c>
    </row>
    <row r="19" spans="1:21" ht="0.75" customHeight="1">
      <c r="A19" s="34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9"/>
      <c r="O19" s="29"/>
      <c r="P19" s="29"/>
      <c r="Q19" s="29"/>
      <c r="R19" s="29"/>
      <c r="S19" s="27"/>
      <c r="U19" s="30"/>
    </row>
    <row r="20" spans="1:21" ht="31.5" customHeight="1">
      <c r="A20" s="19">
        <v>3</v>
      </c>
      <c r="B20" s="55" t="s">
        <v>39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29"/>
      <c r="O20" s="29"/>
      <c r="P20" s="29"/>
      <c r="Q20" s="29"/>
      <c r="R20" s="29"/>
      <c r="S20" s="27"/>
      <c r="U20" s="30"/>
    </row>
    <row r="21" spans="1:21" ht="5.25" customHeight="1">
      <c r="A21" s="19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9"/>
      <c r="O21" s="29"/>
      <c r="P21" s="29"/>
      <c r="Q21" s="29"/>
      <c r="R21" s="29"/>
      <c r="S21" s="27"/>
      <c r="U21" s="30"/>
    </row>
    <row r="22" spans="1:21" ht="16.5" hidden="1" customHeight="1">
      <c r="A22" s="19"/>
      <c r="B22" s="20"/>
      <c r="C22" s="19">
        <v>1</v>
      </c>
      <c r="D22" s="19" t="s">
        <v>0</v>
      </c>
      <c r="E22" s="19">
        <v>22.75</v>
      </c>
      <c r="F22" s="19" t="s">
        <v>0</v>
      </c>
      <c r="G22" s="19">
        <v>2</v>
      </c>
      <c r="H22" s="19" t="s">
        <v>0</v>
      </c>
      <c r="I22" s="21">
        <v>2</v>
      </c>
      <c r="J22" s="19"/>
      <c r="K22" s="19"/>
      <c r="L22" s="19"/>
      <c r="M22" s="22" t="s">
        <v>4</v>
      </c>
      <c r="N22" s="21">
        <f>C22*E22*G22*I22</f>
        <v>91</v>
      </c>
    </row>
    <row r="23" spans="1:21" ht="16.5" hidden="1" customHeight="1">
      <c r="A23" s="19" t="s">
        <v>4</v>
      </c>
      <c r="B23" s="20"/>
      <c r="C23" s="19">
        <v>1</v>
      </c>
      <c r="D23" s="19" t="s">
        <v>0</v>
      </c>
      <c r="E23" s="19">
        <v>22.83</v>
      </c>
      <c r="F23" s="19" t="s">
        <v>0</v>
      </c>
      <c r="G23" s="19">
        <v>2</v>
      </c>
      <c r="H23" s="19" t="s">
        <v>0</v>
      </c>
      <c r="I23" s="21">
        <v>2</v>
      </c>
      <c r="J23" s="19"/>
      <c r="K23" s="19"/>
      <c r="L23" s="19"/>
      <c r="M23" s="23" t="s">
        <v>4</v>
      </c>
      <c r="N23" s="24">
        <f>C23*E23*G23*I23</f>
        <v>91.32</v>
      </c>
    </row>
    <row r="24" spans="1:21" ht="16.5" customHeight="1">
      <c r="A24" s="25"/>
      <c r="C24" s="19"/>
      <c r="D24" s="19"/>
      <c r="E24" s="19"/>
      <c r="F24" s="19"/>
      <c r="G24" s="19" t="s">
        <v>71</v>
      </c>
      <c r="H24" s="19"/>
      <c r="I24" s="21"/>
      <c r="J24" s="19"/>
      <c r="K24" s="19"/>
      <c r="L24" s="19"/>
      <c r="M24" s="22" t="s">
        <v>4</v>
      </c>
      <c r="N24" s="21">
        <f>SUM(N22:N23)</f>
        <v>182.32</v>
      </c>
      <c r="O24" s="16" t="s">
        <v>22</v>
      </c>
      <c r="P24" s="22" t="s">
        <v>1</v>
      </c>
      <c r="Q24" s="25" t="s">
        <v>2</v>
      </c>
      <c r="R24" s="26">
        <v>11948.48</v>
      </c>
      <c r="S24" s="16" t="s">
        <v>29</v>
      </c>
      <c r="T24" s="27" t="s">
        <v>3</v>
      </c>
      <c r="U24" s="28">
        <f>N24*R24/100</f>
        <v>21784.468735999999</v>
      </c>
    </row>
    <row r="25" spans="1:21" ht="4.5" customHeight="1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31"/>
      <c r="P25" s="22"/>
      <c r="Q25" s="25"/>
      <c r="R25" s="26"/>
      <c r="T25" s="27"/>
      <c r="U25" s="28"/>
    </row>
    <row r="26" spans="1:21" ht="46.5" customHeight="1">
      <c r="A26" s="19">
        <v>4</v>
      </c>
      <c r="B26" s="55" t="s">
        <v>26</v>
      </c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</row>
    <row r="27" spans="1:21" ht="15" customHeight="1">
      <c r="A27" s="19"/>
      <c r="B27" s="32" t="s">
        <v>28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21" ht="0.75" customHeight="1">
      <c r="A28" s="19"/>
      <c r="B28" s="32"/>
      <c r="C28" s="19">
        <v>1</v>
      </c>
      <c r="D28" s="19" t="s">
        <v>0</v>
      </c>
      <c r="E28" s="19">
        <v>22.75</v>
      </c>
      <c r="F28" s="19" t="s">
        <v>0</v>
      </c>
      <c r="G28" s="19">
        <v>0.75</v>
      </c>
      <c r="H28" s="19" t="s">
        <v>0</v>
      </c>
      <c r="I28" s="21">
        <v>0.75</v>
      </c>
      <c r="J28" s="19"/>
      <c r="K28" s="19"/>
      <c r="L28" s="19"/>
      <c r="M28" s="22" t="s">
        <v>4</v>
      </c>
      <c r="N28" s="21">
        <f>C28*E28*G28*I28</f>
        <v>12.796875</v>
      </c>
    </row>
    <row r="29" spans="1:21" ht="15" hidden="1" customHeight="1">
      <c r="A29" s="19"/>
      <c r="B29" s="32"/>
      <c r="C29" s="19">
        <v>1</v>
      </c>
      <c r="D29" s="19" t="s">
        <v>0</v>
      </c>
      <c r="E29" s="19">
        <v>22.83</v>
      </c>
      <c r="F29" s="19" t="s">
        <v>0</v>
      </c>
      <c r="G29" s="19">
        <v>0.75</v>
      </c>
      <c r="H29" s="19" t="s">
        <v>0</v>
      </c>
      <c r="I29" s="21">
        <v>0.75</v>
      </c>
      <c r="J29" s="19"/>
      <c r="K29" s="19"/>
      <c r="L29" s="19"/>
      <c r="M29" s="23" t="s">
        <v>4</v>
      </c>
      <c r="N29" s="24">
        <f>C29*E29*G29*I29</f>
        <v>12.841874999999998</v>
      </c>
    </row>
    <row r="30" spans="1:21" ht="15" customHeight="1">
      <c r="A30" s="25"/>
      <c r="C30" s="19"/>
      <c r="D30" s="19"/>
      <c r="E30" s="19"/>
      <c r="F30" s="19"/>
      <c r="G30" s="19"/>
      <c r="H30" s="19"/>
      <c r="I30" s="21"/>
      <c r="J30" s="19"/>
      <c r="K30" s="19"/>
      <c r="L30" s="19"/>
      <c r="M30" s="22" t="s">
        <v>4</v>
      </c>
      <c r="N30" s="21">
        <f>SUM(N28:N29)</f>
        <v>25.638749999999998</v>
      </c>
      <c r="O30" s="16" t="s">
        <v>22</v>
      </c>
      <c r="P30" s="22" t="s">
        <v>1</v>
      </c>
      <c r="Q30" s="25" t="s">
        <v>2</v>
      </c>
      <c r="R30" s="26">
        <v>14429.25</v>
      </c>
      <c r="S30" s="16" t="s">
        <v>29</v>
      </c>
      <c r="T30" s="27" t="s">
        <v>3</v>
      </c>
      <c r="U30" s="28">
        <f>N30*R30/100</f>
        <v>3699.4793343749998</v>
      </c>
    </row>
    <row r="31" spans="1:21" ht="3" customHeight="1">
      <c r="A31" s="25"/>
      <c r="C31" s="41"/>
      <c r="D31" s="41"/>
      <c r="E31" s="41"/>
      <c r="F31" s="41"/>
      <c r="G31" s="41"/>
      <c r="H31" s="41"/>
      <c r="I31" s="21"/>
      <c r="J31" s="41"/>
      <c r="K31" s="41"/>
      <c r="L31" s="41"/>
      <c r="M31" s="22"/>
      <c r="N31" s="21"/>
      <c r="P31" s="22"/>
      <c r="Q31" s="25"/>
      <c r="R31" s="26"/>
      <c r="T31" s="27"/>
      <c r="U31" s="28"/>
    </row>
    <row r="32" spans="1:21" ht="102" customHeight="1">
      <c r="A32" s="43">
        <v>5</v>
      </c>
      <c r="B32" s="56" t="s">
        <v>48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44"/>
      <c r="O32" s="44"/>
      <c r="P32" s="44"/>
      <c r="Q32" s="44"/>
      <c r="R32" s="44"/>
      <c r="T32" s="27"/>
      <c r="U32" s="28"/>
    </row>
    <row r="33" spans="1:21" ht="3.75" customHeight="1">
      <c r="A33" s="43"/>
      <c r="B33" s="45"/>
      <c r="C33" s="69"/>
      <c r="D33" s="45"/>
      <c r="E33" s="45"/>
      <c r="F33" s="45"/>
      <c r="G33" s="45"/>
      <c r="H33" s="45"/>
      <c r="I33" s="45"/>
      <c r="J33" s="45"/>
      <c r="K33" s="44"/>
      <c r="L33" s="44"/>
      <c r="M33" s="44"/>
      <c r="N33" s="44"/>
      <c r="O33" s="44"/>
      <c r="P33" s="44"/>
      <c r="Q33" s="44"/>
      <c r="R33" s="44"/>
      <c r="T33" s="27"/>
      <c r="U33" s="28"/>
    </row>
    <row r="34" spans="1:21" ht="15" hidden="1" customHeight="1">
      <c r="A34" s="46" t="s">
        <v>59</v>
      </c>
      <c r="B34" s="44"/>
      <c r="C34" s="70">
        <v>4</v>
      </c>
      <c r="D34" s="43" t="s">
        <v>0</v>
      </c>
      <c r="E34" s="43">
        <v>7</v>
      </c>
      <c r="F34" s="43" t="s">
        <v>0</v>
      </c>
      <c r="G34" s="43">
        <v>7</v>
      </c>
      <c r="H34" s="43" t="s">
        <v>0</v>
      </c>
      <c r="I34" s="43">
        <v>1.25</v>
      </c>
      <c r="J34" s="47"/>
      <c r="N34" s="48">
        <f>C34*E34*G34*I34</f>
        <v>245</v>
      </c>
      <c r="O34" s="44"/>
      <c r="P34" s="44"/>
      <c r="Q34" s="44"/>
      <c r="R34" s="44"/>
      <c r="S34" s="44"/>
      <c r="T34" s="44"/>
      <c r="U34" s="44"/>
    </row>
    <row r="35" spans="1:21" ht="15" hidden="1" customHeight="1">
      <c r="A35" s="46" t="s">
        <v>52</v>
      </c>
      <c r="B35" s="45"/>
      <c r="C35" s="70">
        <v>4</v>
      </c>
      <c r="D35" s="43" t="s">
        <v>0</v>
      </c>
      <c r="E35" s="43">
        <v>2</v>
      </c>
      <c r="F35" s="43" t="s">
        <v>0</v>
      </c>
      <c r="G35" s="43">
        <v>2</v>
      </c>
      <c r="H35" s="43" t="s">
        <v>0</v>
      </c>
      <c r="I35" s="43">
        <v>2.25</v>
      </c>
      <c r="J35" s="47"/>
      <c r="N35" s="48">
        <f>C35*E35*G35*I35</f>
        <v>36</v>
      </c>
      <c r="O35" s="44"/>
      <c r="P35" s="49"/>
      <c r="Q35" s="49"/>
      <c r="R35" s="49"/>
      <c r="S35" s="50"/>
      <c r="T35" s="44"/>
      <c r="U35" s="51"/>
    </row>
    <row r="36" spans="1:21" ht="15" hidden="1" customHeight="1">
      <c r="A36" s="46" t="s">
        <v>53</v>
      </c>
      <c r="B36" s="45"/>
      <c r="C36" s="70">
        <v>1</v>
      </c>
      <c r="D36" s="43" t="s">
        <v>0</v>
      </c>
      <c r="E36" s="43">
        <v>2</v>
      </c>
      <c r="F36" s="43" t="s">
        <v>0</v>
      </c>
      <c r="G36" s="43">
        <v>2</v>
      </c>
      <c r="H36" s="43" t="s">
        <v>0</v>
      </c>
      <c r="I36" s="43">
        <v>8</v>
      </c>
      <c r="J36" s="47"/>
      <c r="N36" s="48">
        <f>C36*E36*G36*I36</f>
        <v>32</v>
      </c>
      <c r="O36" s="44"/>
      <c r="P36" s="49"/>
      <c r="Q36" s="49"/>
      <c r="R36" s="49"/>
      <c r="S36" s="50"/>
      <c r="T36" s="44"/>
      <c r="U36" s="51"/>
    </row>
    <row r="37" spans="1:21" ht="15" hidden="1" customHeight="1">
      <c r="A37" s="46" t="s">
        <v>4</v>
      </c>
      <c r="B37" s="45"/>
      <c r="C37" s="70">
        <v>2</v>
      </c>
      <c r="D37" s="43" t="s">
        <v>0</v>
      </c>
      <c r="E37" s="43">
        <v>2</v>
      </c>
      <c r="F37" s="43" t="s">
        <v>0</v>
      </c>
      <c r="G37" s="43">
        <v>2</v>
      </c>
      <c r="H37" s="43" t="s">
        <v>0</v>
      </c>
      <c r="I37" s="43">
        <v>6</v>
      </c>
      <c r="J37" s="47"/>
      <c r="N37" s="48">
        <f>C37*E37*G37*I37</f>
        <v>48</v>
      </c>
      <c r="O37" s="44"/>
      <c r="P37" s="49"/>
      <c r="Q37" s="49"/>
      <c r="R37" s="49"/>
      <c r="S37" s="50"/>
      <c r="T37" s="44"/>
      <c r="U37" s="51"/>
    </row>
    <row r="38" spans="1:21" ht="15" hidden="1" customHeight="1">
      <c r="A38" s="46" t="s">
        <v>4</v>
      </c>
      <c r="B38" s="45"/>
      <c r="C38" s="70">
        <v>1</v>
      </c>
      <c r="D38" s="43" t="s">
        <v>0</v>
      </c>
      <c r="E38" s="43">
        <v>2</v>
      </c>
      <c r="F38" s="43" t="s">
        <v>0</v>
      </c>
      <c r="G38" s="43">
        <v>2</v>
      </c>
      <c r="H38" s="43" t="s">
        <v>0</v>
      </c>
      <c r="I38" s="43">
        <v>4</v>
      </c>
      <c r="J38" s="47"/>
      <c r="N38" s="48">
        <f>C38*E38*G38*I38</f>
        <v>16</v>
      </c>
      <c r="O38" s="44"/>
      <c r="P38" s="49"/>
      <c r="Q38" s="49"/>
      <c r="R38" s="49"/>
      <c r="S38" s="50"/>
      <c r="T38" s="44"/>
      <c r="U38" s="51"/>
    </row>
    <row r="39" spans="1:21" ht="15" hidden="1" customHeight="1">
      <c r="A39" s="46" t="s">
        <v>56</v>
      </c>
      <c r="B39" s="45"/>
      <c r="C39" s="70">
        <v>2</v>
      </c>
      <c r="D39" s="43" t="s">
        <v>0</v>
      </c>
      <c r="E39" s="43">
        <v>0.78500000000000003</v>
      </c>
      <c r="F39" s="43" t="s">
        <v>0</v>
      </c>
      <c r="G39" s="43" t="s">
        <v>54</v>
      </c>
      <c r="H39" s="43" t="s">
        <v>0</v>
      </c>
      <c r="I39" s="43">
        <v>0.67</v>
      </c>
      <c r="J39" s="47"/>
      <c r="N39" s="48">
        <f>C39*E39*(8*8)*I39</f>
        <v>67.321600000000004</v>
      </c>
      <c r="O39" s="44"/>
      <c r="P39" s="49"/>
      <c r="Q39" s="49"/>
      <c r="R39" s="49"/>
      <c r="S39" s="50"/>
      <c r="T39" s="44"/>
      <c r="U39" s="51"/>
    </row>
    <row r="40" spans="1:21" ht="15" hidden="1" customHeight="1">
      <c r="A40" s="46" t="s">
        <v>55</v>
      </c>
      <c r="B40" s="45"/>
      <c r="C40" s="70">
        <v>2</v>
      </c>
      <c r="D40" s="43" t="s">
        <v>0</v>
      </c>
      <c r="E40" s="43">
        <v>3.14</v>
      </c>
      <c r="F40" s="43" t="s">
        <v>0</v>
      </c>
      <c r="G40" s="43">
        <v>8</v>
      </c>
      <c r="H40" s="43" t="s">
        <v>0</v>
      </c>
      <c r="I40" s="43">
        <v>0.5</v>
      </c>
      <c r="J40" s="43" t="s">
        <v>0</v>
      </c>
      <c r="K40" s="41">
        <v>1.25</v>
      </c>
      <c r="N40" s="48">
        <f>C40*E40*G40*I40*K40</f>
        <v>31.400000000000002</v>
      </c>
      <c r="O40" s="44"/>
      <c r="P40" s="49"/>
      <c r="Q40" s="49"/>
      <c r="R40" s="49"/>
      <c r="S40" s="50"/>
      <c r="T40" s="44"/>
      <c r="U40" s="51"/>
    </row>
    <row r="41" spans="1:21" ht="15" hidden="1" customHeight="1">
      <c r="A41" s="46" t="s">
        <v>57</v>
      </c>
      <c r="B41" s="45"/>
      <c r="C41" s="70">
        <v>2</v>
      </c>
      <c r="D41" s="43" t="s">
        <v>0</v>
      </c>
      <c r="E41" s="43">
        <v>0.78500000000000003</v>
      </c>
      <c r="F41" s="43" t="s">
        <v>0</v>
      </c>
      <c r="G41" s="43" t="s">
        <v>58</v>
      </c>
      <c r="H41" s="43" t="s">
        <v>0</v>
      </c>
      <c r="I41" s="43">
        <v>0.57999999999999996</v>
      </c>
      <c r="J41" s="47"/>
      <c r="N41" s="48">
        <f>C41*E41*(7.5*7.5)*I41</f>
        <v>51.221249999999998</v>
      </c>
      <c r="O41" s="44"/>
      <c r="P41" s="49"/>
      <c r="Q41" s="49"/>
      <c r="R41" s="49"/>
      <c r="S41" s="50"/>
      <c r="T41" s="44"/>
      <c r="U41" s="51"/>
    </row>
    <row r="42" spans="1:21" ht="15" hidden="1" customHeight="1">
      <c r="A42" s="46" t="s">
        <v>55</v>
      </c>
      <c r="B42" s="45"/>
      <c r="C42" s="70">
        <v>2</v>
      </c>
      <c r="D42" s="43" t="s">
        <v>0</v>
      </c>
      <c r="E42" s="43">
        <v>3.14</v>
      </c>
      <c r="F42" s="43" t="s">
        <v>0</v>
      </c>
      <c r="G42" s="43" t="s">
        <v>58</v>
      </c>
      <c r="H42" s="43" t="s">
        <v>0</v>
      </c>
      <c r="I42" s="43">
        <v>0.57999999999999996</v>
      </c>
      <c r="J42" s="43"/>
      <c r="K42" s="41"/>
      <c r="N42" s="48">
        <f>C42*E42*(7.5*7.5)*I42</f>
        <v>204.88499999999999</v>
      </c>
      <c r="O42" s="44"/>
      <c r="P42" s="49"/>
      <c r="Q42" s="49"/>
      <c r="R42" s="49"/>
      <c r="S42" s="50"/>
      <c r="T42" s="44"/>
      <c r="U42" s="51"/>
    </row>
    <row r="43" spans="1:21" ht="15" hidden="1" customHeight="1">
      <c r="A43" s="46" t="s">
        <v>4</v>
      </c>
      <c r="B43" s="45"/>
      <c r="C43" s="70">
        <v>1</v>
      </c>
      <c r="D43" s="43" t="s">
        <v>0</v>
      </c>
      <c r="E43" s="43">
        <v>3.14</v>
      </c>
      <c r="F43" s="43" t="s">
        <v>0</v>
      </c>
      <c r="G43" s="43" t="s">
        <v>47</v>
      </c>
      <c r="H43" s="43" t="s">
        <v>0</v>
      </c>
      <c r="I43" s="43">
        <v>0.57999999999999996</v>
      </c>
      <c r="J43" s="43"/>
      <c r="K43" s="41"/>
      <c r="N43" s="48">
        <f>C43/C44*E43*(25*25)*I43</f>
        <v>569.125</v>
      </c>
      <c r="O43" s="44"/>
      <c r="P43" s="49"/>
      <c r="Q43" s="49"/>
      <c r="R43" s="49"/>
      <c r="S43" s="50"/>
      <c r="T43" s="44"/>
      <c r="U43" s="51"/>
    </row>
    <row r="44" spans="1:21" ht="15" customHeight="1">
      <c r="A44" s="43"/>
      <c r="B44" s="45"/>
      <c r="C44" s="68">
        <v>2</v>
      </c>
      <c r="D44" s="45"/>
      <c r="E44" s="45"/>
      <c r="F44" s="45"/>
      <c r="G44" s="45"/>
      <c r="H44" s="69"/>
      <c r="I44" s="45"/>
      <c r="J44" s="45"/>
      <c r="N44" s="52">
        <f>SUM(N34:N43)</f>
        <v>1300.9528499999999</v>
      </c>
      <c r="O44" s="44" t="s">
        <v>22</v>
      </c>
      <c r="P44" s="47" t="s">
        <v>1</v>
      </c>
      <c r="Q44" s="46" t="s">
        <v>2</v>
      </c>
      <c r="R44" s="53">
        <v>337</v>
      </c>
      <c r="S44" s="44" t="s">
        <v>49</v>
      </c>
      <c r="T44" s="50" t="s">
        <v>3</v>
      </c>
      <c r="U44" s="54">
        <f>N44*R44</f>
        <v>438421.11044999998</v>
      </c>
    </row>
    <row r="45" spans="1:21" ht="3" customHeight="1">
      <c r="A45" s="43"/>
      <c r="B45" s="45"/>
      <c r="C45" s="45"/>
      <c r="D45" s="45"/>
      <c r="E45" s="45"/>
      <c r="F45" s="45"/>
      <c r="G45" s="45"/>
      <c r="H45" s="45"/>
      <c r="I45" s="45"/>
      <c r="J45" s="45"/>
      <c r="K45" s="49"/>
      <c r="L45" s="49"/>
      <c r="M45" s="49"/>
      <c r="N45" s="49"/>
      <c r="O45" s="49"/>
      <c r="P45" s="50"/>
      <c r="Q45" s="44"/>
      <c r="R45" s="51"/>
      <c r="T45" s="27"/>
      <c r="U45" s="28"/>
    </row>
    <row r="46" spans="1:21" ht="45" customHeight="1">
      <c r="A46" s="43">
        <v>6</v>
      </c>
      <c r="B46" s="56" t="s">
        <v>50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44"/>
      <c r="O46" s="44"/>
      <c r="P46" s="44"/>
      <c r="Q46" s="44"/>
      <c r="R46" s="44"/>
      <c r="T46" s="27"/>
      <c r="U46" s="28"/>
    </row>
    <row r="47" spans="1:21" ht="1.5" customHeight="1">
      <c r="A47" s="43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T47" s="27"/>
      <c r="U47" s="28"/>
    </row>
    <row r="48" spans="1:21" ht="15" customHeight="1">
      <c r="A48" s="43"/>
      <c r="B48" s="44"/>
      <c r="C48" s="72"/>
      <c r="D48" s="71">
        <f>N44</f>
        <v>1300.9528499999999</v>
      </c>
      <c r="E48" s="71"/>
      <c r="F48" s="72" t="s">
        <v>0</v>
      </c>
      <c r="G48" s="72">
        <v>4.5</v>
      </c>
      <c r="H48" s="43"/>
      <c r="I48" s="43"/>
      <c r="M48" s="47" t="s">
        <v>4</v>
      </c>
      <c r="N48" s="48">
        <f>D48*G48/E49</f>
        <v>52.270427008928564</v>
      </c>
      <c r="O48" s="46" t="s">
        <v>27</v>
      </c>
      <c r="P48" s="47" t="s">
        <v>1</v>
      </c>
      <c r="Q48" s="46" t="s">
        <v>2</v>
      </c>
      <c r="R48" s="53">
        <v>5001.7</v>
      </c>
      <c r="S48" s="44" t="s">
        <v>51</v>
      </c>
      <c r="T48" s="44" t="s">
        <v>3</v>
      </c>
      <c r="U48" s="51">
        <f>N48*R48</f>
        <v>261440.994770558</v>
      </c>
    </row>
    <row r="49" spans="1:21" ht="0.75" customHeight="1">
      <c r="A49" s="43"/>
      <c r="B49" s="44"/>
      <c r="C49" s="73"/>
      <c r="D49" s="73"/>
      <c r="E49" s="74">
        <v>112</v>
      </c>
      <c r="F49" s="74"/>
      <c r="G49" s="7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T49" s="27"/>
      <c r="U49" s="28"/>
    </row>
    <row r="50" spans="1:21" ht="15" hidden="1" customHeight="1">
      <c r="A50" s="43"/>
      <c r="B50" s="44"/>
      <c r="C50" s="44"/>
      <c r="D50" s="44"/>
      <c r="E50" s="49"/>
      <c r="F50" s="49"/>
      <c r="G50" s="49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T50" s="27"/>
      <c r="U50" s="28"/>
    </row>
    <row r="51" spans="1:21" ht="26.25" customHeight="1">
      <c r="A51" s="19">
        <v>7</v>
      </c>
      <c r="B51" s="55" t="s">
        <v>41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O51" s="29"/>
      <c r="P51" s="29"/>
      <c r="Q51" s="29"/>
      <c r="R51" s="29"/>
      <c r="S51" s="27"/>
      <c r="U51" s="30"/>
    </row>
    <row r="52" spans="1:21" ht="9.75" customHeight="1">
      <c r="A52" s="19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O52" s="29"/>
      <c r="P52" s="29"/>
      <c r="Q52" s="29"/>
      <c r="R52" s="29"/>
      <c r="S52" s="27"/>
      <c r="U52" s="30"/>
    </row>
    <row r="53" spans="1:21" ht="15" hidden="1" customHeight="1">
      <c r="A53" s="25"/>
      <c r="C53" s="19">
        <v>1</v>
      </c>
      <c r="D53" s="19" t="s">
        <v>0</v>
      </c>
      <c r="E53" s="19">
        <v>22.75</v>
      </c>
      <c r="F53" s="19" t="s">
        <v>0</v>
      </c>
      <c r="G53" s="19">
        <v>0.75</v>
      </c>
      <c r="H53" s="19" t="s">
        <v>0</v>
      </c>
      <c r="I53" s="19">
        <v>10</v>
      </c>
      <c r="J53" s="19"/>
      <c r="K53" s="19"/>
      <c r="M53" s="22"/>
      <c r="N53" s="21">
        <f>C53*E53*G53*I53</f>
        <v>170.625</v>
      </c>
    </row>
    <row r="54" spans="1:21" ht="15" hidden="1" customHeight="1">
      <c r="A54" s="25"/>
      <c r="B54" s="20"/>
      <c r="C54" s="19">
        <v>1</v>
      </c>
      <c r="D54" s="19" t="s">
        <v>0</v>
      </c>
      <c r="E54" s="19">
        <v>22.83</v>
      </c>
      <c r="F54" s="19" t="s">
        <v>0</v>
      </c>
      <c r="G54" s="19">
        <v>0.75</v>
      </c>
      <c r="H54" s="19" t="s">
        <v>0</v>
      </c>
      <c r="I54" s="19">
        <v>10</v>
      </c>
      <c r="J54" s="19"/>
      <c r="K54" s="19"/>
      <c r="M54" s="22"/>
      <c r="N54" s="21">
        <f>C54*E54*G54*I54</f>
        <v>171.22499999999999</v>
      </c>
    </row>
    <row r="55" spans="1:21" ht="15" customHeight="1">
      <c r="A55" s="25"/>
      <c r="B55" s="20"/>
      <c r="C55" s="19"/>
      <c r="D55" s="19"/>
      <c r="E55" s="19"/>
      <c r="F55" s="19"/>
      <c r="G55" s="19"/>
      <c r="H55" s="19"/>
      <c r="I55" s="19"/>
      <c r="J55" s="19"/>
      <c r="K55" s="19"/>
      <c r="M55" s="22" t="s">
        <v>4</v>
      </c>
      <c r="N55" s="33">
        <f>SUM(N53:N54)</f>
        <v>341.85</v>
      </c>
      <c r="O55" s="16" t="s">
        <v>22</v>
      </c>
      <c r="P55" s="22" t="s">
        <v>1</v>
      </c>
      <c r="Q55" s="25" t="s">
        <v>2</v>
      </c>
      <c r="R55" s="26">
        <v>13227.41</v>
      </c>
      <c r="S55" s="16" t="s">
        <v>23</v>
      </c>
      <c r="T55" s="27" t="s">
        <v>3</v>
      </c>
      <c r="U55" s="28">
        <f>N55*R55%</f>
        <v>45217.901085000005</v>
      </c>
    </row>
    <row r="56" spans="1:21" ht="3" customHeight="1">
      <c r="A56" s="1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31"/>
      <c r="P56" s="22"/>
      <c r="Q56" s="25"/>
      <c r="R56" s="26"/>
      <c r="T56" s="27"/>
      <c r="U56" s="28"/>
    </row>
    <row r="57" spans="1:21" ht="26.25" customHeight="1">
      <c r="A57" s="19">
        <v>8</v>
      </c>
      <c r="B57" s="55" t="s">
        <v>42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O57" s="29"/>
      <c r="P57" s="29"/>
      <c r="Q57" s="29"/>
      <c r="R57" s="29"/>
      <c r="S57" s="27"/>
      <c r="U57" s="30"/>
    </row>
    <row r="58" spans="1:21" ht="12.75" customHeight="1">
      <c r="A58" s="19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O58" s="29"/>
      <c r="P58" s="29"/>
      <c r="Q58" s="29"/>
      <c r="R58" s="29"/>
      <c r="S58" s="27"/>
      <c r="U58" s="30"/>
    </row>
    <row r="59" spans="1:21" ht="15" hidden="1" customHeight="1">
      <c r="A59" s="25"/>
      <c r="C59" s="19">
        <v>1</v>
      </c>
      <c r="D59" s="19" t="s">
        <v>0</v>
      </c>
      <c r="E59" s="19">
        <v>22.75</v>
      </c>
      <c r="F59" s="19" t="s">
        <v>0</v>
      </c>
      <c r="G59" s="19">
        <v>10</v>
      </c>
      <c r="H59" s="19"/>
      <c r="I59" s="19"/>
      <c r="J59" s="19"/>
      <c r="K59" s="19"/>
      <c r="L59" s="19"/>
      <c r="M59" s="22"/>
      <c r="N59" s="21">
        <f>C59*E59*G59</f>
        <v>227.5</v>
      </c>
    </row>
    <row r="60" spans="1:21" ht="15" hidden="1" customHeight="1">
      <c r="A60" s="25"/>
      <c r="C60" s="19">
        <v>1</v>
      </c>
      <c r="D60" s="19" t="s">
        <v>0</v>
      </c>
      <c r="E60" s="19">
        <v>22.83</v>
      </c>
      <c r="F60" s="19" t="s">
        <v>0</v>
      </c>
      <c r="G60" s="19">
        <v>10</v>
      </c>
      <c r="H60" s="19"/>
      <c r="I60" s="19"/>
      <c r="J60" s="19"/>
      <c r="K60" s="19"/>
      <c r="L60" s="19"/>
      <c r="M60" s="22"/>
      <c r="N60" s="21">
        <f>C60*E60*G60</f>
        <v>228.29999999999998</v>
      </c>
    </row>
    <row r="61" spans="1:21" ht="15" customHeight="1">
      <c r="A61" s="25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2" t="s">
        <v>4</v>
      </c>
      <c r="N61" s="33">
        <f>SUM(N59:N60)</f>
        <v>455.79999999999995</v>
      </c>
      <c r="O61" s="16" t="s">
        <v>22</v>
      </c>
      <c r="P61" s="22" t="s">
        <v>1</v>
      </c>
      <c r="Q61" s="25" t="s">
        <v>2</v>
      </c>
      <c r="R61" s="26">
        <v>2283.9299999999998</v>
      </c>
      <c r="S61" s="16" t="s">
        <v>23</v>
      </c>
      <c r="T61" s="27" t="s">
        <v>3</v>
      </c>
      <c r="U61" s="28">
        <f>N61*R61%</f>
        <v>10410.152939999998</v>
      </c>
    </row>
    <row r="62" spans="1:21" ht="7.5" customHeight="1">
      <c r="A62" s="19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31"/>
      <c r="P62" s="22"/>
      <c r="Q62" s="25"/>
      <c r="R62" s="26"/>
      <c r="T62" s="27"/>
      <c r="U62" s="28"/>
    </row>
    <row r="63" spans="1:21" ht="34.5" customHeight="1">
      <c r="A63" s="19">
        <v>9</v>
      </c>
      <c r="B63" s="55" t="s">
        <v>43</v>
      </c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O63" s="29"/>
      <c r="P63" s="29"/>
      <c r="Q63" s="29"/>
      <c r="R63" s="29"/>
      <c r="S63" s="27"/>
      <c r="U63" s="30"/>
    </row>
    <row r="64" spans="1:21" ht="15" customHeight="1">
      <c r="A64" s="19"/>
      <c r="B64" s="37" t="s">
        <v>44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O64" s="29"/>
      <c r="P64" s="29"/>
      <c r="Q64" s="29"/>
      <c r="R64" s="29"/>
      <c r="S64" s="27"/>
      <c r="U64" s="30"/>
    </row>
    <row r="65" spans="1:21" ht="15" customHeight="1" thickBot="1">
      <c r="A65" s="25"/>
      <c r="B65" s="2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22" t="s">
        <v>4</v>
      </c>
      <c r="N65" s="33">
        <f>N61</f>
        <v>455.79999999999995</v>
      </c>
      <c r="O65" s="16" t="s">
        <v>22</v>
      </c>
      <c r="P65" s="22" t="s">
        <v>1</v>
      </c>
      <c r="Q65" s="25" t="s">
        <v>2</v>
      </c>
      <c r="R65" s="26">
        <v>2122.7199999999998</v>
      </c>
      <c r="S65" s="16" t="s">
        <v>23</v>
      </c>
      <c r="T65" s="35" t="s">
        <v>3</v>
      </c>
      <c r="U65" s="36">
        <f>N65*R65%</f>
        <v>9675.3577599999971</v>
      </c>
    </row>
    <row r="66" spans="1:21" ht="18" customHeight="1" thickTop="1">
      <c r="A66" s="25"/>
      <c r="B66" s="20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22"/>
      <c r="N66" s="21"/>
      <c r="R66" s="60" t="s">
        <v>5</v>
      </c>
      <c r="S66" s="60"/>
      <c r="T66" s="27" t="s">
        <v>3</v>
      </c>
      <c r="U66" s="28">
        <f>SUM(U11:U65)</f>
        <v>835184.20478690544</v>
      </c>
    </row>
    <row r="67" spans="1:21" ht="15">
      <c r="A67" s="76">
        <v>1</v>
      </c>
      <c r="B67" s="77" t="s">
        <v>64</v>
      </c>
      <c r="C67" s="78"/>
      <c r="D67" s="78"/>
      <c r="E67" s="78"/>
      <c r="F67" s="78"/>
      <c r="G67" s="78"/>
      <c r="H67" s="78"/>
      <c r="I67" s="79"/>
      <c r="J67" s="78"/>
    </row>
    <row r="68" spans="1:21" ht="15">
      <c r="A68" s="76"/>
      <c r="B68" s="77" t="s">
        <v>65</v>
      </c>
      <c r="C68" s="78"/>
      <c r="D68" s="78"/>
      <c r="E68" s="78"/>
      <c r="F68" s="78"/>
      <c r="G68" s="78"/>
      <c r="H68" s="78"/>
      <c r="I68" s="78"/>
      <c r="J68" s="78"/>
    </row>
    <row r="69" spans="1:21" ht="15">
      <c r="A69" s="76">
        <v>2</v>
      </c>
      <c r="B69" s="77" t="s">
        <v>66</v>
      </c>
      <c r="C69" s="78"/>
      <c r="D69" s="78"/>
      <c r="E69" s="78"/>
      <c r="F69" s="78"/>
      <c r="G69" s="78"/>
      <c r="H69" s="78"/>
      <c r="I69" s="78"/>
      <c r="J69" s="78"/>
    </row>
    <row r="70" spans="1:21" ht="15">
      <c r="A70" s="76"/>
      <c r="B70" s="77" t="s">
        <v>67</v>
      </c>
      <c r="C70" s="78"/>
      <c r="D70" s="78"/>
      <c r="E70" s="78"/>
      <c r="F70" s="78"/>
      <c r="G70" s="78"/>
      <c r="H70" s="78"/>
      <c r="I70" s="78"/>
      <c r="J70" s="78"/>
    </row>
    <row r="71" spans="1:21" ht="15.75">
      <c r="A71" s="80">
        <v>3</v>
      </c>
      <c r="B71" s="77" t="s">
        <v>68</v>
      </c>
      <c r="C71" s="78"/>
      <c r="D71" s="78"/>
      <c r="E71" s="78"/>
      <c r="F71" s="78"/>
      <c r="G71" s="78"/>
      <c r="H71" s="78"/>
      <c r="I71" s="78"/>
      <c r="J71" s="78"/>
    </row>
    <row r="72" spans="1:21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21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21">
      <c r="A74" s="78"/>
      <c r="B74" s="81" t="s">
        <v>69</v>
      </c>
      <c r="C74" s="78"/>
      <c r="D74" s="78"/>
      <c r="E74" s="78"/>
      <c r="F74" s="78"/>
      <c r="G74" s="78"/>
      <c r="H74" s="78"/>
      <c r="I74" s="78"/>
      <c r="J74" s="78"/>
      <c r="R74" s="79" t="s">
        <v>70</v>
      </c>
    </row>
    <row r="75" spans="1:21">
      <c r="A75" s="78"/>
      <c r="C75" s="81"/>
      <c r="D75" s="81"/>
      <c r="E75" s="81"/>
      <c r="F75" s="81"/>
      <c r="G75" s="81"/>
      <c r="H75" s="78"/>
      <c r="J75" s="78"/>
      <c r="R75" s="79" t="s">
        <v>16</v>
      </c>
    </row>
    <row r="76" spans="1:21">
      <c r="A76" s="78"/>
      <c r="B76" s="78"/>
      <c r="C76" s="78"/>
      <c r="D76" s="78"/>
      <c r="E76" s="78"/>
      <c r="F76" s="78"/>
      <c r="G76" s="78"/>
      <c r="H76" s="78"/>
      <c r="J76" s="78"/>
      <c r="R76" s="79" t="s">
        <v>17</v>
      </c>
    </row>
    <row r="77" spans="1:21">
      <c r="A77" s="78"/>
      <c r="B77" s="78"/>
      <c r="C77" s="78"/>
      <c r="D77" s="78"/>
      <c r="E77" s="78"/>
      <c r="F77" s="78"/>
      <c r="G77" s="78"/>
      <c r="H77" s="78"/>
      <c r="J77" s="78"/>
    </row>
  </sheetData>
  <mergeCells count="19">
    <mergeCell ref="R66:S66"/>
    <mergeCell ref="A3:B3"/>
    <mergeCell ref="C3:U3"/>
    <mergeCell ref="A2:E2"/>
    <mergeCell ref="N4:O4"/>
    <mergeCell ref="P4:R4"/>
    <mergeCell ref="T4:U4"/>
    <mergeCell ref="B4:M4"/>
    <mergeCell ref="B57:M57"/>
    <mergeCell ref="B63:M63"/>
    <mergeCell ref="B5:M5"/>
    <mergeCell ref="B51:M51"/>
    <mergeCell ref="B20:M20"/>
    <mergeCell ref="B26:M26"/>
    <mergeCell ref="B13:M13"/>
    <mergeCell ref="D48:E48"/>
    <mergeCell ref="E49:G49"/>
    <mergeCell ref="B32:M32"/>
    <mergeCell ref="B46:M46"/>
  </mergeCells>
  <pageMargins left="0.49" right="0.23" top="0.44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1"/>
  <sheetViews>
    <sheetView topLeftCell="A7" workbookViewId="0">
      <selection activeCell="A15" sqref="A15:C15"/>
    </sheetView>
  </sheetViews>
  <sheetFormatPr defaultRowHeight="15"/>
  <cols>
    <col min="1" max="1" width="7.28515625" customWidth="1"/>
    <col min="2" max="2" width="18.5703125" customWidth="1"/>
    <col min="3" max="6" width="11.140625" customWidth="1"/>
    <col min="7" max="7" width="11.5703125" customWidth="1"/>
  </cols>
  <sheetData>
    <row r="5" spans="1:8" ht="15.75">
      <c r="A5" s="1"/>
      <c r="B5" s="61" t="s">
        <v>18</v>
      </c>
      <c r="C5" s="61"/>
      <c r="D5" s="61"/>
      <c r="E5" s="61"/>
      <c r="F5" s="61"/>
      <c r="G5" s="61"/>
    </row>
    <row r="6" spans="1:8" ht="15.75">
      <c r="A6" s="1"/>
      <c r="B6" s="1"/>
      <c r="C6" s="1"/>
      <c r="D6" s="1"/>
      <c r="E6" s="1"/>
      <c r="F6" s="1"/>
      <c r="G6" s="1"/>
    </row>
    <row r="7" spans="1:8" ht="45.75" customHeight="1">
      <c r="A7" s="2" t="s">
        <v>6</v>
      </c>
      <c r="B7" s="2" t="s">
        <v>15</v>
      </c>
      <c r="C7" s="2" t="s">
        <v>12</v>
      </c>
      <c r="D7" s="2" t="s">
        <v>13</v>
      </c>
      <c r="E7" s="2" t="s">
        <v>19</v>
      </c>
      <c r="F7" s="2" t="s">
        <v>14</v>
      </c>
      <c r="G7" s="2" t="s">
        <v>30</v>
      </c>
      <c r="H7" s="13" t="s">
        <v>20</v>
      </c>
    </row>
    <row r="8" spans="1:8" ht="45.75" customHeight="1">
      <c r="A8" s="3">
        <v>1</v>
      </c>
      <c r="B8" s="12" t="s">
        <v>31</v>
      </c>
      <c r="C8" s="4">
        <f>Sheet1!N18</f>
        <v>310.11069999999995</v>
      </c>
      <c r="D8" s="5">
        <f>C8*9.6%</f>
        <v>29.770627199999996</v>
      </c>
      <c r="E8" s="6">
        <f>C8*48%</f>
        <v>148.85313599999998</v>
      </c>
      <c r="F8" s="5">
        <f>C8*96%</f>
        <v>297.70627199999996</v>
      </c>
      <c r="G8" s="6" t="s">
        <v>21</v>
      </c>
      <c r="H8" s="14" t="s">
        <v>21</v>
      </c>
    </row>
    <row r="9" spans="1:8" ht="45.75" customHeight="1">
      <c r="A9" s="3">
        <v>2</v>
      </c>
      <c r="B9" s="12" t="s">
        <v>32</v>
      </c>
      <c r="C9" s="4">
        <f>Sheet1!N30</f>
        <v>25.638749999999998</v>
      </c>
      <c r="D9" s="5">
        <f>C9*17.6%</f>
        <v>4.5124200000000005</v>
      </c>
      <c r="E9" s="6">
        <f>C9*44%</f>
        <v>11.281049999999999</v>
      </c>
      <c r="F9" s="5">
        <f>C9*88%</f>
        <v>22.562099999999997</v>
      </c>
      <c r="G9" s="6" t="s">
        <v>21</v>
      </c>
      <c r="H9" s="14" t="s">
        <v>21</v>
      </c>
    </row>
    <row r="10" spans="1:8" ht="45.75" customHeight="1">
      <c r="A10" s="3">
        <v>3</v>
      </c>
      <c r="B10" s="12" t="s">
        <v>34</v>
      </c>
      <c r="C10" s="4">
        <f>Sheet1!N24</f>
        <v>182.32</v>
      </c>
      <c r="D10" s="5">
        <f>C10*3.44%</f>
        <v>6.271808</v>
      </c>
      <c r="E10" s="6">
        <v>55.25</v>
      </c>
      <c r="F10" s="6">
        <f>C10*25.7%</f>
        <v>46.85624</v>
      </c>
      <c r="G10" s="6" t="s">
        <v>21</v>
      </c>
      <c r="H10" s="14">
        <f>C10*1350/100</f>
        <v>2461.3200000000002</v>
      </c>
    </row>
    <row r="11" spans="1:8" ht="45.75" customHeight="1">
      <c r="A11" s="3">
        <v>4</v>
      </c>
      <c r="B11" s="12" t="s">
        <v>33</v>
      </c>
      <c r="C11" s="4">
        <f>Sheet1!N55</f>
        <v>341.85</v>
      </c>
      <c r="D11" s="5">
        <f>C11*3.44%</f>
        <v>11.759640000000001</v>
      </c>
      <c r="E11" s="6">
        <v>194.4</v>
      </c>
      <c r="F11" s="6">
        <f>C11*24%</f>
        <v>82.043999999999997</v>
      </c>
      <c r="G11" s="6" t="s">
        <v>21</v>
      </c>
      <c r="H11" s="14">
        <f>C11*1350/100</f>
        <v>4614.9750000000004</v>
      </c>
    </row>
    <row r="12" spans="1:8" ht="45.75" customHeight="1">
      <c r="A12" s="3">
        <v>5</v>
      </c>
      <c r="B12" s="12" t="s">
        <v>60</v>
      </c>
      <c r="C12" s="4">
        <f>Sheet1!N44</f>
        <v>1300.9528499999999</v>
      </c>
      <c r="D12" s="5">
        <f>C12*17.6%</f>
        <v>228.9677016</v>
      </c>
      <c r="E12" s="6">
        <f>C12*44%</f>
        <v>572.41925399999991</v>
      </c>
      <c r="F12" s="6">
        <f>C12*88%</f>
        <v>1144.8385079999998</v>
      </c>
      <c r="G12" s="6">
        <f>Sheet1!N48</f>
        <v>52.270427008928564</v>
      </c>
      <c r="H12" s="14" t="s">
        <v>21</v>
      </c>
    </row>
    <row r="13" spans="1:8" ht="45.75" customHeight="1">
      <c r="A13" s="3">
        <v>6</v>
      </c>
      <c r="B13" s="12" t="s">
        <v>62</v>
      </c>
      <c r="C13" s="4">
        <f>Sheet1!N61</f>
        <v>455.79999999999995</v>
      </c>
      <c r="D13" s="5">
        <f>C13*0.73%</f>
        <v>3.3273399999999995</v>
      </c>
      <c r="E13" s="6">
        <f>C13*3.6%</f>
        <v>16.408799999999999</v>
      </c>
      <c r="F13" s="6" t="s">
        <v>21</v>
      </c>
      <c r="G13" s="6" t="s">
        <v>21</v>
      </c>
      <c r="H13" s="14" t="s">
        <v>21</v>
      </c>
    </row>
    <row r="14" spans="1:8" ht="28.5" customHeight="1">
      <c r="A14" s="3">
        <v>7</v>
      </c>
      <c r="B14" s="12" t="s">
        <v>35</v>
      </c>
      <c r="C14" s="4">
        <f>Sheet1!N65</f>
        <v>455.79999999999995</v>
      </c>
      <c r="D14" s="5">
        <f>C14*0.5%</f>
        <v>2.2789999999999999</v>
      </c>
      <c r="E14" s="6">
        <f>C14*4%</f>
        <v>18.231999999999999</v>
      </c>
      <c r="F14" s="6" t="s">
        <v>21</v>
      </c>
      <c r="G14" s="6" t="s">
        <v>21</v>
      </c>
      <c r="H14" s="14" t="s">
        <v>21</v>
      </c>
    </row>
    <row r="15" spans="1:8" ht="29.25" customHeight="1">
      <c r="A15" s="62" t="s">
        <v>5</v>
      </c>
      <c r="B15" s="63"/>
      <c r="C15" s="64"/>
      <c r="D15" s="4">
        <f>SUM(D8:D14)</f>
        <v>286.8885368</v>
      </c>
      <c r="E15" s="8">
        <f>SUM(E8:E14)</f>
        <v>1016.8442399999999</v>
      </c>
      <c r="F15" s="4">
        <f>SUM(F8:F14)</f>
        <v>1594.0071199999998</v>
      </c>
      <c r="G15" s="4">
        <f>SUM(G8:G14)</f>
        <v>52.270427008928564</v>
      </c>
      <c r="H15" s="15">
        <f>SUM(H10:H14)</f>
        <v>7076.2950000000001</v>
      </c>
    </row>
    <row r="16" spans="1:8">
      <c r="A16" s="7"/>
      <c r="B16" s="10"/>
      <c r="C16" s="9"/>
      <c r="D16" s="9"/>
      <c r="E16" s="9"/>
      <c r="F16" s="9"/>
      <c r="G16" s="9"/>
    </row>
    <row r="17" spans="1:7">
      <c r="A17" s="7"/>
      <c r="B17" s="10"/>
      <c r="C17" s="9"/>
      <c r="D17" s="9"/>
      <c r="E17" s="9"/>
      <c r="F17" s="9"/>
      <c r="G17" s="9"/>
    </row>
    <row r="18" spans="1:7">
      <c r="A18" s="7"/>
      <c r="B18" s="10"/>
      <c r="C18" s="9"/>
      <c r="D18" s="9"/>
      <c r="E18" s="9"/>
      <c r="F18" s="9"/>
      <c r="G18" s="9"/>
    </row>
    <row r="19" spans="1:7">
      <c r="A19" s="7"/>
      <c r="B19" s="10"/>
      <c r="C19" s="9"/>
      <c r="D19" s="9"/>
      <c r="E19" s="9"/>
      <c r="F19" s="11" t="s">
        <v>37</v>
      </c>
      <c r="G19" s="9"/>
    </row>
    <row r="20" spans="1:7">
      <c r="A20" s="7"/>
      <c r="B20" s="10"/>
      <c r="C20" s="9"/>
      <c r="D20" s="9"/>
      <c r="E20" s="9"/>
      <c r="F20" s="11" t="s">
        <v>16</v>
      </c>
      <c r="G20" s="9"/>
    </row>
    <row r="21" spans="1:7">
      <c r="A21" s="7"/>
      <c r="B21" s="10"/>
      <c r="C21" s="9"/>
      <c r="D21" s="9"/>
      <c r="E21" s="9"/>
      <c r="F21" s="11" t="s">
        <v>17</v>
      </c>
      <c r="G21" s="9"/>
    </row>
  </sheetData>
  <mergeCells count="2">
    <mergeCell ref="B5:G5"/>
    <mergeCell ref="A15:C15"/>
  </mergeCells>
  <pageMargins left="0.8" right="0.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2017-09-15T10:55:27Z</cp:lastPrinted>
  <dcterms:created xsi:type="dcterms:W3CDTF">2016-04-08T10:52:49Z</dcterms:created>
  <dcterms:modified xsi:type="dcterms:W3CDTF">2017-09-15T11:00:32Z</dcterms:modified>
</cp:coreProperties>
</file>