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8840" windowHeight="7005"/>
  </bookViews>
  <sheets>
    <sheet name="Sheet1" sheetId="1" r:id="rId1"/>
    <sheet name="Sheet2"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7" i="1" l="1"/>
  <c r="D38" i="1" s="1"/>
  <c r="B10" i="1" l="1"/>
  <c r="B14" i="1" s="1"/>
  <c r="B18" i="1" s="1"/>
  <c r="M38" i="1" l="1"/>
  <c r="T38" i="1" s="1"/>
  <c r="M37" i="1"/>
  <c r="T37" i="1" s="1"/>
  <c r="C25" i="1" l="1"/>
  <c r="C42" i="1" s="1"/>
  <c r="C48" i="1" s="1"/>
  <c r="M21" i="1" l="1"/>
  <c r="M25" i="1" l="1"/>
  <c r="D10" i="1"/>
  <c r="C45" i="1" l="1"/>
  <c r="M45" i="1" s="1"/>
  <c r="M42" i="1"/>
  <c r="M48" i="1"/>
  <c r="T25" i="1"/>
  <c r="T21" i="1"/>
  <c r="C50" i="1" l="1"/>
  <c r="M7" i="1"/>
  <c r="T7" i="1" s="1"/>
  <c r="M50" i="1" l="1"/>
  <c r="C51" i="1"/>
  <c r="T42" i="1"/>
  <c r="M51" i="1" l="1"/>
  <c r="M52" i="1" s="1"/>
  <c r="C54" i="1"/>
  <c r="M54" i="1" s="1"/>
  <c r="C6" i="2"/>
  <c r="E6" i="2" s="1"/>
  <c r="C56" i="1" l="1"/>
  <c r="G72" i="1" s="1"/>
  <c r="M72" i="1" s="1"/>
  <c r="T72" i="1" s="1"/>
  <c r="F6" i="2"/>
  <c r="D6" i="2"/>
  <c r="D68" i="1" l="1"/>
  <c r="M56" i="1"/>
  <c r="M57" i="1" s="1"/>
  <c r="G60" i="1" s="1"/>
  <c r="D60" i="1"/>
  <c r="M60" i="1" l="1"/>
  <c r="T60" i="1" s="1"/>
  <c r="M68" i="1"/>
  <c r="T68" i="1" s="1"/>
  <c r="T45" i="1"/>
  <c r="D14" i="1"/>
  <c r="D18" i="1" s="1"/>
  <c r="M18" i="1" l="1"/>
  <c r="T18" i="1" s="1"/>
  <c r="F29" i="1"/>
  <c r="M29" i="1" s="1"/>
  <c r="T29" i="1" s="1"/>
  <c r="X14" i="1"/>
  <c r="C8" i="2"/>
  <c r="F8" i="2" s="1"/>
  <c r="D63" i="1"/>
  <c r="M63" i="1" s="1"/>
  <c r="M10" i="1"/>
  <c r="M14" i="1"/>
  <c r="M32" i="1" s="1"/>
  <c r="T63" i="1" l="1"/>
  <c r="E8" i="2"/>
  <c r="D8" i="2"/>
  <c r="T32" i="1"/>
  <c r="T10" i="1"/>
  <c r="D76" i="1"/>
  <c r="M76" i="1" s="1"/>
  <c r="T76" i="1" s="1"/>
  <c r="T14" i="1"/>
  <c r="C7" i="2"/>
  <c r="E7" i="2" s="1"/>
  <c r="E9" i="2" s="1"/>
  <c r="M36" i="1"/>
  <c r="F7" i="2" l="1"/>
  <c r="F9" i="2" s="1"/>
  <c r="D7" i="2"/>
  <c r="D9" i="2" s="1"/>
  <c r="T36" i="1"/>
  <c r="T77" i="1" l="1"/>
</calcChain>
</file>

<file path=xl/sharedStrings.xml><?xml version="1.0" encoding="utf-8"?>
<sst xmlns="http://schemas.openxmlformats.org/spreadsheetml/2006/main" count="241" uniqueCount="83">
  <si>
    <t>x</t>
  </si>
  <si>
    <t>Cft</t>
  </si>
  <si>
    <t>@</t>
  </si>
  <si>
    <t>Rs:</t>
  </si>
  <si>
    <t>Rs.</t>
  </si>
  <si>
    <t>=</t>
  </si>
  <si>
    <t>Cwt</t>
  </si>
  <si>
    <t>Each</t>
  </si>
  <si>
    <t>Providing and fixing C.I main hole cover and surface boxes with  frame ( heavy type)  for all  size (SI.No.14 P.)</t>
  </si>
  <si>
    <t>Total</t>
  </si>
  <si>
    <t>S.No</t>
  </si>
  <si>
    <t>Description</t>
  </si>
  <si>
    <t>Qty</t>
  </si>
  <si>
    <t>Rate</t>
  </si>
  <si>
    <t>Unit</t>
  </si>
  <si>
    <t>Amount</t>
  </si>
  <si>
    <t>Qty:</t>
  </si>
  <si>
    <t>Cement</t>
  </si>
  <si>
    <t xml:space="preserve">H.Sand </t>
  </si>
  <si>
    <t>Bajri</t>
  </si>
  <si>
    <t>Item</t>
  </si>
  <si>
    <t xml:space="preserve">Material Statement </t>
  </si>
  <si>
    <t>P.%Cft</t>
  </si>
  <si>
    <t>Municipal Committee</t>
  </si>
  <si>
    <t xml:space="preserve">Nawabshah </t>
  </si>
  <si>
    <t xml:space="preserve">Excavation for pipe line in trenches and pits in soft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 P-60).                                                                                                                 </t>
  </si>
  <si>
    <t>Excavation for pipe line in trenches and pits in wet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14 P-66).</t>
  </si>
  <si>
    <t>P.%.0Cft</t>
  </si>
  <si>
    <t>Providing RCC pipe of ASTM C-76-62 T/C 76 – 70 Class – II wall – B and fixing in trenches i/c cutting bending and jointing with rubber rings i/c testing with water to specified pressure  (PHSI.No.1 P/17)</t>
  </si>
  <si>
    <t>Rft</t>
  </si>
  <si>
    <t>P.Rft</t>
  </si>
  <si>
    <t>Ratio:1:2:4</t>
  </si>
  <si>
    <r>
      <t xml:space="preserve">Cement concrete plain i/c placing compacting finishing and curing completed i/c screening and washing of stone aggregate without shuttering </t>
    </r>
    <r>
      <rPr>
        <u/>
        <sz val="10"/>
        <rFont val="Times New Roman"/>
        <family val="1"/>
      </rPr>
      <t>(CSI No: 5 (f) P-16)</t>
    </r>
  </si>
  <si>
    <r>
      <t xml:space="preserve">Refilling the excavated stuff in 6” thick layers watering ramming to full compaction etc complete </t>
    </r>
    <r>
      <rPr>
        <u/>
        <sz val="11"/>
        <rFont val="Times New Roman"/>
        <family val="1"/>
      </rPr>
      <t>(PHSI No: 24 P-77)</t>
    </r>
    <r>
      <rPr>
        <sz val="11"/>
        <rFont val="Times New Roman"/>
        <family val="1"/>
      </rPr>
      <t xml:space="preserve"> </t>
    </r>
  </si>
  <si>
    <t>C.C 1:2:4</t>
  </si>
  <si>
    <t xml:space="preserve">RCC work i/c all labour and material expect the cost of steel reinforcement and its  labour for bending and binding, which will be paid separately. This rates also i/c of  kinds of forms moulds lifting shuttering curing rendering and finishing the exposed  surface i/c screening and washing or single (a) RCC work in roof slab beams  columns rafts lintels and other structural  remembers laid in situ or pre-cost laid in  position complete in all respect Ratio: 1:2:4 (CSI No: 6 P-18).                                                                                                                                                                          </t>
  </si>
  <si>
    <t>P.Cft</t>
  </si>
  <si>
    <t>Fabrication of mild steel reinforcement cement concrete i/c cutting bending laying in  position making jointing and fastening i/c cost of binding wire also i/cs removal of  rust  from bars (CSI No: 7 (a) P-20).</t>
  </si>
  <si>
    <t>RCC Work</t>
  </si>
  <si>
    <t>Ratio:1:4:8</t>
  </si>
  <si>
    <t>Raft</t>
  </si>
  <si>
    <t>Wall</t>
  </si>
  <si>
    <t>Roof</t>
  </si>
  <si>
    <t>(2.25)²   x</t>
  </si>
  <si>
    <t>Manufacturing and Supplying RCC Manhole covers cost in 1:2:4 concrete ratio 4" deep @ centre reinforeced with 1/2" dia tor bar steel @ 4" C.C welded to 3/16" thick 3" deep M.S plate i/c curing stacking and trasportation @ site of work (Sanatry Sch: Item No. 1 P-31)</t>
  </si>
  <si>
    <t>C.C 1:4:8</t>
  </si>
  <si>
    <t>Dismantling and removing road metalling (CSI No. 51 P-13)</t>
  </si>
  <si>
    <t>P.%.Cft</t>
  </si>
  <si>
    <t>Bailing or pumping out sub soil water during excavation concreting cost in situ concrete or masonry work in foundation etc (CSI No. 18 P-52).</t>
  </si>
  <si>
    <t>Excavation in foundation of building bridges and other structures i/c dag belling dressing refilling around the structures with excavated Earth watering ramming lead up to one chain and lift up to 5’(GSI No. 18 (b) P-04)</t>
  </si>
  <si>
    <t>(6)²</t>
  </si>
  <si>
    <t>P%.0Cft</t>
  </si>
  <si>
    <r>
      <t xml:space="preserve">Extra for wet earth work </t>
    </r>
    <r>
      <rPr>
        <u/>
        <sz val="11"/>
        <rFont val="Times New Roman"/>
        <family val="1"/>
      </rPr>
      <t>(GSI No. 15 P-03)</t>
    </r>
  </si>
  <si>
    <t xml:space="preserve">Deducation </t>
  </si>
  <si>
    <t>2   x</t>
  </si>
  <si>
    <t>Pipe</t>
  </si>
  <si>
    <t xml:space="preserve"> =</t>
  </si>
  <si>
    <t xml:space="preserve">   =</t>
  </si>
  <si>
    <t>Net Qty:</t>
  </si>
  <si>
    <t>(---)</t>
  </si>
  <si>
    <t xml:space="preserve">Name of work: </t>
  </si>
  <si>
    <t>12"dia</t>
  </si>
  <si>
    <t>(5)²</t>
  </si>
  <si>
    <t>(4)²</t>
  </si>
  <si>
    <t>(1.33)²   x</t>
  </si>
  <si>
    <t xml:space="preserve">Frame </t>
  </si>
  <si>
    <t xml:space="preserve">Municipal Engineer </t>
  </si>
  <si>
    <t>Municipal Engineer</t>
  </si>
  <si>
    <t>Excavation for pipe line in trenches and pits in slushy dadly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15 P-49).</t>
  </si>
  <si>
    <t>Qty: same on item No.03, 04 &amp; 06</t>
  </si>
  <si>
    <t>18"dia</t>
  </si>
  <si>
    <t>24"dia</t>
  </si>
  <si>
    <t>Sft</t>
  </si>
  <si>
    <t>P.%Sft</t>
  </si>
  <si>
    <t>Providing &amp; Fixing  / driving  open  timbering  to trenches  for depth   10ft (PHSI .No.22.P.76)</t>
  </si>
  <si>
    <t xml:space="preserve">Damage portion of RCC Sewer line in various dia from ward No.15 to 29 Municipal Committee Nawabshah </t>
  </si>
  <si>
    <t>Contractor</t>
  </si>
  <si>
    <t>"Schedule-B"</t>
  </si>
  <si>
    <t xml:space="preserve">All works shall be carriedout as  standrad  specification  covered will be  public work Department  </t>
  </si>
  <si>
    <t xml:space="preserve">as &amp;  per  direction  of Municipal Engineer Municipal Committee Nawabshah </t>
  </si>
  <si>
    <t xml:space="preserve">Any error / omission in the  schedule "B"will be reffered  to approved estimate  of works  &amp; schedule  </t>
  </si>
  <si>
    <t xml:space="preserve">of rates decided accordingly </t>
  </si>
  <si>
    <t>No Premium will be  allowed  on non  schedule  items  of schedule"B".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</si>
</sst>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b/>
      <sz val="11"/>
      <color theme="1"/>
      <name val="Calibri"/>
      <family val="2"/>
      <scheme val="minor"/>
    </font>
    <font>
      <sz val="10"/>
      <color theme="1"/>
      <name val="Times New Roman"/>
      <family val="1"/>
    </font>
    <font>
      <b/>
      <sz val="10"/>
      <color theme="1"/>
      <name val="Times New Roman"/>
      <family val="1"/>
    </font>
    <font>
      <b/>
      <u/>
      <sz val="12"/>
      <color theme="1"/>
      <name val="Calibri"/>
      <family val="2"/>
      <scheme val="minor"/>
    </font>
    <font>
      <sz val="10"/>
      <name val="Times New Roman"/>
      <family val="1"/>
    </font>
    <font>
      <u/>
      <sz val="10"/>
      <name val="Times New Roman"/>
      <family val="1"/>
    </font>
    <font>
      <b/>
      <u/>
      <sz val="10"/>
      <color theme="1"/>
      <name val="Times New Roman"/>
      <family val="1"/>
    </font>
    <font>
      <sz val="11"/>
      <name val="Times New Roman"/>
      <family val="1"/>
    </font>
    <font>
      <u/>
      <sz val="11"/>
      <name val="Times New Roman"/>
      <family val="1"/>
    </font>
    <font>
      <u val="double"/>
      <sz val="12"/>
      <color theme="1"/>
      <name val="Times New Roman"/>
      <family val="1"/>
    </font>
    <font>
      <sz val="10"/>
      <color theme="0"/>
      <name val="Times New Roman"/>
      <family val="1"/>
    </font>
    <font>
      <u/>
      <sz val="10"/>
      <color theme="0"/>
      <name val="Times New Roman"/>
      <family val="1"/>
    </font>
    <font>
      <sz val="10"/>
      <name val="Arial"/>
      <family val="2"/>
    </font>
    <font>
      <sz val="12"/>
      <name val="Times New Roman"/>
      <family val="1"/>
    </font>
  </fonts>
  <fills count="2">
    <fill>
      <patternFill patternType="none"/>
    </fill>
    <fill>
      <patternFill patternType="gray125"/>
    </fill>
  </fills>
  <borders count="9">
    <border>
      <left/>
      <right/>
      <top/>
      <bottom/>
      <diagonal/>
    </border>
    <border>
      <left/>
      <right/>
      <top style="thin">
        <color indexed="64"/>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2">
    <xf numFmtId="0" fontId="0" fillId="0" borderId="0"/>
    <xf numFmtId="0" fontId="13" fillId="0" borderId="0"/>
  </cellStyleXfs>
  <cellXfs count="110">
    <xf numFmtId="0" fontId="0" fillId="0" borderId="0" xfId="0"/>
    <xf numFmtId="0" fontId="0" fillId="0" borderId="0" xfId="0" applyAlignment="1">
      <alignment vertical="center"/>
    </xf>
    <xf numFmtId="0" fontId="2" fillId="0" borderId="0" xfId="0" applyFont="1" applyAlignment="1">
      <alignment horizontal="center" vertical="center"/>
    </xf>
    <xf numFmtId="0" fontId="2" fillId="0" borderId="0" xfId="0" applyFont="1" applyAlignment="1">
      <alignment horizontal="left" wrapText="1"/>
    </xf>
    <xf numFmtId="0" fontId="2" fillId="0" borderId="0" xfId="0" applyFont="1"/>
    <xf numFmtId="0" fontId="2" fillId="0" borderId="0" xfId="0" applyFont="1" applyAlignment="1">
      <alignment horizontal="right"/>
    </xf>
    <xf numFmtId="2" fontId="2" fillId="0" borderId="0" xfId="0" applyNumberFormat="1" applyFont="1" applyAlignment="1">
      <alignment horizontal="left"/>
    </xf>
    <xf numFmtId="0" fontId="2" fillId="0" borderId="0" xfId="0" applyFont="1" applyAlignment="1"/>
    <xf numFmtId="3" fontId="2" fillId="0" borderId="0" xfId="0" applyNumberFormat="1" applyFont="1" applyAlignment="1">
      <alignment horizontal="left"/>
    </xf>
    <xf numFmtId="0" fontId="2" fillId="0" borderId="2" xfId="0" applyFont="1" applyBorder="1" applyAlignment="1"/>
    <xf numFmtId="3" fontId="2" fillId="0" borderId="2" xfId="0" applyNumberFormat="1" applyFont="1" applyBorder="1" applyAlignment="1">
      <alignment horizontal="left"/>
    </xf>
    <xf numFmtId="0" fontId="2" fillId="0" borderId="0" xfId="0" applyFont="1" applyBorder="1" applyAlignment="1"/>
    <xf numFmtId="0" fontId="2" fillId="0" borderId="0" xfId="0" applyFont="1" applyBorder="1" applyAlignment="1">
      <alignment horizontal="center"/>
    </xf>
    <xf numFmtId="0" fontId="3" fillId="0" borderId="0" xfId="0" applyFont="1" applyAlignment="1"/>
    <xf numFmtId="3" fontId="3" fillId="0" borderId="0" xfId="0" applyNumberFormat="1" applyFont="1" applyAlignment="1">
      <alignment horizontal="left"/>
    </xf>
    <xf numFmtId="0" fontId="0" fillId="0" borderId="3" xfId="0" applyBorder="1" applyAlignment="1">
      <alignment horizontal="center" vertical="center"/>
    </xf>
    <xf numFmtId="0" fontId="0" fillId="0" borderId="3" xfId="0" applyBorder="1" applyAlignment="1">
      <alignment vertical="center"/>
    </xf>
    <xf numFmtId="2" fontId="0" fillId="0" borderId="3" xfId="0" applyNumberFormat="1" applyBorder="1" applyAlignment="1">
      <alignment horizontal="center" vertical="center"/>
    </xf>
    <xf numFmtId="0" fontId="2" fillId="0" borderId="0" xfId="0" applyFont="1" applyBorder="1"/>
    <xf numFmtId="0" fontId="5"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vertical="center" wrapText="1"/>
    </xf>
    <xf numFmtId="2"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2" fontId="2" fillId="0" borderId="4" xfId="0" applyNumberFormat="1"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2" fontId="2" fillId="0" borderId="0" xfId="0" applyNumberFormat="1" applyFont="1" applyAlignment="1">
      <alignment horizontal="left" vertical="center"/>
    </xf>
    <xf numFmtId="0" fontId="2" fillId="0" borderId="0" xfId="0" applyFont="1" applyAlignment="1">
      <alignment vertical="center"/>
    </xf>
    <xf numFmtId="3" fontId="2" fillId="0" borderId="0" xfId="0" applyNumberFormat="1" applyFont="1" applyAlignment="1">
      <alignment horizontal="left" vertical="center"/>
    </xf>
    <xf numFmtId="2" fontId="2" fillId="0" borderId="0" xfId="0" applyNumberFormat="1"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left" vertical="center"/>
    </xf>
    <xf numFmtId="3" fontId="2" fillId="0" borderId="0" xfId="0" applyNumberFormat="1" applyFont="1" applyBorder="1" applyAlignment="1">
      <alignment horizontal="left"/>
    </xf>
    <xf numFmtId="2" fontId="1" fillId="0" borderId="3"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vertical="center" wrapText="1"/>
    </xf>
    <xf numFmtId="0" fontId="2" fillId="0" borderId="1" xfId="0" applyFont="1" applyBorder="1" applyAlignment="1">
      <alignment horizontal="center" vertical="top"/>
    </xf>
    <xf numFmtId="0" fontId="2" fillId="0" borderId="0" xfId="0" applyFont="1" applyAlignment="1">
      <alignment horizontal="left" wrapText="1"/>
    </xf>
    <xf numFmtId="0" fontId="2" fillId="0" borderId="0" xfId="0" applyFont="1" applyAlignment="1">
      <alignment horizontal="left"/>
    </xf>
    <xf numFmtId="2" fontId="2" fillId="0" borderId="7"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center" vertical="center"/>
    </xf>
    <xf numFmtId="2" fontId="2" fillId="0" borderId="8" xfId="0" applyNumberFormat="1" applyFont="1" applyBorder="1" applyAlignment="1">
      <alignment horizontal="center" vertical="center"/>
    </xf>
    <xf numFmtId="0" fontId="2" fillId="0" borderId="8" xfId="0" applyFont="1" applyBorder="1" applyAlignment="1">
      <alignment horizontal="left"/>
    </xf>
    <xf numFmtId="0" fontId="2" fillId="0" borderId="0" xfId="0" applyFont="1" applyBorder="1" applyAlignment="1">
      <alignment horizontal="center" vertical="top"/>
    </xf>
    <xf numFmtId="2" fontId="2" fillId="0" borderId="1" xfId="0" applyNumberFormat="1" applyFont="1" applyBorder="1" applyAlignment="1">
      <alignment horizontal="center" vertical="center"/>
    </xf>
    <xf numFmtId="0" fontId="2" fillId="0" borderId="1" xfId="0" applyFont="1" applyBorder="1" applyAlignment="1">
      <alignment horizontal="left"/>
    </xf>
    <xf numFmtId="0" fontId="10" fillId="0" borderId="0" xfId="0" applyFont="1" applyBorder="1" applyAlignment="1">
      <alignment horizontal="center" vertical="center" wrapText="1"/>
    </xf>
    <xf numFmtId="0" fontId="3" fillId="0" borderId="3" xfId="0" applyFont="1" applyBorder="1" applyAlignment="1">
      <alignment vertical="center"/>
    </xf>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2" fontId="2" fillId="0" borderId="0" xfId="0" applyNumberFormat="1" applyFont="1"/>
    <xf numFmtId="0" fontId="2" fillId="0" borderId="0" xfId="0" applyFont="1" applyAlignment="1">
      <alignment horizontal="left" wrapText="1"/>
    </xf>
    <xf numFmtId="0" fontId="2" fillId="0" borderId="0" xfId="0" applyFont="1" applyAlignment="1">
      <alignment horizontal="right"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11" fillId="0" borderId="0" xfId="0" applyFont="1" applyBorder="1" applyAlignment="1">
      <alignment horizontal="center"/>
    </xf>
    <xf numFmtId="0" fontId="11" fillId="0" borderId="0" xfId="0" applyFont="1" applyBorder="1" applyAlignment="1"/>
    <xf numFmtId="0" fontId="11" fillId="0" borderId="0" xfId="0" applyFont="1" applyAlignment="1">
      <alignment vertical="center"/>
    </xf>
    <xf numFmtId="0" fontId="11" fillId="0" borderId="0" xfId="0" applyFont="1"/>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Border="1" applyAlignment="1">
      <alignment horizontal="right" vertical="center"/>
    </xf>
    <xf numFmtId="0" fontId="11" fillId="0" borderId="0" xfId="0" applyFont="1" applyBorder="1" applyAlignment="1">
      <alignment horizontal="center" vertical="center" wrapText="1"/>
    </xf>
    <xf numFmtId="0" fontId="11" fillId="0" borderId="0" xfId="0" applyFont="1" applyBorder="1" applyAlignment="1">
      <alignment horizontal="center" vertical="center"/>
    </xf>
    <xf numFmtId="0" fontId="11" fillId="0" borderId="0" xfId="0" applyFont="1" applyBorder="1" applyAlignment="1">
      <alignment horizontal="right" vertical="top"/>
    </xf>
    <xf numFmtId="0" fontId="11" fillId="0" borderId="0" xfId="0" applyFont="1" applyBorder="1" applyAlignment="1">
      <alignment horizontal="left" vertical="top" wrapText="1"/>
    </xf>
    <xf numFmtId="0" fontId="11" fillId="0" borderId="0" xfId="0" applyFont="1" applyBorder="1"/>
    <xf numFmtId="0" fontId="11" fillId="0" borderId="0" xfId="0" applyFont="1" applyBorder="1" applyAlignment="1">
      <alignment horizontal="center" vertical="top"/>
    </xf>
    <xf numFmtId="2" fontId="11"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0" fontId="11" fillId="0" borderId="0" xfId="0" applyFont="1" applyAlignment="1">
      <alignment horizontal="left"/>
    </xf>
    <xf numFmtId="0" fontId="8" fillId="0" borderId="0" xfId="1" applyFont="1" applyAlignment="1">
      <alignment horizontal="center" vertical="center"/>
    </xf>
    <xf numFmtId="0" fontId="5" fillId="0" borderId="0" xfId="1" applyFont="1" applyAlignment="1">
      <alignment vertical="center"/>
    </xf>
    <xf numFmtId="0" fontId="14" fillId="0" borderId="0" xfId="1" applyFont="1" applyAlignment="1">
      <alignment horizontal="center" vertical="center"/>
    </xf>
    <xf numFmtId="0" fontId="11" fillId="0" borderId="0" xfId="0" applyFont="1" applyBorder="1" applyAlignment="1">
      <alignment horizontal="center"/>
    </xf>
    <xf numFmtId="0" fontId="11" fillId="0" borderId="0" xfId="0" applyNumberFormat="1" applyFont="1" applyBorder="1" applyAlignment="1">
      <alignment horizontal="right"/>
    </xf>
    <xf numFmtId="0" fontId="11" fillId="0" borderId="0" xfId="0" applyFont="1" applyBorder="1" applyAlignment="1">
      <alignment horizontal="left"/>
    </xf>
    <xf numFmtId="0" fontId="11" fillId="0" borderId="0" xfId="0" applyFont="1" applyAlignment="1">
      <alignment horizontal="right" vertical="center"/>
    </xf>
    <xf numFmtId="2" fontId="11" fillId="0" borderId="0" xfId="0" applyNumberFormat="1" applyFont="1" applyAlignment="1">
      <alignment horizontal="center" vertical="center"/>
    </xf>
    <xf numFmtId="0" fontId="2" fillId="0" borderId="0" xfId="0" applyFont="1" applyAlignment="1">
      <alignment horizontal="left" vertical="center" wrapText="1"/>
    </xf>
    <xf numFmtId="2" fontId="11" fillId="0" borderId="0" xfId="0" applyNumberFormat="1" applyFont="1" applyBorder="1" applyAlignment="1">
      <alignment horizontal="right"/>
    </xf>
    <xf numFmtId="0" fontId="8" fillId="0" borderId="0" xfId="0" applyFont="1" applyBorder="1" applyAlignment="1">
      <alignment horizontal="left" vertical="center" wrapText="1"/>
    </xf>
    <xf numFmtId="0" fontId="2" fillId="0" borderId="0" xfId="0" applyFont="1" applyAlignment="1">
      <alignment horizontal="left" wrapText="1"/>
    </xf>
    <xf numFmtId="0" fontId="8" fillId="0" borderId="0" xfId="0" applyFont="1" applyAlignment="1">
      <alignment horizontal="left" vertical="center" wrapText="1"/>
    </xf>
    <xf numFmtId="0" fontId="7" fillId="0" borderId="0" xfId="0" applyFont="1" applyAlignment="1">
      <alignment horizontal="left" vertical="center"/>
    </xf>
    <xf numFmtId="0" fontId="5"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3" fillId="0" borderId="3" xfId="0" applyFont="1" applyBorder="1" applyAlignment="1">
      <alignment horizontal="center" vertical="center"/>
    </xf>
    <xf numFmtId="0" fontId="4" fillId="0" borderId="0" xfId="0" applyFont="1" applyAlignment="1">
      <alignment horizontal="center" vertical="center"/>
    </xf>
    <xf numFmtId="0" fontId="1" fillId="0" borderId="5" xfId="0" applyFont="1" applyBorder="1" applyAlignment="1">
      <alignment horizontal="right" vertical="center"/>
    </xf>
    <xf numFmtId="0" fontId="1" fillId="0" borderId="6" xfId="0" applyFont="1" applyBorder="1" applyAlignment="1">
      <alignment horizontal="righ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2"/>
  <sheetViews>
    <sheetView tabSelected="1" topLeftCell="A78" zoomScale="130" zoomScaleNormal="130" workbookViewId="0">
      <selection activeCell="M97" sqref="M97"/>
    </sheetView>
  </sheetViews>
  <sheetFormatPr defaultRowHeight="12.75" x14ac:dyDescent="0.2"/>
  <cols>
    <col min="1" max="1" width="5.85546875" style="4" customWidth="1"/>
    <col min="2" max="2" width="5.28515625" style="4" customWidth="1"/>
    <col min="3" max="3" width="4.28515625" style="4" customWidth="1"/>
    <col min="4" max="5" width="5.140625" style="4" customWidth="1"/>
    <col min="6" max="6" width="6" style="4" customWidth="1"/>
    <col min="7" max="7" width="4.42578125" style="4" customWidth="1"/>
    <col min="8" max="9" width="5.140625" style="4" customWidth="1"/>
    <col min="10" max="10" width="2.28515625" style="4" customWidth="1"/>
    <col min="11" max="11" width="4.42578125" style="4" customWidth="1"/>
    <col min="12" max="12" width="5.28515625" style="4" customWidth="1"/>
    <col min="13" max="13" width="8.42578125" style="4" customWidth="1"/>
    <col min="14" max="14" width="3.5703125" style="4" customWidth="1"/>
    <col min="15" max="15" width="2.5703125" style="4" customWidth="1"/>
    <col min="16" max="16" width="3.28515625" style="4" customWidth="1"/>
    <col min="17" max="17" width="8.28515625" style="4" customWidth="1"/>
    <col min="18" max="18" width="7.5703125" style="4" customWidth="1"/>
    <col min="19" max="19" width="3" style="4" customWidth="1"/>
    <col min="20" max="20" width="8.85546875" style="4" customWidth="1"/>
    <col min="21" max="21" width="1.42578125" style="4" customWidth="1"/>
    <col min="22" max="16384" width="9.140625" style="4"/>
  </cols>
  <sheetData>
    <row r="1" spans="1:24" ht="12.75" customHeight="1" x14ac:dyDescent="0.2">
      <c r="A1" s="102" t="s">
        <v>77</v>
      </c>
      <c r="B1" s="102"/>
      <c r="C1" s="102"/>
      <c r="D1" s="102"/>
      <c r="E1" s="102"/>
    </row>
    <row r="2" spans="1:24" ht="29.25" customHeight="1" x14ac:dyDescent="0.2">
      <c r="A2" s="104" t="s">
        <v>60</v>
      </c>
      <c r="B2" s="104"/>
      <c r="C2" s="104"/>
      <c r="D2" s="105" t="s">
        <v>75</v>
      </c>
      <c r="E2" s="105"/>
      <c r="F2" s="105"/>
      <c r="G2" s="105"/>
      <c r="H2" s="105"/>
      <c r="I2" s="105"/>
      <c r="J2" s="105"/>
      <c r="K2" s="105"/>
      <c r="L2" s="105"/>
      <c r="M2" s="105"/>
      <c r="N2" s="105"/>
      <c r="O2" s="105"/>
      <c r="P2" s="105"/>
      <c r="Q2" s="105"/>
      <c r="R2" s="105"/>
      <c r="S2" s="105"/>
      <c r="T2" s="105"/>
    </row>
    <row r="3" spans="1:24" ht="6" customHeight="1" x14ac:dyDescent="0.2">
      <c r="A3" s="56"/>
      <c r="B3" s="56"/>
      <c r="C3" s="56"/>
      <c r="D3" s="47"/>
      <c r="E3" s="47"/>
      <c r="F3" s="47"/>
      <c r="G3" s="47"/>
      <c r="H3" s="47"/>
      <c r="I3" s="47"/>
      <c r="J3" s="61"/>
      <c r="K3" s="61"/>
      <c r="L3" s="47"/>
      <c r="M3" s="47"/>
      <c r="N3" s="47"/>
      <c r="O3" s="47"/>
      <c r="P3" s="47"/>
      <c r="Q3" s="47"/>
      <c r="R3" s="47"/>
      <c r="S3" s="47"/>
      <c r="T3" s="47"/>
    </row>
    <row r="4" spans="1:24" ht="20.25" customHeight="1" x14ac:dyDescent="0.2">
      <c r="A4" s="57" t="s">
        <v>10</v>
      </c>
      <c r="B4" s="106" t="s">
        <v>11</v>
      </c>
      <c r="C4" s="106"/>
      <c r="D4" s="106"/>
      <c r="E4" s="106"/>
      <c r="F4" s="106"/>
      <c r="G4" s="106"/>
      <c r="H4" s="106"/>
      <c r="I4" s="106"/>
      <c r="J4" s="106"/>
      <c r="K4" s="106"/>
      <c r="L4" s="106"/>
      <c r="M4" s="106" t="s">
        <v>12</v>
      </c>
      <c r="N4" s="106"/>
      <c r="O4" s="106" t="s">
        <v>13</v>
      </c>
      <c r="P4" s="106"/>
      <c r="Q4" s="106"/>
      <c r="R4" s="57" t="s">
        <v>14</v>
      </c>
      <c r="S4" s="106" t="s">
        <v>15</v>
      </c>
      <c r="T4" s="106"/>
    </row>
    <row r="5" spans="1:24" ht="15.75" customHeight="1" x14ac:dyDescent="0.2">
      <c r="A5" s="46">
        <v>1</v>
      </c>
      <c r="B5" s="94" t="s">
        <v>46</v>
      </c>
      <c r="C5" s="94"/>
      <c r="D5" s="94"/>
      <c r="E5" s="94"/>
      <c r="F5" s="94"/>
      <c r="G5" s="94"/>
      <c r="H5" s="94"/>
      <c r="I5" s="94"/>
      <c r="J5" s="94"/>
      <c r="K5" s="94"/>
      <c r="L5" s="94"/>
      <c r="M5" s="12"/>
      <c r="N5" s="12"/>
      <c r="O5" s="12"/>
      <c r="P5" s="12"/>
      <c r="Q5" s="12"/>
      <c r="R5" s="18"/>
      <c r="S5" s="12"/>
      <c r="T5" s="12"/>
    </row>
    <row r="6" spans="1:24" ht="6.75" customHeight="1" x14ac:dyDescent="0.2">
      <c r="A6" s="46"/>
      <c r="B6" s="45"/>
      <c r="C6" s="45"/>
      <c r="D6" s="45"/>
      <c r="E6" s="45"/>
      <c r="F6" s="45"/>
      <c r="G6" s="45"/>
      <c r="H6" s="45"/>
      <c r="I6" s="45"/>
      <c r="J6" s="59"/>
      <c r="K6" s="59"/>
      <c r="L6" s="45"/>
      <c r="M6" s="12"/>
      <c r="N6" s="12"/>
      <c r="O6" s="12"/>
      <c r="P6" s="12"/>
      <c r="Q6" s="12"/>
      <c r="R6" s="18"/>
      <c r="S6" s="12"/>
      <c r="T6" s="12"/>
    </row>
    <row r="7" spans="1:24" ht="20.25" customHeight="1" thickBot="1" x14ac:dyDescent="0.25">
      <c r="A7" s="46"/>
      <c r="B7" s="74">
        <v>10</v>
      </c>
      <c r="C7" s="74" t="s">
        <v>0</v>
      </c>
      <c r="D7" s="74">
        <v>40</v>
      </c>
      <c r="E7" s="74" t="s">
        <v>0</v>
      </c>
      <c r="F7" s="74">
        <v>3</v>
      </c>
      <c r="G7" s="74" t="s">
        <v>0</v>
      </c>
      <c r="H7" s="83">
        <v>2</v>
      </c>
      <c r="I7" s="74"/>
      <c r="J7" s="23"/>
      <c r="K7" s="23"/>
      <c r="L7" s="27" t="s">
        <v>5</v>
      </c>
      <c r="M7" s="26">
        <f>B7*D7*F7*H7</f>
        <v>2400</v>
      </c>
      <c r="N7" s="28" t="s">
        <v>1</v>
      </c>
      <c r="O7" s="27" t="s">
        <v>2</v>
      </c>
      <c r="P7" s="28" t="s">
        <v>3</v>
      </c>
      <c r="Q7" s="29">
        <v>605</v>
      </c>
      <c r="R7" s="30" t="s">
        <v>47</v>
      </c>
      <c r="S7" s="30" t="s">
        <v>4</v>
      </c>
      <c r="T7" s="31">
        <f>M7*Q7/100</f>
        <v>14520</v>
      </c>
    </row>
    <row r="8" spans="1:24" ht="113.25" customHeight="1" x14ac:dyDescent="0.2">
      <c r="A8" s="2">
        <v>2</v>
      </c>
      <c r="B8" s="94" t="s">
        <v>25</v>
      </c>
      <c r="C8" s="94"/>
      <c r="D8" s="94"/>
      <c r="E8" s="94"/>
      <c r="F8" s="94"/>
      <c r="G8" s="94"/>
      <c r="H8" s="94"/>
      <c r="I8" s="94"/>
      <c r="J8" s="94"/>
      <c r="K8" s="94"/>
      <c r="L8" s="94"/>
      <c r="M8" s="12"/>
      <c r="N8" s="12"/>
      <c r="O8" s="12"/>
      <c r="P8" s="12"/>
      <c r="Q8" s="12"/>
      <c r="R8" s="18"/>
      <c r="S8" s="12"/>
      <c r="T8" s="12"/>
    </row>
    <row r="9" spans="1:24" ht="15" customHeight="1" x14ac:dyDescent="0.2">
      <c r="A9" s="2"/>
      <c r="B9" s="3"/>
      <c r="C9" s="3"/>
      <c r="D9" s="3"/>
      <c r="E9" s="3"/>
      <c r="F9" s="3"/>
      <c r="G9" s="3"/>
      <c r="H9" s="3"/>
      <c r="I9" s="3"/>
      <c r="J9" s="59"/>
      <c r="K9" s="59"/>
      <c r="L9" s="3"/>
      <c r="M9" s="12"/>
      <c r="N9" s="12"/>
      <c r="O9" s="12"/>
      <c r="P9" s="12"/>
      <c r="Q9" s="12"/>
      <c r="R9" s="18"/>
      <c r="S9" s="12"/>
      <c r="T9" s="12"/>
    </row>
    <row r="10" spans="1:24" ht="21" customHeight="1" thickBot="1" x14ac:dyDescent="0.25">
      <c r="A10" s="2"/>
      <c r="B10" s="74">
        <f>B7</f>
        <v>10</v>
      </c>
      <c r="C10" s="74" t="s">
        <v>0</v>
      </c>
      <c r="D10" s="74">
        <f>D7</f>
        <v>40</v>
      </c>
      <c r="E10" s="74" t="s">
        <v>0</v>
      </c>
      <c r="F10" s="74">
        <v>4</v>
      </c>
      <c r="G10" s="74" t="s">
        <v>0</v>
      </c>
      <c r="H10" s="84">
        <v>3</v>
      </c>
      <c r="I10" s="23"/>
      <c r="J10" s="23"/>
      <c r="K10" s="23"/>
      <c r="L10" s="27" t="s">
        <v>5</v>
      </c>
      <c r="M10" s="26">
        <f>B10*D10*F10*H10</f>
        <v>4800</v>
      </c>
      <c r="N10" s="28" t="s">
        <v>1</v>
      </c>
      <c r="O10" s="27" t="s">
        <v>2</v>
      </c>
      <c r="P10" s="28" t="s">
        <v>3</v>
      </c>
      <c r="Q10" s="29">
        <v>3600</v>
      </c>
      <c r="R10" s="30" t="s">
        <v>27</v>
      </c>
      <c r="S10" s="30" t="s">
        <v>4</v>
      </c>
      <c r="T10" s="31">
        <f>M10*Q10/1000</f>
        <v>17280</v>
      </c>
    </row>
    <row r="11" spans="1:24" ht="3" customHeight="1" x14ac:dyDescent="0.2">
      <c r="A11" s="2"/>
      <c r="B11" s="23"/>
      <c r="C11" s="23"/>
      <c r="D11" s="23"/>
      <c r="E11" s="23"/>
      <c r="F11" s="23"/>
      <c r="G11" s="23"/>
      <c r="H11" s="25"/>
      <c r="I11" s="23"/>
      <c r="J11" s="23"/>
      <c r="K11" s="23"/>
      <c r="L11" s="27"/>
      <c r="M11" s="32"/>
      <c r="N11" s="28"/>
      <c r="O11" s="27"/>
      <c r="P11" s="28"/>
      <c r="Q11" s="29"/>
      <c r="R11" s="30"/>
      <c r="S11" s="30"/>
      <c r="T11" s="31"/>
    </row>
    <row r="12" spans="1:24" ht="114" customHeight="1" x14ac:dyDescent="0.2">
      <c r="A12" s="2">
        <v>3</v>
      </c>
      <c r="B12" s="97" t="s">
        <v>26</v>
      </c>
      <c r="C12" s="97"/>
      <c r="D12" s="97"/>
      <c r="E12" s="97"/>
      <c r="F12" s="97"/>
      <c r="G12" s="97"/>
      <c r="H12" s="97"/>
      <c r="I12" s="97"/>
      <c r="J12" s="97"/>
      <c r="K12" s="97"/>
      <c r="L12" s="97"/>
      <c r="M12" s="12"/>
      <c r="N12" s="12"/>
      <c r="O12" s="12"/>
      <c r="P12" s="12"/>
      <c r="Q12" s="12"/>
      <c r="R12" s="18"/>
      <c r="S12" s="12"/>
      <c r="T12" s="12"/>
    </row>
    <row r="13" spans="1:24" ht="4.5" customHeight="1" x14ac:dyDescent="0.2">
      <c r="A13" s="2"/>
      <c r="B13" s="3"/>
      <c r="C13" s="3"/>
      <c r="D13" s="3"/>
      <c r="E13" s="3"/>
      <c r="F13" s="3"/>
      <c r="G13" s="3"/>
      <c r="H13" s="3"/>
      <c r="I13" s="3"/>
      <c r="J13" s="59"/>
      <c r="K13" s="59"/>
      <c r="L13" s="3"/>
      <c r="M13" s="12"/>
      <c r="N13" s="12"/>
      <c r="O13" s="12"/>
      <c r="P13" s="12"/>
      <c r="Q13" s="12"/>
      <c r="R13" s="18"/>
      <c r="S13" s="12"/>
      <c r="T13" s="12"/>
    </row>
    <row r="14" spans="1:24" ht="15" customHeight="1" thickBot="1" x14ac:dyDescent="0.25">
      <c r="A14" s="2"/>
      <c r="B14" s="74">
        <f>B10</f>
        <v>10</v>
      </c>
      <c r="C14" s="74" t="s">
        <v>0</v>
      </c>
      <c r="D14" s="74">
        <f>D10</f>
        <v>40</v>
      </c>
      <c r="E14" s="74" t="s">
        <v>0</v>
      </c>
      <c r="F14" s="74">
        <v>4</v>
      </c>
      <c r="G14" s="74" t="s">
        <v>0</v>
      </c>
      <c r="H14" s="84">
        <v>2</v>
      </c>
      <c r="I14" s="23"/>
      <c r="J14" s="23"/>
      <c r="K14" s="23"/>
      <c r="L14" s="27" t="s">
        <v>5</v>
      </c>
      <c r="M14" s="26">
        <f>B14*D14*F14*H14</f>
        <v>3200</v>
      </c>
      <c r="N14" s="28" t="s">
        <v>1</v>
      </c>
      <c r="O14" s="27" t="s">
        <v>2</v>
      </c>
      <c r="P14" s="28" t="s">
        <v>3</v>
      </c>
      <c r="Q14" s="29">
        <v>5400</v>
      </c>
      <c r="R14" s="30" t="s">
        <v>27</v>
      </c>
      <c r="S14" s="30" t="s">
        <v>4</v>
      </c>
      <c r="T14" s="31">
        <f>M14*Q14/1000</f>
        <v>17280</v>
      </c>
      <c r="X14" s="4">
        <f>D14/40</f>
        <v>1</v>
      </c>
    </row>
    <row r="15" spans="1:24" ht="15" customHeight="1" x14ac:dyDescent="0.2">
      <c r="A15" s="2"/>
      <c r="B15" s="3"/>
      <c r="C15" s="3"/>
      <c r="D15" s="3"/>
      <c r="E15" s="3"/>
      <c r="F15" s="3"/>
      <c r="G15" s="3"/>
      <c r="H15" s="3"/>
      <c r="I15" s="3"/>
      <c r="J15" s="59"/>
      <c r="K15" s="59"/>
      <c r="L15" s="3"/>
      <c r="M15" s="12"/>
      <c r="N15" s="12"/>
      <c r="O15" s="12"/>
      <c r="P15" s="12"/>
      <c r="Q15" s="12"/>
      <c r="R15" s="18"/>
      <c r="S15" s="12"/>
      <c r="T15" s="12"/>
    </row>
    <row r="16" spans="1:24" ht="104.25" customHeight="1" x14ac:dyDescent="0.2">
      <c r="A16" s="66">
        <v>4</v>
      </c>
      <c r="B16" s="97" t="s">
        <v>68</v>
      </c>
      <c r="C16" s="97"/>
      <c r="D16" s="97"/>
      <c r="E16" s="97"/>
      <c r="F16" s="97"/>
      <c r="G16" s="97"/>
      <c r="H16" s="97"/>
      <c r="I16" s="97"/>
      <c r="J16" s="97"/>
      <c r="K16" s="97"/>
      <c r="L16" s="97"/>
      <c r="M16" s="12"/>
      <c r="N16" s="12"/>
      <c r="O16" s="12"/>
      <c r="P16" s="12"/>
      <c r="Q16" s="12"/>
      <c r="R16" s="18"/>
      <c r="S16" s="12"/>
      <c r="T16" s="12"/>
    </row>
    <row r="17" spans="1:20" ht="15" customHeight="1" x14ac:dyDescent="0.2">
      <c r="A17" s="66"/>
      <c r="B17" s="63"/>
      <c r="C17" s="63"/>
      <c r="D17" s="63"/>
      <c r="E17" s="63"/>
      <c r="F17" s="63"/>
      <c r="G17" s="63"/>
      <c r="H17" s="63"/>
      <c r="I17" s="63"/>
      <c r="J17" s="63"/>
      <c r="K17" s="63"/>
      <c r="L17" s="63"/>
      <c r="M17" s="12"/>
      <c r="N17" s="12"/>
      <c r="O17" s="12"/>
      <c r="P17" s="12"/>
      <c r="Q17" s="12"/>
      <c r="R17" s="18"/>
      <c r="S17" s="12"/>
      <c r="T17" s="12"/>
    </row>
    <row r="18" spans="1:20" ht="15" customHeight="1" thickBot="1" x14ac:dyDescent="0.25">
      <c r="A18" s="66"/>
      <c r="B18" s="74">
        <f>B14</f>
        <v>10</v>
      </c>
      <c r="C18" s="74" t="s">
        <v>0</v>
      </c>
      <c r="D18" s="74">
        <f>D14</f>
        <v>40</v>
      </c>
      <c r="E18" s="74" t="s">
        <v>0</v>
      </c>
      <c r="F18" s="74">
        <v>4</v>
      </c>
      <c r="G18" s="74" t="s">
        <v>0</v>
      </c>
      <c r="H18" s="84">
        <v>2</v>
      </c>
      <c r="I18" s="23"/>
      <c r="J18" s="23"/>
      <c r="K18" s="23"/>
      <c r="L18" s="64" t="s">
        <v>5</v>
      </c>
      <c r="M18" s="26">
        <f>B18*D18*F18*H18</f>
        <v>3200</v>
      </c>
      <c r="N18" s="28" t="s">
        <v>1</v>
      </c>
      <c r="O18" s="64" t="s">
        <v>2</v>
      </c>
      <c r="P18" s="28" t="s">
        <v>3</v>
      </c>
      <c r="Q18" s="29">
        <v>10800</v>
      </c>
      <c r="R18" s="30" t="s">
        <v>27</v>
      </c>
      <c r="S18" s="30" t="s">
        <v>4</v>
      </c>
      <c r="T18" s="31">
        <f>M18*Q18/1000</f>
        <v>34560</v>
      </c>
    </row>
    <row r="19" spans="1:20" ht="15" customHeight="1" x14ac:dyDescent="0.2">
      <c r="A19" s="66"/>
      <c r="B19" s="63"/>
      <c r="C19" s="63"/>
      <c r="D19" s="63"/>
      <c r="E19" s="63"/>
      <c r="F19" s="63"/>
      <c r="G19" s="63"/>
      <c r="H19" s="63"/>
      <c r="I19" s="63"/>
      <c r="J19" s="63"/>
      <c r="K19" s="63"/>
      <c r="L19" s="63"/>
      <c r="M19" s="12"/>
      <c r="N19" s="12"/>
      <c r="O19" s="12"/>
      <c r="P19" s="12"/>
      <c r="Q19" s="12"/>
      <c r="R19" s="18"/>
      <c r="S19" s="12"/>
      <c r="T19" s="12"/>
    </row>
    <row r="20" spans="1:20" ht="66.75" customHeight="1" x14ac:dyDescent="0.2">
      <c r="A20" s="50">
        <v>5</v>
      </c>
      <c r="B20" s="94" t="s">
        <v>49</v>
      </c>
      <c r="C20" s="94"/>
      <c r="D20" s="94"/>
      <c r="E20" s="94"/>
      <c r="F20" s="94"/>
      <c r="G20" s="94"/>
      <c r="H20" s="94"/>
      <c r="I20" s="94"/>
      <c r="J20" s="94"/>
      <c r="K20" s="94"/>
      <c r="L20" s="94"/>
      <c r="M20" s="12"/>
      <c r="N20" s="12"/>
      <c r="O20" s="12"/>
      <c r="P20" s="12"/>
      <c r="Q20" s="12"/>
      <c r="R20" s="18"/>
      <c r="S20" s="12"/>
      <c r="T20" s="12"/>
    </row>
    <row r="21" spans="1:20" ht="15" customHeight="1" x14ac:dyDescent="0.2">
      <c r="A21" s="50"/>
      <c r="B21" s="48"/>
      <c r="C21" s="78">
        <v>6</v>
      </c>
      <c r="D21" s="78" t="s">
        <v>0</v>
      </c>
      <c r="E21" s="78">
        <v>3.14</v>
      </c>
      <c r="F21" s="78" t="s">
        <v>0</v>
      </c>
      <c r="G21" s="78" t="s">
        <v>50</v>
      </c>
      <c r="H21" s="78" t="s">
        <v>0</v>
      </c>
      <c r="I21" s="78">
        <v>4</v>
      </c>
      <c r="J21" s="78"/>
      <c r="K21" s="60"/>
      <c r="L21" s="5" t="s">
        <v>5</v>
      </c>
      <c r="M21" s="20">
        <f>(E21)/E22*(6*6)*I21*C21</f>
        <v>678.24</v>
      </c>
      <c r="N21" s="28" t="s">
        <v>1</v>
      </c>
      <c r="O21" s="27" t="s">
        <v>2</v>
      </c>
      <c r="P21" s="28" t="s">
        <v>3</v>
      </c>
      <c r="Q21" s="29">
        <v>3176.35</v>
      </c>
      <c r="R21" s="30" t="s">
        <v>51</v>
      </c>
      <c r="S21" s="30" t="s">
        <v>4</v>
      </c>
      <c r="T21" s="31">
        <f>M21*Q21/1000</f>
        <v>2154.327624</v>
      </c>
    </row>
    <row r="22" spans="1:20" ht="15" customHeight="1" x14ac:dyDescent="0.2">
      <c r="A22" s="50"/>
      <c r="B22" s="48"/>
      <c r="C22" s="81"/>
      <c r="D22" s="81"/>
      <c r="E22" s="82">
        <v>4</v>
      </c>
      <c r="F22" s="81"/>
      <c r="G22" s="81"/>
      <c r="H22" s="81"/>
      <c r="I22" s="81"/>
      <c r="J22" s="81"/>
      <c r="N22" s="12"/>
      <c r="O22" s="12"/>
      <c r="P22" s="12"/>
      <c r="Q22" s="12"/>
      <c r="R22" s="18"/>
      <c r="S22" s="12"/>
      <c r="T22" s="12"/>
    </row>
    <row r="23" spans="1:20" ht="15" customHeight="1" x14ac:dyDescent="0.2">
      <c r="A23" s="33">
        <v>6</v>
      </c>
      <c r="B23" s="98" t="s">
        <v>52</v>
      </c>
      <c r="C23" s="98"/>
      <c r="D23" s="98"/>
      <c r="E23" s="98"/>
      <c r="F23" s="98"/>
      <c r="G23" s="98"/>
      <c r="H23" s="98"/>
      <c r="I23" s="48"/>
      <c r="J23" s="59"/>
      <c r="K23" s="59"/>
      <c r="L23" s="48"/>
      <c r="M23" s="12"/>
      <c r="N23" s="12"/>
      <c r="O23" s="12"/>
      <c r="P23" s="12"/>
      <c r="Q23" s="12"/>
      <c r="R23" s="18"/>
      <c r="S23" s="12"/>
      <c r="T23" s="12"/>
    </row>
    <row r="24" spans="1:20" ht="15" customHeight="1" x14ac:dyDescent="0.2">
      <c r="A24" s="50"/>
      <c r="B24" s="48"/>
      <c r="C24" s="48"/>
      <c r="D24" s="48"/>
      <c r="E24" s="48"/>
      <c r="F24" s="48"/>
      <c r="G24" s="48"/>
      <c r="H24" s="48"/>
      <c r="I24" s="48"/>
      <c r="J24" s="59"/>
      <c r="K24" s="59"/>
      <c r="L24" s="48"/>
      <c r="M24" s="12"/>
      <c r="N24" s="12"/>
      <c r="O24" s="12"/>
      <c r="P24" s="12"/>
      <c r="Q24" s="12"/>
      <c r="R24" s="18"/>
      <c r="S24" s="12"/>
      <c r="T24" s="12"/>
    </row>
    <row r="25" spans="1:20" ht="15" customHeight="1" x14ac:dyDescent="0.2">
      <c r="A25" s="50"/>
      <c r="B25" s="48"/>
      <c r="C25" s="78">
        <f>C21</f>
        <v>6</v>
      </c>
      <c r="D25" s="78" t="s">
        <v>0</v>
      </c>
      <c r="E25" s="78">
        <v>3.14</v>
      </c>
      <c r="F25" s="78" t="s">
        <v>0</v>
      </c>
      <c r="G25" s="78" t="s">
        <v>50</v>
      </c>
      <c r="H25" s="78" t="s">
        <v>0</v>
      </c>
      <c r="I25" s="78">
        <v>5</v>
      </c>
      <c r="J25" s="60"/>
      <c r="K25" s="60"/>
      <c r="L25" s="5" t="s">
        <v>5</v>
      </c>
      <c r="M25" s="20">
        <f>(E25)/E26*(6*6)*I25*C25</f>
        <v>847.80000000000007</v>
      </c>
      <c r="N25" s="28" t="s">
        <v>1</v>
      </c>
      <c r="O25" s="27" t="s">
        <v>2</v>
      </c>
      <c r="P25" s="28" t="s">
        <v>3</v>
      </c>
      <c r="Q25" s="29">
        <v>1058.75</v>
      </c>
      <c r="R25" s="30" t="s">
        <v>51</v>
      </c>
      <c r="S25" s="30" t="s">
        <v>4</v>
      </c>
      <c r="T25" s="31">
        <f>M25*Q25/1000</f>
        <v>897.60825000000011</v>
      </c>
    </row>
    <row r="26" spans="1:20" ht="6" customHeight="1" x14ac:dyDescent="0.2">
      <c r="A26" s="50"/>
      <c r="B26" s="48"/>
      <c r="C26" s="81"/>
      <c r="D26" s="81"/>
      <c r="E26" s="82">
        <v>4</v>
      </c>
      <c r="F26" s="81"/>
      <c r="G26" s="81"/>
      <c r="H26" s="81"/>
      <c r="I26" s="81"/>
      <c r="N26" s="12"/>
      <c r="O26" s="12"/>
      <c r="P26" s="12"/>
      <c r="Q26" s="12"/>
      <c r="R26" s="18"/>
      <c r="S26" s="12"/>
      <c r="T26" s="12"/>
    </row>
    <row r="27" spans="1:20" ht="33" customHeight="1" x14ac:dyDescent="0.2">
      <c r="A27" s="66">
        <v>7</v>
      </c>
      <c r="B27" s="103" t="s">
        <v>74</v>
      </c>
      <c r="C27" s="103"/>
      <c r="D27" s="103"/>
      <c r="E27" s="103"/>
      <c r="F27" s="103"/>
      <c r="G27" s="103"/>
      <c r="H27" s="103"/>
      <c r="I27" s="103"/>
      <c r="J27" s="103"/>
      <c r="K27" s="103"/>
      <c r="L27" s="103"/>
      <c r="N27" s="12"/>
      <c r="O27" s="12"/>
      <c r="P27" s="12"/>
      <c r="Q27" s="12"/>
      <c r="R27" s="18"/>
      <c r="S27" s="12"/>
      <c r="T27" s="12"/>
    </row>
    <row r="28" spans="1:20" ht="15" customHeight="1" x14ac:dyDescent="0.2">
      <c r="A28" s="66"/>
      <c r="B28" s="63"/>
      <c r="E28" s="53"/>
      <c r="N28" s="12"/>
      <c r="O28" s="12"/>
      <c r="P28" s="12"/>
      <c r="Q28" s="12"/>
      <c r="R28" s="18"/>
      <c r="S28" s="12"/>
      <c r="T28" s="12"/>
    </row>
    <row r="29" spans="1:20" ht="15" customHeight="1" x14ac:dyDescent="0.2">
      <c r="A29" s="66"/>
      <c r="B29" s="74">
        <v>2</v>
      </c>
      <c r="C29" s="75" t="s">
        <v>0</v>
      </c>
      <c r="D29" s="75">
        <v>4</v>
      </c>
      <c r="E29" s="78" t="s">
        <v>0</v>
      </c>
      <c r="F29" s="75">
        <f>D18</f>
        <v>40</v>
      </c>
      <c r="G29" s="75" t="s">
        <v>0</v>
      </c>
      <c r="H29" s="75">
        <v>2</v>
      </c>
      <c r="I29" s="75"/>
      <c r="J29" s="73"/>
      <c r="L29" s="5" t="s">
        <v>5</v>
      </c>
      <c r="M29" s="65">
        <f>B29*D29*F29*H29</f>
        <v>640</v>
      </c>
      <c r="N29" s="28" t="s">
        <v>72</v>
      </c>
      <c r="O29" s="64" t="s">
        <v>2</v>
      </c>
      <c r="P29" s="28" t="s">
        <v>3</v>
      </c>
      <c r="Q29" s="29">
        <v>8600</v>
      </c>
      <c r="R29" s="30" t="s">
        <v>73</v>
      </c>
      <c r="S29" s="30" t="s">
        <v>4</v>
      </c>
      <c r="T29" s="31">
        <f>M29*Q29/100</f>
        <v>55040</v>
      </c>
    </row>
    <row r="30" spans="1:20" ht="15" customHeight="1" x14ac:dyDescent="0.2">
      <c r="A30" s="66"/>
      <c r="B30" s="63"/>
      <c r="E30" s="53"/>
      <c r="N30" s="12"/>
      <c r="O30" s="12"/>
      <c r="P30" s="12"/>
      <c r="Q30" s="12"/>
      <c r="R30" s="18"/>
      <c r="S30" s="12"/>
      <c r="T30" s="12"/>
    </row>
    <row r="31" spans="1:20" ht="36.75" customHeight="1" x14ac:dyDescent="0.2">
      <c r="A31" s="46">
        <v>8</v>
      </c>
      <c r="B31" s="97" t="s">
        <v>48</v>
      </c>
      <c r="C31" s="97"/>
      <c r="D31" s="97"/>
      <c r="E31" s="97"/>
      <c r="F31" s="97"/>
      <c r="G31" s="97"/>
      <c r="H31" s="97"/>
      <c r="I31" s="97"/>
      <c r="J31" s="97"/>
      <c r="K31" s="97"/>
      <c r="L31" s="97"/>
      <c r="M31" s="12"/>
      <c r="N31" s="12"/>
      <c r="O31" s="12"/>
      <c r="P31" s="12"/>
      <c r="Q31" s="12"/>
      <c r="R31" s="18"/>
      <c r="S31" s="12"/>
      <c r="T31" s="12"/>
    </row>
    <row r="32" spans="1:20" ht="15" customHeight="1" thickBot="1" x14ac:dyDescent="0.25">
      <c r="A32" s="46"/>
      <c r="B32" s="85" t="s">
        <v>69</v>
      </c>
      <c r="C32" s="45"/>
      <c r="D32" s="45"/>
      <c r="E32" s="45"/>
      <c r="F32" s="45"/>
      <c r="G32" s="45"/>
      <c r="H32" s="45"/>
      <c r="I32" s="45"/>
      <c r="J32" s="59"/>
      <c r="K32" s="59"/>
      <c r="L32" s="45"/>
      <c r="M32" s="26">
        <f>M25+M14+M18</f>
        <v>7247.8</v>
      </c>
      <c r="N32" s="28" t="s">
        <v>1</v>
      </c>
      <c r="O32" s="27" t="s">
        <v>2</v>
      </c>
      <c r="P32" s="28" t="s">
        <v>3</v>
      </c>
      <c r="Q32" s="29">
        <v>543</v>
      </c>
      <c r="R32" s="30" t="s">
        <v>47</v>
      </c>
      <c r="S32" s="30" t="s">
        <v>4</v>
      </c>
      <c r="T32" s="31">
        <f>M32*Q32/100</f>
        <v>39355.553999999996</v>
      </c>
    </row>
    <row r="33" spans="1:20" ht="6" customHeight="1" x14ac:dyDescent="0.2">
      <c r="A33" s="46"/>
      <c r="B33" s="45"/>
      <c r="C33" s="45"/>
      <c r="D33" s="45"/>
      <c r="E33" s="45"/>
      <c r="F33" s="45"/>
      <c r="G33" s="45"/>
      <c r="H33" s="45"/>
      <c r="I33" s="45"/>
      <c r="J33" s="59"/>
      <c r="K33" s="59"/>
      <c r="L33" s="45"/>
      <c r="M33" s="12"/>
      <c r="N33" s="12"/>
      <c r="O33" s="12"/>
      <c r="P33" s="12"/>
      <c r="Q33" s="12"/>
      <c r="R33" s="18"/>
      <c r="S33" s="12"/>
      <c r="T33" s="12"/>
    </row>
    <row r="34" spans="1:20" ht="54.75" customHeight="1" x14ac:dyDescent="0.2">
      <c r="A34" s="2">
        <v>9</v>
      </c>
      <c r="B34" s="94" t="s">
        <v>28</v>
      </c>
      <c r="C34" s="94"/>
      <c r="D34" s="94"/>
      <c r="E34" s="94"/>
      <c r="F34" s="94"/>
      <c r="G34" s="94"/>
      <c r="H34" s="94"/>
      <c r="I34" s="94"/>
      <c r="J34" s="94"/>
      <c r="K34" s="94"/>
      <c r="L34" s="94"/>
      <c r="M34" s="12"/>
      <c r="N34" s="12"/>
      <c r="O34" s="12"/>
      <c r="P34" s="12"/>
      <c r="Q34" s="12"/>
      <c r="R34" s="18"/>
      <c r="S34" s="12"/>
      <c r="T34" s="12"/>
    </row>
    <row r="35" spans="1:20" ht="6.75" customHeight="1" x14ac:dyDescent="0.2">
      <c r="A35" s="2"/>
      <c r="B35" s="3"/>
      <c r="C35" s="3"/>
      <c r="D35" s="3"/>
      <c r="E35" s="3"/>
      <c r="F35" s="3"/>
      <c r="G35" s="3"/>
      <c r="H35" s="3"/>
      <c r="I35" s="3"/>
      <c r="J35" s="59"/>
      <c r="K35" s="59"/>
      <c r="L35" s="3"/>
      <c r="M35" s="12"/>
      <c r="N35" s="12"/>
      <c r="O35" s="12"/>
      <c r="P35" s="12"/>
      <c r="Q35" s="12"/>
      <c r="R35" s="18"/>
      <c r="S35" s="12"/>
      <c r="T35" s="12"/>
    </row>
    <row r="36" spans="1:20" ht="21" customHeight="1" thickBot="1" x14ac:dyDescent="0.25">
      <c r="A36" s="67" t="s">
        <v>61</v>
      </c>
      <c r="B36" s="74">
        <v>4</v>
      </c>
      <c r="C36" s="74" t="s">
        <v>0</v>
      </c>
      <c r="D36" s="74">
        <v>40</v>
      </c>
      <c r="E36" s="23"/>
      <c r="F36" s="23"/>
      <c r="G36" s="23"/>
      <c r="H36" s="25"/>
      <c r="I36" s="23"/>
      <c r="J36" s="23"/>
      <c r="K36" s="23"/>
      <c r="L36" s="27" t="s">
        <v>5</v>
      </c>
      <c r="M36" s="26">
        <f>B36*D36</f>
        <v>160</v>
      </c>
      <c r="N36" s="28" t="s">
        <v>29</v>
      </c>
      <c r="O36" s="27" t="s">
        <v>2</v>
      </c>
      <c r="P36" s="28" t="s">
        <v>3</v>
      </c>
      <c r="Q36" s="29">
        <v>412</v>
      </c>
      <c r="R36" s="30" t="s">
        <v>30</v>
      </c>
      <c r="S36" s="30" t="s">
        <v>4</v>
      </c>
      <c r="T36" s="31">
        <f>M36*Q36</f>
        <v>65920</v>
      </c>
    </row>
    <row r="37" spans="1:20" ht="21" customHeight="1" thickBot="1" x14ac:dyDescent="0.25">
      <c r="A37" s="67" t="s">
        <v>70</v>
      </c>
      <c r="B37" s="74">
        <v>3</v>
      </c>
      <c r="C37" s="74" t="s">
        <v>0</v>
      </c>
      <c r="D37" s="74">
        <f>D36</f>
        <v>40</v>
      </c>
      <c r="E37" s="23"/>
      <c r="F37" s="23"/>
      <c r="G37" s="23"/>
      <c r="H37" s="25"/>
      <c r="I37" s="23"/>
      <c r="J37" s="23"/>
      <c r="K37" s="23"/>
      <c r="L37" s="64" t="s">
        <v>5</v>
      </c>
      <c r="M37" s="26">
        <f>B37*D37</f>
        <v>120</v>
      </c>
      <c r="N37" s="28" t="s">
        <v>29</v>
      </c>
      <c r="O37" s="64" t="s">
        <v>2</v>
      </c>
      <c r="P37" s="28" t="s">
        <v>3</v>
      </c>
      <c r="Q37" s="29">
        <v>612</v>
      </c>
      <c r="R37" s="30" t="s">
        <v>30</v>
      </c>
      <c r="S37" s="30" t="s">
        <v>4</v>
      </c>
      <c r="T37" s="31">
        <f>M37*Q37</f>
        <v>73440</v>
      </c>
    </row>
    <row r="38" spans="1:20" ht="21" customHeight="1" thickBot="1" x14ac:dyDescent="0.25">
      <c r="A38" s="67" t="s">
        <v>71</v>
      </c>
      <c r="B38" s="74">
        <v>3</v>
      </c>
      <c r="C38" s="74" t="s">
        <v>0</v>
      </c>
      <c r="D38" s="74">
        <f>D37</f>
        <v>40</v>
      </c>
      <c r="E38" s="23"/>
      <c r="F38" s="23"/>
      <c r="G38" s="23"/>
      <c r="H38" s="25"/>
      <c r="I38" s="23"/>
      <c r="J38" s="23"/>
      <c r="K38" s="23"/>
      <c r="L38" s="64" t="s">
        <v>5</v>
      </c>
      <c r="M38" s="26">
        <f>B38*D38</f>
        <v>120</v>
      </c>
      <c r="N38" s="28" t="s">
        <v>29</v>
      </c>
      <c r="O38" s="64" t="s">
        <v>2</v>
      </c>
      <c r="P38" s="28" t="s">
        <v>3</v>
      </c>
      <c r="Q38" s="29">
        <v>869</v>
      </c>
      <c r="R38" s="30" t="s">
        <v>30</v>
      </c>
      <c r="S38" s="30" t="s">
        <v>4</v>
      </c>
      <c r="T38" s="31">
        <f>M38*Q38</f>
        <v>104280</v>
      </c>
    </row>
    <row r="39" spans="1:20" ht="5.25" customHeight="1" x14ac:dyDescent="0.2">
      <c r="A39" s="2"/>
      <c r="B39" s="3"/>
      <c r="C39" s="3"/>
      <c r="D39" s="3"/>
      <c r="E39" s="3"/>
      <c r="F39" s="3"/>
      <c r="G39" s="3"/>
      <c r="H39" s="3"/>
      <c r="I39" s="3"/>
      <c r="J39" s="59"/>
      <c r="K39" s="59"/>
      <c r="L39" s="3"/>
      <c r="M39" s="12"/>
      <c r="N39" s="12"/>
      <c r="O39" s="12"/>
      <c r="P39" s="12"/>
      <c r="Q39" s="12"/>
      <c r="R39" s="18"/>
      <c r="S39" s="12"/>
      <c r="T39" s="12"/>
    </row>
    <row r="40" spans="1:20" ht="45" customHeight="1" x14ac:dyDescent="0.2">
      <c r="A40" s="19">
        <v>10</v>
      </c>
      <c r="B40" s="100" t="s">
        <v>32</v>
      </c>
      <c r="C40" s="100"/>
      <c r="D40" s="100"/>
      <c r="E40" s="100"/>
      <c r="F40" s="100"/>
      <c r="G40" s="100"/>
      <c r="H40" s="100"/>
      <c r="I40" s="100"/>
      <c r="J40" s="100"/>
      <c r="K40" s="100"/>
      <c r="L40" s="100"/>
      <c r="M40" s="12"/>
      <c r="N40" s="12"/>
      <c r="O40" s="12"/>
      <c r="P40" s="12"/>
      <c r="Q40" s="12"/>
      <c r="R40" s="18"/>
      <c r="S40" s="12"/>
      <c r="T40" s="12"/>
    </row>
    <row r="41" spans="1:20" ht="15" customHeight="1" x14ac:dyDescent="0.2">
      <c r="A41" s="2"/>
      <c r="B41" s="34" t="s">
        <v>39</v>
      </c>
      <c r="C41" s="42"/>
      <c r="D41" s="42"/>
      <c r="E41" s="42"/>
      <c r="F41" s="42"/>
      <c r="G41" s="42"/>
      <c r="H41" s="42"/>
      <c r="I41" s="42"/>
      <c r="J41" s="59"/>
      <c r="K41" s="59"/>
      <c r="L41" s="42"/>
      <c r="M41" s="12"/>
      <c r="N41" s="12"/>
      <c r="O41" s="12"/>
      <c r="P41" s="12"/>
      <c r="Q41" s="12"/>
      <c r="R41" s="18"/>
      <c r="S41" s="12"/>
      <c r="T41" s="12"/>
    </row>
    <row r="42" spans="1:20" ht="15" customHeight="1" x14ac:dyDescent="0.2">
      <c r="B42" s="23"/>
      <c r="C42" s="75">
        <f>C25</f>
        <v>6</v>
      </c>
      <c r="D42" s="75" t="s">
        <v>0</v>
      </c>
      <c r="E42" s="78">
        <v>3.14</v>
      </c>
      <c r="F42" s="75" t="s">
        <v>0</v>
      </c>
      <c r="G42" s="75" t="s">
        <v>50</v>
      </c>
      <c r="H42" s="75" t="s">
        <v>0</v>
      </c>
      <c r="I42" s="75">
        <v>0.5</v>
      </c>
      <c r="J42" s="60"/>
      <c r="K42" s="60"/>
      <c r="L42" s="5" t="s">
        <v>5</v>
      </c>
      <c r="M42" s="20">
        <f>(E42)/E43*(6*6)*I42*C42</f>
        <v>84.78</v>
      </c>
      <c r="N42" s="28" t="s">
        <v>1</v>
      </c>
      <c r="O42" s="27" t="s">
        <v>2</v>
      </c>
      <c r="P42" s="28" t="s">
        <v>3</v>
      </c>
      <c r="Q42" s="29">
        <v>11288.25</v>
      </c>
      <c r="R42" s="30" t="s">
        <v>22</v>
      </c>
      <c r="S42" s="30" t="s">
        <v>4</v>
      </c>
      <c r="T42" s="31">
        <f>M42*Q42%</f>
        <v>9570.1783500000001</v>
      </c>
    </row>
    <row r="43" spans="1:20" ht="15" customHeight="1" x14ac:dyDescent="0.2">
      <c r="A43" s="2"/>
      <c r="B43" s="42"/>
      <c r="C43" s="73"/>
      <c r="D43" s="73"/>
      <c r="E43" s="82">
        <v>4</v>
      </c>
      <c r="F43" s="73"/>
      <c r="G43" s="73"/>
      <c r="H43" s="73"/>
      <c r="I43" s="73"/>
      <c r="N43" s="12"/>
      <c r="O43" s="12"/>
      <c r="P43" s="12"/>
      <c r="Q43" s="12"/>
      <c r="R43" s="18"/>
      <c r="S43" s="12"/>
      <c r="T43" s="12"/>
    </row>
    <row r="44" spans="1:20" ht="15" customHeight="1" x14ac:dyDescent="0.2">
      <c r="A44" s="2"/>
      <c r="B44" s="34" t="s">
        <v>31</v>
      </c>
      <c r="C44" s="42"/>
      <c r="D44" s="42"/>
      <c r="E44" s="42"/>
      <c r="F44" s="42"/>
      <c r="G44" s="42"/>
      <c r="H44" s="42"/>
      <c r="I44" s="42"/>
      <c r="J44" s="59"/>
      <c r="K44" s="59"/>
      <c r="L44" s="42"/>
      <c r="M44" s="12"/>
      <c r="N44" s="12"/>
      <c r="O44" s="12"/>
      <c r="P44" s="12"/>
      <c r="Q44" s="12"/>
      <c r="R44" s="18"/>
      <c r="S44" s="12"/>
      <c r="T44" s="12"/>
    </row>
    <row r="45" spans="1:20" ht="15" customHeight="1" x14ac:dyDescent="0.2">
      <c r="A45" s="76">
        <v>1</v>
      </c>
      <c r="B45" s="77" t="s">
        <v>0</v>
      </c>
      <c r="C45" s="78">
        <f>C42</f>
        <v>6</v>
      </c>
      <c r="D45" s="78" t="s">
        <v>0</v>
      </c>
      <c r="E45" s="78">
        <v>3.14</v>
      </c>
      <c r="F45" s="78" t="s">
        <v>0</v>
      </c>
      <c r="G45" s="78" t="s">
        <v>63</v>
      </c>
      <c r="H45" s="78" t="s">
        <v>0</v>
      </c>
      <c r="I45" s="78">
        <v>1.33</v>
      </c>
      <c r="J45" s="60"/>
      <c r="K45" s="60"/>
      <c r="L45" s="5" t="s">
        <v>5</v>
      </c>
      <c r="M45" s="20">
        <f>(E45)/E46*(4*4)*I45*C45/1/2</f>
        <v>50.114400000000003</v>
      </c>
      <c r="N45" s="28" t="s">
        <v>1</v>
      </c>
      <c r="O45" s="27" t="s">
        <v>2</v>
      </c>
      <c r="P45" s="28" t="s">
        <v>3</v>
      </c>
      <c r="Q45" s="29">
        <v>14429.25</v>
      </c>
      <c r="R45" s="30" t="s">
        <v>22</v>
      </c>
      <c r="S45" s="30" t="s">
        <v>4</v>
      </c>
      <c r="T45" s="31">
        <f>M45*Q45%</f>
        <v>7231.1320619999997</v>
      </c>
    </row>
    <row r="46" spans="1:20" ht="15" customHeight="1" x14ac:dyDescent="0.2">
      <c r="A46" s="79">
        <v>2</v>
      </c>
      <c r="B46" s="80"/>
      <c r="C46" s="81"/>
      <c r="D46" s="81"/>
      <c r="E46" s="82">
        <v>4</v>
      </c>
      <c r="F46" s="81"/>
      <c r="G46" s="81"/>
      <c r="H46" s="81"/>
      <c r="I46" s="81"/>
      <c r="N46" s="12"/>
      <c r="O46" s="12"/>
      <c r="P46" s="12"/>
      <c r="Q46" s="12"/>
      <c r="R46" s="18"/>
      <c r="S46" s="12"/>
      <c r="T46" s="12"/>
    </row>
    <row r="47" spans="1:20" ht="108.75" customHeight="1" x14ac:dyDescent="0.2">
      <c r="A47" s="2">
        <v>11</v>
      </c>
      <c r="B47" s="97" t="s">
        <v>35</v>
      </c>
      <c r="C47" s="97"/>
      <c r="D47" s="97"/>
      <c r="E47" s="97"/>
      <c r="F47" s="97"/>
      <c r="G47" s="97"/>
      <c r="H47" s="97"/>
      <c r="I47" s="97"/>
      <c r="J47" s="97"/>
      <c r="K47" s="97"/>
      <c r="L47" s="97"/>
    </row>
    <row r="48" spans="1:20" ht="16.5" hidden="1" customHeight="1" x14ac:dyDescent="0.2">
      <c r="A48" s="101" t="s">
        <v>40</v>
      </c>
      <c r="B48" s="101"/>
      <c r="C48" s="2">
        <f>C42</f>
        <v>6</v>
      </c>
      <c r="D48" s="2" t="s">
        <v>0</v>
      </c>
      <c r="E48" s="2">
        <v>3.14</v>
      </c>
      <c r="F48" s="2" t="s">
        <v>0</v>
      </c>
      <c r="G48" s="2" t="s">
        <v>62</v>
      </c>
      <c r="H48" s="2" t="s">
        <v>0</v>
      </c>
      <c r="I48" s="2">
        <v>0.5</v>
      </c>
      <c r="J48" s="60"/>
      <c r="K48" s="60"/>
      <c r="L48" s="5" t="s">
        <v>5</v>
      </c>
      <c r="M48" s="20">
        <f>(E48)/E49*(5*5)*I48*C48</f>
        <v>58.875</v>
      </c>
      <c r="N48" s="43" t="s">
        <v>1</v>
      </c>
    </row>
    <row r="49" spans="1:20" ht="14.25" hidden="1" customHeight="1" x14ac:dyDescent="0.2">
      <c r="A49" s="2"/>
      <c r="B49" s="42"/>
      <c r="E49" s="41">
        <v>4</v>
      </c>
    </row>
    <row r="50" spans="1:20" ht="16.5" hidden="1" customHeight="1" x14ac:dyDescent="0.2">
      <c r="A50" s="101" t="s">
        <v>41</v>
      </c>
      <c r="B50" s="101"/>
      <c r="C50" s="23">
        <f>C48</f>
        <v>6</v>
      </c>
      <c r="D50" s="23" t="s">
        <v>0</v>
      </c>
      <c r="E50" s="23">
        <v>3.14</v>
      </c>
      <c r="F50" s="23" t="s">
        <v>0</v>
      </c>
      <c r="G50" s="23">
        <v>4.5</v>
      </c>
      <c r="H50" s="23" t="s">
        <v>0</v>
      </c>
      <c r="I50" s="25">
        <v>0.5</v>
      </c>
      <c r="J50" s="25" t="s">
        <v>0</v>
      </c>
      <c r="K50" s="24">
        <v>6.75</v>
      </c>
      <c r="L50" s="40"/>
      <c r="M50" s="24">
        <f>C50*E50*G50*I50*K50</f>
        <v>286.13249999999999</v>
      </c>
      <c r="N50" s="32" t="s">
        <v>1</v>
      </c>
    </row>
    <row r="51" spans="1:20" ht="16.5" hidden="1" customHeight="1" thickBot="1" x14ac:dyDescent="0.25">
      <c r="A51" s="101" t="s">
        <v>42</v>
      </c>
      <c r="B51" s="101"/>
      <c r="C51" s="2">
        <f>C50</f>
        <v>6</v>
      </c>
      <c r="D51" s="2" t="s">
        <v>0</v>
      </c>
      <c r="E51" s="2">
        <v>3.14</v>
      </c>
      <c r="F51" s="2" t="s">
        <v>0</v>
      </c>
      <c r="G51" s="2" t="s">
        <v>62</v>
      </c>
      <c r="H51" s="2" t="s">
        <v>0</v>
      </c>
      <c r="I51" s="2">
        <v>0.75</v>
      </c>
      <c r="J51" s="60"/>
      <c r="K51" s="60"/>
      <c r="L51" s="5" t="s">
        <v>5</v>
      </c>
      <c r="M51" s="51">
        <f>(E51)/E52*(5*5)*I51*C51</f>
        <v>88.3125</v>
      </c>
      <c r="N51" s="52" t="s">
        <v>1</v>
      </c>
      <c r="O51" s="5"/>
      <c r="P51" s="38"/>
      <c r="Q51" s="6"/>
      <c r="S51" s="7"/>
      <c r="T51" s="8"/>
    </row>
    <row r="52" spans="1:20" ht="16.5" hidden="1" customHeight="1" x14ac:dyDescent="0.2">
      <c r="A52" s="2"/>
      <c r="E52" s="41">
        <v>4</v>
      </c>
      <c r="L52" s="5" t="s">
        <v>5</v>
      </c>
      <c r="M52" s="20">
        <f>SUM(M48:M51)</f>
        <v>433.32</v>
      </c>
      <c r="N52" s="43" t="s">
        <v>1</v>
      </c>
    </row>
    <row r="53" spans="1:20" ht="16.5" hidden="1" customHeight="1" x14ac:dyDescent="0.2">
      <c r="A53" s="99" t="s">
        <v>53</v>
      </c>
      <c r="B53" s="99"/>
      <c r="C53" s="99"/>
      <c r="E53" s="53"/>
      <c r="L53" s="5"/>
      <c r="M53" s="20"/>
      <c r="N53" s="49"/>
    </row>
    <row r="54" spans="1:20" ht="16.5" hidden="1" customHeight="1" x14ac:dyDescent="0.2">
      <c r="A54" s="2" t="s">
        <v>55</v>
      </c>
      <c r="B54" s="27" t="s">
        <v>54</v>
      </c>
      <c r="C54" s="2">
        <f>C51</f>
        <v>6</v>
      </c>
      <c r="D54" s="2" t="s">
        <v>0</v>
      </c>
      <c r="E54" s="2">
        <v>3.14</v>
      </c>
      <c r="F54" s="2" t="s">
        <v>0</v>
      </c>
      <c r="G54" s="30" t="s">
        <v>64</v>
      </c>
      <c r="H54" s="30"/>
      <c r="I54" s="2">
        <v>0.5</v>
      </c>
      <c r="J54" s="60"/>
      <c r="K54" s="60"/>
      <c r="L54" s="5" t="s">
        <v>56</v>
      </c>
      <c r="M54" s="20">
        <f>(E54)/E55*(1.33*1.33)*I54*C54*2</f>
        <v>8.3315190000000001</v>
      </c>
      <c r="N54" s="39" t="s">
        <v>1</v>
      </c>
      <c r="O54" s="5"/>
      <c r="P54" s="39"/>
      <c r="Q54" s="6"/>
      <c r="S54" s="7"/>
      <c r="T54" s="8"/>
    </row>
    <row r="55" spans="1:20" ht="16.5" hidden="1" customHeight="1" x14ac:dyDescent="0.2">
      <c r="A55" s="2"/>
      <c r="E55" s="41">
        <v>4</v>
      </c>
      <c r="O55" s="5"/>
      <c r="P55" s="39"/>
      <c r="Q55" s="6"/>
      <c r="S55" s="7"/>
      <c r="T55" s="8"/>
    </row>
    <row r="56" spans="1:20" ht="15" hidden="1" customHeight="1" x14ac:dyDescent="0.2">
      <c r="A56" s="2" t="s">
        <v>65</v>
      </c>
      <c r="C56" s="2">
        <f>C54</f>
        <v>6</v>
      </c>
      <c r="D56" s="2" t="s">
        <v>0</v>
      </c>
      <c r="E56" s="2">
        <v>3.14</v>
      </c>
      <c r="F56" s="2" t="s">
        <v>0</v>
      </c>
      <c r="G56" s="101" t="s">
        <v>43</v>
      </c>
      <c r="H56" s="101"/>
      <c r="I56" s="62">
        <v>0.75</v>
      </c>
      <c r="L56" s="5" t="s">
        <v>57</v>
      </c>
      <c r="M56" s="20">
        <f>(E56)/E57*(2.25*2.25)*I56*C56</f>
        <v>17.88328125</v>
      </c>
      <c r="N56" s="43" t="s">
        <v>1</v>
      </c>
      <c r="O56" s="5"/>
      <c r="P56" s="39"/>
      <c r="Q56" s="6"/>
      <c r="S56" s="7"/>
      <c r="T56" s="8"/>
    </row>
    <row r="57" spans="1:20" ht="15" hidden="1" customHeight="1" x14ac:dyDescent="0.2">
      <c r="A57" s="50"/>
      <c r="C57" s="50"/>
      <c r="D57" s="50"/>
      <c r="E57" s="41">
        <v>4</v>
      </c>
      <c r="F57" s="50"/>
      <c r="G57" s="50"/>
      <c r="H57" s="50"/>
      <c r="L57" s="5" t="s">
        <v>5</v>
      </c>
      <c r="M57" s="54">
        <f>SUM(M54:M56)</f>
        <v>26.21480025</v>
      </c>
      <c r="N57" s="55" t="s">
        <v>1</v>
      </c>
      <c r="O57" s="5"/>
      <c r="P57" s="49"/>
      <c r="Q57" s="6"/>
      <c r="S57" s="7"/>
      <c r="T57" s="8"/>
    </row>
    <row r="58" spans="1:20" ht="15" hidden="1" customHeight="1" x14ac:dyDescent="0.2">
      <c r="A58" s="50"/>
      <c r="C58" s="50"/>
      <c r="D58" s="50"/>
      <c r="E58" s="50"/>
      <c r="F58" s="50"/>
      <c r="G58" s="50"/>
      <c r="H58" s="50"/>
      <c r="L58" s="5"/>
      <c r="M58" s="20"/>
      <c r="N58" s="49"/>
      <c r="O58" s="5"/>
      <c r="P58" s="49"/>
      <c r="Q58" s="6"/>
      <c r="S58" s="7"/>
      <c r="T58" s="8"/>
    </row>
    <row r="59" spans="1:20" ht="15" customHeight="1" x14ac:dyDescent="0.2">
      <c r="A59" s="69"/>
      <c r="C59" s="69"/>
      <c r="D59" s="69"/>
      <c r="E59" s="69"/>
      <c r="F59" s="69"/>
      <c r="G59" s="69"/>
      <c r="H59" s="69"/>
      <c r="L59" s="5"/>
      <c r="M59" s="68"/>
      <c r="N59" s="58"/>
      <c r="O59" s="5"/>
      <c r="P59" s="58"/>
      <c r="Q59" s="6"/>
      <c r="S59" s="7"/>
      <c r="T59" s="8"/>
    </row>
    <row r="60" spans="1:20" ht="15" customHeight="1" x14ac:dyDescent="0.2">
      <c r="A60" s="92" t="s">
        <v>58</v>
      </c>
      <c r="B60" s="92"/>
      <c r="C60" s="92"/>
      <c r="D60" s="93">
        <f>M52</f>
        <v>433.32</v>
      </c>
      <c r="E60" s="93"/>
      <c r="F60" s="72" t="s">
        <v>59</v>
      </c>
      <c r="G60" s="93">
        <f>M57</f>
        <v>26.21480025</v>
      </c>
      <c r="H60" s="93"/>
      <c r="I60" s="73" t="s">
        <v>1</v>
      </c>
      <c r="L60" s="5" t="s">
        <v>5</v>
      </c>
      <c r="M60" s="44">
        <f>D60-G60</f>
        <v>407.10519975</v>
      </c>
      <c r="N60" s="39" t="s">
        <v>1</v>
      </c>
      <c r="O60" s="5" t="s">
        <v>2</v>
      </c>
      <c r="P60" s="39" t="s">
        <v>3</v>
      </c>
      <c r="Q60" s="6">
        <v>337</v>
      </c>
      <c r="R60" s="4" t="s">
        <v>36</v>
      </c>
      <c r="S60" s="7" t="s">
        <v>4</v>
      </c>
      <c r="T60" s="8">
        <f>M60*Q60</f>
        <v>137194.45231575001</v>
      </c>
    </row>
    <row r="61" spans="1:20" ht="56.25" customHeight="1" x14ac:dyDescent="0.2">
      <c r="A61" s="2">
        <v>12</v>
      </c>
      <c r="B61" s="94" t="s">
        <v>37</v>
      </c>
      <c r="C61" s="94"/>
      <c r="D61" s="94"/>
      <c r="E61" s="94"/>
      <c r="F61" s="94"/>
      <c r="G61" s="94"/>
      <c r="H61" s="94"/>
      <c r="I61" s="94"/>
      <c r="J61" s="94"/>
      <c r="K61" s="94"/>
      <c r="L61" s="94"/>
    </row>
    <row r="62" spans="1:20" ht="5.25" customHeight="1" x14ac:dyDescent="0.2">
      <c r="A62" s="2"/>
    </row>
    <row r="63" spans="1:20" ht="15" customHeight="1" x14ac:dyDescent="0.2">
      <c r="A63" s="2"/>
      <c r="C63" s="2"/>
      <c r="D63" s="95">
        <f>M60</f>
        <v>407.10519975</v>
      </c>
      <c r="E63" s="95"/>
      <c r="F63" s="70" t="s">
        <v>0</v>
      </c>
      <c r="G63" s="70">
        <v>4</v>
      </c>
      <c r="H63" s="2"/>
      <c r="I63" s="2"/>
      <c r="J63" s="60"/>
      <c r="K63" s="60"/>
      <c r="L63" s="5" t="s">
        <v>5</v>
      </c>
      <c r="M63" s="20">
        <f>D63*G63/E64</f>
        <v>14.539471419642856</v>
      </c>
      <c r="N63" s="38" t="s">
        <v>6</v>
      </c>
      <c r="O63" s="5" t="s">
        <v>2</v>
      </c>
      <c r="P63" s="38" t="s">
        <v>3</v>
      </c>
      <c r="Q63" s="6">
        <v>5001.7</v>
      </c>
      <c r="R63" s="4" t="s">
        <v>7</v>
      </c>
      <c r="S63" s="7" t="s">
        <v>4</v>
      </c>
      <c r="T63" s="8">
        <f>M63*Q63</f>
        <v>72722.074199627677</v>
      </c>
    </row>
    <row r="64" spans="1:20" ht="15" customHeight="1" x14ac:dyDescent="0.2">
      <c r="A64" s="2"/>
      <c r="D64" s="71"/>
      <c r="E64" s="89">
        <v>112</v>
      </c>
      <c r="F64" s="89"/>
      <c r="G64" s="89"/>
    </row>
    <row r="65" spans="1:21" ht="0.75" customHeight="1" x14ac:dyDescent="0.2">
      <c r="A65" s="2"/>
      <c r="B65" s="37"/>
      <c r="C65" s="37"/>
      <c r="D65" s="37"/>
      <c r="E65" s="37"/>
      <c r="F65" s="37"/>
      <c r="G65" s="37"/>
      <c r="H65" s="37"/>
      <c r="I65" s="37"/>
      <c r="J65" s="59"/>
      <c r="K65" s="59"/>
      <c r="L65" s="37"/>
      <c r="M65" s="12"/>
      <c r="N65" s="12"/>
      <c r="O65" s="12"/>
      <c r="P65" s="12"/>
      <c r="Q65" s="12"/>
      <c r="R65" s="18"/>
      <c r="S65" s="12"/>
      <c r="T65" s="12"/>
    </row>
    <row r="66" spans="1:21" ht="32.25" customHeight="1" x14ac:dyDescent="0.2">
      <c r="A66" s="2">
        <v>13</v>
      </c>
      <c r="B66" s="94" t="s">
        <v>8</v>
      </c>
      <c r="C66" s="94"/>
      <c r="D66" s="94"/>
      <c r="E66" s="94"/>
      <c r="F66" s="94"/>
      <c r="G66" s="94"/>
      <c r="H66" s="94"/>
      <c r="I66" s="94"/>
      <c r="J66" s="94"/>
      <c r="K66" s="94"/>
      <c r="L66" s="94"/>
    </row>
    <row r="67" spans="1:21" ht="15" customHeight="1" x14ac:dyDescent="0.2"/>
    <row r="68" spans="1:21" ht="15" customHeight="1" x14ac:dyDescent="0.2">
      <c r="C68" s="2"/>
      <c r="D68" s="90">
        <f>C56</f>
        <v>6</v>
      </c>
      <c r="E68" s="90"/>
      <c r="F68" s="70" t="s">
        <v>0</v>
      </c>
      <c r="G68" s="91">
        <v>1</v>
      </c>
      <c r="H68" s="91"/>
      <c r="I68" s="2"/>
      <c r="J68" s="60"/>
      <c r="K68" s="60"/>
      <c r="L68" s="5" t="s">
        <v>5</v>
      </c>
      <c r="M68" s="20">
        <f>D68*G68</f>
        <v>6</v>
      </c>
      <c r="N68" s="22" t="s">
        <v>6</v>
      </c>
      <c r="O68" s="5" t="s">
        <v>2</v>
      </c>
      <c r="P68" s="22" t="s">
        <v>3</v>
      </c>
      <c r="Q68" s="6">
        <v>6985</v>
      </c>
      <c r="R68" s="4" t="s">
        <v>7</v>
      </c>
      <c r="S68" s="11" t="s">
        <v>4</v>
      </c>
      <c r="T68" s="35">
        <f>M68*Q68</f>
        <v>41910</v>
      </c>
    </row>
    <row r="69" spans="1:21" ht="9" customHeight="1" x14ac:dyDescent="0.2">
      <c r="A69" s="2"/>
      <c r="B69" s="3"/>
      <c r="C69" s="3"/>
      <c r="D69" s="3"/>
      <c r="E69" s="3"/>
      <c r="F69" s="3"/>
      <c r="G69" s="3"/>
      <c r="H69" s="3"/>
      <c r="I69" s="3"/>
      <c r="J69" s="59"/>
      <c r="K69" s="59"/>
      <c r="L69" s="3"/>
      <c r="M69" s="12"/>
      <c r="N69" s="12"/>
      <c r="O69" s="12"/>
      <c r="P69" s="12"/>
      <c r="Q69" s="12"/>
      <c r="R69" s="18"/>
      <c r="S69" s="12"/>
      <c r="T69" s="12"/>
    </row>
    <row r="70" spans="1:21" ht="63.75" customHeight="1" x14ac:dyDescent="0.2">
      <c r="A70" s="2">
        <v>14</v>
      </c>
      <c r="B70" s="94" t="s">
        <v>44</v>
      </c>
      <c r="C70" s="94"/>
      <c r="D70" s="94"/>
      <c r="E70" s="94"/>
      <c r="F70" s="94"/>
      <c r="G70" s="94"/>
      <c r="H70" s="94"/>
      <c r="I70" s="94"/>
      <c r="J70" s="94"/>
      <c r="K70" s="94"/>
      <c r="L70" s="94"/>
    </row>
    <row r="71" spans="1:21" ht="15" customHeight="1" x14ac:dyDescent="0.2"/>
    <row r="72" spans="1:21" ht="15" customHeight="1" x14ac:dyDescent="0.2">
      <c r="C72" s="2"/>
      <c r="D72" s="90">
        <v>1</v>
      </c>
      <c r="E72" s="90"/>
      <c r="F72" s="70" t="s">
        <v>0</v>
      </c>
      <c r="G72" s="91">
        <f>C56</f>
        <v>6</v>
      </c>
      <c r="H72" s="91"/>
      <c r="I72" s="2"/>
      <c r="J72" s="60"/>
      <c r="K72" s="60"/>
      <c r="L72" s="5" t="s">
        <v>5</v>
      </c>
      <c r="M72" s="20">
        <f>D72*G72</f>
        <v>6</v>
      </c>
      <c r="N72" s="43" t="s">
        <v>6</v>
      </c>
      <c r="O72" s="5" t="s">
        <v>2</v>
      </c>
      <c r="P72" s="43" t="s">
        <v>3</v>
      </c>
      <c r="Q72" s="6">
        <v>1051.25</v>
      </c>
      <c r="R72" s="4" t="s">
        <v>7</v>
      </c>
      <c r="S72" s="11" t="s">
        <v>4</v>
      </c>
      <c r="T72" s="35">
        <f>M72*Q72</f>
        <v>6307.5</v>
      </c>
    </row>
    <row r="73" spans="1:21" ht="15" customHeight="1" x14ac:dyDescent="0.2">
      <c r="A73" s="2"/>
      <c r="B73" s="42"/>
      <c r="C73" s="42"/>
      <c r="D73" s="42"/>
      <c r="E73" s="42"/>
      <c r="F73" s="42"/>
      <c r="G73" s="42"/>
      <c r="H73" s="42"/>
      <c r="I73" s="42"/>
      <c r="J73" s="59"/>
      <c r="K73" s="59"/>
      <c r="L73" s="42"/>
      <c r="M73" s="12"/>
      <c r="N73" s="12"/>
      <c r="O73" s="12"/>
      <c r="P73" s="12"/>
      <c r="Q73" s="12"/>
      <c r="R73" s="18"/>
      <c r="S73" s="12"/>
      <c r="T73" s="12"/>
    </row>
    <row r="74" spans="1:21" ht="43.5" customHeight="1" x14ac:dyDescent="0.2">
      <c r="A74" s="33">
        <v>15</v>
      </c>
      <c r="B74" s="96" t="s">
        <v>33</v>
      </c>
      <c r="C74" s="96"/>
      <c r="D74" s="96"/>
      <c r="E74" s="96"/>
      <c r="F74" s="96"/>
      <c r="G74" s="96"/>
      <c r="H74" s="96"/>
      <c r="I74" s="96"/>
      <c r="J74" s="96"/>
      <c r="K74" s="96"/>
      <c r="L74" s="96"/>
      <c r="M74" s="12"/>
      <c r="N74" s="12"/>
      <c r="O74" s="12"/>
      <c r="P74" s="12"/>
      <c r="Q74" s="12"/>
      <c r="R74" s="18"/>
      <c r="S74" s="12"/>
      <c r="T74" s="12"/>
    </row>
    <row r="75" spans="1:21" ht="15" customHeight="1" x14ac:dyDescent="0.2">
      <c r="A75" s="2"/>
      <c r="B75" s="3"/>
      <c r="C75" s="3"/>
      <c r="D75" s="3"/>
      <c r="E75" s="3"/>
      <c r="F75" s="3"/>
      <c r="G75" s="3"/>
      <c r="H75" s="3"/>
      <c r="I75" s="3"/>
      <c r="J75" s="59"/>
      <c r="K75" s="59"/>
      <c r="L75" s="3"/>
      <c r="M75" s="12"/>
      <c r="N75" s="12"/>
      <c r="O75" s="12"/>
      <c r="P75" s="12"/>
      <c r="Q75" s="12"/>
      <c r="R75" s="18"/>
      <c r="S75" s="12"/>
      <c r="T75" s="12"/>
    </row>
    <row r="76" spans="1:21" ht="15" customHeight="1" thickBot="1" x14ac:dyDescent="0.25">
      <c r="A76" s="2"/>
      <c r="B76" s="3"/>
      <c r="C76" s="3"/>
      <c r="D76" s="95">
        <f>M10+M14</f>
        <v>8000</v>
      </c>
      <c r="E76" s="95"/>
      <c r="F76" s="70" t="s">
        <v>0</v>
      </c>
      <c r="G76" s="70">
        <v>90</v>
      </c>
      <c r="H76" s="2"/>
      <c r="I76" s="2"/>
      <c r="J76" s="60"/>
      <c r="K76" s="60"/>
      <c r="L76" s="5" t="s">
        <v>5</v>
      </c>
      <c r="M76" s="20">
        <f>D76*G76/E77</f>
        <v>7200</v>
      </c>
      <c r="N76" s="22" t="s">
        <v>1</v>
      </c>
      <c r="O76" s="5" t="s">
        <v>2</v>
      </c>
      <c r="P76" s="22" t="s">
        <v>3</v>
      </c>
      <c r="Q76" s="6">
        <v>2760</v>
      </c>
      <c r="R76" s="4" t="s">
        <v>27</v>
      </c>
      <c r="S76" s="9" t="s">
        <v>4</v>
      </c>
      <c r="T76" s="10">
        <f>M76*Q76/1000</f>
        <v>19872</v>
      </c>
    </row>
    <row r="77" spans="1:21" ht="15" customHeight="1" thickTop="1" x14ac:dyDescent="0.2">
      <c r="A77" s="2"/>
      <c r="B77" s="3"/>
      <c r="C77" s="3"/>
      <c r="D77" s="71"/>
      <c r="E77" s="89">
        <v>100</v>
      </c>
      <c r="F77" s="89"/>
      <c r="G77" s="89"/>
      <c r="S77" s="13" t="s">
        <v>4</v>
      </c>
      <c r="T77" s="14">
        <f>SUM(T7:T76)</f>
        <v>719534.82680137758</v>
      </c>
      <c r="U77" s="13"/>
    </row>
    <row r="78" spans="1:21" x14ac:dyDescent="0.2">
      <c r="M78" s="21"/>
    </row>
    <row r="79" spans="1:21" hidden="1" x14ac:dyDescent="0.2"/>
    <row r="80" spans="1:21" hidden="1" x14ac:dyDescent="0.2"/>
    <row r="81" spans="1:17" ht="15" x14ac:dyDescent="0.2">
      <c r="A81" s="86">
        <v>1</v>
      </c>
      <c r="B81" s="87" t="s">
        <v>78</v>
      </c>
      <c r="I81" s="21"/>
    </row>
    <row r="82" spans="1:17" ht="15" x14ac:dyDescent="0.2">
      <c r="A82" s="86"/>
      <c r="B82" s="87" t="s">
        <v>79</v>
      </c>
    </row>
    <row r="83" spans="1:17" ht="15" x14ac:dyDescent="0.2">
      <c r="A83" s="86">
        <v>2</v>
      </c>
      <c r="B83" s="87" t="s">
        <v>80</v>
      </c>
    </row>
    <row r="84" spans="1:17" ht="15" x14ac:dyDescent="0.2">
      <c r="A84" s="86"/>
      <c r="B84" s="87" t="s">
        <v>81</v>
      </c>
    </row>
    <row r="85" spans="1:17" ht="15.75" x14ac:dyDescent="0.2">
      <c r="A85" s="88">
        <v>3</v>
      </c>
      <c r="B85" s="87" t="s">
        <v>82</v>
      </c>
    </row>
    <row r="89" spans="1:17" ht="19.5" customHeight="1" x14ac:dyDescent="0.2"/>
    <row r="90" spans="1:17" x14ac:dyDescent="0.2">
      <c r="B90" s="7" t="s">
        <v>76</v>
      </c>
      <c r="C90" s="7"/>
      <c r="D90" s="7"/>
      <c r="E90" s="7"/>
      <c r="F90" s="7"/>
      <c r="G90" s="7"/>
      <c r="I90" s="21"/>
      <c r="Q90" s="21" t="s">
        <v>66</v>
      </c>
    </row>
    <row r="91" spans="1:17" x14ac:dyDescent="0.2">
      <c r="I91" s="21"/>
      <c r="Q91" s="21" t="s">
        <v>23</v>
      </c>
    </row>
    <row r="92" spans="1:17" x14ac:dyDescent="0.2">
      <c r="Q92" s="21" t="s">
        <v>24</v>
      </c>
    </row>
  </sheetData>
  <mergeCells count="38">
    <mergeCell ref="G56:H56"/>
    <mergeCell ref="A1:E1"/>
    <mergeCell ref="B20:L20"/>
    <mergeCell ref="B16:L16"/>
    <mergeCell ref="B27:L27"/>
    <mergeCell ref="A2:C2"/>
    <mergeCell ref="D2:T2"/>
    <mergeCell ref="M4:N4"/>
    <mergeCell ref="O4:Q4"/>
    <mergeCell ref="S4:T4"/>
    <mergeCell ref="B4:L4"/>
    <mergeCell ref="A53:C53"/>
    <mergeCell ref="B40:L40"/>
    <mergeCell ref="B31:L31"/>
    <mergeCell ref="B47:L47"/>
    <mergeCell ref="A48:B48"/>
    <mergeCell ref="A50:B50"/>
    <mergeCell ref="A51:B51"/>
    <mergeCell ref="B8:L8"/>
    <mergeCell ref="B12:L12"/>
    <mergeCell ref="B34:L34"/>
    <mergeCell ref="B5:L5"/>
    <mergeCell ref="B23:H23"/>
    <mergeCell ref="E77:G77"/>
    <mergeCell ref="D72:E72"/>
    <mergeCell ref="G72:H72"/>
    <mergeCell ref="A60:C60"/>
    <mergeCell ref="D60:E60"/>
    <mergeCell ref="G60:H60"/>
    <mergeCell ref="B66:L66"/>
    <mergeCell ref="D68:E68"/>
    <mergeCell ref="G68:H68"/>
    <mergeCell ref="B61:L61"/>
    <mergeCell ref="D63:E63"/>
    <mergeCell ref="E64:G64"/>
    <mergeCell ref="B70:L70"/>
    <mergeCell ref="B74:L74"/>
    <mergeCell ref="D76:E76"/>
  </mergeCells>
  <pageMargins left="0.49" right="0.23" top="0.75" bottom="0.38" header="0.3" footer="0.3"/>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8"/>
  <sheetViews>
    <sheetView topLeftCell="A5" workbookViewId="0">
      <selection activeCell="C17" sqref="C17"/>
    </sheetView>
  </sheetViews>
  <sheetFormatPr defaultRowHeight="15" x14ac:dyDescent="0.25"/>
  <cols>
    <col min="2" max="2" width="16" customWidth="1"/>
    <col min="3" max="6" width="11.140625" customWidth="1"/>
  </cols>
  <sheetData>
    <row r="3" spans="1:6" ht="25.5" customHeight="1" x14ac:dyDescent="0.25">
      <c r="B3" s="107" t="s">
        <v>21</v>
      </c>
      <c r="C3" s="107"/>
      <c r="D3" s="107"/>
      <c r="E3" s="107"/>
      <c r="F3" s="107"/>
    </row>
    <row r="5" spans="1:6" s="1" customFormat="1" ht="46.5" customHeight="1" x14ac:dyDescent="0.25">
      <c r="A5" s="15" t="s">
        <v>10</v>
      </c>
      <c r="B5" s="15" t="s">
        <v>20</v>
      </c>
      <c r="C5" s="15" t="s">
        <v>16</v>
      </c>
      <c r="D5" s="15" t="s">
        <v>17</v>
      </c>
      <c r="E5" s="15" t="s">
        <v>18</v>
      </c>
      <c r="F5" s="15" t="s">
        <v>19</v>
      </c>
    </row>
    <row r="6" spans="1:6" s="1" customFormat="1" ht="46.5" customHeight="1" x14ac:dyDescent="0.25">
      <c r="A6" s="15"/>
      <c r="B6" s="16" t="s">
        <v>45</v>
      </c>
      <c r="C6" s="17">
        <f>Sheet1!M42</f>
        <v>84.78</v>
      </c>
      <c r="D6" s="17">
        <f>C6*9%</f>
        <v>7.6301999999999994</v>
      </c>
      <c r="E6" s="17">
        <f>C6*48%</f>
        <v>40.694400000000002</v>
      </c>
      <c r="F6" s="17">
        <f>C6*96%</f>
        <v>81.388800000000003</v>
      </c>
    </row>
    <row r="7" spans="1:6" s="1" customFormat="1" ht="46.5" customHeight="1" x14ac:dyDescent="0.25">
      <c r="A7" s="15">
        <v>1</v>
      </c>
      <c r="B7" s="16" t="s">
        <v>34</v>
      </c>
      <c r="C7" s="17">
        <f>Sheet1!M45</f>
        <v>50.114400000000003</v>
      </c>
      <c r="D7" s="17">
        <f>C7*17.6%</f>
        <v>8.8201344000000006</v>
      </c>
      <c r="E7" s="17">
        <f>C7*44%</f>
        <v>22.050336000000001</v>
      </c>
      <c r="F7" s="17">
        <f>C7*88%</f>
        <v>44.100672000000003</v>
      </c>
    </row>
    <row r="8" spans="1:6" s="1" customFormat="1" ht="46.5" customHeight="1" x14ac:dyDescent="0.25">
      <c r="A8" s="15">
        <v>2</v>
      </c>
      <c r="B8" s="16" t="s">
        <v>38</v>
      </c>
      <c r="C8" s="17">
        <f>Sheet1!M60</f>
        <v>407.10519975</v>
      </c>
      <c r="D8" s="17">
        <f>C8*17.6%</f>
        <v>71.650515156000012</v>
      </c>
      <c r="E8" s="17">
        <f>C8*44%</f>
        <v>179.12628788999999</v>
      </c>
      <c r="F8" s="17">
        <f>C8*88%</f>
        <v>358.25257577999997</v>
      </c>
    </row>
    <row r="9" spans="1:6" s="1" customFormat="1" ht="46.5" customHeight="1" x14ac:dyDescent="0.25">
      <c r="A9" s="16"/>
      <c r="B9" s="108" t="s">
        <v>9</v>
      </c>
      <c r="C9" s="109"/>
      <c r="D9" s="36">
        <f>SUM(D6:D8)</f>
        <v>88.100849556000014</v>
      </c>
      <c r="E9" s="36">
        <f>SUM(E6:E8)</f>
        <v>241.87102389</v>
      </c>
      <c r="F9" s="36">
        <f>SUM(F6:F8)</f>
        <v>483.74204778000001</v>
      </c>
    </row>
    <row r="16" spans="1:6" x14ac:dyDescent="0.25">
      <c r="E16" s="21" t="s">
        <v>67</v>
      </c>
    </row>
    <row r="17" spans="5:5" x14ac:dyDescent="0.25">
      <c r="E17" s="21" t="s">
        <v>23</v>
      </c>
    </row>
    <row r="18" spans="5:5" x14ac:dyDescent="0.25">
      <c r="E18" s="21" t="s">
        <v>24</v>
      </c>
    </row>
  </sheetData>
  <mergeCells count="2">
    <mergeCell ref="B3:F3"/>
    <mergeCell ref="B9:C9"/>
  </mergeCells>
  <pageMargins left="1.56"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Bashir Jan</dc:creator>
  <cp:lastModifiedBy>Bashir  Jan</cp:lastModifiedBy>
  <cp:lastPrinted>2017-09-11T09:16:54Z</cp:lastPrinted>
  <dcterms:created xsi:type="dcterms:W3CDTF">2016-04-08T10:52:49Z</dcterms:created>
  <dcterms:modified xsi:type="dcterms:W3CDTF">2017-09-11T12:19:47Z</dcterms:modified>
</cp:coreProperties>
</file>