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8840" windowHeight="7005"/>
  </bookViews>
  <sheets>
    <sheet name="Sheet1" sheetId="1" r:id="rId1"/>
    <sheet name="Sheet2"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1" l="1"/>
  <c r="D37" i="1"/>
  <c r="B10" i="1" l="1"/>
  <c r="B14" i="1" s="1"/>
  <c r="B18" i="1" s="1"/>
  <c r="M38" i="1" l="1"/>
  <c r="T38" i="1" s="1"/>
  <c r="M37" i="1"/>
  <c r="T37" i="1" s="1"/>
  <c r="C25" i="1" l="1"/>
  <c r="C42" i="1" s="1"/>
  <c r="C48" i="1" s="1"/>
  <c r="M21" i="1" l="1"/>
  <c r="M25" i="1" l="1"/>
  <c r="D10" i="1"/>
  <c r="C45" i="1" l="1"/>
  <c r="M45" i="1" s="1"/>
  <c r="M42" i="1"/>
  <c r="M48" i="1"/>
  <c r="T25" i="1"/>
  <c r="T21" i="1"/>
  <c r="C50" i="1" l="1"/>
  <c r="M7" i="1"/>
  <c r="T7" i="1" s="1"/>
  <c r="M50" i="1" l="1"/>
  <c r="C51" i="1"/>
  <c r="T42" i="1"/>
  <c r="M51" i="1" l="1"/>
  <c r="M52" i="1" s="1"/>
  <c r="C54" i="1"/>
  <c r="M54" i="1" s="1"/>
  <c r="C6" i="2"/>
  <c r="E6" i="2" s="1"/>
  <c r="C56" i="1" l="1"/>
  <c r="G71" i="1" s="1"/>
  <c r="M71" i="1" s="1"/>
  <c r="T71" i="1" s="1"/>
  <c r="F6" i="2"/>
  <c r="D6" i="2"/>
  <c r="D67" i="1" l="1"/>
  <c r="M56" i="1"/>
  <c r="M57" i="1" s="1"/>
  <c r="G59" i="1" s="1"/>
  <c r="D59" i="1"/>
  <c r="M59" i="1" l="1"/>
  <c r="T59" i="1" s="1"/>
  <c r="M67" i="1"/>
  <c r="T67" i="1" s="1"/>
  <c r="T45" i="1"/>
  <c r="D14" i="1"/>
  <c r="D18" i="1" s="1"/>
  <c r="M18" i="1" l="1"/>
  <c r="T18" i="1" s="1"/>
  <c r="F29" i="1"/>
  <c r="M29" i="1" s="1"/>
  <c r="T29" i="1" s="1"/>
  <c r="X14" i="1"/>
  <c r="C8" i="2"/>
  <c r="F8" i="2" s="1"/>
  <c r="D62" i="1"/>
  <c r="M62" i="1" s="1"/>
  <c r="M162" i="1" s="1"/>
  <c r="T162" i="1" s="1"/>
  <c r="M10" i="1"/>
  <c r="M14" i="1"/>
  <c r="M32" i="1" s="1"/>
  <c r="T62" i="1" l="1"/>
  <c r="E8" i="2"/>
  <c r="D8" i="2"/>
  <c r="T32" i="1"/>
  <c r="T10" i="1"/>
  <c r="D75" i="1"/>
  <c r="M75" i="1" s="1"/>
  <c r="T75" i="1" s="1"/>
  <c r="T14" i="1"/>
  <c r="C7" i="2"/>
  <c r="E7" i="2" s="1"/>
  <c r="E9" i="2" s="1"/>
  <c r="M36" i="1"/>
  <c r="F7" i="2" l="1"/>
  <c r="F9" i="2" s="1"/>
  <c r="D7" i="2"/>
  <c r="D9" i="2" s="1"/>
  <c r="M158" i="1"/>
  <c r="T158" i="1" s="1"/>
  <c r="T36" i="1"/>
  <c r="T76" i="1" l="1"/>
  <c r="T164" i="1" s="1"/>
  <c r="M160" i="1"/>
  <c r="T160" i="1" s="1"/>
  <c r="M156" i="1"/>
  <c r="T156" i="1" s="1"/>
  <c r="T163" i="1" l="1"/>
  <c r="T165" i="1" s="1"/>
</calcChain>
</file>

<file path=xl/sharedStrings.xml><?xml version="1.0" encoding="utf-8"?>
<sst xmlns="http://schemas.openxmlformats.org/spreadsheetml/2006/main" count="283" uniqueCount="99">
  <si>
    <t>x</t>
  </si>
  <si>
    <t>Cft</t>
  </si>
  <si>
    <t>@</t>
  </si>
  <si>
    <t>Rs:</t>
  </si>
  <si>
    <t>Rs.</t>
  </si>
  <si>
    <t>=</t>
  </si>
  <si>
    <t>Cwt</t>
  </si>
  <si>
    <t>Each</t>
  </si>
  <si>
    <t>Providing and fixing C.I main hole cover and surface boxes with  frame ( heavy type)  for all  size (SI.No.14 P.)</t>
  </si>
  <si>
    <t>Total</t>
  </si>
  <si>
    <t>S.No</t>
  </si>
  <si>
    <t>Description</t>
  </si>
  <si>
    <t>Qty</t>
  </si>
  <si>
    <t>Rate</t>
  </si>
  <si>
    <t>Unit</t>
  </si>
  <si>
    <t>Amount</t>
  </si>
  <si>
    <t>Qty:</t>
  </si>
  <si>
    <t>Cement</t>
  </si>
  <si>
    <t xml:space="preserve">H.Sand </t>
  </si>
  <si>
    <t>Bajri</t>
  </si>
  <si>
    <t>Item</t>
  </si>
  <si>
    <t xml:space="preserve">Material Statement </t>
  </si>
  <si>
    <t xml:space="preserve">Hill Sand from Bholari to site of work (Lead 88 Miles).     </t>
  </si>
  <si>
    <t xml:space="preserve">Bajri from Khanote to site of work (Lead 108 Miles).     </t>
  </si>
  <si>
    <t>Bag</t>
  </si>
  <si>
    <t>P.Bag</t>
  </si>
  <si>
    <t>P.%Cft</t>
  </si>
  <si>
    <r>
      <t xml:space="preserve">Carriage of 100 Cft:/ 5 tons material like stone aggregate sprawl coal lime surkhi etc BG rail fastening points and crossing bridges and girders pipes sheets rails M.S bars etc on 1000 Nos: bricks 10 x 5 x 3” or 1000 Nos: tiles 12 x 6 x 2” or any 150 Cft: timbers of 100 moulds or fuel wood by truck or any other means owned by the contractor </t>
    </r>
    <r>
      <rPr>
        <u/>
        <sz val="10"/>
        <rFont val="Times New Roman"/>
        <family val="1"/>
      </rPr>
      <t>(Sch:of Carr: I No: 1 P-1)</t>
    </r>
  </si>
  <si>
    <t>i</t>
  </si>
  <si>
    <t>ii</t>
  </si>
  <si>
    <t>iii</t>
  </si>
  <si>
    <t xml:space="preserve">Sub Engineer </t>
  </si>
  <si>
    <t>Municipal Committee</t>
  </si>
  <si>
    <t xml:space="preserve">Nawabshah </t>
  </si>
  <si>
    <t xml:space="preserve">Excavation for pipe line in trenches and pits in soft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 P-60).                                                                                                                 </t>
  </si>
  <si>
    <t>Excavation for pipe line in trenches and pits in wet soil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14 P-66).</t>
  </si>
  <si>
    <t>P.%.0Cft</t>
  </si>
  <si>
    <t>Providing RCC pipe of ASTM C-76-62 T/C 76 – 70 Class – II wall – B and fixing in trenches i/c cutting bending and jointing with rubber rings i/c testing with water to specified pressure  (PHSI.No.1 P/17)</t>
  </si>
  <si>
    <t>Rft</t>
  </si>
  <si>
    <t>P.Rft</t>
  </si>
  <si>
    <t>Ratio:1:2:4</t>
  </si>
  <si>
    <r>
      <t xml:space="preserve">Cement concrete plain i/c placing compacting finishing and curing completed i/c screening and washing of stone aggregate without shuttering </t>
    </r>
    <r>
      <rPr>
        <u/>
        <sz val="10"/>
        <rFont val="Times New Roman"/>
        <family val="1"/>
      </rPr>
      <t>(CSI No: 5 (f) P-16)</t>
    </r>
  </si>
  <si>
    <r>
      <t xml:space="preserve">Refilling the excavated stuff in 6” thick layers watering ramming to full compaction etc complete </t>
    </r>
    <r>
      <rPr>
        <u/>
        <sz val="11"/>
        <rFont val="Times New Roman"/>
        <family val="1"/>
      </rPr>
      <t>(PHSI No: 24 P-77)</t>
    </r>
    <r>
      <rPr>
        <sz val="11"/>
        <rFont val="Times New Roman"/>
        <family val="1"/>
      </rPr>
      <t xml:space="preserve"> </t>
    </r>
  </si>
  <si>
    <t>C.C 1:2:4</t>
  </si>
  <si>
    <t>iv</t>
  </si>
  <si>
    <t>Add:20% Above</t>
  </si>
  <si>
    <t>G.Total</t>
  </si>
  <si>
    <t xml:space="preserve">RCC work i/c all labour and material expect the cost of steel reinforcement and its  labour for bending and binding, which will be paid separately. This rates also i/c of  kinds of forms moulds lifting shuttering curing rendering and finishing the exposed  surface i/c screening and washing or single (a) RCC work in roof slab beams  columns rafts lintels and other structural  remembers laid in situ or pre-cost laid in  position complete in all respect Ratio: 1:2:4 (CSI No: 6 P-18).                                                                                                                                                                          </t>
  </si>
  <si>
    <t>P.Cft</t>
  </si>
  <si>
    <t>Fabrication of mild steel reinforcement cement concrete i/c cutting bending laying in  position making jointing and fastening i/c cost of binding wire also i/cs removal of  rust  from bars (CSI No: 7 (a) P-20).</t>
  </si>
  <si>
    <t>RCC Work</t>
  </si>
  <si>
    <t>Ratio:1:4:8</t>
  </si>
  <si>
    <t>Raft</t>
  </si>
  <si>
    <t>Wall</t>
  </si>
  <si>
    <t>Roof</t>
  </si>
  <si>
    <t>(2.25)²   x</t>
  </si>
  <si>
    <t>Manufacturing and Supplying RCC Manhole covers cost in 1:2:4 concrete ratio 4" deep @ centre reinforeced with 1/2" dia tor bar steel @ 4" C.C welded to 3/16" thick 3" deep M.S plate i/c curing stacking and trasportation @ site of work (Sanatry Sch: Item No. 1 P-31)</t>
  </si>
  <si>
    <t>C.C 1:4:8</t>
  </si>
  <si>
    <t>Dismantling and removing road metalling (CSI No. 51 P-13)</t>
  </si>
  <si>
    <t>P.%.Cft</t>
  </si>
  <si>
    <t>Bailing or pumping out sub soil water during excavation concreting cost in situ concrete or masonry work in foundation etc (CSI No. 18 P-52).</t>
  </si>
  <si>
    <t>Excavation in foundation of building bridges and other structures i/c dag belling dressing refilling around the structures with excavated Earth watering ramming lead up to one chain and lift up to 5’(GSI No. 18 (b) P-04)</t>
  </si>
  <si>
    <t>(6)²</t>
  </si>
  <si>
    <t>P%.0Cft</t>
  </si>
  <si>
    <r>
      <t xml:space="preserve">Extra for wet earth work </t>
    </r>
    <r>
      <rPr>
        <u/>
        <sz val="11"/>
        <rFont val="Times New Roman"/>
        <family val="1"/>
      </rPr>
      <t>(GSI No. 15 P-03)</t>
    </r>
  </si>
  <si>
    <t xml:space="preserve">Deducation </t>
  </si>
  <si>
    <t>2   x</t>
  </si>
  <si>
    <t>Pipe</t>
  </si>
  <si>
    <t xml:space="preserve"> =</t>
  </si>
  <si>
    <t xml:space="preserve">   =</t>
  </si>
  <si>
    <t>Net Qty:</t>
  </si>
  <si>
    <t>(---)</t>
  </si>
  <si>
    <t>P.Cwt</t>
  </si>
  <si>
    <t xml:space="preserve">Name of work: </t>
  </si>
  <si>
    <t>12"dia</t>
  </si>
  <si>
    <t xml:space="preserve">Cement from Hyderabad to site of work (Lead 77 Miles).     </t>
  </si>
  <si>
    <t>Steel from Hyderabad ( Lead 74 Miles)</t>
  </si>
  <si>
    <t>(5)²</t>
  </si>
  <si>
    <t>(4)²</t>
  </si>
  <si>
    <t>(1.33)²   x</t>
  </si>
  <si>
    <t xml:space="preserve">Frame </t>
  </si>
  <si>
    <t xml:space="preserve">Municipal Engineer </t>
  </si>
  <si>
    <t>Municipal Engineer</t>
  </si>
  <si>
    <t>Excavation for pipe line in trenches and pits in slushy dadly  i/c clay or mud trimming and dressing sides to true alignment shape leveling of beds of trenches to correct level &amp; grade cutting joints holes i/c laying earth in 6” layers for construction of banks &amp; banks dressing disposal of surplus earth within one chain as directed by Engineer Incharge providing fence guards lights flags temporary crossing for non vehicular traffic where ever required lift upto 5’ft: and lead upto one chain (PHSI No: 15 P-49).</t>
  </si>
  <si>
    <t>Qty: same on item No.03, 04 &amp; 06</t>
  </si>
  <si>
    <t>18"dia</t>
  </si>
  <si>
    <t>24"dia</t>
  </si>
  <si>
    <t>Sft</t>
  </si>
  <si>
    <t>P.%Sft</t>
  </si>
  <si>
    <t>Providing &amp; Fixing  / driving  open  timbering  to trenches  for depth   10ft (PHSI .No.22.P.76)</t>
  </si>
  <si>
    <t xml:space="preserve">Assistant Executive Engineer </t>
  </si>
  <si>
    <t xml:space="preserve">Damage portion of RCC Sewer line in various dia from ward No.01 to 14 Municipal Committee Nawabshah </t>
  </si>
  <si>
    <t>"Schedule-B"</t>
  </si>
  <si>
    <t xml:space="preserve">All works shall be carriedout as  standrad  specification  covered will be  public work Department  </t>
  </si>
  <si>
    <t xml:space="preserve">as &amp;  per  direction  of Municipal Engineer Municipal Committee Nawabshah </t>
  </si>
  <si>
    <t xml:space="preserve">Any error / omission in the  schedule "B"will be reffered  to approved estimate  of works  &amp; schedule  </t>
  </si>
  <si>
    <t xml:space="preserve">of rates decided accordingly </t>
  </si>
  <si>
    <t>No Premium will be  allowed  on non  schedule  items  of schedule"B".</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</si>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</sst>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b/>
      <sz val="11"/>
      <color theme="1"/>
      <name val="Calibri"/>
      <family val="2"/>
      <scheme val="minor"/>
    </font>
    <font>
      <sz val="10"/>
      <color theme="1"/>
      <name val="Times New Roman"/>
      <family val="1"/>
    </font>
    <font>
      <b/>
      <sz val="10"/>
      <color theme="1"/>
      <name val="Times New Roman"/>
      <family val="1"/>
    </font>
    <font>
      <b/>
      <u/>
      <sz val="12"/>
      <color theme="1"/>
      <name val="Calibri"/>
      <family val="2"/>
      <scheme val="minor"/>
    </font>
    <font>
      <sz val="10"/>
      <name val="Times New Roman"/>
      <family val="1"/>
    </font>
    <font>
      <u/>
      <sz val="10"/>
      <name val="Times New Roman"/>
      <family val="1"/>
    </font>
    <font>
      <b/>
      <u/>
      <sz val="10"/>
      <color theme="1"/>
      <name val="Times New Roman"/>
      <family val="1"/>
    </font>
    <font>
      <sz val="11"/>
      <name val="Times New Roman"/>
      <family val="1"/>
    </font>
    <font>
      <u/>
      <sz val="11"/>
      <name val="Times New Roman"/>
      <family val="1"/>
    </font>
    <font>
      <u val="double"/>
      <sz val="12"/>
      <color theme="1"/>
      <name val="Times New Roman"/>
      <family val="1"/>
    </font>
    <font>
      <sz val="10"/>
      <color theme="0"/>
      <name val="Times New Roman"/>
      <family val="1"/>
    </font>
    <font>
      <u/>
      <sz val="10"/>
      <color theme="0"/>
      <name val="Times New Roman"/>
      <family val="1"/>
    </font>
    <font>
      <sz val="10"/>
      <name val="Arial"/>
      <family val="2"/>
    </font>
    <font>
      <sz val="11"/>
      <color theme="1"/>
      <name val="Calibri Light"/>
      <family val="1"/>
      <scheme val="major"/>
    </font>
    <font>
      <sz val="12"/>
      <name val="Times New Roman"/>
      <family val="1"/>
    </font>
  </fonts>
  <fills count="2">
    <fill>
      <patternFill patternType="none"/>
    </fill>
    <fill>
      <patternFill patternType="gray125"/>
    </fill>
  </fills>
  <borders count="9">
    <border>
      <left/>
      <right/>
      <top/>
      <bottom/>
      <diagonal/>
    </border>
    <border>
      <left/>
      <right/>
      <top style="thin">
        <color indexed="64"/>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2">
    <xf numFmtId="0" fontId="0" fillId="0" borderId="0"/>
    <xf numFmtId="0" fontId="13" fillId="0" borderId="0"/>
  </cellStyleXfs>
  <cellXfs count="122">
    <xf numFmtId="0" fontId="0" fillId="0" borderId="0" xfId="0"/>
    <xf numFmtId="0" fontId="0" fillId="0" borderId="0" xfId="0" applyAlignment="1">
      <alignment vertical="center"/>
    </xf>
    <xf numFmtId="0" fontId="2" fillId="0" borderId="0" xfId="0" applyFont="1" applyAlignment="1">
      <alignment horizontal="center" vertical="center"/>
    </xf>
    <xf numFmtId="0" fontId="2" fillId="0" borderId="0" xfId="0" applyFont="1" applyAlignment="1">
      <alignment horizontal="left" wrapText="1"/>
    </xf>
    <xf numFmtId="0" fontId="2" fillId="0" borderId="0" xfId="0" applyFont="1"/>
    <xf numFmtId="0" fontId="2" fillId="0" borderId="0" xfId="0" applyFont="1" applyAlignment="1">
      <alignment horizontal="right"/>
    </xf>
    <xf numFmtId="2" fontId="2" fillId="0" borderId="0" xfId="0" applyNumberFormat="1" applyFont="1" applyAlignment="1">
      <alignment horizontal="left"/>
    </xf>
    <xf numFmtId="0" fontId="2" fillId="0" borderId="0" xfId="0" applyFont="1" applyAlignment="1"/>
    <xf numFmtId="3" fontId="2" fillId="0" borderId="0" xfId="0" applyNumberFormat="1" applyFont="1" applyAlignment="1">
      <alignment horizontal="left"/>
    </xf>
    <xf numFmtId="0" fontId="2" fillId="0" borderId="2" xfId="0" applyFont="1" applyBorder="1" applyAlignment="1"/>
    <xf numFmtId="3" fontId="2" fillId="0" borderId="2" xfId="0" applyNumberFormat="1" applyFont="1" applyBorder="1" applyAlignment="1">
      <alignment horizontal="left"/>
    </xf>
    <xf numFmtId="0" fontId="2" fillId="0" borderId="0" xfId="0" applyFont="1" applyBorder="1" applyAlignment="1"/>
    <xf numFmtId="0" fontId="2" fillId="0" borderId="0" xfId="0" applyFont="1" applyBorder="1" applyAlignment="1">
      <alignment horizontal="center"/>
    </xf>
    <xf numFmtId="0" fontId="3" fillId="0" borderId="0" xfId="0" applyFont="1" applyAlignment="1"/>
    <xf numFmtId="3" fontId="3" fillId="0" borderId="0" xfId="0" applyNumberFormat="1" applyFont="1" applyAlignment="1">
      <alignment horizontal="left"/>
    </xf>
    <xf numFmtId="0" fontId="0" fillId="0" borderId="3" xfId="0" applyBorder="1" applyAlignment="1">
      <alignment horizontal="center" vertical="center"/>
    </xf>
    <xf numFmtId="0" fontId="0" fillId="0" borderId="3" xfId="0" applyBorder="1" applyAlignment="1">
      <alignment vertical="center"/>
    </xf>
    <xf numFmtId="2" fontId="0" fillId="0" borderId="3" xfId="0" applyNumberFormat="1" applyBorder="1" applyAlignment="1">
      <alignment horizontal="center" vertical="center"/>
    </xf>
    <xf numFmtId="0" fontId="2" fillId="0" borderId="0" xfId="0" applyFont="1" applyBorder="1"/>
    <xf numFmtId="0" fontId="5" fillId="0" borderId="0" xfId="0" applyFont="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xf>
    <xf numFmtId="0" fontId="5" fillId="0" borderId="0" xfId="0" applyFont="1" applyBorder="1" applyAlignment="1">
      <alignment horizontal="left" vertical="center" wrapText="1"/>
    </xf>
    <xf numFmtId="3" fontId="5" fillId="0" borderId="0" xfId="0" applyNumberFormat="1" applyFont="1" applyAlignment="1">
      <alignment horizontal="left" vertical="center"/>
    </xf>
    <xf numFmtId="0" fontId="5" fillId="0" borderId="0" xfId="0" applyFont="1" applyAlignment="1">
      <alignment horizontal="left" vertical="center"/>
    </xf>
    <xf numFmtId="2" fontId="2" fillId="0" borderId="0" xfId="0" applyNumberFormat="1" applyFont="1" applyAlignment="1">
      <alignment horizontal="center" vertical="center"/>
    </xf>
    <xf numFmtId="0" fontId="2" fillId="0" borderId="0" xfId="0" applyFont="1" applyAlignment="1">
      <alignment horizontal="center"/>
    </xf>
    <xf numFmtId="0" fontId="5" fillId="0" borderId="0" xfId="0" applyFont="1" applyBorder="1" applyAlignment="1">
      <alignment horizontal="center" vertical="center" wrapText="1"/>
    </xf>
    <xf numFmtId="0" fontId="2" fillId="0" borderId="0" xfId="0" applyFont="1" applyAlignment="1">
      <alignment horizontal="left"/>
    </xf>
    <xf numFmtId="0" fontId="2" fillId="0" borderId="0" xfId="0" applyFont="1" applyAlignment="1">
      <alignment horizontal="center" vertical="center" wrapText="1"/>
    </xf>
    <xf numFmtId="2" fontId="2" fillId="0" borderId="0" xfId="0" applyNumberFormat="1" applyFont="1" applyAlignment="1">
      <alignment horizontal="center" vertical="center" wrapText="1"/>
    </xf>
    <xf numFmtId="164" fontId="2" fillId="0" borderId="0" xfId="0" applyNumberFormat="1" applyFont="1" applyAlignment="1">
      <alignment horizontal="center" vertical="center" wrapText="1"/>
    </xf>
    <xf numFmtId="2" fontId="2" fillId="0" borderId="4" xfId="0" applyNumberFormat="1"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2" fontId="2" fillId="0" borderId="0" xfId="0" applyNumberFormat="1" applyFont="1" applyAlignment="1">
      <alignment horizontal="left" vertical="center"/>
    </xf>
    <xf numFmtId="0" fontId="2" fillId="0" borderId="0" xfId="0" applyFont="1" applyAlignment="1">
      <alignment vertical="center"/>
    </xf>
    <xf numFmtId="3" fontId="2" fillId="0" borderId="0" xfId="0" applyNumberFormat="1" applyFont="1" applyAlignment="1">
      <alignment horizontal="left" vertical="center"/>
    </xf>
    <xf numFmtId="2" fontId="2" fillId="0" borderId="0" xfId="0" applyNumberFormat="1" applyFont="1" applyBorder="1" applyAlignment="1">
      <alignment horizontal="center" vertical="center"/>
    </xf>
    <xf numFmtId="0" fontId="8" fillId="0" borderId="0" xfId="0" applyFont="1" applyAlignment="1">
      <alignment horizontal="center" vertical="center"/>
    </xf>
    <xf numFmtId="0" fontId="7" fillId="0" borderId="0" xfId="0" applyFont="1" applyAlignment="1">
      <alignment horizontal="left" vertical="center"/>
    </xf>
    <xf numFmtId="3" fontId="2" fillId="0" borderId="0" xfId="0" applyNumberFormat="1" applyFont="1" applyBorder="1" applyAlignment="1">
      <alignment horizontal="left"/>
    </xf>
    <xf numFmtId="2" fontId="1" fillId="0" borderId="3"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xf>
    <xf numFmtId="0" fontId="2" fillId="0" borderId="0" xfId="0" applyFont="1" applyAlignment="1">
      <alignment horizontal="left" vertical="center" wrapText="1"/>
    </xf>
    <xf numFmtId="0" fontId="2" fillId="0" borderId="1" xfId="0" applyFont="1" applyBorder="1" applyAlignment="1">
      <alignment horizontal="center" vertical="top"/>
    </xf>
    <xf numFmtId="0" fontId="2" fillId="0" borderId="0" xfId="0" applyFont="1" applyAlignment="1">
      <alignment horizontal="left" wrapText="1"/>
    </xf>
    <xf numFmtId="0" fontId="2" fillId="0" borderId="0" xfId="0" applyFont="1" applyAlignment="1">
      <alignment horizontal="left"/>
    </xf>
    <xf numFmtId="2" fontId="2" fillId="0" borderId="7"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center" vertical="center"/>
    </xf>
    <xf numFmtId="2" fontId="2" fillId="0" borderId="8" xfId="0" applyNumberFormat="1" applyFont="1" applyBorder="1" applyAlignment="1">
      <alignment horizontal="center" vertical="center"/>
    </xf>
    <xf numFmtId="0" fontId="2" fillId="0" borderId="8" xfId="0" applyFont="1" applyBorder="1" applyAlignment="1">
      <alignment horizontal="left"/>
    </xf>
    <xf numFmtId="0" fontId="2" fillId="0" borderId="0" xfId="0" applyFont="1" applyBorder="1" applyAlignment="1">
      <alignment horizontal="center" vertical="top"/>
    </xf>
    <xf numFmtId="2" fontId="2" fillId="0" borderId="1" xfId="0" applyNumberFormat="1" applyFont="1" applyBorder="1" applyAlignment="1">
      <alignment horizontal="center" vertical="center"/>
    </xf>
    <xf numFmtId="0" fontId="2" fillId="0" borderId="1" xfId="0" applyFont="1" applyBorder="1" applyAlignment="1">
      <alignment horizontal="left"/>
    </xf>
    <xf numFmtId="0" fontId="10" fillId="0" borderId="0" xfId="0" applyFont="1" applyBorder="1" applyAlignment="1">
      <alignment horizontal="center" vertical="center" wrapText="1"/>
    </xf>
    <xf numFmtId="0" fontId="3" fillId="0" borderId="3" xfId="0" applyFont="1" applyBorder="1" applyAlignment="1">
      <alignment vertical="center"/>
    </xf>
    <xf numFmtId="3" fontId="2" fillId="0" borderId="0" xfId="0" applyNumberFormat="1" applyFont="1"/>
    <xf numFmtId="0" fontId="2" fillId="0" borderId="8" xfId="0" applyFont="1" applyBorder="1" applyAlignment="1"/>
    <xf numFmtId="3" fontId="2" fillId="0" borderId="8" xfId="0" applyNumberFormat="1" applyFont="1" applyBorder="1" applyAlignment="1">
      <alignment horizontal="left"/>
    </xf>
    <xf numFmtId="0" fontId="2" fillId="0" borderId="0" xfId="0" applyFont="1" applyAlignment="1">
      <alignment horizontal="left"/>
    </xf>
    <xf numFmtId="0" fontId="2" fillId="0" borderId="0" xfId="0" applyFont="1" applyAlignment="1">
      <alignment horizontal="left" wrapText="1"/>
    </xf>
    <xf numFmtId="0" fontId="5" fillId="0" borderId="0" xfId="0" applyFont="1" applyBorder="1" applyAlignment="1">
      <alignment horizontal="left" vertical="center" wrapText="1"/>
    </xf>
    <xf numFmtId="0" fontId="2" fillId="0" borderId="0" xfId="0" applyFont="1" applyAlignment="1">
      <alignment horizontal="center" vertical="center"/>
    </xf>
    <xf numFmtId="0" fontId="10" fillId="0" borderId="0" xfId="0" applyFont="1" applyBorder="1" applyAlignment="1">
      <alignment horizontal="left" vertical="center" wrapText="1"/>
    </xf>
    <xf numFmtId="2" fontId="2" fillId="0" borderId="0" xfId="0" applyNumberFormat="1" applyFont="1"/>
    <xf numFmtId="0" fontId="2" fillId="0" borderId="0" xfId="0" applyFont="1" applyAlignment="1">
      <alignment horizontal="left" wrapText="1"/>
    </xf>
    <xf numFmtId="0" fontId="2" fillId="0" borderId="0" xfId="0" applyFont="1" applyAlignment="1">
      <alignment horizontal="right" vertical="center"/>
    </xf>
    <xf numFmtId="2" fontId="2" fillId="0" borderId="0" xfId="0" applyNumberFormat="1"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5" fillId="0" borderId="0" xfId="0" applyFont="1" applyBorder="1" applyAlignment="1">
      <alignment horizontal="left" vertical="center" wrapText="1"/>
    </xf>
    <xf numFmtId="0" fontId="2" fillId="0" borderId="0" xfId="0" applyFont="1" applyAlignment="1">
      <alignment horizontal="left" wrapText="1"/>
    </xf>
    <xf numFmtId="0" fontId="2" fillId="0" borderId="0" xfId="0" applyFont="1" applyAlignment="1">
      <alignment horizontal="center" vertical="center"/>
    </xf>
    <xf numFmtId="0" fontId="5" fillId="0" borderId="0" xfId="0" applyFont="1" applyAlignment="1">
      <alignment horizontal="right" vertical="center"/>
    </xf>
    <xf numFmtId="0" fontId="2" fillId="0" borderId="0" xfId="0" applyFont="1" applyAlignment="1">
      <alignment horizontal="left" wrapText="1"/>
    </xf>
    <xf numFmtId="0" fontId="2" fillId="0" borderId="0" xfId="0" applyFont="1" applyAlignment="1">
      <alignment horizontal="left" vertical="center" wrapText="1"/>
    </xf>
    <xf numFmtId="0" fontId="5" fillId="0" borderId="0" xfId="0" applyFont="1" applyBorder="1" applyAlignment="1">
      <alignment horizontal="left" vertical="center" wrapText="1"/>
    </xf>
    <xf numFmtId="0" fontId="2" fillId="0" borderId="0" xfId="0" applyFont="1" applyAlignment="1">
      <alignment horizontal="center" vertical="center"/>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Alignment="1">
      <alignment horizontal="left" vertical="center"/>
    </xf>
    <xf numFmtId="0" fontId="5" fillId="0" borderId="0" xfId="0" applyFont="1" applyAlignment="1">
      <alignment horizontal="left" vertical="center" wrapText="1"/>
    </xf>
    <xf numFmtId="0" fontId="2" fillId="0" borderId="0" xfId="0" applyFont="1" applyAlignment="1">
      <alignment vertical="center" wrapText="1"/>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3" fillId="0" borderId="3" xfId="0" applyFont="1" applyBorder="1" applyAlignment="1">
      <alignment horizontal="center" vertical="center"/>
    </xf>
    <xf numFmtId="0" fontId="4" fillId="0" borderId="0" xfId="0" applyFont="1" applyAlignment="1">
      <alignment horizontal="center" vertical="center"/>
    </xf>
    <xf numFmtId="0" fontId="1" fillId="0" borderId="5" xfId="0" applyFont="1" applyBorder="1" applyAlignment="1">
      <alignment horizontal="right" vertical="center"/>
    </xf>
    <xf numFmtId="0" fontId="1" fillId="0" borderId="6" xfId="0" applyFont="1" applyBorder="1" applyAlignment="1">
      <alignment horizontal="right" vertical="center"/>
    </xf>
    <xf numFmtId="0" fontId="11" fillId="0" borderId="0" xfId="0" applyFont="1" applyAlignment="1">
      <alignment horizontal="center" vertical="center" wrapText="1"/>
    </xf>
    <xf numFmtId="2" fontId="11" fillId="0" borderId="0" xfId="0" applyNumberFormat="1" applyFont="1" applyAlignment="1">
      <alignment horizontal="center" vertical="center" wrapText="1"/>
    </xf>
    <xf numFmtId="164" fontId="11" fillId="0" borderId="0" xfId="0" applyNumberFormat="1" applyFont="1" applyAlignment="1">
      <alignment horizontal="center" vertical="center" wrapText="1"/>
    </xf>
    <xf numFmtId="0" fontId="11" fillId="0" borderId="0" xfId="0" applyFont="1"/>
    <xf numFmtId="0" fontId="11" fillId="0" borderId="0" xfId="0" applyFont="1" applyBorder="1" applyAlignment="1">
      <alignment horizontal="center" vertical="center"/>
    </xf>
    <xf numFmtId="0" fontId="11" fillId="0" borderId="0" xfId="0" applyFont="1" applyBorder="1"/>
    <xf numFmtId="0" fontId="11" fillId="0" borderId="0" xfId="0" applyFont="1" applyBorder="1" applyAlignment="1">
      <alignment horizontal="center" vertical="top"/>
    </xf>
    <xf numFmtId="0" fontId="11" fillId="0" borderId="0" xfId="0" applyFont="1" applyBorder="1" applyAlignment="1">
      <alignment horizontal="center" vertical="center" wrapText="1"/>
    </xf>
    <xf numFmtId="0" fontId="12" fillId="0" borderId="0" xfId="0" applyFont="1" applyBorder="1" applyAlignment="1">
      <alignment horizontal="right" vertical="center"/>
    </xf>
    <xf numFmtId="0" fontId="11" fillId="0" borderId="0" xfId="0" applyFont="1" applyBorder="1" applyAlignment="1">
      <alignment horizontal="right" vertical="top"/>
    </xf>
    <xf numFmtId="0" fontId="11" fillId="0" borderId="0" xfId="0" applyFont="1" applyBorder="1" applyAlignment="1">
      <alignment horizontal="left" vertical="top" wrapText="1"/>
    </xf>
    <xf numFmtId="0" fontId="11" fillId="0" borderId="0" xfId="0" applyFont="1" applyAlignment="1">
      <alignment horizontal="right" vertical="center"/>
    </xf>
    <xf numFmtId="2" fontId="11" fillId="0" borderId="0" xfId="0" applyNumberFormat="1" applyFont="1" applyAlignment="1">
      <alignment horizontal="center" vertical="center"/>
    </xf>
    <xf numFmtId="0" fontId="11" fillId="0" borderId="0" xfId="0" applyFont="1" applyAlignment="1">
      <alignment vertical="center"/>
    </xf>
    <xf numFmtId="2" fontId="11" fillId="0" borderId="0" xfId="0" applyNumberFormat="1" applyFont="1" applyBorder="1" applyAlignment="1">
      <alignment horizontal="right"/>
    </xf>
    <xf numFmtId="0" fontId="11" fillId="0" borderId="0" xfId="0" applyFont="1" applyBorder="1" applyAlignment="1">
      <alignment horizontal="center"/>
    </xf>
    <xf numFmtId="0" fontId="11" fillId="0" borderId="0" xfId="0" applyFont="1" applyBorder="1" applyAlignment="1"/>
    <xf numFmtId="0" fontId="11" fillId="0" borderId="0" xfId="0" applyFont="1" applyBorder="1" applyAlignment="1">
      <alignment horizontal="center"/>
    </xf>
    <xf numFmtId="0" fontId="11" fillId="0" borderId="0" xfId="0" applyFont="1" applyBorder="1" applyAlignment="1">
      <alignment horizontal="left" wrapText="1"/>
    </xf>
    <xf numFmtId="0" fontId="11" fillId="0" borderId="0" xfId="0" applyNumberFormat="1" applyFont="1" applyBorder="1" applyAlignment="1">
      <alignment horizontal="right"/>
    </xf>
    <xf numFmtId="0" fontId="11" fillId="0" borderId="0" xfId="0" applyFont="1" applyBorder="1" applyAlignment="1">
      <alignment horizontal="left"/>
    </xf>
    <xf numFmtId="0" fontId="8" fillId="0" borderId="0" xfId="1" applyFont="1" applyAlignment="1">
      <alignment horizontal="center" vertical="center"/>
    </xf>
    <xf numFmtId="0" fontId="5" fillId="0" borderId="0" xfId="1" applyFont="1" applyAlignment="1">
      <alignment vertical="center"/>
    </xf>
    <xf numFmtId="0" fontId="14" fillId="0" borderId="0" xfId="0" applyFont="1"/>
    <xf numFmtId="0" fontId="15" fillId="0" borderId="0" xfId="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71"/>
  <sheetViews>
    <sheetView tabSelected="1" topLeftCell="A70" zoomScale="130" zoomScaleNormal="130" workbookViewId="0">
      <selection activeCell="Q81" sqref="Q81"/>
    </sheetView>
  </sheetViews>
  <sheetFormatPr defaultRowHeight="12.75" x14ac:dyDescent="0.2"/>
  <cols>
    <col min="1" max="1" width="5.85546875" style="4" customWidth="1"/>
    <col min="2" max="2" width="5.28515625" style="4" customWidth="1"/>
    <col min="3" max="3" width="4.28515625" style="4" customWidth="1"/>
    <col min="4" max="5" width="5.140625" style="4" customWidth="1"/>
    <col min="6" max="6" width="6" style="4" customWidth="1"/>
    <col min="7" max="7" width="4.42578125" style="4" customWidth="1"/>
    <col min="8" max="9" width="5.140625" style="4" customWidth="1"/>
    <col min="10" max="10" width="2.28515625" style="4" customWidth="1"/>
    <col min="11" max="11" width="4.42578125" style="4" customWidth="1"/>
    <col min="12" max="12" width="5.28515625" style="4" customWidth="1"/>
    <col min="13" max="13" width="8.42578125" style="4" customWidth="1"/>
    <col min="14" max="14" width="4" style="4" customWidth="1"/>
    <col min="15" max="15" width="2.28515625" style="4" customWidth="1"/>
    <col min="16" max="16" width="3.28515625" style="4" customWidth="1"/>
    <col min="17" max="17" width="8.28515625" style="4" customWidth="1"/>
    <col min="18" max="18" width="7.5703125" style="4" customWidth="1"/>
    <col min="19" max="19" width="3" style="4" customWidth="1"/>
    <col min="20" max="20" width="8.85546875" style="4" customWidth="1"/>
    <col min="21" max="21" width="1.42578125" style="4" customWidth="1"/>
    <col min="22" max="16384" width="9.140625" style="4"/>
  </cols>
  <sheetData>
    <row r="1" spans="1:24" ht="15.75" customHeight="1" x14ac:dyDescent="0.2">
      <c r="A1" s="88" t="s">
        <v>92</v>
      </c>
      <c r="B1" s="88"/>
      <c r="C1" s="88"/>
      <c r="D1" s="88"/>
      <c r="E1" s="88"/>
    </row>
    <row r="2" spans="1:24" ht="29.25" customHeight="1" x14ac:dyDescent="0.2">
      <c r="A2" s="91" t="s">
        <v>73</v>
      </c>
      <c r="B2" s="91"/>
      <c r="C2" s="91"/>
      <c r="D2" s="92" t="s">
        <v>91</v>
      </c>
      <c r="E2" s="92"/>
      <c r="F2" s="92"/>
      <c r="G2" s="92"/>
      <c r="H2" s="92"/>
      <c r="I2" s="92"/>
      <c r="J2" s="92"/>
      <c r="K2" s="92"/>
      <c r="L2" s="92"/>
      <c r="M2" s="92"/>
      <c r="N2" s="92"/>
      <c r="O2" s="92"/>
      <c r="P2" s="92"/>
      <c r="Q2" s="92"/>
      <c r="R2" s="92"/>
      <c r="S2" s="92"/>
      <c r="T2" s="92"/>
    </row>
    <row r="3" spans="1:24" ht="6" customHeight="1" x14ac:dyDescent="0.2">
      <c r="A3" s="62"/>
      <c r="B3" s="62"/>
      <c r="C3" s="62"/>
      <c r="D3" s="53"/>
      <c r="E3" s="53"/>
      <c r="F3" s="53"/>
      <c r="G3" s="53"/>
      <c r="H3" s="53"/>
      <c r="I3" s="53"/>
      <c r="J3" s="71"/>
      <c r="K3" s="71"/>
      <c r="L3" s="53"/>
      <c r="M3" s="53"/>
      <c r="N3" s="53"/>
      <c r="O3" s="53"/>
      <c r="P3" s="53"/>
      <c r="Q3" s="53"/>
      <c r="R3" s="53"/>
      <c r="S3" s="53"/>
      <c r="T3" s="53"/>
    </row>
    <row r="4" spans="1:24" ht="20.25" customHeight="1" x14ac:dyDescent="0.2">
      <c r="A4" s="63" t="s">
        <v>10</v>
      </c>
      <c r="B4" s="93" t="s">
        <v>11</v>
      </c>
      <c r="C4" s="93"/>
      <c r="D4" s="93"/>
      <c r="E4" s="93"/>
      <c r="F4" s="93"/>
      <c r="G4" s="93"/>
      <c r="H4" s="93"/>
      <c r="I4" s="93"/>
      <c r="J4" s="93"/>
      <c r="K4" s="93"/>
      <c r="L4" s="93"/>
      <c r="M4" s="93" t="s">
        <v>12</v>
      </c>
      <c r="N4" s="93"/>
      <c r="O4" s="93" t="s">
        <v>13</v>
      </c>
      <c r="P4" s="93"/>
      <c r="Q4" s="93"/>
      <c r="R4" s="63" t="s">
        <v>14</v>
      </c>
      <c r="S4" s="93" t="s">
        <v>15</v>
      </c>
      <c r="T4" s="93"/>
    </row>
    <row r="5" spans="1:24" ht="15.75" customHeight="1" x14ac:dyDescent="0.2">
      <c r="A5" s="52">
        <v>1</v>
      </c>
      <c r="B5" s="83" t="s">
        <v>58</v>
      </c>
      <c r="C5" s="83"/>
      <c r="D5" s="83"/>
      <c r="E5" s="83"/>
      <c r="F5" s="83"/>
      <c r="G5" s="83"/>
      <c r="H5" s="83"/>
      <c r="I5" s="83"/>
      <c r="J5" s="83"/>
      <c r="K5" s="83"/>
      <c r="L5" s="83"/>
      <c r="M5" s="12"/>
      <c r="N5" s="12"/>
      <c r="O5" s="12"/>
      <c r="P5" s="12"/>
      <c r="Q5" s="12"/>
      <c r="R5" s="18"/>
      <c r="S5" s="12"/>
      <c r="T5" s="12"/>
    </row>
    <row r="6" spans="1:24" ht="6.75" customHeight="1" x14ac:dyDescent="0.2">
      <c r="A6" s="52"/>
      <c r="B6" s="51"/>
      <c r="C6" s="51"/>
      <c r="D6" s="51"/>
      <c r="E6" s="51"/>
      <c r="F6" s="51"/>
      <c r="G6" s="51"/>
      <c r="H6" s="51"/>
      <c r="I6" s="51"/>
      <c r="J6" s="68"/>
      <c r="K6" s="68"/>
      <c r="L6" s="51"/>
      <c r="M6" s="12"/>
      <c r="N6" s="12"/>
      <c r="O6" s="12"/>
      <c r="P6" s="12"/>
      <c r="Q6" s="12"/>
      <c r="R6" s="18"/>
      <c r="S6" s="12"/>
      <c r="T6" s="12"/>
    </row>
    <row r="7" spans="1:24" ht="20.25" customHeight="1" thickBot="1" x14ac:dyDescent="0.25">
      <c r="A7" s="52"/>
      <c r="B7" s="97">
        <v>10</v>
      </c>
      <c r="C7" s="97" t="s">
        <v>0</v>
      </c>
      <c r="D7" s="97">
        <v>40</v>
      </c>
      <c r="E7" s="97" t="s">
        <v>0</v>
      </c>
      <c r="F7" s="97">
        <v>3</v>
      </c>
      <c r="G7" s="97" t="s">
        <v>0</v>
      </c>
      <c r="H7" s="98">
        <v>2</v>
      </c>
      <c r="I7" s="29"/>
      <c r="J7" s="29"/>
      <c r="K7" s="29"/>
      <c r="L7" s="33" t="s">
        <v>5</v>
      </c>
      <c r="M7" s="32">
        <f>B7*D7*F7*H7</f>
        <v>2400</v>
      </c>
      <c r="N7" s="34" t="s">
        <v>1</v>
      </c>
      <c r="O7" s="33" t="s">
        <v>2</v>
      </c>
      <c r="P7" s="34" t="s">
        <v>3</v>
      </c>
      <c r="Q7" s="35">
        <v>605</v>
      </c>
      <c r="R7" s="36" t="s">
        <v>59</v>
      </c>
      <c r="S7" s="36" t="s">
        <v>4</v>
      </c>
      <c r="T7" s="37">
        <f>M7*Q7/100</f>
        <v>14520</v>
      </c>
    </row>
    <row r="8" spans="1:24" ht="113.25" customHeight="1" x14ac:dyDescent="0.2">
      <c r="A8" s="2">
        <v>2</v>
      </c>
      <c r="B8" s="83" t="s">
        <v>34</v>
      </c>
      <c r="C8" s="83"/>
      <c r="D8" s="83"/>
      <c r="E8" s="83"/>
      <c r="F8" s="83"/>
      <c r="G8" s="83"/>
      <c r="H8" s="83"/>
      <c r="I8" s="83"/>
      <c r="J8" s="83"/>
      <c r="K8" s="83"/>
      <c r="L8" s="83"/>
      <c r="M8" s="12"/>
      <c r="N8" s="12"/>
      <c r="O8" s="12"/>
      <c r="P8" s="12"/>
      <c r="Q8" s="12"/>
      <c r="R8" s="18"/>
      <c r="S8" s="12"/>
      <c r="T8" s="12"/>
    </row>
    <row r="9" spans="1:24" ht="3" customHeight="1" x14ac:dyDescent="0.2">
      <c r="A9" s="2"/>
      <c r="B9" s="3"/>
      <c r="C9" s="3"/>
      <c r="D9" s="3"/>
      <c r="E9" s="3"/>
      <c r="F9" s="3"/>
      <c r="G9" s="3"/>
      <c r="H9" s="3"/>
      <c r="I9" s="3"/>
      <c r="J9" s="68"/>
      <c r="K9" s="68"/>
      <c r="L9" s="3"/>
      <c r="M9" s="12"/>
      <c r="N9" s="12"/>
      <c r="O9" s="12"/>
      <c r="P9" s="12"/>
      <c r="Q9" s="12"/>
      <c r="R9" s="18"/>
      <c r="S9" s="12"/>
      <c r="T9" s="12"/>
    </row>
    <row r="10" spans="1:24" ht="21" customHeight="1" thickBot="1" x14ac:dyDescent="0.25">
      <c r="A10" s="2"/>
      <c r="B10" s="97">
        <f>B7</f>
        <v>10</v>
      </c>
      <c r="C10" s="97" t="s">
        <v>0</v>
      </c>
      <c r="D10" s="97">
        <f>D7</f>
        <v>40</v>
      </c>
      <c r="E10" s="97" t="s">
        <v>0</v>
      </c>
      <c r="F10" s="97">
        <v>4</v>
      </c>
      <c r="G10" s="97" t="s">
        <v>0</v>
      </c>
      <c r="H10" s="99">
        <v>3</v>
      </c>
      <c r="I10" s="29"/>
      <c r="J10" s="29"/>
      <c r="K10" s="29"/>
      <c r="L10" s="33" t="s">
        <v>5</v>
      </c>
      <c r="M10" s="32">
        <f>B10*D10*F10*H10</f>
        <v>4800</v>
      </c>
      <c r="N10" s="34" t="s">
        <v>1</v>
      </c>
      <c r="O10" s="33" t="s">
        <v>2</v>
      </c>
      <c r="P10" s="34" t="s">
        <v>3</v>
      </c>
      <c r="Q10" s="35">
        <v>3600</v>
      </c>
      <c r="R10" s="36" t="s">
        <v>36</v>
      </c>
      <c r="S10" s="36" t="s">
        <v>4</v>
      </c>
      <c r="T10" s="37">
        <f>M10*Q10/1000</f>
        <v>17280</v>
      </c>
    </row>
    <row r="11" spans="1:24" ht="3" customHeight="1" x14ac:dyDescent="0.2">
      <c r="A11" s="2"/>
      <c r="B11" s="29"/>
      <c r="C11" s="29"/>
      <c r="D11" s="29"/>
      <c r="E11" s="29"/>
      <c r="F11" s="29"/>
      <c r="G11" s="29"/>
      <c r="H11" s="31"/>
      <c r="I11" s="29"/>
      <c r="J11" s="29"/>
      <c r="K11" s="29"/>
      <c r="L11" s="33"/>
      <c r="M11" s="38"/>
      <c r="N11" s="34"/>
      <c r="O11" s="33"/>
      <c r="P11" s="34"/>
      <c r="Q11" s="35"/>
      <c r="R11" s="36"/>
      <c r="S11" s="36"/>
      <c r="T11" s="37"/>
    </row>
    <row r="12" spans="1:24" ht="114" customHeight="1" x14ac:dyDescent="0.2">
      <c r="A12" s="2">
        <v>3</v>
      </c>
      <c r="B12" s="83" t="s">
        <v>35</v>
      </c>
      <c r="C12" s="83"/>
      <c r="D12" s="83"/>
      <c r="E12" s="83"/>
      <c r="F12" s="83"/>
      <c r="G12" s="83"/>
      <c r="H12" s="83"/>
      <c r="I12" s="83"/>
      <c r="J12" s="83"/>
      <c r="K12" s="83"/>
      <c r="L12" s="83"/>
      <c r="M12" s="12"/>
      <c r="N12" s="12"/>
      <c r="O12" s="12"/>
      <c r="P12" s="12"/>
      <c r="Q12" s="12"/>
      <c r="R12" s="18"/>
      <c r="S12" s="12"/>
      <c r="T12" s="12"/>
    </row>
    <row r="13" spans="1:24" ht="4.5" customHeight="1" x14ac:dyDescent="0.2">
      <c r="A13" s="2"/>
      <c r="B13" s="3"/>
      <c r="C13" s="3"/>
      <c r="D13" s="3"/>
      <c r="E13" s="3"/>
      <c r="F13" s="3"/>
      <c r="G13" s="3"/>
      <c r="H13" s="3"/>
      <c r="I13" s="3"/>
      <c r="J13" s="68"/>
      <c r="K13" s="68"/>
      <c r="L13" s="3"/>
      <c r="M13" s="12"/>
      <c r="N13" s="12"/>
      <c r="O13" s="12"/>
      <c r="P13" s="12"/>
      <c r="Q13" s="12"/>
      <c r="R13" s="18"/>
      <c r="S13" s="12"/>
      <c r="T13" s="12"/>
    </row>
    <row r="14" spans="1:24" ht="15" customHeight="1" thickBot="1" x14ac:dyDescent="0.25">
      <c r="A14" s="2"/>
      <c r="B14" s="97">
        <f>B10</f>
        <v>10</v>
      </c>
      <c r="C14" s="97" t="s">
        <v>0</v>
      </c>
      <c r="D14" s="97">
        <f>D10</f>
        <v>40</v>
      </c>
      <c r="E14" s="97" t="s">
        <v>0</v>
      </c>
      <c r="F14" s="97">
        <v>4</v>
      </c>
      <c r="G14" s="97" t="s">
        <v>0</v>
      </c>
      <c r="H14" s="99">
        <v>2</v>
      </c>
      <c r="I14" s="29"/>
      <c r="J14" s="29"/>
      <c r="K14" s="29"/>
      <c r="L14" s="33" t="s">
        <v>5</v>
      </c>
      <c r="M14" s="32">
        <f>B14*D14*F14*H14</f>
        <v>3200</v>
      </c>
      <c r="N14" s="34" t="s">
        <v>1</v>
      </c>
      <c r="O14" s="33" t="s">
        <v>2</v>
      </c>
      <c r="P14" s="34" t="s">
        <v>3</v>
      </c>
      <c r="Q14" s="35">
        <v>5400</v>
      </c>
      <c r="R14" s="36" t="s">
        <v>36</v>
      </c>
      <c r="S14" s="36" t="s">
        <v>4</v>
      </c>
      <c r="T14" s="37">
        <f>M14*Q14/1000</f>
        <v>17280</v>
      </c>
      <c r="X14" s="4">
        <f>D14/40</f>
        <v>1</v>
      </c>
    </row>
    <row r="15" spans="1:24" ht="15" customHeight="1" x14ac:dyDescent="0.2">
      <c r="A15" s="2"/>
      <c r="B15" s="3"/>
      <c r="C15" s="3"/>
      <c r="D15" s="3"/>
      <c r="E15" s="3"/>
      <c r="F15" s="3"/>
      <c r="G15" s="3"/>
      <c r="H15" s="3"/>
      <c r="I15" s="3"/>
      <c r="J15" s="68"/>
      <c r="K15" s="68"/>
      <c r="L15" s="3"/>
      <c r="M15" s="12"/>
      <c r="N15" s="12"/>
      <c r="O15" s="12"/>
      <c r="P15" s="12"/>
      <c r="Q15" s="12"/>
      <c r="R15" s="18"/>
      <c r="S15" s="12"/>
      <c r="T15" s="12"/>
    </row>
    <row r="16" spans="1:24" ht="104.25" customHeight="1" x14ac:dyDescent="0.2">
      <c r="A16" s="76">
        <v>4</v>
      </c>
      <c r="B16" s="82" t="s">
        <v>83</v>
      </c>
      <c r="C16" s="82"/>
      <c r="D16" s="82"/>
      <c r="E16" s="82"/>
      <c r="F16" s="82"/>
      <c r="G16" s="82"/>
      <c r="H16" s="82"/>
      <c r="I16" s="82"/>
      <c r="J16" s="82"/>
      <c r="K16" s="82"/>
      <c r="L16" s="82"/>
      <c r="M16" s="12"/>
      <c r="N16" s="12"/>
      <c r="O16" s="12"/>
      <c r="P16" s="12"/>
      <c r="Q16" s="12"/>
      <c r="R16" s="18"/>
      <c r="S16" s="12"/>
      <c r="T16" s="12"/>
    </row>
    <row r="17" spans="1:20" ht="15" customHeight="1" x14ac:dyDescent="0.2">
      <c r="A17" s="76"/>
      <c r="B17" s="73"/>
      <c r="C17" s="73"/>
      <c r="D17" s="73"/>
      <c r="E17" s="73"/>
      <c r="F17" s="73"/>
      <c r="G17" s="73"/>
      <c r="H17" s="73"/>
      <c r="I17" s="73"/>
      <c r="J17" s="73"/>
      <c r="K17" s="73"/>
      <c r="L17" s="73"/>
      <c r="M17" s="12"/>
      <c r="N17" s="12"/>
      <c r="O17" s="12"/>
      <c r="P17" s="12"/>
      <c r="Q17" s="12"/>
      <c r="R17" s="18"/>
      <c r="S17" s="12"/>
      <c r="T17" s="12"/>
    </row>
    <row r="18" spans="1:20" ht="15" customHeight="1" thickBot="1" x14ac:dyDescent="0.25">
      <c r="A18" s="76"/>
      <c r="B18" s="97">
        <f>B14</f>
        <v>10</v>
      </c>
      <c r="C18" s="97" t="s">
        <v>0</v>
      </c>
      <c r="D18" s="97">
        <f>D14</f>
        <v>40</v>
      </c>
      <c r="E18" s="97" t="s">
        <v>0</v>
      </c>
      <c r="F18" s="97">
        <v>4</v>
      </c>
      <c r="G18" s="97" t="s">
        <v>0</v>
      </c>
      <c r="H18" s="99">
        <v>2</v>
      </c>
      <c r="I18" s="29"/>
      <c r="J18" s="29"/>
      <c r="K18" s="29"/>
      <c r="L18" s="74" t="s">
        <v>5</v>
      </c>
      <c r="M18" s="32">
        <f>B18*D18*F18*H18</f>
        <v>3200</v>
      </c>
      <c r="N18" s="34" t="s">
        <v>1</v>
      </c>
      <c r="O18" s="74" t="s">
        <v>2</v>
      </c>
      <c r="P18" s="34" t="s">
        <v>3</v>
      </c>
      <c r="Q18" s="35">
        <v>10800</v>
      </c>
      <c r="R18" s="36" t="s">
        <v>36</v>
      </c>
      <c r="S18" s="36" t="s">
        <v>4</v>
      </c>
      <c r="T18" s="37">
        <f>M18*Q18/1000</f>
        <v>34560</v>
      </c>
    </row>
    <row r="19" spans="1:20" ht="15" customHeight="1" x14ac:dyDescent="0.2">
      <c r="A19" s="76"/>
      <c r="B19" s="73"/>
      <c r="C19" s="73"/>
      <c r="D19" s="73"/>
      <c r="E19" s="73"/>
      <c r="F19" s="73"/>
      <c r="G19" s="73"/>
      <c r="H19" s="73"/>
      <c r="I19" s="73"/>
      <c r="J19" s="73"/>
      <c r="K19" s="73"/>
      <c r="L19" s="73"/>
      <c r="M19" s="12"/>
      <c r="N19" s="12"/>
      <c r="O19" s="12"/>
      <c r="P19" s="12"/>
      <c r="Q19" s="12"/>
      <c r="R19" s="18"/>
      <c r="S19" s="12"/>
      <c r="T19" s="12"/>
    </row>
    <row r="20" spans="1:20" ht="66.75" customHeight="1" x14ac:dyDescent="0.2">
      <c r="A20" s="56">
        <v>5</v>
      </c>
      <c r="B20" s="83" t="s">
        <v>61</v>
      </c>
      <c r="C20" s="83"/>
      <c r="D20" s="83"/>
      <c r="E20" s="83"/>
      <c r="F20" s="83"/>
      <c r="G20" s="83"/>
      <c r="H20" s="83"/>
      <c r="I20" s="83"/>
      <c r="J20" s="83"/>
      <c r="K20" s="83"/>
      <c r="L20" s="83"/>
      <c r="M20" s="12"/>
      <c r="N20" s="12"/>
      <c r="O20" s="12"/>
      <c r="P20" s="12"/>
      <c r="Q20" s="12"/>
      <c r="R20" s="18"/>
      <c r="S20" s="12"/>
      <c r="T20" s="12"/>
    </row>
    <row r="21" spans="1:20" ht="15" customHeight="1" x14ac:dyDescent="0.2">
      <c r="A21" s="56"/>
      <c r="B21" s="54"/>
      <c r="C21" s="101">
        <v>6</v>
      </c>
      <c r="D21" s="101" t="s">
        <v>0</v>
      </c>
      <c r="E21" s="101">
        <v>3.14</v>
      </c>
      <c r="F21" s="101" t="s">
        <v>0</v>
      </c>
      <c r="G21" s="101" t="s">
        <v>62</v>
      </c>
      <c r="H21" s="101" t="s">
        <v>0</v>
      </c>
      <c r="I21" s="101">
        <v>4</v>
      </c>
      <c r="J21" s="101"/>
      <c r="K21" s="70"/>
      <c r="L21" s="5" t="s">
        <v>5</v>
      </c>
      <c r="M21" s="25">
        <f>(E21)/E22*(6*6)*I21*C21</f>
        <v>678.24</v>
      </c>
      <c r="N21" s="34" t="s">
        <v>1</v>
      </c>
      <c r="O21" s="33" t="s">
        <v>2</v>
      </c>
      <c r="P21" s="34" t="s">
        <v>3</v>
      </c>
      <c r="Q21" s="35">
        <v>3176.35</v>
      </c>
      <c r="R21" s="36" t="s">
        <v>63</v>
      </c>
      <c r="S21" s="36" t="s">
        <v>4</v>
      </c>
      <c r="T21" s="37">
        <f>M21*Q21/1000</f>
        <v>2154.327624</v>
      </c>
    </row>
    <row r="22" spans="1:20" ht="15" customHeight="1" x14ac:dyDescent="0.2">
      <c r="A22" s="56"/>
      <c r="B22" s="54"/>
      <c r="C22" s="102"/>
      <c r="D22" s="102"/>
      <c r="E22" s="103">
        <v>4</v>
      </c>
      <c r="F22" s="102"/>
      <c r="G22" s="102"/>
      <c r="H22" s="102"/>
      <c r="I22" s="102"/>
      <c r="J22" s="102"/>
      <c r="N22" s="12"/>
      <c r="O22" s="12"/>
      <c r="P22" s="12"/>
      <c r="Q22" s="12"/>
      <c r="R22" s="18"/>
      <c r="S22" s="12"/>
      <c r="T22" s="12"/>
    </row>
    <row r="23" spans="1:20" ht="15" customHeight="1" x14ac:dyDescent="0.2">
      <c r="A23" s="39">
        <v>6</v>
      </c>
      <c r="B23" s="87" t="s">
        <v>64</v>
      </c>
      <c r="C23" s="87"/>
      <c r="D23" s="87"/>
      <c r="E23" s="87"/>
      <c r="F23" s="87"/>
      <c r="G23" s="87"/>
      <c r="H23" s="87"/>
      <c r="I23" s="54"/>
      <c r="J23" s="68"/>
      <c r="K23" s="68"/>
      <c r="L23" s="54"/>
      <c r="M23" s="12"/>
      <c r="N23" s="12"/>
      <c r="O23" s="12"/>
      <c r="P23" s="12"/>
      <c r="Q23" s="12"/>
      <c r="R23" s="18"/>
      <c r="S23" s="12"/>
      <c r="T23" s="12"/>
    </row>
    <row r="24" spans="1:20" ht="15" customHeight="1" x14ac:dyDescent="0.2">
      <c r="A24" s="56"/>
      <c r="B24" s="54"/>
      <c r="C24" s="54"/>
      <c r="D24" s="54"/>
      <c r="E24" s="54"/>
      <c r="F24" s="54"/>
      <c r="G24" s="54"/>
      <c r="H24" s="54"/>
      <c r="I24" s="54"/>
      <c r="J24" s="68"/>
      <c r="K24" s="68"/>
      <c r="L24" s="54"/>
      <c r="M24" s="12"/>
      <c r="N24" s="12"/>
      <c r="O24" s="12"/>
      <c r="P24" s="12"/>
      <c r="Q24" s="12"/>
      <c r="R24" s="18"/>
      <c r="S24" s="12"/>
      <c r="T24" s="12"/>
    </row>
    <row r="25" spans="1:20" ht="15" customHeight="1" x14ac:dyDescent="0.2">
      <c r="A25" s="56"/>
      <c r="B25" s="54"/>
      <c r="C25" s="101">
        <f>C21</f>
        <v>6</v>
      </c>
      <c r="D25" s="101" t="s">
        <v>0</v>
      </c>
      <c r="E25" s="101">
        <v>3.14</v>
      </c>
      <c r="F25" s="101" t="s">
        <v>0</v>
      </c>
      <c r="G25" s="101" t="s">
        <v>62</v>
      </c>
      <c r="H25" s="101" t="s">
        <v>0</v>
      </c>
      <c r="I25" s="101">
        <v>5</v>
      </c>
      <c r="J25" s="70"/>
      <c r="K25" s="70"/>
      <c r="L25" s="5" t="s">
        <v>5</v>
      </c>
      <c r="M25" s="25">
        <f>(E25)/E26*(6*6)*I25*C25</f>
        <v>847.80000000000007</v>
      </c>
      <c r="N25" s="34" t="s">
        <v>1</v>
      </c>
      <c r="O25" s="33" t="s">
        <v>2</v>
      </c>
      <c r="P25" s="34" t="s">
        <v>3</v>
      </c>
      <c r="Q25" s="35">
        <v>1058.75</v>
      </c>
      <c r="R25" s="36" t="s">
        <v>63</v>
      </c>
      <c r="S25" s="36" t="s">
        <v>4</v>
      </c>
      <c r="T25" s="37">
        <f>M25*Q25/1000</f>
        <v>897.60825000000011</v>
      </c>
    </row>
    <row r="26" spans="1:20" ht="9.75" customHeight="1" x14ac:dyDescent="0.2">
      <c r="A26" s="56"/>
      <c r="B26" s="54"/>
      <c r="C26" s="102"/>
      <c r="D26" s="102"/>
      <c r="E26" s="103">
        <v>4</v>
      </c>
      <c r="F26" s="102"/>
      <c r="G26" s="102"/>
      <c r="H26" s="102"/>
      <c r="I26" s="102"/>
      <c r="N26" s="12"/>
      <c r="O26" s="12"/>
      <c r="P26" s="12"/>
      <c r="Q26" s="12"/>
      <c r="R26" s="18"/>
      <c r="S26" s="12"/>
      <c r="T26" s="12"/>
    </row>
    <row r="27" spans="1:20" ht="33" customHeight="1" x14ac:dyDescent="0.2">
      <c r="A27" s="76">
        <v>7</v>
      </c>
      <c r="B27" s="90" t="s">
        <v>89</v>
      </c>
      <c r="C27" s="90"/>
      <c r="D27" s="90"/>
      <c r="E27" s="90"/>
      <c r="F27" s="90"/>
      <c r="G27" s="90"/>
      <c r="H27" s="90"/>
      <c r="I27" s="90"/>
      <c r="J27" s="90"/>
      <c r="K27" s="90"/>
      <c r="L27" s="90"/>
      <c r="N27" s="12"/>
      <c r="O27" s="12"/>
      <c r="P27" s="12"/>
      <c r="Q27" s="12"/>
      <c r="R27" s="18"/>
      <c r="S27" s="12"/>
      <c r="T27" s="12"/>
    </row>
    <row r="28" spans="1:20" ht="15" customHeight="1" x14ac:dyDescent="0.2">
      <c r="A28" s="76"/>
      <c r="B28" s="73"/>
      <c r="E28" s="59"/>
      <c r="N28" s="12"/>
      <c r="O28" s="12"/>
      <c r="P28" s="12"/>
      <c r="Q28" s="12"/>
      <c r="R28" s="18"/>
      <c r="S28" s="12"/>
      <c r="T28" s="12"/>
    </row>
    <row r="29" spans="1:20" ht="15" customHeight="1" x14ac:dyDescent="0.2">
      <c r="A29" s="76"/>
      <c r="B29" s="104">
        <v>2</v>
      </c>
      <c r="C29" s="101" t="s">
        <v>0</v>
      </c>
      <c r="D29" s="101">
        <v>4</v>
      </c>
      <c r="E29" s="101" t="s">
        <v>0</v>
      </c>
      <c r="F29" s="101">
        <f>D18</f>
        <v>40</v>
      </c>
      <c r="G29" s="101" t="s">
        <v>0</v>
      </c>
      <c r="H29" s="101">
        <v>2</v>
      </c>
      <c r="I29" s="76"/>
      <c r="L29" s="5" t="s">
        <v>5</v>
      </c>
      <c r="M29" s="75">
        <f>B29*D29*F29*H29</f>
        <v>640</v>
      </c>
      <c r="N29" s="34" t="s">
        <v>87</v>
      </c>
      <c r="O29" s="74" t="s">
        <v>2</v>
      </c>
      <c r="P29" s="34" t="s">
        <v>3</v>
      </c>
      <c r="Q29" s="35">
        <v>8600</v>
      </c>
      <c r="R29" s="36" t="s">
        <v>88</v>
      </c>
      <c r="S29" s="36" t="s">
        <v>4</v>
      </c>
      <c r="T29" s="37">
        <f>M29*Q29/100</f>
        <v>55040</v>
      </c>
    </row>
    <row r="30" spans="1:20" ht="15" customHeight="1" x14ac:dyDescent="0.2">
      <c r="A30" s="76"/>
      <c r="B30" s="73"/>
      <c r="E30" s="59"/>
      <c r="N30" s="12"/>
      <c r="O30" s="12"/>
      <c r="P30" s="12"/>
      <c r="Q30" s="12"/>
      <c r="R30" s="18"/>
      <c r="S30" s="12"/>
      <c r="T30" s="12"/>
    </row>
    <row r="31" spans="1:20" ht="36.75" customHeight="1" x14ac:dyDescent="0.2">
      <c r="A31" s="52">
        <v>8</v>
      </c>
      <c r="B31" s="82" t="s">
        <v>60</v>
      </c>
      <c r="C31" s="82"/>
      <c r="D31" s="82"/>
      <c r="E31" s="82"/>
      <c r="F31" s="82"/>
      <c r="G31" s="82"/>
      <c r="H31" s="82"/>
      <c r="I31" s="82"/>
      <c r="J31" s="82"/>
      <c r="K31" s="82"/>
      <c r="L31" s="82"/>
      <c r="M31" s="12"/>
      <c r="N31" s="12"/>
      <c r="O31" s="12"/>
      <c r="P31" s="12"/>
      <c r="Q31" s="12"/>
      <c r="R31" s="18"/>
      <c r="S31" s="12"/>
      <c r="T31" s="12"/>
    </row>
    <row r="32" spans="1:20" ht="15" customHeight="1" thickBot="1" x14ac:dyDescent="0.25">
      <c r="A32" s="52"/>
      <c r="B32" s="67" t="s">
        <v>84</v>
      </c>
      <c r="C32" s="51"/>
      <c r="D32" s="51"/>
      <c r="E32" s="51"/>
      <c r="F32" s="51"/>
      <c r="G32" s="51"/>
      <c r="H32" s="51"/>
      <c r="I32" s="51"/>
      <c r="J32" s="68"/>
      <c r="K32" s="68"/>
      <c r="L32" s="51"/>
      <c r="M32" s="32">
        <f>M25+M14+M18</f>
        <v>7247.8</v>
      </c>
      <c r="N32" s="34" t="s">
        <v>1</v>
      </c>
      <c r="O32" s="33" t="s">
        <v>2</v>
      </c>
      <c r="P32" s="34" t="s">
        <v>3</v>
      </c>
      <c r="Q32" s="35">
        <v>543</v>
      </c>
      <c r="R32" s="36" t="s">
        <v>59</v>
      </c>
      <c r="S32" s="36" t="s">
        <v>4</v>
      </c>
      <c r="T32" s="37">
        <f>M32*Q32/100</f>
        <v>39355.553999999996</v>
      </c>
    </row>
    <row r="33" spans="1:20" ht="6" customHeight="1" x14ac:dyDescent="0.2">
      <c r="A33" s="52"/>
      <c r="B33" s="51"/>
      <c r="C33" s="51"/>
      <c r="D33" s="51"/>
      <c r="E33" s="51"/>
      <c r="F33" s="51"/>
      <c r="G33" s="51"/>
      <c r="H33" s="51"/>
      <c r="I33" s="51"/>
      <c r="J33" s="68"/>
      <c r="K33" s="68"/>
      <c r="L33" s="51"/>
      <c r="M33" s="12"/>
      <c r="N33" s="12"/>
      <c r="O33" s="12"/>
      <c r="P33" s="12"/>
      <c r="Q33" s="12"/>
      <c r="R33" s="18"/>
      <c r="S33" s="12"/>
      <c r="T33" s="12"/>
    </row>
    <row r="34" spans="1:20" ht="54.75" customHeight="1" x14ac:dyDescent="0.2">
      <c r="A34" s="2">
        <v>9</v>
      </c>
      <c r="B34" s="83" t="s">
        <v>37</v>
      </c>
      <c r="C34" s="83"/>
      <c r="D34" s="83"/>
      <c r="E34" s="83"/>
      <c r="F34" s="83"/>
      <c r="G34" s="83"/>
      <c r="H34" s="83"/>
      <c r="I34" s="83"/>
      <c r="J34" s="83"/>
      <c r="K34" s="83"/>
      <c r="L34" s="83"/>
      <c r="M34" s="12"/>
      <c r="N34" s="12"/>
      <c r="O34" s="12"/>
      <c r="P34" s="12"/>
      <c r="Q34" s="12"/>
      <c r="R34" s="18"/>
      <c r="S34" s="12"/>
      <c r="T34" s="12"/>
    </row>
    <row r="35" spans="1:20" ht="6.75" customHeight="1" x14ac:dyDescent="0.2">
      <c r="A35" s="2"/>
      <c r="B35" s="3"/>
      <c r="C35" s="3"/>
      <c r="D35" s="3"/>
      <c r="E35" s="3"/>
      <c r="F35" s="3"/>
      <c r="G35" s="3"/>
      <c r="H35" s="3"/>
      <c r="I35" s="3"/>
      <c r="J35" s="68"/>
      <c r="K35" s="68"/>
      <c r="L35" s="3"/>
      <c r="M35" s="12"/>
      <c r="N35" s="12"/>
      <c r="O35" s="12"/>
      <c r="P35" s="12"/>
      <c r="Q35" s="12"/>
      <c r="R35" s="18"/>
      <c r="S35" s="12"/>
      <c r="T35" s="12"/>
    </row>
    <row r="36" spans="1:20" ht="21" customHeight="1" thickBot="1" x14ac:dyDescent="0.25">
      <c r="A36" s="77" t="s">
        <v>74</v>
      </c>
      <c r="B36" s="97">
        <v>4</v>
      </c>
      <c r="C36" s="97" t="s">
        <v>0</v>
      </c>
      <c r="D36" s="97">
        <v>40</v>
      </c>
      <c r="E36" s="29"/>
      <c r="F36" s="29"/>
      <c r="G36" s="29"/>
      <c r="H36" s="31"/>
      <c r="I36" s="29"/>
      <c r="J36" s="29"/>
      <c r="K36" s="29"/>
      <c r="L36" s="33" t="s">
        <v>5</v>
      </c>
      <c r="M36" s="32">
        <f>B36*D36</f>
        <v>160</v>
      </c>
      <c r="N36" s="34" t="s">
        <v>38</v>
      </c>
      <c r="O36" s="33" t="s">
        <v>2</v>
      </c>
      <c r="P36" s="34" t="s">
        <v>3</v>
      </c>
      <c r="Q36" s="35">
        <v>412</v>
      </c>
      <c r="R36" s="36" t="s">
        <v>39</v>
      </c>
      <c r="S36" s="36" t="s">
        <v>4</v>
      </c>
      <c r="T36" s="37">
        <f>M36*Q36</f>
        <v>65920</v>
      </c>
    </row>
    <row r="37" spans="1:20" ht="21" customHeight="1" thickBot="1" x14ac:dyDescent="0.25">
      <c r="A37" s="77" t="s">
        <v>85</v>
      </c>
      <c r="B37" s="97">
        <v>3</v>
      </c>
      <c r="C37" s="97" t="s">
        <v>0</v>
      </c>
      <c r="D37" s="97">
        <f>D36</f>
        <v>40</v>
      </c>
      <c r="E37" s="29"/>
      <c r="F37" s="29"/>
      <c r="G37" s="29"/>
      <c r="H37" s="31"/>
      <c r="I37" s="29"/>
      <c r="J37" s="29"/>
      <c r="K37" s="29"/>
      <c r="L37" s="74" t="s">
        <v>5</v>
      </c>
      <c r="M37" s="32">
        <f>B37*D37</f>
        <v>120</v>
      </c>
      <c r="N37" s="34" t="s">
        <v>38</v>
      </c>
      <c r="O37" s="74" t="s">
        <v>2</v>
      </c>
      <c r="P37" s="34" t="s">
        <v>3</v>
      </c>
      <c r="Q37" s="35">
        <v>612</v>
      </c>
      <c r="R37" s="36" t="s">
        <v>39</v>
      </c>
      <c r="S37" s="36" t="s">
        <v>4</v>
      </c>
      <c r="T37" s="37">
        <f>M37*Q37</f>
        <v>73440</v>
      </c>
    </row>
    <row r="38" spans="1:20" ht="21" customHeight="1" thickBot="1" x14ac:dyDescent="0.25">
      <c r="A38" s="77" t="s">
        <v>86</v>
      </c>
      <c r="B38" s="97">
        <v>3</v>
      </c>
      <c r="C38" s="97" t="s">
        <v>0</v>
      </c>
      <c r="D38" s="97">
        <f>D37</f>
        <v>40</v>
      </c>
      <c r="E38" s="29"/>
      <c r="F38" s="29"/>
      <c r="G38" s="29"/>
      <c r="H38" s="31"/>
      <c r="I38" s="29"/>
      <c r="J38" s="29"/>
      <c r="K38" s="29"/>
      <c r="L38" s="74" t="s">
        <v>5</v>
      </c>
      <c r="M38" s="32">
        <f>B38*D38</f>
        <v>120</v>
      </c>
      <c r="N38" s="34" t="s">
        <v>38</v>
      </c>
      <c r="O38" s="74" t="s">
        <v>2</v>
      </c>
      <c r="P38" s="34" t="s">
        <v>3</v>
      </c>
      <c r="Q38" s="35">
        <v>869</v>
      </c>
      <c r="R38" s="36" t="s">
        <v>39</v>
      </c>
      <c r="S38" s="36" t="s">
        <v>4</v>
      </c>
      <c r="T38" s="37">
        <f>M38*Q38</f>
        <v>104280</v>
      </c>
    </row>
    <row r="39" spans="1:20" ht="5.25" customHeight="1" x14ac:dyDescent="0.2">
      <c r="A39" s="2"/>
      <c r="B39" s="3"/>
      <c r="C39" s="3"/>
      <c r="D39" s="3"/>
      <c r="E39" s="3"/>
      <c r="F39" s="3"/>
      <c r="G39" s="3"/>
      <c r="H39" s="3"/>
      <c r="I39" s="3"/>
      <c r="J39" s="68"/>
      <c r="K39" s="68"/>
      <c r="L39" s="3"/>
      <c r="M39" s="12"/>
      <c r="N39" s="12"/>
      <c r="O39" s="12"/>
      <c r="P39" s="12"/>
      <c r="Q39" s="12"/>
      <c r="R39" s="18"/>
      <c r="S39" s="12"/>
      <c r="T39" s="12"/>
    </row>
    <row r="40" spans="1:20" ht="45" customHeight="1" x14ac:dyDescent="0.2">
      <c r="A40" s="19">
        <v>10</v>
      </c>
      <c r="B40" s="89" t="s">
        <v>41</v>
      </c>
      <c r="C40" s="89"/>
      <c r="D40" s="89"/>
      <c r="E40" s="89"/>
      <c r="F40" s="89"/>
      <c r="G40" s="89"/>
      <c r="H40" s="89"/>
      <c r="I40" s="89"/>
      <c r="J40" s="89"/>
      <c r="K40" s="89"/>
      <c r="L40" s="89"/>
      <c r="M40" s="12"/>
      <c r="N40" s="12"/>
      <c r="O40" s="12"/>
      <c r="P40" s="12"/>
      <c r="Q40" s="12"/>
      <c r="R40" s="18"/>
      <c r="S40" s="12"/>
      <c r="T40" s="12"/>
    </row>
    <row r="41" spans="1:20" ht="15" customHeight="1" x14ac:dyDescent="0.2">
      <c r="A41" s="2"/>
      <c r="B41" s="40" t="s">
        <v>51</v>
      </c>
      <c r="C41" s="48"/>
      <c r="D41" s="48"/>
      <c r="E41" s="48"/>
      <c r="F41" s="48"/>
      <c r="G41" s="48"/>
      <c r="H41" s="48"/>
      <c r="I41" s="48"/>
      <c r="J41" s="68"/>
      <c r="K41" s="68"/>
      <c r="L41" s="48"/>
      <c r="M41" s="12"/>
      <c r="N41" s="12"/>
      <c r="O41" s="12"/>
      <c r="P41" s="12"/>
      <c r="Q41" s="12"/>
      <c r="R41" s="18"/>
      <c r="S41" s="12"/>
      <c r="T41" s="12"/>
    </row>
    <row r="42" spans="1:20" ht="15" customHeight="1" x14ac:dyDescent="0.2">
      <c r="B42" s="29"/>
      <c r="C42" s="101">
        <f>C25</f>
        <v>6</v>
      </c>
      <c r="D42" s="101" t="s">
        <v>0</v>
      </c>
      <c r="E42" s="101">
        <v>3.14</v>
      </c>
      <c r="F42" s="101" t="s">
        <v>0</v>
      </c>
      <c r="G42" s="101" t="s">
        <v>62</v>
      </c>
      <c r="H42" s="101" t="s">
        <v>0</v>
      </c>
      <c r="I42" s="101">
        <v>0.5</v>
      </c>
      <c r="J42" s="70"/>
      <c r="K42" s="70"/>
      <c r="L42" s="5" t="s">
        <v>5</v>
      </c>
      <c r="M42" s="25">
        <f>(E42)/E43*(6*6)*I42*C42</f>
        <v>84.78</v>
      </c>
      <c r="N42" s="34" t="s">
        <v>1</v>
      </c>
      <c r="O42" s="33" t="s">
        <v>2</v>
      </c>
      <c r="P42" s="34" t="s">
        <v>3</v>
      </c>
      <c r="Q42" s="35">
        <v>11288.25</v>
      </c>
      <c r="R42" s="36" t="s">
        <v>26</v>
      </c>
      <c r="S42" s="36" t="s">
        <v>4</v>
      </c>
      <c r="T42" s="37">
        <f>M42*Q42%</f>
        <v>9570.1783500000001</v>
      </c>
    </row>
    <row r="43" spans="1:20" ht="15" customHeight="1" x14ac:dyDescent="0.2">
      <c r="A43" s="2"/>
      <c r="B43" s="48"/>
      <c r="C43" s="102"/>
      <c r="D43" s="102"/>
      <c r="E43" s="103">
        <v>4</v>
      </c>
      <c r="F43" s="102"/>
      <c r="G43" s="102"/>
      <c r="H43" s="102"/>
      <c r="I43" s="102"/>
      <c r="N43" s="12"/>
      <c r="O43" s="12"/>
      <c r="P43" s="12"/>
      <c r="Q43" s="12"/>
      <c r="R43" s="18"/>
      <c r="S43" s="12"/>
      <c r="T43" s="12"/>
    </row>
    <row r="44" spans="1:20" ht="15" customHeight="1" x14ac:dyDescent="0.2">
      <c r="A44" s="2"/>
      <c r="B44" s="40" t="s">
        <v>40</v>
      </c>
      <c r="C44" s="48"/>
      <c r="D44" s="48"/>
      <c r="E44" s="48"/>
      <c r="F44" s="48"/>
      <c r="G44" s="48"/>
      <c r="H44" s="48"/>
      <c r="I44" s="48"/>
      <c r="J44" s="68"/>
      <c r="K44" s="68"/>
      <c r="L44" s="48"/>
      <c r="M44" s="12"/>
      <c r="N44" s="12"/>
      <c r="O44" s="12"/>
      <c r="P44" s="12"/>
      <c r="Q44" s="12"/>
      <c r="R44" s="18"/>
      <c r="S44" s="12"/>
      <c r="T44" s="12"/>
    </row>
    <row r="45" spans="1:20" ht="15" customHeight="1" x14ac:dyDescent="0.2">
      <c r="A45" s="105">
        <v>1</v>
      </c>
      <c r="B45" s="104" t="s">
        <v>0</v>
      </c>
      <c r="C45" s="101">
        <f>C42</f>
        <v>6</v>
      </c>
      <c r="D45" s="101" t="s">
        <v>0</v>
      </c>
      <c r="E45" s="101">
        <v>3.14</v>
      </c>
      <c r="F45" s="101" t="s">
        <v>0</v>
      </c>
      <c r="G45" s="101" t="s">
        <v>78</v>
      </c>
      <c r="H45" s="101" t="s">
        <v>0</v>
      </c>
      <c r="I45" s="101">
        <v>1.33</v>
      </c>
      <c r="J45" s="70"/>
      <c r="K45" s="70"/>
      <c r="L45" s="5" t="s">
        <v>5</v>
      </c>
      <c r="M45" s="25">
        <f>(E45)/E46*(4*4)*I45*C45/1/2</f>
        <v>50.114400000000003</v>
      </c>
      <c r="N45" s="34" t="s">
        <v>1</v>
      </c>
      <c r="O45" s="33" t="s">
        <v>2</v>
      </c>
      <c r="P45" s="34" t="s">
        <v>3</v>
      </c>
      <c r="Q45" s="35">
        <v>14429.25</v>
      </c>
      <c r="R45" s="36" t="s">
        <v>26</v>
      </c>
      <c r="S45" s="36" t="s">
        <v>4</v>
      </c>
      <c r="T45" s="37">
        <f>M45*Q45%</f>
        <v>7231.1320619999997</v>
      </c>
    </row>
    <row r="46" spans="1:20" ht="15" customHeight="1" x14ac:dyDescent="0.2">
      <c r="A46" s="106">
        <v>2</v>
      </c>
      <c r="B46" s="107"/>
      <c r="C46" s="102"/>
      <c r="D46" s="102"/>
      <c r="E46" s="103">
        <v>4</v>
      </c>
      <c r="F46" s="102"/>
      <c r="G46" s="102"/>
      <c r="H46" s="102"/>
      <c r="I46" s="102"/>
      <c r="N46" s="12"/>
      <c r="O46" s="12"/>
      <c r="P46" s="12"/>
      <c r="Q46" s="12"/>
      <c r="R46" s="18"/>
      <c r="S46" s="12"/>
      <c r="T46" s="12"/>
    </row>
    <row r="47" spans="1:20" ht="117.75" customHeight="1" x14ac:dyDescent="0.2">
      <c r="A47" s="2">
        <v>11</v>
      </c>
      <c r="B47" s="83" t="s">
        <v>47</v>
      </c>
      <c r="C47" s="83"/>
      <c r="D47" s="83"/>
      <c r="E47" s="83"/>
      <c r="F47" s="83"/>
      <c r="G47" s="83"/>
      <c r="H47" s="83"/>
      <c r="I47" s="83"/>
      <c r="J47" s="83"/>
      <c r="K47" s="83"/>
      <c r="L47" s="83"/>
    </row>
    <row r="48" spans="1:20" ht="16.5" hidden="1" customHeight="1" x14ac:dyDescent="0.2">
      <c r="A48" s="85" t="s">
        <v>52</v>
      </c>
      <c r="B48" s="85"/>
      <c r="C48" s="2">
        <f>C42</f>
        <v>6</v>
      </c>
      <c r="D48" s="2" t="s">
        <v>0</v>
      </c>
      <c r="E48" s="2">
        <v>3.14</v>
      </c>
      <c r="F48" s="2" t="s">
        <v>0</v>
      </c>
      <c r="G48" s="2" t="s">
        <v>77</v>
      </c>
      <c r="H48" s="2" t="s">
        <v>0</v>
      </c>
      <c r="I48" s="2">
        <v>0.5</v>
      </c>
      <c r="J48" s="70"/>
      <c r="K48" s="70"/>
      <c r="L48" s="5" t="s">
        <v>5</v>
      </c>
      <c r="M48" s="25">
        <f>(E48)/E49*(5*5)*I48*C48</f>
        <v>58.875</v>
      </c>
      <c r="N48" s="49" t="s">
        <v>1</v>
      </c>
    </row>
    <row r="49" spans="1:20" ht="14.25" hidden="1" customHeight="1" x14ac:dyDescent="0.2">
      <c r="A49" s="2"/>
      <c r="B49" s="48"/>
      <c r="E49" s="47">
        <v>4</v>
      </c>
    </row>
    <row r="50" spans="1:20" ht="16.5" hidden="1" customHeight="1" x14ac:dyDescent="0.2">
      <c r="A50" s="85" t="s">
        <v>53</v>
      </c>
      <c r="B50" s="85"/>
      <c r="C50" s="29">
        <f>C48</f>
        <v>6</v>
      </c>
      <c r="D50" s="29" t="s">
        <v>0</v>
      </c>
      <c r="E50" s="29">
        <v>3.14</v>
      </c>
      <c r="F50" s="29" t="s">
        <v>0</v>
      </c>
      <c r="G50" s="29">
        <v>4.5</v>
      </c>
      <c r="H50" s="29" t="s">
        <v>0</v>
      </c>
      <c r="I50" s="31">
        <v>0.5</v>
      </c>
      <c r="J50" s="31" t="s">
        <v>0</v>
      </c>
      <c r="K50" s="30">
        <v>6.75</v>
      </c>
      <c r="L50" s="46"/>
      <c r="M50" s="30">
        <f>C50*E50*G50*I50*K50</f>
        <v>286.13249999999999</v>
      </c>
      <c r="N50" s="38" t="s">
        <v>1</v>
      </c>
    </row>
    <row r="51" spans="1:20" ht="16.5" hidden="1" customHeight="1" thickBot="1" x14ac:dyDescent="0.25">
      <c r="A51" s="85" t="s">
        <v>54</v>
      </c>
      <c r="B51" s="85"/>
      <c r="C51" s="2">
        <f>C50</f>
        <v>6</v>
      </c>
      <c r="D51" s="2" t="s">
        <v>0</v>
      </c>
      <c r="E51" s="2">
        <v>3.14</v>
      </c>
      <c r="F51" s="2" t="s">
        <v>0</v>
      </c>
      <c r="G51" s="2" t="s">
        <v>77</v>
      </c>
      <c r="H51" s="2" t="s">
        <v>0</v>
      </c>
      <c r="I51" s="2">
        <v>0.75</v>
      </c>
      <c r="J51" s="70"/>
      <c r="K51" s="70"/>
      <c r="L51" s="5" t="s">
        <v>5</v>
      </c>
      <c r="M51" s="57">
        <f>(E51)/E52*(5*5)*I51*C51</f>
        <v>88.3125</v>
      </c>
      <c r="N51" s="58" t="s">
        <v>1</v>
      </c>
      <c r="O51" s="5"/>
      <c r="P51" s="44"/>
      <c r="Q51" s="6"/>
      <c r="S51" s="7"/>
      <c r="T51" s="8"/>
    </row>
    <row r="52" spans="1:20" ht="16.5" hidden="1" customHeight="1" x14ac:dyDescent="0.2">
      <c r="A52" s="2"/>
      <c r="E52" s="47">
        <v>4</v>
      </c>
      <c r="L52" s="5" t="s">
        <v>5</v>
      </c>
      <c r="M52" s="25">
        <f>SUM(M48:M51)</f>
        <v>433.32</v>
      </c>
      <c r="N52" s="49" t="s">
        <v>1</v>
      </c>
    </row>
    <row r="53" spans="1:20" ht="16.5" hidden="1" customHeight="1" x14ac:dyDescent="0.2">
      <c r="A53" s="88" t="s">
        <v>65</v>
      </c>
      <c r="B53" s="88"/>
      <c r="C53" s="88"/>
      <c r="E53" s="59"/>
      <c r="L53" s="5"/>
      <c r="M53" s="25"/>
      <c r="N53" s="55"/>
    </row>
    <row r="54" spans="1:20" ht="16.5" hidden="1" customHeight="1" x14ac:dyDescent="0.2">
      <c r="A54" s="2" t="s">
        <v>67</v>
      </c>
      <c r="B54" s="33" t="s">
        <v>66</v>
      </c>
      <c r="C54" s="2">
        <f>C51</f>
        <v>6</v>
      </c>
      <c r="D54" s="2" t="s">
        <v>0</v>
      </c>
      <c r="E54" s="2">
        <v>3.14</v>
      </c>
      <c r="F54" s="2" t="s">
        <v>0</v>
      </c>
      <c r="G54" s="36" t="s">
        <v>79</v>
      </c>
      <c r="H54" s="36"/>
      <c r="I54" s="2">
        <v>0.5</v>
      </c>
      <c r="J54" s="70"/>
      <c r="K54" s="70"/>
      <c r="L54" s="5" t="s">
        <v>68</v>
      </c>
      <c r="M54" s="25">
        <f>(E54)/E55*(1.33*1.33)*I54*C54*2</f>
        <v>8.3315190000000001</v>
      </c>
      <c r="N54" s="45" t="s">
        <v>1</v>
      </c>
      <c r="O54" s="5"/>
      <c r="P54" s="45"/>
      <c r="Q54" s="6"/>
      <c r="S54" s="7"/>
      <c r="T54" s="8"/>
    </row>
    <row r="55" spans="1:20" ht="16.5" hidden="1" customHeight="1" x14ac:dyDescent="0.2">
      <c r="A55" s="2"/>
      <c r="E55" s="47">
        <v>4</v>
      </c>
      <c r="O55" s="5"/>
      <c r="P55" s="45"/>
      <c r="Q55" s="6"/>
      <c r="S55" s="7"/>
      <c r="T55" s="8"/>
    </row>
    <row r="56" spans="1:20" ht="15" hidden="1" customHeight="1" x14ac:dyDescent="0.2">
      <c r="A56" s="2" t="s">
        <v>80</v>
      </c>
      <c r="C56" s="2">
        <f>C54</f>
        <v>6</v>
      </c>
      <c r="D56" s="2" t="s">
        <v>0</v>
      </c>
      <c r="E56" s="2">
        <v>3.14</v>
      </c>
      <c r="F56" s="2" t="s">
        <v>0</v>
      </c>
      <c r="G56" s="85" t="s">
        <v>55</v>
      </c>
      <c r="H56" s="85"/>
      <c r="I56" s="72">
        <v>0.75</v>
      </c>
      <c r="L56" s="5" t="s">
        <v>69</v>
      </c>
      <c r="M56" s="25">
        <f>(E56)/E57*(2.25*2.25)*I56*C56</f>
        <v>17.88328125</v>
      </c>
      <c r="N56" s="49" t="s">
        <v>1</v>
      </c>
      <c r="O56" s="5"/>
      <c r="P56" s="45"/>
      <c r="Q56" s="6"/>
      <c r="S56" s="7"/>
      <c r="T56" s="8"/>
    </row>
    <row r="57" spans="1:20" ht="15" hidden="1" customHeight="1" x14ac:dyDescent="0.2">
      <c r="A57" s="56"/>
      <c r="C57" s="56"/>
      <c r="D57" s="56"/>
      <c r="E57" s="47">
        <v>4</v>
      </c>
      <c r="F57" s="56"/>
      <c r="G57" s="56"/>
      <c r="H57" s="56"/>
      <c r="L57" s="5" t="s">
        <v>5</v>
      </c>
      <c r="M57" s="60">
        <f>SUM(M54:M56)</f>
        <v>26.21480025</v>
      </c>
      <c r="N57" s="61" t="s">
        <v>1</v>
      </c>
      <c r="O57" s="5"/>
      <c r="P57" s="55"/>
      <c r="Q57" s="6"/>
      <c r="S57" s="7"/>
      <c r="T57" s="8"/>
    </row>
    <row r="58" spans="1:20" ht="15" customHeight="1" x14ac:dyDescent="0.2">
      <c r="A58" s="56"/>
      <c r="C58" s="56"/>
      <c r="D58" s="56"/>
      <c r="E58" s="56"/>
      <c r="F58" s="56"/>
      <c r="G58" s="56"/>
      <c r="H58" s="56"/>
      <c r="L58" s="5"/>
      <c r="M58" s="25"/>
      <c r="N58" s="55"/>
      <c r="O58" s="5"/>
      <c r="P58" s="55"/>
      <c r="Q58" s="6"/>
      <c r="S58" s="7"/>
      <c r="T58" s="8"/>
    </row>
    <row r="59" spans="1:20" ht="15" customHeight="1" x14ac:dyDescent="0.2">
      <c r="A59" s="108" t="s">
        <v>70</v>
      </c>
      <c r="B59" s="108"/>
      <c r="C59" s="108"/>
      <c r="D59" s="109">
        <f>M52</f>
        <v>433.32</v>
      </c>
      <c r="E59" s="109"/>
      <c r="F59" s="110" t="s">
        <v>71</v>
      </c>
      <c r="G59" s="109">
        <f>M57</f>
        <v>26.21480025</v>
      </c>
      <c r="H59" s="109"/>
      <c r="I59" s="100" t="s">
        <v>1</v>
      </c>
      <c r="L59" s="5" t="s">
        <v>5</v>
      </c>
      <c r="M59" s="50">
        <f>D59-G59</f>
        <v>407.10519975</v>
      </c>
      <c r="N59" s="45" t="s">
        <v>1</v>
      </c>
      <c r="O59" s="5" t="s">
        <v>2</v>
      </c>
      <c r="P59" s="45" t="s">
        <v>3</v>
      </c>
      <c r="Q59" s="6">
        <v>337</v>
      </c>
      <c r="R59" s="4" t="s">
        <v>48</v>
      </c>
      <c r="S59" s="7" t="s">
        <v>4</v>
      </c>
      <c r="T59" s="8">
        <f>M59*Q59</f>
        <v>137194.45231575001</v>
      </c>
    </row>
    <row r="60" spans="1:20" ht="56.25" customHeight="1" x14ac:dyDescent="0.2">
      <c r="A60" s="2">
        <v>12</v>
      </c>
      <c r="B60" s="83" t="s">
        <v>49</v>
      </c>
      <c r="C60" s="83"/>
      <c r="D60" s="83"/>
      <c r="E60" s="83"/>
      <c r="F60" s="83"/>
      <c r="G60" s="83"/>
      <c r="H60" s="83"/>
      <c r="I60" s="83"/>
      <c r="J60" s="83"/>
      <c r="K60" s="83"/>
      <c r="L60" s="83"/>
    </row>
    <row r="61" spans="1:20" ht="5.25" customHeight="1" x14ac:dyDescent="0.2">
      <c r="A61" s="2"/>
    </row>
    <row r="62" spans="1:20" ht="15" customHeight="1" x14ac:dyDescent="0.2">
      <c r="A62" s="2"/>
      <c r="C62" s="2"/>
      <c r="D62" s="111">
        <f>M59</f>
        <v>407.10519975</v>
      </c>
      <c r="E62" s="111"/>
      <c r="F62" s="112" t="s">
        <v>0</v>
      </c>
      <c r="G62" s="112">
        <v>4</v>
      </c>
      <c r="H62" s="101"/>
      <c r="I62" s="2"/>
      <c r="J62" s="70"/>
      <c r="K62" s="70"/>
      <c r="L62" s="5" t="s">
        <v>5</v>
      </c>
      <c r="M62" s="25">
        <f>D62*G62/E63</f>
        <v>14.539471419642856</v>
      </c>
      <c r="N62" s="44" t="s">
        <v>6</v>
      </c>
      <c r="O62" s="5" t="s">
        <v>2</v>
      </c>
      <c r="P62" s="44" t="s">
        <v>3</v>
      </c>
      <c r="Q62" s="6">
        <v>5001.7</v>
      </c>
      <c r="R62" s="4" t="s">
        <v>7</v>
      </c>
      <c r="S62" s="7" t="s">
        <v>4</v>
      </c>
      <c r="T62" s="8">
        <f>M62*Q62</f>
        <v>72722.074199627677</v>
      </c>
    </row>
    <row r="63" spans="1:20" ht="15" customHeight="1" x14ac:dyDescent="0.2">
      <c r="A63" s="2"/>
      <c r="D63" s="113"/>
      <c r="E63" s="114">
        <v>112</v>
      </c>
      <c r="F63" s="114"/>
      <c r="G63" s="114"/>
      <c r="H63" s="102"/>
    </row>
    <row r="64" spans="1:20" ht="6.75" customHeight="1" x14ac:dyDescent="0.2">
      <c r="A64" s="2"/>
      <c r="B64" s="43"/>
      <c r="C64" s="43"/>
      <c r="D64" s="115"/>
      <c r="E64" s="115"/>
      <c r="F64" s="115"/>
      <c r="G64" s="115"/>
      <c r="H64" s="115"/>
      <c r="I64" s="43"/>
      <c r="J64" s="68"/>
      <c r="K64" s="68"/>
      <c r="L64" s="43"/>
      <c r="M64" s="12"/>
      <c r="N64" s="12"/>
      <c r="O64" s="12"/>
      <c r="P64" s="12"/>
      <c r="Q64" s="12"/>
      <c r="R64" s="18"/>
      <c r="S64" s="12"/>
      <c r="T64" s="12"/>
    </row>
    <row r="65" spans="1:21" ht="32.25" customHeight="1" x14ac:dyDescent="0.2">
      <c r="A65" s="2">
        <v>13</v>
      </c>
      <c r="B65" s="83" t="s">
        <v>8</v>
      </c>
      <c r="C65" s="83"/>
      <c r="D65" s="83"/>
      <c r="E65" s="83"/>
      <c r="F65" s="83"/>
      <c r="G65" s="83"/>
      <c r="H65" s="83"/>
      <c r="I65" s="83"/>
      <c r="J65" s="83"/>
      <c r="K65" s="83"/>
      <c r="L65" s="83"/>
    </row>
    <row r="66" spans="1:21" ht="15" customHeight="1" x14ac:dyDescent="0.2"/>
    <row r="67" spans="1:21" ht="15" customHeight="1" x14ac:dyDescent="0.2">
      <c r="C67" s="2"/>
      <c r="D67" s="116">
        <f>C56</f>
        <v>6</v>
      </c>
      <c r="E67" s="116"/>
      <c r="F67" s="112" t="s">
        <v>0</v>
      </c>
      <c r="G67" s="117">
        <v>1</v>
      </c>
      <c r="H67" s="117"/>
      <c r="I67" s="2"/>
      <c r="J67" s="70"/>
      <c r="K67" s="70"/>
      <c r="L67" s="5" t="s">
        <v>5</v>
      </c>
      <c r="M67" s="25">
        <f>D67*G67</f>
        <v>6</v>
      </c>
      <c r="N67" s="28" t="s">
        <v>6</v>
      </c>
      <c r="O67" s="5" t="s">
        <v>2</v>
      </c>
      <c r="P67" s="28" t="s">
        <v>3</v>
      </c>
      <c r="Q67" s="6">
        <v>6985</v>
      </c>
      <c r="R67" s="4" t="s">
        <v>7</v>
      </c>
      <c r="S67" s="11" t="s">
        <v>4</v>
      </c>
      <c r="T67" s="41">
        <f>M67*Q67</f>
        <v>41910</v>
      </c>
    </row>
    <row r="68" spans="1:21" ht="15" customHeight="1" x14ac:dyDescent="0.2">
      <c r="A68" s="2"/>
      <c r="B68" s="3"/>
      <c r="C68" s="3"/>
      <c r="D68" s="3"/>
      <c r="E68" s="3"/>
      <c r="F68" s="3"/>
      <c r="G68" s="3"/>
      <c r="H68" s="3"/>
      <c r="I68" s="3"/>
      <c r="J68" s="68"/>
      <c r="K68" s="68"/>
      <c r="L68" s="3"/>
      <c r="M68" s="12"/>
      <c r="N68" s="12"/>
      <c r="O68" s="12"/>
      <c r="P68" s="12"/>
      <c r="Q68" s="12"/>
      <c r="R68" s="18"/>
      <c r="S68" s="12"/>
      <c r="T68" s="12"/>
    </row>
    <row r="69" spans="1:21" ht="63.75" customHeight="1" x14ac:dyDescent="0.2">
      <c r="A69" s="2">
        <v>14</v>
      </c>
      <c r="B69" s="83" t="s">
        <v>56</v>
      </c>
      <c r="C69" s="83"/>
      <c r="D69" s="83"/>
      <c r="E69" s="83"/>
      <c r="F69" s="83"/>
      <c r="G69" s="83"/>
      <c r="H69" s="83"/>
      <c r="I69" s="83"/>
      <c r="J69" s="83"/>
      <c r="K69" s="83"/>
      <c r="L69" s="83"/>
    </row>
    <row r="70" spans="1:21" ht="15" customHeight="1" x14ac:dyDescent="0.2"/>
    <row r="71" spans="1:21" ht="15" customHeight="1" x14ac:dyDescent="0.2">
      <c r="C71" s="2"/>
      <c r="D71" s="116">
        <v>1</v>
      </c>
      <c r="E71" s="116"/>
      <c r="F71" s="112" t="s">
        <v>0</v>
      </c>
      <c r="G71" s="117">
        <f>C56</f>
        <v>6</v>
      </c>
      <c r="H71" s="117"/>
      <c r="I71" s="2"/>
      <c r="J71" s="70"/>
      <c r="K71" s="70"/>
      <c r="L71" s="5" t="s">
        <v>5</v>
      </c>
      <c r="M71" s="25">
        <f>D71*G71</f>
        <v>6</v>
      </c>
      <c r="N71" s="49" t="s">
        <v>6</v>
      </c>
      <c r="O71" s="5" t="s">
        <v>2</v>
      </c>
      <c r="P71" s="49" t="s">
        <v>3</v>
      </c>
      <c r="Q71" s="6">
        <v>1051.25</v>
      </c>
      <c r="R71" s="4" t="s">
        <v>7</v>
      </c>
      <c r="S71" s="11" t="s">
        <v>4</v>
      </c>
      <c r="T71" s="41">
        <f>M71*Q71</f>
        <v>6307.5</v>
      </c>
    </row>
    <row r="72" spans="1:21" ht="15" customHeight="1" x14ac:dyDescent="0.2">
      <c r="A72" s="2"/>
      <c r="B72" s="48"/>
      <c r="C72" s="48"/>
      <c r="D72" s="48"/>
      <c r="E72" s="48"/>
      <c r="F72" s="48"/>
      <c r="G72" s="48"/>
      <c r="H72" s="48"/>
      <c r="I72" s="48"/>
      <c r="J72" s="68"/>
      <c r="K72" s="68"/>
      <c r="L72" s="48"/>
      <c r="M72" s="12"/>
      <c r="N72" s="12"/>
      <c r="O72" s="12"/>
      <c r="P72" s="12"/>
      <c r="Q72" s="12"/>
      <c r="R72" s="18"/>
      <c r="S72" s="12"/>
      <c r="T72" s="12"/>
    </row>
    <row r="73" spans="1:21" ht="43.5" customHeight="1" x14ac:dyDescent="0.2">
      <c r="A73" s="39">
        <v>15</v>
      </c>
      <c r="B73" s="86" t="s">
        <v>42</v>
      </c>
      <c r="C73" s="86"/>
      <c r="D73" s="86"/>
      <c r="E73" s="86"/>
      <c r="F73" s="86"/>
      <c r="G73" s="86"/>
      <c r="H73" s="86"/>
      <c r="I73" s="86"/>
      <c r="J73" s="86"/>
      <c r="K73" s="86"/>
      <c r="L73" s="86"/>
      <c r="M73" s="12"/>
      <c r="N73" s="12"/>
      <c r="O73" s="12"/>
      <c r="P73" s="12"/>
      <c r="Q73" s="12"/>
      <c r="R73" s="18"/>
      <c r="S73" s="12"/>
      <c r="T73" s="12"/>
    </row>
    <row r="74" spans="1:21" ht="15" customHeight="1" x14ac:dyDescent="0.2">
      <c r="A74" s="2"/>
      <c r="B74" s="3"/>
      <c r="C74" s="3"/>
      <c r="D74" s="3"/>
      <c r="E74" s="3"/>
      <c r="F74" s="3"/>
      <c r="G74" s="3"/>
      <c r="H74" s="3"/>
      <c r="I74" s="3"/>
      <c r="J74" s="68"/>
      <c r="K74" s="68"/>
      <c r="L74" s="3"/>
      <c r="M74" s="12"/>
      <c r="N74" s="12"/>
      <c r="O74" s="12"/>
      <c r="P74" s="12"/>
      <c r="Q74" s="12"/>
      <c r="R74" s="18"/>
      <c r="S74" s="12"/>
      <c r="T74" s="12"/>
    </row>
    <row r="75" spans="1:21" ht="15" customHeight="1" thickBot="1" x14ac:dyDescent="0.25">
      <c r="A75" s="2"/>
      <c r="B75" s="3"/>
      <c r="C75" s="3"/>
      <c r="D75" s="111">
        <f>M10+M14</f>
        <v>8000</v>
      </c>
      <c r="E75" s="111"/>
      <c r="F75" s="112" t="s">
        <v>0</v>
      </c>
      <c r="G75" s="112">
        <v>90</v>
      </c>
      <c r="H75" s="2"/>
      <c r="I75" s="2"/>
      <c r="J75" s="70"/>
      <c r="K75" s="70"/>
      <c r="L75" s="5" t="s">
        <v>5</v>
      </c>
      <c r="M75" s="25">
        <f>D75*G75/E76</f>
        <v>7200</v>
      </c>
      <c r="N75" s="28" t="s">
        <v>1</v>
      </c>
      <c r="O75" s="5" t="s">
        <v>2</v>
      </c>
      <c r="P75" s="28" t="s">
        <v>3</v>
      </c>
      <c r="Q75" s="6">
        <v>2760</v>
      </c>
      <c r="R75" s="4" t="s">
        <v>36</v>
      </c>
      <c r="S75" s="9" t="s">
        <v>4</v>
      </c>
      <c r="T75" s="10">
        <f>M75*Q75/1000</f>
        <v>19872</v>
      </c>
    </row>
    <row r="76" spans="1:21" ht="15" customHeight="1" thickTop="1" x14ac:dyDescent="0.2">
      <c r="A76" s="2"/>
      <c r="B76" s="3"/>
      <c r="C76" s="3"/>
      <c r="D76" s="113"/>
      <c r="E76" s="114">
        <v>100</v>
      </c>
      <c r="F76" s="114"/>
      <c r="G76" s="114"/>
      <c r="S76" s="13" t="s">
        <v>4</v>
      </c>
      <c r="T76" s="14">
        <f>SUM(T7:T75)</f>
        <v>719534.82680137758</v>
      </c>
      <c r="U76" s="13"/>
    </row>
    <row r="77" spans="1:21" ht="15" customHeight="1" x14ac:dyDescent="0.25">
      <c r="A77" s="118">
        <v>1</v>
      </c>
      <c r="B77" s="119" t="s">
        <v>93</v>
      </c>
      <c r="D77" s="120"/>
      <c r="E77" s="120"/>
      <c r="F77" s="120"/>
      <c r="G77" s="120"/>
      <c r="H77" s="120"/>
      <c r="I77" s="120"/>
      <c r="J77" s="120"/>
      <c r="S77" s="13"/>
      <c r="T77" s="14"/>
      <c r="U77" s="13"/>
    </row>
    <row r="78" spans="1:21" ht="15" customHeight="1" x14ac:dyDescent="0.25">
      <c r="A78" s="118"/>
      <c r="B78" s="119" t="s">
        <v>94</v>
      </c>
      <c r="C78" s="20"/>
      <c r="D78" s="120"/>
      <c r="E78" s="120"/>
      <c r="F78" s="120"/>
      <c r="G78" s="120"/>
      <c r="H78" s="120"/>
      <c r="I78" s="120"/>
      <c r="J78" s="120"/>
      <c r="S78" s="13"/>
      <c r="T78" s="14"/>
      <c r="U78" s="13"/>
    </row>
    <row r="79" spans="1:21" ht="15" customHeight="1" x14ac:dyDescent="0.25">
      <c r="A79" s="118">
        <v>2</v>
      </c>
      <c r="B79" s="119" t="s">
        <v>95</v>
      </c>
      <c r="C79" s="78"/>
      <c r="D79" s="120"/>
      <c r="E79" s="120"/>
      <c r="F79" s="120"/>
      <c r="G79" s="120"/>
      <c r="H79" s="120"/>
      <c r="I79" s="120"/>
      <c r="J79" s="120"/>
      <c r="S79" s="13"/>
      <c r="T79" s="14"/>
      <c r="U79" s="13"/>
    </row>
    <row r="80" spans="1:21" ht="15" customHeight="1" x14ac:dyDescent="0.25">
      <c r="A80" s="118"/>
      <c r="B80" s="119" t="s">
        <v>96</v>
      </c>
      <c r="C80" s="20"/>
      <c r="D80" s="120"/>
      <c r="E80" s="120"/>
      <c r="F80" s="120"/>
      <c r="G80" s="120"/>
      <c r="H80" s="120"/>
      <c r="I80" s="120"/>
      <c r="J80" s="120"/>
      <c r="S80" s="13"/>
      <c r="T80" s="14"/>
      <c r="U80" s="13"/>
    </row>
    <row r="81" spans="1:21" ht="15" customHeight="1" x14ac:dyDescent="0.25">
      <c r="A81" s="121">
        <v>3</v>
      </c>
      <c r="B81" s="119" t="s">
        <v>97</v>
      </c>
      <c r="C81" s="78"/>
      <c r="D81" s="120"/>
      <c r="E81" s="120"/>
      <c r="F81" s="120"/>
      <c r="G81" s="120"/>
      <c r="H81" s="120"/>
      <c r="I81" s="120"/>
      <c r="J81" s="120"/>
      <c r="S81" s="13"/>
      <c r="T81" s="14"/>
      <c r="U81" s="13"/>
    </row>
    <row r="82" spans="1:21" ht="15" customHeight="1" x14ac:dyDescent="0.25">
      <c r="A82" s="120"/>
      <c r="B82" s="120"/>
      <c r="C82" s="120"/>
      <c r="D82" s="120"/>
      <c r="E82" s="120"/>
      <c r="F82" s="120"/>
      <c r="G82" s="120"/>
      <c r="H82" s="120"/>
      <c r="I82" s="120"/>
      <c r="J82" s="120"/>
      <c r="S82" s="13"/>
      <c r="T82" s="14"/>
      <c r="U82" s="13"/>
    </row>
    <row r="83" spans="1:21" ht="15" customHeight="1" x14ac:dyDescent="0.2">
      <c r="A83" s="80"/>
      <c r="B83" s="79"/>
      <c r="C83" s="79"/>
      <c r="D83" s="113"/>
      <c r="E83" s="112"/>
      <c r="F83" s="112"/>
      <c r="G83" s="112"/>
      <c r="S83" s="13"/>
      <c r="T83" s="14"/>
      <c r="U83" s="13"/>
    </row>
    <row r="84" spans="1:21" ht="15" customHeight="1" x14ac:dyDescent="0.2">
      <c r="A84" s="80"/>
      <c r="B84" s="79"/>
      <c r="C84" s="79"/>
      <c r="D84" s="113"/>
      <c r="E84" s="112"/>
      <c r="F84" s="112"/>
      <c r="G84" s="112"/>
      <c r="S84" s="13"/>
      <c r="T84" s="14"/>
      <c r="U84" s="13"/>
    </row>
    <row r="85" spans="1:21" ht="15" customHeight="1" x14ac:dyDescent="0.2">
      <c r="A85" s="80"/>
      <c r="B85" s="79"/>
      <c r="C85" s="79"/>
      <c r="D85" s="113"/>
      <c r="E85" s="112"/>
      <c r="F85" s="112"/>
      <c r="G85" s="112"/>
      <c r="S85" s="13"/>
      <c r="T85" s="14"/>
      <c r="U85" s="13"/>
    </row>
    <row r="86" spans="1:21" ht="15" customHeight="1" x14ac:dyDescent="0.2">
      <c r="A86" s="80"/>
      <c r="B86" s="79"/>
      <c r="C86" s="67" t="s">
        <v>98</v>
      </c>
      <c r="D86" s="113"/>
      <c r="E86" s="112"/>
      <c r="F86" s="112"/>
      <c r="G86" s="112"/>
      <c r="R86" s="26" t="s">
        <v>81</v>
      </c>
      <c r="S86" s="13"/>
      <c r="T86" s="14"/>
      <c r="U86" s="13"/>
    </row>
    <row r="87" spans="1:21" ht="15" customHeight="1" x14ac:dyDescent="0.2">
      <c r="A87" s="80"/>
      <c r="B87" s="79"/>
      <c r="C87" s="67"/>
      <c r="D87" s="113"/>
      <c r="E87" s="112"/>
      <c r="F87" s="112"/>
      <c r="G87" s="112"/>
      <c r="R87" s="26" t="s">
        <v>32</v>
      </c>
      <c r="S87" s="13"/>
      <c r="T87" s="14"/>
      <c r="U87" s="13"/>
    </row>
    <row r="88" spans="1:21" ht="15" customHeight="1" x14ac:dyDescent="0.2">
      <c r="A88" s="80"/>
      <c r="B88" s="79"/>
      <c r="C88" s="79"/>
      <c r="D88" s="113"/>
      <c r="E88" s="112"/>
      <c r="F88" s="112"/>
      <c r="G88" s="112"/>
      <c r="R88" s="26" t="s">
        <v>33</v>
      </c>
      <c r="S88" s="13"/>
      <c r="T88" s="14"/>
      <c r="U88" s="13"/>
    </row>
    <row r="89" spans="1:21" ht="15" customHeight="1" x14ac:dyDescent="0.2">
      <c r="A89" s="80"/>
      <c r="B89" s="79"/>
      <c r="C89" s="79"/>
      <c r="D89" s="113"/>
      <c r="E89" s="112"/>
      <c r="F89" s="112"/>
      <c r="G89" s="112"/>
      <c r="S89" s="13"/>
      <c r="T89" s="14"/>
      <c r="U89" s="13"/>
    </row>
    <row r="90" spans="1:21" ht="15" customHeight="1" x14ac:dyDescent="0.2">
      <c r="A90" s="80"/>
      <c r="B90" s="79"/>
      <c r="C90" s="79"/>
      <c r="D90" s="113"/>
      <c r="E90" s="112"/>
      <c r="F90" s="112"/>
      <c r="G90" s="112"/>
      <c r="S90" s="13"/>
      <c r="T90" s="14"/>
      <c r="U90" s="13"/>
    </row>
    <row r="91" spans="1:21" ht="15" customHeight="1" x14ac:dyDescent="0.2">
      <c r="A91" s="80"/>
      <c r="B91" s="79"/>
      <c r="C91" s="79"/>
      <c r="D91" s="113"/>
      <c r="E91" s="112"/>
      <c r="F91" s="112"/>
      <c r="G91" s="112"/>
      <c r="S91" s="13"/>
      <c r="T91" s="14"/>
      <c r="U91" s="13"/>
    </row>
    <row r="92" spans="1:21" ht="15" customHeight="1" x14ac:dyDescent="0.2">
      <c r="A92" s="80"/>
      <c r="B92" s="79"/>
      <c r="C92" s="79"/>
      <c r="D92" s="113"/>
      <c r="E92" s="112"/>
      <c r="F92" s="112"/>
      <c r="G92" s="112"/>
      <c r="S92" s="13"/>
      <c r="T92" s="14"/>
      <c r="U92" s="13"/>
    </row>
    <row r="93" spans="1:21" ht="15" customHeight="1" x14ac:dyDescent="0.2">
      <c r="A93" s="80"/>
      <c r="B93" s="79"/>
      <c r="C93" s="79"/>
      <c r="D93" s="113"/>
      <c r="E93" s="112"/>
      <c r="F93" s="112"/>
      <c r="G93" s="112"/>
      <c r="S93" s="13"/>
      <c r="T93" s="14"/>
      <c r="U93" s="13"/>
    </row>
    <row r="94" spans="1:21" ht="15" customHeight="1" x14ac:dyDescent="0.2">
      <c r="A94" s="80"/>
      <c r="B94" s="79"/>
      <c r="C94" s="79"/>
      <c r="D94" s="113"/>
      <c r="E94" s="112"/>
      <c r="F94" s="112"/>
      <c r="G94" s="112"/>
      <c r="S94" s="13"/>
      <c r="T94" s="14"/>
      <c r="U94" s="13"/>
    </row>
    <row r="95" spans="1:21" ht="15" customHeight="1" x14ac:dyDescent="0.2">
      <c r="A95" s="80"/>
      <c r="B95" s="79"/>
      <c r="C95" s="79"/>
      <c r="D95" s="113"/>
      <c r="E95" s="112"/>
      <c r="F95" s="112"/>
      <c r="G95" s="112"/>
      <c r="S95" s="13"/>
      <c r="T95" s="14"/>
      <c r="U95" s="13"/>
    </row>
    <row r="96" spans="1:21" ht="15" customHeight="1" x14ac:dyDescent="0.2">
      <c r="A96" s="80"/>
      <c r="B96" s="79"/>
      <c r="C96" s="79"/>
      <c r="D96" s="113"/>
      <c r="E96" s="112"/>
      <c r="F96" s="112"/>
      <c r="G96" s="112"/>
      <c r="S96" s="13"/>
      <c r="T96" s="14"/>
      <c r="U96" s="13"/>
    </row>
    <row r="97" spans="1:21" ht="15" customHeight="1" x14ac:dyDescent="0.2">
      <c r="A97" s="80"/>
      <c r="B97" s="79"/>
      <c r="C97" s="79"/>
      <c r="D97" s="113"/>
      <c r="E97" s="112"/>
      <c r="F97" s="112"/>
      <c r="G97" s="112"/>
      <c r="S97" s="13"/>
      <c r="T97" s="14"/>
      <c r="U97" s="13"/>
    </row>
    <row r="98" spans="1:21" ht="15" customHeight="1" x14ac:dyDescent="0.2">
      <c r="A98" s="80"/>
      <c r="B98" s="79"/>
      <c r="C98" s="79"/>
      <c r="D98" s="113"/>
      <c r="E98" s="112"/>
      <c r="F98" s="112"/>
      <c r="G98" s="112"/>
      <c r="S98" s="13"/>
      <c r="T98" s="14"/>
      <c r="U98" s="13"/>
    </row>
    <row r="99" spans="1:21" ht="15" customHeight="1" x14ac:dyDescent="0.2">
      <c r="A99" s="80"/>
      <c r="B99" s="79"/>
      <c r="C99" s="79"/>
      <c r="D99" s="113"/>
      <c r="E99" s="112"/>
      <c r="F99" s="112"/>
      <c r="G99" s="112"/>
      <c r="S99" s="13"/>
      <c r="T99" s="14"/>
      <c r="U99" s="13"/>
    </row>
    <row r="100" spans="1:21" ht="15" customHeight="1" x14ac:dyDescent="0.2">
      <c r="A100" s="80"/>
      <c r="B100" s="79"/>
      <c r="C100" s="79"/>
      <c r="D100" s="113"/>
      <c r="E100" s="112"/>
      <c r="F100" s="112"/>
      <c r="G100" s="112"/>
      <c r="S100" s="13"/>
      <c r="T100" s="14"/>
      <c r="U100" s="13"/>
    </row>
    <row r="101" spans="1:21" ht="15" customHeight="1" x14ac:dyDescent="0.2">
      <c r="A101" s="80"/>
      <c r="B101" s="79"/>
      <c r="C101" s="79"/>
      <c r="D101" s="113"/>
      <c r="E101" s="112"/>
      <c r="F101" s="112"/>
      <c r="G101" s="112"/>
      <c r="S101" s="13"/>
      <c r="T101" s="14"/>
      <c r="U101" s="13"/>
    </row>
    <row r="102" spans="1:21" ht="15" customHeight="1" x14ac:dyDescent="0.2">
      <c r="A102" s="80"/>
      <c r="B102" s="79"/>
      <c r="C102" s="79"/>
      <c r="D102" s="113"/>
      <c r="E102" s="112"/>
      <c r="F102" s="112"/>
      <c r="G102" s="112"/>
      <c r="S102" s="13"/>
      <c r="T102" s="14"/>
      <c r="U102" s="13"/>
    </row>
    <row r="103" spans="1:21" ht="15" customHeight="1" x14ac:dyDescent="0.2">
      <c r="A103" s="80"/>
      <c r="B103" s="79"/>
      <c r="C103" s="79"/>
      <c r="D103" s="113"/>
      <c r="E103" s="112"/>
      <c r="F103" s="112"/>
      <c r="G103" s="112"/>
      <c r="S103" s="13"/>
      <c r="T103" s="14"/>
      <c r="U103" s="13"/>
    </row>
    <row r="104" spans="1:21" ht="15" customHeight="1" x14ac:dyDescent="0.2">
      <c r="A104" s="80"/>
      <c r="B104" s="79"/>
      <c r="C104" s="79"/>
      <c r="D104" s="113"/>
      <c r="E104" s="112"/>
      <c r="F104" s="112"/>
      <c r="G104" s="112"/>
      <c r="S104" s="13"/>
      <c r="T104" s="14"/>
      <c r="U104" s="13"/>
    </row>
    <row r="105" spans="1:21" ht="15" customHeight="1" x14ac:dyDescent="0.2">
      <c r="A105" s="80"/>
      <c r="B105" s="79"/>
      <c r="C105" s="79"/>
      <c r="D105" s="113"/>
      <c r="E105" s="112"/>
      <c r="F105" s="112"/>
      <c r="G105" s="112"/>
      <c r="S105" s="13"/>
      <c r="T105" s="14"/>
      <c r="U105" s="13"/>
    </row>
    <row r="106" spans="1:21" ht="15" customHeight="1" x14ac:dyDescent="0.2">
      <c r="A106" s="80"/>
      <c r="B106" s="79"/>
      <c r="C106" s="79"/>
      <c r="D106" s="113"/>
      <c r="E106" s="112"/>
      <c r="F106" s="112"/>
      <c r="G106" s="112"/>
      <c r="S106" s="13"/>
      <c r="T106" s="14"/>
      <c r="U106" s="13"/>
    </row>
    <row r="107" spans="1:21" ht="15" customHeight="1" x14ac:dyDescent="0.2">
      <c r="A107" s="80"/>
      <c r="B107" s="79"/>
      <c r="C107" s="79"/>
      <c r="D107" s="113"/>
      <c r="E107" s="112"/>
      <c r="F107" s="112"/>
      <c r="G107" s="112"/>
      <c r="S107" s="13"/>
      <c r="T107" s="14"/>
      <c r="U107" s="13"/>
    </row>
    <row r="108" spans="1:21" ht="15" customHeight="1" x14ac:dyDescent="0.2">
      <c r="A108" s="80"/>
      <c r="B108" s="79"/>
      <c r="C108" s="79"/>
      <c r="D108" s="113"/>
      <c r="E108" s="112"/>
      <c r="F108" s="112"/>
      <c r="G108" s="112"/>
      <c r="S108" s="13"/>
      <c r="T108" s="14"/>
      <c r="U108" s="13"/>
    </row>
    <row r="109" spans="1:21" ht="15" customHeight="1" x14ac:dyDescent="0.2">
      <c r="A109" s="80"/>
      <c r="B109" s="79"/>
      <c r="C109" s="79"/>
      <c r="D109" s="113"/>
      <c r="E109" s="112"/>
      <c r="F109" s="112"/>
      <c r="G109" s="112"/>
      <c r="S109" s="13"/>
      <c r="T109" s="14"/>
      <c r="U109" s="13"/>
    </row>
    <row r="110" spans="1:21" ht="15" customHeight="1" x14ac:dyDescent="0.2">
      <c r="A110" s="80"/>
      <c r="B110" s="79"/>
      <c r="C110" s="79"/>
      <c r="D110" s="113"/>
      <c r="E110" s="112"/>
      <c r="F110" s="112"/>
      <c r="G110" s="112"/>
      <c r="S110" s="13"/>
      <c r="T110" s="14"/>
      <c r="U110" s="13"/>
    </row>
    <row r="111" spans="1:21" ht="15" customHeight="1" x14ac:dyDescent="0.2">
      <c r="A111" s="80"/>
      <c r="B111" s="79"/>
      <c r="C111" s="79"/>
      <c r="D111" s="113"/>
      <c r="E111" s="112"/>
      <c r="F111" s="112"/>
      <c r="G111" s="112"/>
      <c r="S111" s="13"/>
      <c r="T111" s="14"/>
      <c r="U111" s="13"/>
    </row>
    <row r="112" spans="1:21" ht="15" customHeight="1" x14ac:dyDescent="0.2">
      <c r="A112" s="80"/>
      <c r="B112" s="79"/>
      <c r="C112" s="79"/>
      <c r="D112" s="113"/>
      <c r="E112" s="112"/>
      <c r="F112" s="112"/>
      <c r="G112" s="112"/>
      <c r="S112" s="13"/>
      <c r="T112" s="14"/>
      <c r="U112" s="13"/>
    </row>
    <row r="113" spans="1:21" ht="15" customHeight="1" x14ac:dyDescent="0.2">
      <c r="A113" s="80"/>
      <c r="B113" s="79"/>
      <c r="C113" s="79"/>
      <c r="D113" s="113"/>
      <c r="E113" s="112"/>
      <c r="F113" s="112"/>
      <c r="G113" s="112"/>
      <c r="S113" s="13"/>
      <c r="T113" s="14"/>
      <c r="U113" s="13"/>
    </row>
    <row r="114" spans="1:21" ht="15" customHeight="1" x14ac:dyDescent="0.2">
      <c r="A114" s="80"/>
      <c r="B114" s="79"/>
      <c r="C114" s="79"/>
      <c r="D114" s="113"/>
      <c r="E114" s="112"/>
      <c r="F114" s="112"/>
      <c r="G114" s="112"/>
      <c r="S114" s="13"/>
      <c r="T114" s="14"/>
      <c r="U114" s="13"/>
    </row>
    <row r="115" spans="1:21" ht="15" customHeight="1" x14ac:dyDescent="0.2">
      <c r="A115" s="80"/>
      <c r="B115" s="79"/>
      <c r="C115" s="79"/>
      <c r="D115" s="113"/>
      <c r="E115" s="112"/>
      <c r="F115" s="112"/>
      <c r="G115" s="112"/>
      <c r="S115" s="13"/>
      <c r="T115" s="14"/>
      <c r="U115" s="13"/>
    </row>
    <row r="116" spans="1:21" ht="15" customHeight="1" x14ac:dyDescent="0.2">
      <c r="A116" s="80"/>
      <c r="B116" s="79"/>
      <c r="C116" s="79"/>
      <c r="D116" s="113"/>
      <c r="E116" s="112"/>
      <c r="F116" s="112"/>
      <c r="G116" s="112"/>
      <c r="S116" s="13"/>
      <c r="T116" s="14"/>
      <c r="U116" s="13"/>
    </row>
    <row r="117" spans="1:21" ht="15" customHeight="1" x14ac:dyDescent="0.2">
      <c r="A117" s="80"/>
      <c r="B117" s="79"/>
      <c r="C117" s="79"/>
      <c r="D117" s="113"/>
      <c r="E117" s="112"/>
      <c r="F117" s="112"/>
      <c r="G117" s="112"/>
      <c r="S117" s="13"/>
      <c r="T117" s="14"/>
      <c r="U117" s="13"/>
    </row>
    <row r="118" spans="1:21" ht="15" customHeight="1" x14ac:dyDescent="0.2">
      <c r="A118" s="80"/>
      <c r="B118" s="79"/>
      <c r="C118" s="79"/>
      <c r="D118" s="113"/>
      <c r="E118" s="112"/>
      <c r="F118" s="112"/>
      <c r="G118" s="112"/>
      <c r="S118" s="13"/>
      <c r="T118" s="14"/>
      <c r="U118" s="13"/>
    </row>
    <row r="119" spans="1:21" ht="15" customHeight="1" x14ac:dyDescent="0.2">
      <c r="A119" s="80"/>
      <c r="B119" s="79"/>
      <c r="C119" s="79"/>
      <c r="D119" s="113"/>
      <c r="E119" s="112"/>
      <c r="F119" s="112"/>
      <c r="G119" s="112"/>
      <c r="S119" s="13"/>
      <c r="T119" s="14"/>
      <c r="U119" s="13"/>
    </row>
    <row r="120" spans="1:21" ht="15" customHeight="1" x14ac:dyDescent="0.2">
      <c r="A120" s="80"/>
      <c r="B120" s="79"/>
      <c r="C120" s="79"/>
      <c r="D120" s="113"/>
      <c r="E120" s="112"/>
      <c r="F120" s="112"/>
      <c r="G120" s="112"/>
      <c r="S120" s="13"/>
      <c r="T120" s="14"/>
      <c r="U120" s="13"/>
    </row>
    <row r="121" spans="1:21" ht="15" customHeight="1" x14ac:dyDescent="0.2">
      <c r="A121" s="80"/>
      <c r="B121" s="79"/>
      <c r="C121" s="79"/>
      <c r="D121" s="113"/>
      <c r="E121" s="112"/>
      <c r="F121" s="112"/>
      <c r="G121" s="112"/>
      <c r="S121" s="13"/>
      <c r="T121" s="14"/>
      <c r="U121" s="13"/>
    </row>
    <row r="122" spans="1:21" ht="15" customHeight="1" x14ac:dyDescent="0.2">
      <c r="A122" s="80"/>
      <c r="B122" s="79"/>
      <c r="C122" s="79"/>
      <c r="D122" s="113"/>
      <c r="E122" s="112"/>
      <c r="F122" s="112"/>
      <c r="G122" s="112"/>
      <c r="S122" s="13"/>
      <c r="T122" s="14"/>
      <c r="U122" s="13"/>
    </row>
    <row r="123" spans="1:21" ht="15" customHeight="1" x14ac:dyDescent="0.2">
      <c r="A123" s="80"/>
      <c r="B123" s="79"/>
      <c r="C123" s="79"/>
      <c r="D123" s="113"/>
      <c r="E123" s="112"/>
      <c r="F123" s="112"/>
      <c r="G123" s="112"/>
      <c r="S123" s="13"/>
      <c r="T123" s="14"/>
      <c r="U123" s="13"/>
    </row>
    <row r="124" spans="1:21" ht="15" customHeight="1" x14ac:dyDescent="0.2">
      <c r="A124" s="80"/>
      <c r="B124" s="79"/>
      <c r="C124" s="79"/>
      <c r="D124" s="113"/>
      <c r="E124" s="112"/>
      <c r="F124" s="112"/>
      <c r="G124" s="112"/>
      <c r="S124" s="13"/>
      <c r="T124" s="14"/>
      <c r="U124" s="13"/>
    </row>
    <row r="125" spans="1:21" ht="15" customHeight="1" x14ac:dyDescent="0.2">
      <c r="A125" s="80"/>
      <c r="B125" s="79"/>
      <c r="C125" s="79"/>
      <c r="D125" s="113"/>
      <c r="E125" s="112"/>
      <c r="F125" s="112"/>
      <c r="G125" s="112"/>
      <c r="S125" s="13"/>
      <c r="T125" s="14"/>
      <c r="U125" s="13"/>
    </row>
    <row r="126" spans="1:21" ht="15" customHeight="1" x14ac:dyDescent="0.2">
      <c r="A126" s="80"/>
      <c r="B126" s="79"/>
      <c r="C126" s="79"/>
      <c r="D126" s="113"/>
      <c r="E126" s="112"/>
      <c r="F126" s="112"/>
      <c r="G126" s="112"/>
      <c r="S126" s="13"/>
      <c r="T126" s="14"/>
      <c r="U126" s="13"/>
    </row>
    <row r="127" spans="1:21" ht="15" customHeight="1" x14ac:dyDescent="0.2">
      <c r="A127" s="80"/>
      <c r="B127" s="79"/>
      <c r="C127" s="79"/>
      <c r="D127" s="113"/>
      <c r="E127" s="112"/>
      <c r="F127" s="112"/>
      <c r="G127" s="112"/>
      <c r="S127" s="13"/>
      <c r="T127" s="14"/>
      <c r="U127" s="13"/>
    </row>
    <row r="128" spans="1:21" ht="15" customHeight="1" x14ac:dyDescent="0.2">
      <c r="A128" s="80"/>
      <c r="B128" s="79"/>
      <c r="C128" s="79"/>
      <c r="D128" s="113"/>
      <c r="E128" s="112"/>
      <c r="F128" s="112"/>
      <c r="G128" s="112"/>
      <c r="S128" s="13"/>
      <c r="T128" s="14"/>
      <c r="U128" s="13"/>
    </row>
    <row r="129" spans="1:21" ht="15" customHeight="1" x14ac:dyDescent="0.2">
      <c r="A129" s="80"/>
      <c r="B129" s="79"/>
      <c r="C129" s="79"/>
      <c r="D129" s="113"/>
      <c r="E129" s="112"/>
      <c r="F129" s="112"/>
      <c r="G129" s="112"/>
      <c r="S129" s="13"/>
      <c r="T129" s="14"/>
      <c r="U129" s="13"/>
    </row>
    <row r="130" spans="1:21" ht="15" customHeight="1" x14ac:dyDescent="0.2">
      <c r="A130" s="80"/>
      <c r="B130" s="79"/>
      <c r="C130" s="79"/>
      <c r="D130" s="113"/>
      <c r="E130" s="112"/>
      <c r="F130" s="112"/>
      <c r="G130" s="112"/>
      <c r="S130" s="13"/>
      <c r="T130" s="14"/>
      <c r="U130" s="13"/>
    </row>
    <row r="131" spans="1:21" ht="15" customHeight="1" x14ac:dyDescent="0.2">
      <c r="A131" s="80"/>
      <c r="B131" s="79"/>
      <c r="C131" s="79"/>
      <c r="D131" s="113"/>
      <c r="E131" s="112"/>
      <c r="F131" s="112"/>
      <c r="G131" s="112"/>
      <c r="S131" s="13"/>
      <c r="T131" s="14"/>
      <c r="U131" s="13"/>
    </row>
    <row r="132" spans="1:21" ht="15" customHeight="1" x14ac:dyDescent="0.2">
      <c r="A132" s="80"/>
      <c r="B132" s="79"/>
      <c r="C132" s="79"/>
      <c r="D132" s="113"/>
      <c r="E132" s="112"/>
      <c r="F132" s="112"/>
      <c r="G132" s="112"/>
      <c r="S132" s="13"/>
      <c r="T132" s="14"/>
      <c r="U132" s="13"/>
    </row>
    <row r="133" spans="1:21" ht="15" customHeight="1" x14ac:dyDescent="0.2">
      <c r="A133" s="80"/>
      <c r="B133" s="79"/>
      <c r="C133" s="79"/>
      <c r="D133" s="113"/>
      <c r="E133" s="112"/>
      <c r="F133" s="112"/>
      <c r="G133" s="112"/>
      <c r="S133" s="13"/>
      <c r="T133" s="14"/>
      <c r="U133" s="13"/>
    </row>
    <row r="134" spans="1:21" ht="15" customHeight="1" x14ac:dyDescent="0.2">
      <c r="A134" s="80"/>
      <c r="B134" s="79"/>
      <c r="C134" s="79"/>
      <c r="D134" s="113"/>
      <c r="E134" s="112"/>
      <c r="F134" s="112"/>
      <c r="G134" s="112"/>
      <c r="S134" s="13"/>
      <c r="T134" s="14"/>
      <c r="U134" s="13"/>
    </row>
    <row r="135" spans="1:21" ht="15" customHeight="1" x14ac:dyDescent="0.2">
      <c r="A135" s="80"/>
      <c r="B135" s="79"/>
      <c r="C135" s="79"/>
      <c r="D135" s="113"/>
      <c r="E135" s="112"/>
      <c r="F135" s="112"/>
      <c r="G135" s="112"/>
      <c r="S135" s="13"/>
      <c r="T135" s="14"/>
      <c r="U135" s="13"/>
    </row>
    <row r="136" spans="1:21" ht="15" customHeight="1" x14ac:dyDescent="0.2">
      <c r="A136" s="80"/>
      <c r="B136" s="79"/>
      <c r="C136" s="79"/>
      <c r="D136" s="113"/>
      <c r="E136" s="112"/>
      <c r="F136" s="112"/>
      <c r="G136" s="112"/>
      <c r="S136" s="13"/>
      <c r="T136" s="14"/>
      <c r="U136" s="13"/>
    </row>
    <row r="137" spans="1:21" ht="15" customHeight="1" x14ac:dyDescent="0.2">
      <c r="A137" s="80"/>
      <c r="B137" s="79"/>
      <c r="C137" s="79"/>
      <c r="D137" s="113"/>
      <c r="E137" s="112"/>
      <c r="F137" s="112"/>
      <c r="G137" s="112"/>
      <c r="S137" s="13"/>
      <c r="T137" s="14"/>
      <c r="U137" s="13"/>
    </row>
    <row r="138" spans="1:21" ht="15" customHeight="1" x14ac:dyDescent="0.2">
      <c r="A138" s="80"/>
      <c r="B138" s="79"/>
      <c r="C138" s="79"/>
      <c r="D138" s="113"/>
      <c r="E138" s="112"/>
      <c r="F138" s="112"/>
      <c r="G138" s="112"/>
      <c r="S138" s="13"/>
      <c r="T138" s="14"/>
      <c r="U138" s="13"/>
    </row>
    <row r="139" spans="1:21" ht="15" customHeight="1" x14ac:dyDescent="0.2">
      <c r="A139" s="80"/>
      <c r="B139" s="79"/>
      <c r="C139" s="79"/>
      <c r="D139" s="113"/>
      <c r="E139" s="112"/>
      <c r="F139" s="112"/>
      <c r="G139" s="112"/>
      <c r="S139" s="13"/>
      <c r="T139" s="14"/>
      <c r="U139" s="13"/>
    </row>
    <row r="140" spans="1:21" ht="15" customHeight="1" x14ac:dyDescent="0.2">
      <c r="A140" s="80"/>
      <c r="B140" s="79"/>
      <c r="C140" s="79"/>
      <c r="D140" s="113"/>
      <c r="E140" s="112"/>
      <c r="F140" s="112"/>
      <c r="G140" s="112"/>
      <c r="S140" s="13"/>
      <c r="T140" s="14"/>
      <c r="U140" s="13"/>
    </row>
    <row r="141" spans="1:21" ht="15" customHeight="1" x14ac:dyDescent="0.2">
      <c r="A141" s="80"/>
      <c r="B141" s="79"/>
      <c r="C141" s="79"/>
      <c r="D141" s="113"/>
      <c r="E141" s="112"/>
      <c r="F141" s="112"/>
      <c r="G141" s="112"/>
      <c r="S141" s="13"/>
      <c r="T141" s="14"/>
      <c r="U141" s="13"/>
    </row>
    <row r="142" spans="1:21" ht="15" customHeight="1" x14ac:dyDescent="0.2">
      <c r="A142" s="80"/>
      <c r="B142" s="79"/>
      <c r="C142" s="79"/>
      <c r="D142" s="113"/>
      <c r="E142" s="112"/>
      <c r="F142" s="112"/>
      <c r="G142" s="112"/>
      <c r="S142" s="13"/>
      <c r="T142" s="14"/>
      <c r="U142" s="13"/>
    </row>
    <row r="143" spans="1:21" ht="15" customHeight="1" x14ac:dyDescent="0.2">
      <c r="A143" s="80"/>
      <c r="B143" s="79"/>
      <c r="C143" s="79"/>
      <c r="D143" s="113"/>
      <c r="E143" s="112"/>
      <c r="F143" s="112"/>
      <c r="G143" s="112"/>
      <c r="S143" s="13"/>
      <c r="T143" s="14"/>
      <c r="U143" s="13"/>
    </row>
    <row r="144" spans="1:21" ht="15" customHeight="1" x14ac:dyDescent="0.2">
      <c r="A144" s="80"/>
      <c r="B144" s="79"/>
      <c r="C144" s="79"/>
      <c r="D144" s="113"/>
      <c r="E144" s="112"/>
      <c r="F144" s="112"/>
      <c r="G144" s="112"/>
      <c r="S144" s="13"/>
      <c r="T144" s="14"/>
      <c r="U144" s="13"/>
    </row>
    <row r="145" spans="1:33" ht="15" customHeight="1" x14ac:dyDescent="0.2">
      <c r="A145" s="80"/>
      <c r="B145" s="79"/>
      <c r="C145" s="79"/>
      <c r="D145" s="113"/>
      <c r="E145" s="112"/>
      <c r="F145" s="112"/>
      <c r="G145" s="112"/>
      <c r="S145" s="13"/>
      <c r="T145" s="14"/>
      <c r="U145" s="13"/>
    </row>
    <row r="146" spans="1:33" ht="15" customHeight="1" x14ac:dyDescent="0.2">
      <c r="A146" s="80"/>
      <c r="B146" s="79"/>
      <c r="C146" s="79"/>
      <c r="D146" s="113"/>
      <c r="E146" s="112"/>
      <c r="F146" s="112"/>
      <c r="G146" s="112"/>
      <c r="S146" s="13"/>
      <c r="T146" s="14"/>
      <c r="U146" s="13"/>
    </row>
    <row r="147" spans="1:33" ht="15" customHeight="1" x14ac:dyDescent="0.2">
      <c r="A147" s="80"/>
      <c r="B147" s="79"/>
      <c r="C147" s="79"/>
      <c r="D147" s="113"/>
      <c r="E147" s="112"/>
      <c r="F147" s="112"/>
      <c r="G147" s="112"/>
      <c r="S147" s="13"/>
      <c r="T147" s="14"/>
      <c r="U147" s="13"/>
    </row>
    <row r="148" spans="1:33" ht="15" customHeight="1" x14ac:dyDescent="0.2">
      <c r="A148" s="80"/>
      <c r="B148" s="79"/>
      <c r="C148" s="79"/>
      <c r="D148" s="113"/>
      <c r="E148" s="112"/>
      <c r="F148" s="112"/>
      <c r="G148" s="112"/>
      <c r="S148" s="13"/>
      <c r="T148" s="14"/>
      <c r="U148" s="13"/>
    </row>
    <row r="149" spans="1:33" ht="15" customHeight="1" x14ac:dyDescent="0.2">
      <c r="A149" s="80"/>
      <c r="B149" s="79"/>
      <c r="C149" s="79"/>
      <c r="D149" s="113"/>
      <c r="E149" s="112"/>
      <c r="F149" s="112"/>
      <c r="G149" s="112"/>
      <c r="S149" s="13"/>
      <c r="T149" s="14"/>
      <c r="U149" s="13"/>
    </row>
    <row r="150" spans="1:33" ht="15" customHeight="1" x14ac:dyDescent="0.2">
      <c r="A150" s="80"/>
      <c r="B150" s="79"/>
      <c r="C150" s="79"/>
      <c r="D150" s="113"/>
      <c r="E150" s="112"/>
      <c r="F150" s="112"/>
      <c r="G150" s="112"/>
      <c r="S150" s="13"/>
      <c r="T150" s="14"/>
      <c r="U150" s="13"/>
    </row>
    <row r="151" spans="1:33" ht="15" customHeight="1" x14ac:dyDescent="0.2">
      <c r="A151" s="80"/>
      <c r="B151" s="79"/>
      <c r="C151" s="79"/>
      <c r="D151" s="113"/>
      <c r="E151" s="112"/>
      <c r="F151" s="112"/>
      <c r="G151" s="112"/>
      <c r="S151" s="13"/>
      <c r="T151" s="14"/>
      <c r="U151" s="13"/>
    </row>
    <row r="152" spans="1:33" ht="15" customHeight="1" x14ac:dyDescent="0.2">
      <c r="A152" s="80"/>
      <c r="B152" s="79"/>
      <c r="C152" s="79"/>
      <c r="D152" s="113"/>
      <c r="E152" s="112"/>
      <c r="F152" s="112"/>
      <c r="G152" s="112"/>
      <c r="S152" s="13"/>
      <c r="T152" s="14"/>
      <c r="U152" s="13"/>
    </row>
    <row r="153" spans="1:33" x14ac:dyDescent="0.2">
      <c r="M153" s="26"/>
    </row>
    <row r="154" spans="1:33" ht="88.5" customHeight="1" x14ac:dyDescent="0.2">
      <c r="A154" s="19">
        <v>16</v>
      </c>
      <c r="B154" s="84" t="s">
        <v>27</v>
      </c>
      <c r="C154" s="84"/>
      <c r="D154" s="84"/>
      <c r="E154" s="84"/>
      <c r="F154" s="84"/>
      <c r="G154" s="84"/>
      <c r="H154" s="84"/>
      <c r="I154" s="84"/>
      <c r="J154" s="84"/>
      <c r="K154" s="84"/>
      <c r="L154" s="84"/>
      <c r="M154" s="27"/>
      <c r="N154" s="20"/>
      <c r="O154" s="20"/>
      <c r="P154" s="20"/>
      <c r="Q154" s="20"/>
      <c r="R154" s="20"/>
      <c r="S154" s="20"/>
      <c r="T154" s="20"/>
      <c r="U154" s="20"/>
      <c r="V154" s="20"/>
      <c r="W154" s="20"/>
      <c r="X154" s="20"/>
      <c r="Y154" s="20"/>
      <c r="Z154" s="20"/>
      <c r="AA154" s="20"/>
      <c r="AB154" s="20"/>
      <c r="AC154" s="20"/>
      <c r="AD154" s="20"/>
      <c r="AE154" s="20"/>
    </row>
    <row r="155" spans="1:33" x14ac:dyDescent="0.2">
      <c r="M155" s="26"/>
    </row>
    <row r="156" spans="1:33" ht="15" customHeight="1" x14ac:dyDescent="0.2">
      <c r="A156" s="19" t="s">
        <v>28</v>
      </c>
      <c r="B156" s="84" t="s">
        <v>75</v>
      </c>
      <c r="C156" s="84"/>
      <c r="D156" s="84"/>
      <c r="E156" s="84"/>
      <c r="F156" s="84"/>
      <c r="G156" s="84"/>
      <c r="H156" s="84"/>
      <c r="I156" s="84"/>
      <c r="J156" s="84"/>
      <c r="K156" s="84"/>
      <c r="L156" s="84"/>
      <c r="M156" s="25">
        <f>Sheet2!D9</f>
        <v>88.100849556000014</v>
      </c>
      <c r="N156" s="28" t="s">
        <v>24</v>
      </c>
      <c r="O156" s="5" t="s">
        <v>2</v>
      </c>
      <c r="P156" s="28" t="s">
        <v>3</v>
      </c>
      <c r="Q156" s="6">
        <v>52.53</v>
      </c>
      <c r="R156" s="4" t="s">
        <v>25</v>
      </c>
      <c r="S156" s="7" t="s">
        <v>4</v>
      </c>
      <c r="T156" s="8">
        <f>M156*Q156</f>
        <v>4627.9376271766805</v>
      </c>
      <c r="U156" s="20"/>
      <c r="V156" s="20"/>
      <c r="W156" s="20"/>
      <c r="X156" s="20"/>
      <c r="Y156" s="20"/>
      <c r="Z156" s="20"/>
      <c r="AA156" s="21"/>
      <c r="AB156" s="21"/>
      <c r="AC156" s="21"/>
      <c r="AD156" s="21"/>
      <c r="AE156" s="21"/>
      <c r="AF156" s="21"/>
      <c r="AG156" s="21"/>
    </row>
    <row r="157" spans="1:33" x14ac:dyDescent="0.2">
      <c r="A157" s="21"/>
      <c r="B157" s="22"/>
      <c r="C157" s="22"/>
      <c r="D157" s="22"/>
      <c r="E157" s="22"/>
      <c r="F157" s="22"/>
      <c r="G157" s="22"/>
      <c r="H157" s="22"/>
      <c r="I157" s="22"/>
      <c r="J157" s="69"/>
      <c r="K157" s="69"/>
      <c r="L157" s="22"/>
      <c r="M157" s="27"/>
      <c r="N157" s="22"/>
      <c r="O157" s="22"/>
      <c r="P157" s="22"/>
      <c r="Q157" s="22"/>
      <c r="R157" s="22"/>
      <c r="S157" s="22"/>
      <c r="T157" s="22"/>
      <c r="U157" s="22"/>
      <c r="V157" s="22"/>
      <c r="W157" s="22"/>
      <c r="X157" s="22"/>
      <c r="Y157" s="22"/>
      <c r="Z157" s="22"/>
      <c r="AA157" s="21"/>
      <c r="AB157" s="21"/>
      <c r="AC157" s="21"/>
      <c r="AD157" s="21"/>
      <c r="AE157" s="21"/>
      <c r="AF157" s="21"/>
      <c r="AG157" s="21"/>
    </row>
    <row r="158" spans="1:33" ht="15" customHeight="1" x14ac:dyDescent="0.2">
      <c r="A158" s="19" t="s">
        <v>29</v>
      </c>
      <c r="B158" s="84" t="s">
        <v>22</v>
      </c>
      <c r="C158" s="84"/>
      <c r="D158" s="84"/>
      <c r="E158" s="84"/>
      <c r="F158" s="84"/>
      <c r="G158" s="84"/>
      <c r="H158" s="84"/>
      <c r="I158" s="84"/>
      <c r="J158" s="84"/>
      <c r="K158" s="84"/>
      <c r="L158" s="84"/>
      <c r="M158" s="25">
        <f>Sheet2!E9</f>
        <v>241.87102389</v>
      </c>
      <c r="N158" s="28" t="s">
        <v>1</v>
      </c>
      <c r="O158" s="5" t="s">
        <v>2</v>
      </c>
      <c r="P158" s="28" t="s">
        <v>3</v>
      </c>
      <c r="Q158" s="6">
        <v>3441.88</v>
      </c>
      <c r="R158" s="4" t="s">
        <v>26</v>
      </c>
      <c r="S158" s="7" t="s">
        <v>4</v>
      </c>
      <c r="T158" s="8">
        <f>M158*Q158%</f>
        <v>8324.910397065134</v>
      </c>
      <c r="U158" s="20"/>
      <c r="V158" s="20"/>
      <c r="W158" s="20"/>
      <c r="X158" s="20"/>
      <c r="Y158" s="20"/>
      <c r="Z158" s="20"/>
      <c r="AA158" s="21"/>
      <c r="AB158" s="21"/>
      <c r="AC158" s="21"/>
      <c r="AD158" s="21"/>
      <c r="AE158" s="21"/>
      <c r="AF158" s="23"/>
      <c r="AG158" s="23"/>
    </row>
    <row r="159" spans="1:33" x14ac:dyDescent="0.2">
      <c r="A159" s="21"/>
      <c r="B159" s="22"/>
      <c r="C159" s="22"/>
      <c r="D159" s="22"/>
      <c r="E159" s="22"/>
      <c r="F159" s="22"/>
      <c r="G159" s="22"/>
      <c r="H159" s="22"/>
      <c r="I159" s="22"/>
      <c r="J159" s="69"/>
      <c r="K159" s="69"/>
      <c r="L159" s="22"/>
      <c r="M159" s="27"/>
      <c r="N159" s="22"/>
      <c r="O159" s="22"/>
      <c r="P159" s="22"/>
      <c r="Q159" s="22"/>
      <c r="R159" s="22"/>
      <c r="S159" s="22"/>
      <c r="T159" s="22"/>
      <c r="U159" s="22"/>
      <c r="V159" s="22"/>
      <c r="W159" s="22"/>
      <c r="X159" s="22"/>
      <c r="Y159" s="22"/>
      <c r="Z159" s="22"/>
      <c r="AA159" s="21"/>
      <c r="AB159" s="21"/>
      <c r="AC159" s="21"/>
      <c r="AD159" s="21"/>
      <c r="AE159" s="21"/>
      <c r="AF159" s="24"/>
      <c r="AG159" s="24"/>
    </row>
    <row r="160" spans="1:33" ht="15" customHeight="1" x14ac:dyDescent="0.2">
      <c r="A160" s="19" t="s">
        <v>30</v>
      </c>
      <c r="B160" s="84" t="s">
        <v>23</v>
      </c>
      <c r="C160" s="84"/>
      <c r="D160" s="84"/>
      <c r="E160" s="84"/>
      <c r="F160" s="84"/>
      <c r="G160" s="84"/>
      <c r="H160" s="84"/>
      <c r="I160" s="84"/>
      <c r="J160" s="84"/>
      <c r="K160" s="84"/>
      <c r="L160" s="84"/>
      <c r="M160" s="25">
        <f>Sheet2!F9</f>
        <v>483.74204778000001</v>
      </c>
      <c r="N160" s="28" t="s">
        <v>1</v>
      </c>
      <c r="O160" s="5" t="s">
        <v>2</v>
      </c>
      <c r="P160" s="28" t="s">
        <v>3</v>
      </c>
      <c r="Q160" s="6">
        <v>4093.08</v>
      </c>
      <c r="R160" s="4" t="s">
        <v>26</v>
      </c>
      <c r="S160" s="11" t="s">
        <v>4</v>
      </c>
      <c r="T160" s="41">
        <f>M160*Q160%</f>
        <v>19799.949009273623</v>
      </c>
      <c r="U160" s="20"/>
      <c r="V160" s="20"/>
      <c r="W160" s="20"/>
      <c r="X160" s="20"/>
      <c r="Y160" s="20"/>
      <c r="Z160" s="20"/>
      <c r="AA160" s="21"/>
      <c r="AB160" s="21"/>
      <c r="AC160" s="21"/>
      <c r="AD160" s="21"/>
      <c r="AE160" s="21"/>
      <c r="AF160" s="23"/>
      <c r="AG160" s="23"/>
    </row>
    <row r="161" spans="1:33" ht="15" customHeight="1" x14ac:dyDescent="0.2">
      <c r="A161" s="19"/>
      <c r="B161" s="22"/>
      <c r="C161" s="22"/>
      <c r="D161" s="22"/>
      <c r="E161" s="22"/>
      <c r="F161" s="22"/>
      <c r="G161" s="22"/>
      <c r="H161" s="22"/>
      <c r="I161" s="22"/>
      <c r="J161" s="69"/>
      <c r="K161" s="69"/>
      <c r="L161" s="22"/>
      <c r="M161" s="25"/>
      <c r="N161" s="28"/>
      <c r="O161" s="5"/>
      <c r="P161" s="28"/>
      <c r="Q161" s="6"/>
      <c r="S161" s="11"/>
      <c r="T161" s="41"/>
      <c r="U161" s="20"/>
      <c r="V161" s="20"/>
      <c r="W161" s="20"/>
      <c r="X161" s="20"/>
      <c r="Y161" s="20"/>
      <c r="Z161" s="20"/>
      <c r="AA161" s="21"/>
      <c r="AB161" s="21"/>
      <c r="AC161" s="21"/>
      <c r="AD161" s="21"/>
      <c r="AE161" s="21"/>
      <c r="AF161" s="23"/>
      <c r="AG161" s="23"/>
    </row>
    <row r="162" spans="1:33" ht="15" customHeight="1" thickBot="1" x14ac:dyDescent="0.25">
      <c r="A162" s="19" t="s">
        <v>44</v>
      </c>
      <c r="B162" s="84" t="s">
        <v>76</v>
      </c>
      <c r="C162" s="84"/>
      <c r="D162" s="84"/>
      <c r="E162" s="84"/>
      <c r="F162" s="84"/>
      <c r="G162" s="84"/>
      <c r="H162" s="84"/>
      <c r="I162" s="84"/>
      <c r="J162" s="84"/>
      <c r="K162" s="84"/>
      <c r="L162" s="84"/>
      <c r="M162" s="25">
        <f>M62</f>
        <v>14.539471419642856</v>
      </c>
      <c r="N162" s="55" t="s">
        <v>6</v>
      </c>
      <c r="O162" s="5" t="s">
        <v>2</v>
      </c>
      <c r="P162" s="55" t="s">
        <v>3</v>
      </c>
      <c r="Q162" s="6">
        <v>29.86</v>
      </c>
      <c r="R162" s="4" t="s">
        <v>72</v>
      </c>
      <c r="S162" s="65" t="s">
        <v>4</v>
      </c>
      <c r="T162" s="66">
        <f>M162*Q162</f>
        <v>434.14861659053565</v>
      </c>
      <c r="U162" s="20"/>
      <c r="V162" s="20"/>
      <c r="W162" s="20"/>
      <c r="X162" s="20"/>
      <c r="Y162" s="20"/>
      <c r="Z162" s="20"/>
      <c r="AA162" s="21"/>
      <c r="AB162" s="21"/>
      <c r="AC162" s="21"/>
      <c r="AD162" s="21"/>
      <c r="AE162" s="21"/>
      <c r="AF162" s="23"/>
      <c r="AG162" s="23"/>
    </row>
    <row r="163" spans="1:33" ht="18" customHeight="1" x14ac:dyDescent="0.2">
      <c r="A163" s="21"/>
      <c r="B163" s="21"/>
      <c r="C163" s="21"/>
      <c r="D163" s="21"/>
      <c r="E163" s="21"/>
      <c r="F163" s="21"/>
      <c r="G163" s="21"/>
      <c r="H163" s="21"/>
      <c r="I163" s="21"/>
      <c r="J163" s="21"/>
      <c r="K163" s="21"/>
      <c r="L163" s="21"/>
      <c r="M163" s="21"/>
      <c r="N163" s="21"/>
      <c r="O163" s="21"/>
      <c r="P163" s="81" t="s">
        <v>9</v>
      </c>
      <c r="Q163" s="81"/>
      <c r="R163" s="81"/>
      <c r="S163" s="13" t="s">
        <v>4</v>
      </c>
      <c r="T163" s="14">
        <f>SUM(T76:T162)</f>
        <v>752721.77245148353</v>
      </c>
      <c r="U163" s="21"/>
      <c r="V163" s="21"/>
      <c r="W163" s="21"/>
      <c r="X163" s="21"/>
      <c r="Y163" s="21"/>
      <c r="Z163" s="21"/>
      <c r="AA163" s="21"/>
      <c r="AB163" s="21"/>
      <c r="AC163" s="21"/>
      <c r="AD163" s="21"/>
      <c r="AE163" s="21"/>
      <c r="AF163" s="23"/>
      <c r="AG163" s="23"/>
    </row>
    <row r="164" spans="1:33" ht="18" customHeight="1" thickBot="1" x14ac:dyDescent="0.25">
      <c r="M164" s="64"/>
      <c r="P164" s="81" t="s">
        <v>45</v>
      </c>
      <c r="Q164" s="81"/>
      <c r="R164" s="81"/>
      <c r="S164" s="9" t="s">
        <v>4</v>
      </c>
      <c r="T164" s="10">
        <f>T76*20%</f>
        <v>143906.96536027553</v>
      </c>
    </row>
    <row r="165" spans="1:33" ht="18" customHeight="1" thickTop="1" x14ac:dyDescent="0.2">
      <c r="P165" s="81" t="s">
        <v>46</v>
      </c>
      <c r="Q165" s="81"/>
      <c r="R165" s="81"/>
      <c r="S165" s="13" t="s">
        <v>4</v>
      </c>
      <c r="T165" s="14">
        <f>T164+T163</f>
        <v>896628.73781175911</v>
      </c>
    </row>
    <row r="167" spans="1:33" ht="38.25" customHeight="1" x14ac:dyDescent="0.2"/>
    <row r="169" spans="1:33" x14ac:dyDescent="0.2">
      <c r="B169" s="7" t="s">
        <v>31</v>
      </c>
      <c r="C169" s="7"/>
      <c r="D169" s="7"/>
      <c r="E169" s="7"/>
      <c r="F169" s="7"/>
      <c r="G169" s="7"/>
      <c r="I169" s="26" t="s">
        <v>90</v>
      </c>
      <c r="Q169" s="26" t="s">
        <v>81</v>
      </c>
    </row>
    <row r="170" spans="1:33" x14ac:dyDescent="0.2">
      <c r="I170" s="26" t="s">
        <v>32</v>
      </c>
      <c r="Q170" s="26" t="s">
        <v>32</v>
      </c>
    </row>
    <row r="171" spans="1:33" x14ac:dyDescent="0.2">
      <c r="I171" s="26" t="s">
        <v>33</v>
      </c>
      <c r="Q171" s="26" t="s">
        <v>33</v>
      </c>
    </row>
  </sheetData>
  <mergeCells count="46">
    <mergeCell ref="A1:E1"/>
    <mergeCell ref="B20:L20"/>
    <mergeCell ref="B162:L162"/>
    <mergeCell ref="B16:L16"/>
    <mergeCell ref="B27:L27"/>
    <mergeCell ref="A2:C2"/>
    <mergeCell ref="D2:T2"/>
    <mergeCell ref="B154:L154"/>
    <mergeCell ref="M4:N4"/>
    <mergeCell ref="O4:Q4"/>
    <mergeCell ref="S4:T4"/>
    <mergeCell ref="B4:L4"/>
    <mergeCell ref="D75:E75"/>
    <mergeCell ref="B8:L8"/>
    <mergeCell ref="B12:L12"/>
    <mergeCell ref="B34:L34"/>
    <mergeCell ref="B5:L5"/>
    <mergeCell ref="E76:G76"/>
    <mergeCell ref="D71:E71"/>
    <mergeCell ref="G71:H71"/>
    <mergeCell ref="A59:C59"/>
    <mergeCell ref="D59:E59"/>
    <mergeCell ref="G59:H59"/>
    <mergeCell ref="B23:H23"/>
    <mergeCell ref="A53:C53"/>
    <mergeCell ref="B40:L40"/>
    <mergeCell ref="B65:L65"/>
    <mergeCell ref="D67:E67"/>
    <mergeCell ref="G67:H67"/>
    <mergeCell ref="B31:L31"/>
    <mergeCell ref="P163:R163"/>
    <mergeCell ref="P164:R164"/>
    <mergeCell ref="P165:R165"/>
    <mergeCell ref="B47:L47"/>
    <mergeCell ref="B60:L60"/>
    <mergeCell ref="D62:E62"/>
    <mergeCell ref="E63:G63"/>
    <mergeCell ref="B156:L156"/>
    <mergeCell ref="B158:L158"/>
    <mergeCell ref="B160:L160"/>
    <mergeCell ref="A48:B48"/>
    <mergeCell ref="A50:B50"/>
    <mergeCell ref="A51:B51"/>
    <mergeCell ref="G56:H56"/>
    <mergeCell ref="B69:L69"/>
    <mergeCell ref="B73:L73"/>
  </mergeCells>
  <pageMargins left="0.49" right="0.23" top="0.56000000000000005" bottom="0.57999999999999996" header="0.3" footer="0.3"/>
  <pageSetup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8"/>
  <sheetViews>
    <sheetView topLeftCell="A5" workbookViewId="0">
      <selection activeCell="B14" sqref="B14"/>
    </sheetView>
  </sheetViews>
  <sheetFormatPr defaultRowHeight="15" x14ac:dyDescent="0.25"/>
  <cols>
    <col min="2" max="2" width="16" customWidth="1"/>
    <col min="3" max="6" width="11.140625" customWidth="1"/>
  </cols>
  <sheetData>
    <row r="3" spans="1:6" ht="25.5" customHeight="1" x14ac:dyDescent="0.25">
      <c r="B3" s="94" t="s">
        <v>21</v>
      </c>
      <c r="C3" s="94"/>
      <c r="D3" s="94"/>
      <c r="E3" s="94"/>
      <c r="F3" s="94"/>
    </row>
    <row r="5" spans="1:6" s="1" customFormat="1" ht="46.5" customHeight="1" x14ac:dyDescent="0.25">
      <c r="A5" s="15" t="s">
        <v>10</v>
      </c>
      <c r="B5" s="15" t="s">
        <v>20</v>
      </c>
      <c r="C5" s="15" t="s">
        <v>16</v>
      </c>
      <c r="D5" s="15" t="s">
        <v>17</v>
      </c>
      <c r="E5" s="15" t="s">
        <v>18</v>
      </c>
      <c r="F5" s="15" t="s">
        <v>19</v>
      </c>
    </row>
    <row r="6" spans="1:6" s="1" customFormat="1" ht="46.5" customHeight="1" x14ac:dyDescent="0.25">
      <c r="A6" s="15"/>
      <c r="B6" s="16" t="s">
        <v>57</v>
      </c>
      <c r="C6" s="17">
        <f>Sheet1!M42</f>
        <v>84.78</v>
      </c>
      <c r="D6" s="17">
        <f>C6*9%</f>
        <v>7.6301999999999994</v>
      </c>
      <c r="E6" s="17">
        <f>C6*48%</f>
        <v>40.694400000000002</v>
      </c>
      <c r="F6" s="17">
        <f>C6*96%</f>
        <v>81.388800000000003</v>
      </c>
    </row>
    <row r="7" spans="1:6" s="1" customFormat="1" ht="46.5" customHeight="1" x14ac:dyDescent="0.25">
      <c r="A7" s="15">
        <v>1</v>
      </c>
      <c r="B7" s="16" t="s">
        <v>43</v>
      </c>
      <c r="C7" s="17">
        <f>Sheet1!M45</f>
        <v>50.114400000000003</v>
      </c>
      <c r="D7" s="17">
        <f>C7*17.6%</f>
        <v>8.8201344000000006</v>
      </c>
      <c r="E7" s="17">
        <f>C7*44%</f>
        <v>22.050336000000001</v>
      </c>
      <c r="F7" s="17">
        <f>C7*88%</f>
        <v>44.100672000000003</v>
      </c>
    </row>
    <row r="8" spans="1:6" s="1" customFormat="1" ht="46.5" customHeight="1" x14ac:dyDescent="0.25">
      <c r="A8" s="15">
        <v>2</v>
      </c>
      <c r="B8" s="16" t="s">
        <v>50</v>
      </c>
      <c r="C8" s="17">
        <f>Sheet1!M59</f>
        <v>407.10519975</v>
      </c>
      <c r="D8" s="17">
        <f>C8*17.6%</f>
        <v>71.650515156000012</v>
      </c>
      <c r="E8" s="17">
        <f>C8*44%</f>
        <v>179.12628788999999</v>
      </c>
      <c r="F8" s="17">
        <f>C8*88%</f>
        <v>358.25257577999997</v>
      </c>
    </row>
    <row r="9" spans="1:6" s="1" customFormat="1" ht="46.5" customHeight="1" x14ac:dyDescent="0.25">
      <c r="A9" s="16"/>
      <c r="B9" s="95" t="s">
        <v>9</v>
      </c>
      <c r="C9" s="96"/>
      <c r="D9" s="42">
        <f>SUM(D6:D8)</f>
        <v>88.100849556000014</v>
      </c>
      <c r="E9" s="42">
        <f>SUM(E6:E8)</f>
        <v>241.87102389</v>
      </c>
      <c r="F9" s="42">
        <f>SUM(F6:F8)</f>
        <v>483.74204778000001</v>
      </c>
    </row>
    <row r="16" spans="1:6" x14ac:dyDescent="0.25">
      <c r="E16" s="26" t="s">
        <v>82</v>
      </c>
    </row>
    <row r="17" spans="5:5" x14ac:dyDescent="0.25">
      <c r="E17" s="26" t="s">
        <v>32</v>
      </c>
    </row>
    <row r="18" spans="5:5" x14ac:dyDescent="0.25">
      <c r="E18" s="26" t="s">
        <v>33</v>
      </c>
    </row>
  </sheetData>
  <mergeCells count="2">
    <mergeCell ref="B3:F3"/>
    <mergeCell ref="B9:C9"/>
  </mergeCells>
  <pageMargins left="1.56"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Bashir Jan</dc:creator>
  <cp:lastModifiedBy>Bashir  Jan</cp:lastModifiedBy>
  <cp:lastPrinted>2017-09-11T09:06:37Z</cp:lastPrinted>
  <dcterms:created xsi:type="dcterms:W3CDTF">2016-04-08T10:52:49Z</dcterms:created>
  <dcterms:modified xsi:type="dcterms:W3CDTF">2017-09-11T09:07:55Z</dcterms:modified>
</cp:coreProperties>
</file>