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80" windowWidth="18840" windowHeight="7005"/>
  </bookViews>
  <sheets>
    <sheet name="Sheet1" sheetId="1" r:id="rId1"/>
    <sheet name="Sheet2" sheetId="2"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1" i="1" l="1"/>
  <c r="M17" i="1" l="1"/>
  <c r="C33" i="1" l="1"/>
  <c r="M21" i="1"/>
  <c r="D10" i="1"/>
  <c r="C36" i="1" l="1"/>
  <c r="M36" i="1" s="1"/>
  <c r="M33" i="1"/>
  <c r="C39" i="1"/>
  <c r="M39" i="1" s="1"/>
  <c r="T21" i="1"/>
  <c r="T17" i="1"/>
  <c r="C41" i="1" l="1"/>
  <c r="M41" i="1" s="1"/>
  <c r="M7" i="1"/>
  <c r="T7" i="1" s="1"/>
  <c r="C42" i="1" l="1"/>
  <c r="T33" i="1"/>
  <c r="M42" i="1" l="1"/>
  <c r="M43" i="1" s="1"/>
  <c r="C45" i="1"/>
  <c r="M45" i="1" s="1"/>
  <c r="C6" i="2"/>
  <c r="E6" i="2" s="1"/>
  <c r="C47" i="1" l="1"/>
  <c r="G62" i="1" s="1"/>
  <c r="M62" i="1" s="1"/>
  <c r="T62" i="1" s="1"/>
  <c r="F6" i="2"/>
  <c r="D6" i="2"/>
  <c r="D58" i="1" l="1"/>
  <c r="M47" i="1"/>
  <c r="M48" i="1" s="1"/>
  <c r="G50" i="1" s="1"/>
  <c r="D50" i="1"/>
  <c r="M50" i="1" l="1"/>
  <c r="T50" i="1" s="1"/>
  <c r="M58" i="1"/>
  <c r="T58" i="1" s="1"/>
  <c r="T36" i="1"/>
  <c r="D14" i="1"/>
  <c r="D29" i="1" s="1"/>
  <c r="C8" i="2" l="1"/>
  <c r="F8" i="2" s="1"/>
  <c r="D53" i="1"/>
  <c r="M53" i="1" s="1"/>
  <c r="T53" i="1" s="1"/>
  <c r="M10" i="1"/>
  <c r="M14" i="1"/>
  <c r="M25" i="1" s="1"/>
  <c r="E8" i="2" l="1"/>
  <c r="D8" i="2"/>
  <c r="T25" i="1"/>
  <c r="T10" i="1"/>
  <c r="D66" i="1"/>
  <c r="M66" i="1" s="1"/>
  <c r="T66" i="1" s="1"/>
  <c r="T14" i="1"/>
  <c r="C7" i="2"/>
  <c r="E7" i="2" s="1"/>
  <c r="E9" i="2" s="1"/>
  <c r="M29" i="1"/>
  <c r="F7" i="2" l="1"/>
  <c r="F9" i="2" s="1"/>
  <c r="D7" i="2"/>
  <c r="D9" i="2" s="1"/>
  <c r="T29" i="1"/>
  <c r="T67" i="1" s="1"/>
</calcChain>
</file>

<file path=xl/sharedStrings.xml><?xml version="1.0" encoding="utf-8"?>
<sst xmlns="http://schemas.openxmlformats.org/spreadsheetml/2006/main" count="207" uniqueCount="79">
  <si>
    <t>x</t>
  </si>
  <si>
    <t>Cft</t>
  </si>
  <si>
    <t>@</t>
  </si>
  <si>
    <t>Rs:</t>
  </si>
  <si>
    <t>Rs.</t>
  </si>
  <si>
    <t>=</t>
  </si>
  <si>
    <t>Cwt</t>
  </si>
  <si>
    <t>Each</t>
  </si>
  <si>
    <t>Providing and fixing C.I main hole cover and surface boxes with  frame ( heavy type)  for all  size (SI.No.14 P.)</t>
  </si>
  <si>
    <t>Total</t>
  </si>
  <si>
    <t>S.No</t>
  </si>
  <si>
    <t>Description</t>
  </si>
  <si>
    <t>Qty</t>
  </si>
  <si>
    <t>Rate</t>
  </si>
  <si>
    <t>Unit</t>
  </si>
  <si>
    <t>Amount</t>
  </si>
  <si>
    <t>Qty:</t>
  </si>
  <si>
    <t>Cement</t>
  </si>
  <si>
    <t xml:space="preserve">H.Sand </t>
  </si>
  <si>
    <t>Bajri</t>
  </si>
  <si>
    <t>Item</t>
  </si>
  <si>
    <t xml:space="preserve">Material Statement </t>
  </si>
  <si>
    <t>P.%Cft</t>
  </si>
  <si>
    <t>Municipal Committee</t>
  </si>
  <si>
    <t xml:space="preserve">Nawabshah </t>
  </si>
  <si>
    <t xml:space="preserve">Excavation for pipe line in trenches and pits in soft soil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 P-60).                                                                                                                 </t>
  </si>
  <si>
    <t>Excavation for pipe line in trenches and pits in wet soil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14 P-66).</t>
  </si>
  <si>
    <t>P.%.0Cft</t>
  </si>
  <si>
    <t>Providing RCC pipe of ASTM C-76-62 T/C 76 – 70 Class – II wall – B and fixing in trenches i/c cutting bending and jointing with rubber rings i/c testing with water to specified pressure  (PHSI.No.1 P/17)</t>
  </si>
  <si>
    <t>Rft</t>
  </si>
  <si>
    <t>P.Rft</t>
  </si>
  <si>
    <t>Ratio:1:2:4</t>
  </si>
  <si>
    <r>
      <t xml:space="preserve">Cement concrete plain i/c placing compacting finishing and curing completed i/c screening and washing of stone aggregate without shuttering </t>
    </r>
    <r>
      <rPr>
        <u/>
        <sz val="10"/>
        <rFont val="Times New Roman"/>
        <family val="1"/>
      </rPr>
      <t>(CSI No: 5 (f) P-16)</t>
    </r>
  </si>
  <si>
    <r>
      <t xml:space="preserve">Refilling the excavated stuff in 6” thick layers watering ramming to full compaction etc complete </t>
    </r>
    <r>
      <rPr>
        <u/>
        <sz val="11"/>
        <rFont val="Times New Roman"/>
        <family val="1"/>
      </rPr>
      <t>(PHSI No: 24 P-77)</t>
    </r>
    <r>
      <rPr>
        <sz val="11"/>
        <rFont val="Times New Roman"/>
        <family val="1"/>
      </rPr>
      <t xml:space="preserve"> </t>
    </r>
  </si>
  <si>
    <t>C.C 1:2:4</t>
  </si>
  <si>
    <t xml:space="preserve">RCC work i/c all labour and material expect the cost of steel reinforcement and its  labour for bending and binding, which will be paid separately. This rates also i/c of  kinds of forms moulds lifting shuttering curing rendering and finishing the exposed  surface i/c screening and washing or single (a) RCC work in roof slab beams  columns rafts lintels and other structural  remembers laid in situ or pre-cost laid in  position complete in all respect Ratio: 1:2:4 (CSI No: 6 P-18).                                                                                                                                                                          </t>
  </si>
  <si>
    <t>P.Cft</t>
  </si>
  <si>
    <t>Fabrication of mild steel reinforcement cement concrete i/c cutting bending laying in  position making jointing and fastening i/c cost of binding wire also i/cs removal of  rust  from bars (CSI No: 7 (a) P-20).</t>
  </si>
  <si>
    <t>RCC Work</t>
  </si>
  <si>
    <t>Ratio:1:4:8</t>
  </si>
  <si>
    <t>Raft</t>
  </si>
  <si>
    <t>Wall</t>
  </si>
  <si>
    <t>Roof</t>
  </si>
  <si>
    <t>(2.25)²   x</t>
  </si>
  <si>
    <t>Manufacturing and Supplying RCC Manhole covers cost in 1:2:4 concrete ratio 4" deep @ centre reinforeced with 1/2" dia tor bar steel @ 4" C.C welded to 3/16" thick 3" deep M.S plate i/c curing stacking and trasportation @ site of work (Sanatry Sch: Item No. 1 P-31)</t>
  </si>
  <si>
    <t>C.C 1:4:8</t>
  </si>
  <si>
    <t>Dismantling and removing road metalling (CSI No. 51 P-13)</t>
  </si>
  <si>
    <t>P.%.Cft</t>
  </si>
  <si>
    <t>Bailing or pumping out sub soil water during excavation concreting cost in situ concrete or masonry work in foundation etc (CSI No. 18 P-52).</t>
  </si>
  <si>
    <t>Excavation in foundation of building bridges and other structures i/c dag belling dressing refilling around the structures with excavated Earth watering ramming lead up to one chain and lift up to 5’(GSI No. 18 (b) P-04)</t>
  </si>
  <si>
    <t>(6)²</t>
  </si>
  <si>
    <t>P%.0Cft</t>
  </si>
  <si>
    <r>
      <t xml:space="preserve">Extra for wet earth work </t>
    </r>
    <r>
      <rPr>
        <u/>
        <sz val="11"/>
        <rFont val="Times New Roman"/>
        <family val="1"/>
      </rPr>
      <t>(GSI No. 15 P-03)</t>
    </r>
  </si>
  <si>
    <t xml:space="preserve">Deducation </t>
  </si>
  <si>
    <t>2   x</t>
  </si>
  <si>
    <t>Pipe</t>
  </si>
  <si>
    <t xml:space="preserve"> =</t>
  </si>
  <si>
    <t xml:space="preserve">   =</t>
  </si>
  <si>
    <t>Net Qty:</t>
  </si>
  <si>
    <t>(---)</t>
  </si>
  <si>
    <t xml:space="preserve">Name of work: </t>
  </si>
  <si>
    <t>\</t>
  </si>
  <si>
    <t>12"dia</t>
  </si>
  <si>
    <t>(5)²</t>
  </si>
  <si>
    <t>(4)²</t>
  </si>
  <si>
    <t>(1.33)²   x</t>
  </si>
  <si>
    <t xml:space="preserve">Frame </t>
  </si>
  <si>
    <t xml:space="preserve">Municipal Engineer </t>
  </si>
  <si>
    <t>Municipal Engineer</t>
  </si>
  <si>
    <t>Qty: same on item No.03 &amp; 05</t>
  </si>
  <si>
    <t xml:space="preserve">Providing Laying Jointing RCC Sewer 12"dia in Streets of Mohammad Khan Bhangwar  Nawabshah </t>
  </si>
  <si>
    <t>"Schedule-B"</t>
  </si>
  <si>
    <t xml:space="preserve"> </t>
  </si>
  <si>
    <t xml:space="preserve">All works shall be carriedout as  standrad  specification  covered will be  public work Department  </t>
  </si>
  <si>
    <t xml:space="preserve">as &amp;  per  direction  of Municipal Engineer Municipal Committee Nawabshah </t>
  </si>
  <si>
    <t xml:space="preserve">Any error / omission in the  schedule "B"will be reffered  to approved estimate  of works  &amp; schedule  </t>
  </si>
  <si>
    <t xml:space="preserve">of rates decided accordingly </t>
  </si>
  <si>
    <t>No Premium will be  allowed  on non  schedule  items  of schedule"B".</t>
  </si>
  <si>
    <t>Contractor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</si>
</sst>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scheme val="minor"/>
    </font>
    <font>
      <b/>
      <sz val="11"/>
      <color theme="1"/>
      <name val="Calibri"/>
      <family val="2"/>
      <scheme val="minor"/>
    </font>
    <font>
      <sz val="10"/>
      <color theme="1"/>
      <name val="Times New Roman"/>
      <family val="1"/>
    </font>
    <font>
      <b/>
      <sz val="10"/>
      <color theme="1"/>
      <name val="Times New Roman"/>
      <family val="1"/>
    </font>
    <font>
      <b/>
      <u/>
      <sz val="12"/>
      <color theme="1"/>
      <name val="Calibri"/>
      <family val="2"/>
      <scheme val="minor"/>
    </font>
    <font>
      <sz val="10"/>
      <name val="Times New Roman"/>
      <family val="1"/>
    </font>
    <font>
      <u/>
      <sz val="10"/>
      <name val="Times New Roman"/>
      <family val="1"/>
    </font>
    <font>
      <b/>
      <u/>
      <sz val="10"/>
      <color theme="1"/>
      <name val="Times New Roman"/>
      <family val="1"/>
    </font>
    <font>
      <sz val="11"/>
      <name val="Times New Roman"/>
      <family val="1"/>
    </font>
    <font>
      <u/>
      <sz val="11"/>
      <name val="Times New Roman"/>
      <family val="1"/>
    </font>
    <font>
      <u val="double"/>
      <sz val="12"/>
      <color theme="1"/>
      <name val="Times New Roman"/>
      <family val="1"/>
    </font>
    <font>
      <sz val="10"/>
      <color theme="0"/>
      <name val="Times New Roman"/>
      <family val="1"/>
    </font>
    <font>
      <u/>
      <sz val="10"/>
      <color theme="0"/>
      <name val="Times New Roman"/>
      <family val="1"/>
    </font>
    <font>
      <sz val="10"/>
      <name val="Arial"/>
      <family val="2"/>
    </font>
    <font>
      <sz val="12"/>
      <name val="Times New Roman"/>
      <family val="1"/>
    </font>
  </fonts>
  <fills count="2">
    <fill>
      <patternFill patternType="none"/>
    </fill>
    <fill>
      <patternFill patternType="gray125"/>
    </fill>
  </fills>
  <borders count="9">
    <border>
      <left/>
      <right/>
      <top/>
      <bottom/>
      <diagonal/>
    </border>
    <border>
      <left/>
      <right/>
      <top style="thin">
        <color indexed="64"/>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s>
  <cellStyleXfs count="2">
    <xf numFmtId="0" fontId="0" fillId="0" borderId="0"/>
    <xf numFmtId="0" fontId="13" fillId="0" borderId="0"/>
  </cellStyleXfs>
  <cellXfs count="102">
    <xf numFmtId="0" fontId="0" fillId="0" borderId="0" xfId="0"/>
    <xf numFmtId="0" fontId="0" fillId="0" borderId="0" xfId="0" applyAlignment="1">
      <alignment vertical="center"/>
    </xf>
    <xf numFmtId="0" fontId="2" fillId="0" borderId="0" xfId="0" applyFont="1" applyAlignment="1">
      <alignment horizontal="center" vertical="center"/>
    </xf>
    <xf numFmtId="0" fontId="2" fillId="0" borderId="0" xfId="0" applyFont="1" applyAlignment="1">
      <alignment horizontal="left" wrapText="1"/>
    </xf>
    <xf numFmtId="0" fontId="2" fillId="0" borderId="0" xfId="0" applyFont="1"/>
    <xf numFmtId="0" fontId="2" fillId="0" borderId="0" xfId="0" applyFont="1" applyAlignment="1">
      <alignment horizontal="right"/>
    </xf>
    <xf numFmtId="2" fontId="2" fillId="0" borderId="0" xfId="0" applyNumberFormat="1" applyFont="1" applyAlignment="1">
      <alignment horizontal="left"/>
    </xf>
    <xf numFmtId="0" fontId="2" fillId="0" borderId="0" xfId="0" applyFont="1" applyAlignment="1"/>
    <xf numFmtId="3" fontId="2" fillId="0" borderId="0" xfId="0" applyNumberFormat="1" applyFont="1" applyAlignment="1">
      <alignment horizontal="left"/>
    </xf>
    <xf numFmtId="0" fontId="2" fillId="0" borderId="2" xfId="0" applyFont="1" applyBorder="1" applyAlignment="1"/>
    <xf numFmtId="3" fontId="2" fillId="0" borderId="2" xfId="0" applyNumberFormat="1" applyFont="1" applyBorder="1" applyAlignment="1">
      <alignment horizontal="left"/>
    </xf>
    <xf numFmtId="0" fontId="2" fillId="0" borderId="0" xfId="0" applyFont="1" applyBorder="1" applyAlignment="1"/>
    <xf numFmtId="0" fontId="2" fillId="0" borderId="0" xfId="0" applyFont="1" applyBorder="1" applyAlignment="1">
      <alignment horizontal="center"/>
    </xf>
    <xf numFmtId="0" fontId="3" fillId="0" borderId="0" xfId="0" applyFont="1" applyAlignment="1"/>
    <xf numFmtId="3" fontId="3" fillId="0" borderId="0" xfId="0" applyNumberFormat="1" applyFont="1" applyAlignment="1">
      <alignment horizontal="left"/>
    </xf>
    <xf numFmtId="0" fontId="0" fillId="0" borderId="3" xfId="0" applyBorder="1" applyAlignment="1">
      <alignment horizontal="center" vertical="center"/>
    </xf>
    <xf numFmtId="0" fontId="0" fillId="0" borderId="3" xfId="0" applyBorder="1" applyAlignment="1">
      <alignment vertical="center"/>
    </xf>
    <xf numFmtId="2" fontId="0" fillId="0" borderId="3" xfId="0" applyNumberFormat="1" applyBorder="1" applyAlignment="1">
      <alignment horizontal="center" vertical="center"/>
    </xf>
    <xf numFmtId="0" fontId="2" fillId="0" borderId="0" xfId="0" applyFont="1" applyBorder="1"/>
    <xf numFmtId="0" fontId="5"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center" vertical="center" wrapText="1"/>
    </xf>
    <xf numFmtId="2" fontId="2" fillId="0" borderId="0" xfId="0" applyNumberFormat="1" applyFont="1" applyAlignment="1">
      <alignment horizontal="center" vertical="center" wrapText="1"/>
    </xf>
    <xf numFmtId="164" fontId="2" fillId="0" borderId="0" xfId="0" applyNumberFormat="1" applyFont="1" applyAlignment="1">
      <alignment horizontal="center" vertical="center" wrapText="1"/>
    </xf>
    <xf numFmtId="2" fontId="2" fillId="0" borderId="4" xfId="0" applyNumberFormat="1"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2" fontId="2" fillId="0" borderId="0" xfId="0" applyNumberFormat="1" applyFont="1" applyAlignment="1">
      <alignment horizontal="left" vertical="center"/>
    </xf>
    <xf numFmtId="0" fontId="2" fillId="0" borderId="0" xfId="0" applyFont="1" applyAlignment="1">
      <alignment vertical="center"/>
    </xf>
    <xf numFmtId="3" fontId="2" fillId="0" borderId="0" xfId="0" applyNumberFormat="1" applyFont="1" applyAlignment="1">
      <alignment horizontal="left" vertical="center"/>
    </xf>
    <xf numFmtId="2" fontId="2" fillId="0" borderId="0" xfId="0" applyNumberFormat="1" applyFont="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7" fillId="0" borderId="0" xfId="0" applyFont="1" applyAlignment="1">
      <alignment horizontal="left" vertical="center"/>
    </xf>
    <xf numFmtId="3" fontId="2" fillId="0" borderId="0" xfId="0" applyNumberFormat="1" applyFont="1" applyBorder="1" applyAlignment="1">
      <alignment horizontal="left"/>
    </xf>
    <xf numFmtId="2" fontId="1" fillId="0" borderId="3" xfId="0" applyNumberFormat="1" applyFont="1" applyBorder="1" applyAlignment="1">
      <alignment horizontal="center" vertical="center"/>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xf>
    <xf numFmtId="0" fontId="2" fillId="0" borderId="0" xfId="0" applyFont="1" applyAlignment="1">
      <alignment horizontal="left" vertical="center" wrapText="1"/>
    </xf>
    <xf numFmtId="0" fontId="2" fillId="0" borderId="1" xfId="0" applyFont="1" applyBorder="1" applyAlignment="1">
      <alignment horizontal="center" vertical="top"/>
    </xf>
    <xf numFmtId="0" fontId="2" fillId="0" borderId="0" xfId="0" applyFont="1" applyAlignment="1">
      <alignment horizontal="left" wrapText="1"/>
    </xf>
    <xf numFmtId="0" fontId="2" fillId="0" borderId="0" xfId="0" applyFont="1" applyAlignment="1">
      <alignment horizontal="left"/>
    </xf>
    <xf numFmtId="2" fontId="2" fillId="0" borderId="7" xfId="0" applyNumberFormat="1" applyFont="1" applyBorder="1" applyAlignment="1">
      <alignment horizontal="center" vertical="center"/>
    </xf>
    <xf numFmtId="0" fontId="2" fillId="0" borderId="0" xfId="0" applyFont="1" applyAlignment="1">
      <alignment horizontal="left" wrapText="1"/>
    </xf>
    <xf numFmtId="0" fontId="2" fillId="0" borderId="0" xfId="0" applyFont="1" applyAlignment="1">
      <alignment horizontal="center" vertical="center"/>
    </xf>
    <xf numFmtId="0" fontId="10" fillId="0" borderId="0" xfId="0" applyFont="1" applyBorder="1" applyAlignment="1">
      <alignment horizontal="left" vertical="center" wrapText="1"/>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center" vertical="center"/>
    </xf>
    <xf numFmtId="2" fontId="2" fillId="0" borderId="8" xfId="0" applyNumberFormat="1" applyFont="1" applyBorder="1" applyAlignment="1">
      <alignment horizontal="center" vertical="center"/>
    </xf>
    <xf numFmtId="0" fontId="2" fillId="0" borderId="8" xfId="0" applyFont="1" applyBorder="1" applyAlignment="1">
      <alignment horizontal="left"/>
    </xf>
    <xf numFmtId="0" fontId="2" fillId="0" borderId="0" xfId="0" applyFont="1" applyBorder="1" applyAlignment="1">
      <alignment horizontal="center" vertical="top"/>
    </xf>
    <xf numFmtId="2" fontId="2" fillId="0" borderId="1" xfId="0" applyNumberFormat="1" applyFont="1" applyBorder="1" applyAlignment="1">
      <alignment horizontal="center" vertical="center"/>
    </xf>
    <xf numFmtId="0" fontId="2" fillId="0" borderId="1" xfId="0" applyFont="1" applyBorder="1" applyAlignment="1">
      <alignment horizontal="left"/>
    </xf>
    <xf numFmtId="0" fontId="10" fillId="0" borderId="0" xfId="0" applyFont="1" applyBorder="1" applyAlignment="1">
      <alignment horizontal="center" vertical="center" wrapText="1"/>
    </xf>
    <xf numFmtId="0" fontId="3" fillId="0" borderId="3" xfId="0" applyFont="1" applyBorder="1" applyAlignment="1">
      <alignment vertical="center"/>
    </xf>
    <xf numFmtId="0" fontId="2"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center" vertical="center"/>
    </xf>
    <xf numFmtId="0" fontId="10" fillId="0" borderId="0" xfId="0" applyFont="1" applyBorder="1" applyAlignment="1">
      <alignment horizontal="left" vertical="center" wrapText="1"/>
    </xf>
    <xf numFmtId="2" fontId="2" fillId="0" borderId="0" xfId="0" applyNumberFormat="1" applyFont="1"/>
    <xf numFmtId="0" fontId="2"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horizontal="center" vertical="center"/>
    </xf>
    <xf numFmtId="0" fontId="5" fillId="0" borderId="0" xfId="0" applyFont="1" applyAlignment="1">
      <alignment horizontal="left" vertical="center" wrapText="1"/>
    </xf>
    <xf numFmtId="0" fontId="8" fillId="0" borderId="0" xfId="0" applyFont="1" applyBorder="1" applyAlignment="1">
      <alignment horizontal="lef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3" fillId="0" borderId="3" xfId="0" applyFont="1" applyBorder="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left" vertical="center"/>
    </xf>
    <xf numFmtId="0" fontId="4" fillId="0" borderId="0" xfId="0" applyFont="1" applyAlignment="1">
      <alignment horizontal="center" vertical="center"/>
    </xf>
    <xf numFmtId="0" fontId="1" fillId="0" borderId="5" xfId="0" applyFont="1" applyBorder="1" applyAlignment="1">
      <alignment horizontal="right" vertical="center"/>
    </xf>
    <xf numFmtId="0" fontId="1" fillId="0" borderId="6" xfId="0" applyFont="1" applyBorder="1" applyAlignment="1">
      <alignment horizontal="right" vertical="center"/>
    </xf>
    <xf numFmtId="0" fontId="11" fillId="0" borderId="0" xfId="0" applyFont="1" applyAlignment="1">
      <alignment horizontal="center" vertical="center" wrapText="1"/>
    </xf>
    <xf numFmtId="2" fontId="11" fillId="0" borderId="0" xfId="0" applyNumberFormat="1" applyFont="1" applyAlignment="1">
      <alignment horizontal="center" vertical="center" wrapText="1"/>
    </xf>
    <xf numFmtId="164" fontId="11" fillId="0" borderId="0" xfId="0" applyNumberFormat="1" applyFont="1" applyAlignment="1">
      <alignment horizontal="center" vertical="center" wrapText="1"/>
    </xf>
    <xf numFmtId="0" fontId="11" fillId="0" borderId="0" xfId="0" applyFont="1" applyAlignment="1">
      <alignment horizontal="center" vertical="center"/>
    </xf>
    <xf numFmtId="0" fontId="11" fillId="0" borderId="0" xfId="0" applyFont="1"/>
    <xf numFmtId="0" fontId="11" fillId="0" borderId="1" xfId="0" applyFont="1" applyBorder="1" applyAlignment="1">
      <alignment horizontal="center" vertical="top"/>
    </xf>
    <xf numFmtId="0" fontId="11" fillId="0" borderId="0" xfId="0" applyFont="1" applyBorder="1" applyAlignment="1">
      <alignment horizontal="center" vertical="center"/>
    </xf>
    <xf numFmtId="0" fontId="11" fillId="0" borderId="0" xfId="0" applyFont="1" applyBorder="1"/>
    <xf numFmtId="0" fontId="11" fillId="0" borderId="0" xfId="0" applyFont="1" applyBorder="1" applyAlignment="1">
      <alignment horizontal="center" vertical="top"/>
    </xf>
    <xf numFmtId="0" fontId="12" fillId="0" borderId="0" xfId="0" applyFont="1" applyBorder="1" applyAlignment="1">
      <alignment horizontal="right" vertical="center"/>
    </xf>
    <xf numFmtId="0" fontId="11" fillId="0" borderId="0" xfId="0" applyFont="1" applyBorder="1" applyAlignment="1">
      <alignment horizontal="center" vertical="center" wrapText="1"/>
    </xf>
    <xf numFmtId="0" fontId="11" fillId="0" borderId="0" xfId="0" applyFont="1" applyBorder="1" applyAlignment="1">
      <alignment horizontal="right" vertical="top"/>
    </xf>
    <xf numFmtId="0" fontId="11" fillId="0" borderId="0" xfId="0" applyFont="1" applyBorder="1" applyAlignment="1">
      <alignment horizontal="left" vertical="top" wrapText="1"/>
    </xf>
    <xf numFmtId="0" fontId="11" fillId="0" borderId="0" xfId="0" applyFont="1" applyAlignment="1">
      <alignment horizontal="right" vertical="center"/>
    </xf>
    <xf numFmtId="2" fontId="11" fillId="0" borderId="0" xfId="0" applyNumberFormat="1" applyFont="1" applyAlignment="1">
      <alignment horizontal="center" vertical="center"/>
    </xf>
    <xf numFmtId="0" fontId="11" fillId="0" borderId="0" xfId="0" applyFont="1" applyAlignment="1">
      <alignment vertical="center"/>
    </xf>
    <xf numFmtId="2" fontId="11" fillId="0" borderId="0" xfId="0" applyNumberFormat="1" applyFont="1" applyBorder="1" applyAlignment="1">
      <alignment horizontal="right"/>
    </xf>
    <xf numFmtId="0" fontId="11" fillId="0" borderId="0" xfId="0" applyFont="1" applyBorder="1" applyAlignment="1">
      <alignment horizontal="center"/>
    </xf>
    <xf numFmtId="0" fontId="11" fillId="0" borderId="0" xfId="0" applyFont="1" applyBorder="1" applyAlignment="1"/>
    <xf numFmtId="0" fontId="11" fillId="0" borderId="0" xfId="0" applyFont="1" applyBorder="1" applyAlignment="1">
      <alignment horizontal="center"/>
    </xf>
    <xf numFmtId="0" fontId="11" fillId="0" borderId="0" xfId="0" applyNumberFormat="1" applyFont="1" applyBorder="1" applyAlignment="1">
      <alignment horizontal="right"/>
    </xf>
    <xf numFmtId="0" fontId="11" fillId="0" borderId="0" xfId="0" applyFont="1" applyBorder="1" applyAlignment="1">
      <alignment horizontal="left"/>
    </xf>
    <xf numFmtId="0" fontId="8" fillId="0" borderId="0" xfId="1" applyFont="1" applyAlignment="1">
      <alignment horizontal="center" vertical="center"/>
    </xf>
    <xf numFmtId="0" fontId="5" fillId="0" borderId="0" xfId="1" applyFont="1" applyAlignment="1">
      <alignment vertical="center"/>
    </xf>
    <xf numFmtId="0" fontId="14" fillId="0" borderId="0" xfId="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1"/>
  <sheetViews>
    <sheetView tabSelected="1" zoomScale="130" zoomScaleNormal="130" workbookViewId="0">
      <selection activeCell="B8" sqref="B8:L8"/>
    </sheetView>
  </sheetViews>
  <sheetFormatPr defaultRowHeight="12.75" x14ac:dyDescent="0.2"/>
  <cols>
    <col min="1" max="1" width="5.85546875" style="4" customWidth="1"/>
    <col min="2" max="2" width="5.28515625" style="4" customWidth="1"/>
    <col min="3" max="3" width="4.28515625" style="4" customWidth="1"/>
    <col min="4" max="5" width="5.140625" style="4" customWidth="1"/>
    <col min="6" max="6" width="6" style="4" customWidth="1"/>
    <col min="7" max="7" width="4.42578125" style="4" customWidth="1"/>
    <col min="8" max="9" width="5.140625" style="4" customWidth="1"/>
    <col min="10" max="10" width="2.28515625" style="4" customWidth="1"/>
    <col min="11" max="11" width="4.42578125" style="4" customWidth="1"/>
    <col min="12" max="12" width="5.28515625" style="4" customWidth="1"/>
    <col min="13" max="13" width="7.140625" style="4" customWidth="1"/>
    <col min="14" max="14" width="4" style="4" customWidth="1"/>
    <col min="15" max="15" width="2.85546875" style="4" customWidth="1"/>
    <col min="16" max="16" width="3.28515625" style="4" customWidth="1"/>
    <col min="17" max="17" width="8.28515625" style="4" customWidth="1"/>
    <col min="18" max="18" width="7.5703125" style="4" customWidth="1"/>
    <col min="19" max="19" width="3" style="4" customWidth="1"/>
    <col min="20" max="20" width="8.140625" style="4" customWidth="1"/>
    <col min="21" max="21" width="1.42578125" style="4" customWidth="1"/>
    <col min="22" max="16384" width="9.140625" style="4"/>
  </cols>
  <sheetData>
    <row r="1" spans="1:20" ht="23.25" customHeight="1" x14ac:dyDescent="0.2">
      <c r="A1" s="73" t="s">
        <v>71</v>
      </c>
      <c r="B1" s="73"/>
      <c r="C1" s="73"/>
      <c r="D1" s="73"/>
    </row>
    <row r="2" spans="1:20" ht="29.25" customHeight="1" x14ac:dyDescent="0.2">
      <c r="A2" s="69" t="s">
        <v>60</v>
      </c>
      <c r="B2" s="69"/>
      <c r="C2" s="69"/>
      <c r="D2" s="70" t="s">
        <v>70</v>
      </c>
      <c r="E2" s="70"/>
      <c r="F2" s="70"/>
      <c r="G2" s="70"/>
      <c r="H2" s="70"/>
      <c r="I2" s="70"/>
      <c r="J2" s="70"/>
      <c r="K2" s="70"/>
      <c r="L2" s="70"/>
      <c r="M2" s="70"/>
      <c r="N2" s="70"/>
      <c r="O2" s="70"/>
      <c r="P2" s="70"/>
      <c r="Q2" s="70"/>
      <c r="R2" s="70"/>
      <c r="S2" s="70"/>
      <c r="T2" s="70"/>
    </row>
    <row r="3" spans="1:20" ht="6" customHeight="1" x14ac:dyDescent="0.2">
      <c r="A3" s="57"/>
      <c r="B3" s="57"/>
      <c r="C3" s="57"/>
      <c r="D3" s="48" t="s">
        <v>61</v>
      </c>
      <c r="E3" s="48"/>
      <c r="F3" s="48"/>
      <c r="G3" s="48"/>
      <c r="H3" s="48"/>
      <c r="I3" s="48"/>
      <c r="J3" s="62"/>
      <c r="K3" s="62"/>
      <c r="L3" s="48"/>
      <c r="M3" s="48"/>
      <c r="N3" s="48"/>
      <c r="O3" s="48"/>
      <c r="P3" s="48"/>
      <c r="Q3" s="48"/>
      <c r="R3" s="48"/>
      <c r="S3" s="48"/>
      <c r="T3" s="48"/>
    </row>
    <row r="4" spans="1:20" ht="20.25" customHeight="1" x14ac:dyDescent="0.2">
      <c r="A4" s="58" t="s">
        <v>10</v>
      </c>
      <c r="B4" s="71" t="s">
        <v>11</v>
      </c>
      <c r="C4" s="71"/>
      <c r="D4" s="71"/>
      <c r="E4" s="71"/>
      <c r="F4" s="71"/>
      <c r="G4" s="71"/>
      <c r="H4" s="71"/>
      <c r="I4" s="71"/>
      <c r="J4" s="71"/>
      <c r="K4" s="71"/>
      <c r="L4" s="71"/>
      <c r="M4" s="71" t="s">
        <v>12</v>
      </c>
      <c r="N4" s="71"/>
      <c r="O4" s="71" t="s">
        <v>13</v>
      </c>
      <c r="P4" s="71"/>
      <c r="Q4" s="71"/>
      <c r="R4" s="58" t="s">
        <v>14</v>
      </c>
      <c r="S4" s="71" t="s">
        <v>15</v>
      </c>
      <c r="T4" s="71"/>
    </row>
    <row r="5" spans="1:20" ht="15.75" customHeight="1" x14ac:dyDescent="0.2">
      <c r="A5" s="47">
        <v>1</v>
      </c>
      <c r="B5" s="65" t="s">
        <v>46</v>
      </c>
      <c r="C5" s="65"/>
      <c r="D5" s="65"/>
      <c r="E5" s="65"/>
      <c r="F5" s="65"/>
      <c r="G5" s="65"/>
      <c r="H5" s="65"/>
      <c r="I5" s="65"/>
      <c r="J5" s="65"/>
      <c r="K5" s="65"/>
      <c r="L5" s="65"/>
      <c r="M5" s="12"/>
      <c r="N5" s="12"/>
      <c r="O5" s="12"/>
      <c r="P5" s="12"/>
      <c r="Q5" s="12"/>
      <c r="R5" s="18"/>
      <c r="S5" s="12"/>
      <c r="T5" s="12"/>
    </row>
    <row r="6" spans="1:20" ht="6.75" customHeight="1" x14ac:dyDescent="0.2">
      <c r="A6" s="47"/>
      <c r="B6" s="46"/>
      <c r="C6" s="46"/>
      <c r="D6" s="46"/>
      <c r="E6" s="46"/>
      <c r="F6" s="46"/>
      <c r="G6" s="46"/>
      <c r="H6" s="46"/>
      <c r="I6" s="46"/>
      <c r="J6" s="60"/>
      <c r="K6" s="60"/>
      <c r="L6" s="46"/>
      <c r="M6" s="12"/>
      <c r="N6" s="12"/>
      <c r="O6" s="12"/>
      <c r="P6" s="12"/>
      <c r="Q6" s="12"/>
      <c r="R6" s="18"/>
      <c r="S6" s="12"/>
      <c r="T6" s="12"/>
    </row>
    <row r="7" spans="1:20" ht="20.25" customHeight="1" thickBot="1" x14ac:dyDescent="0.25">
      <c r="A7" s="47"/>
      <c r="B7" s="77">
        <v>1</v>
      </c>
      <c r="C7" s="77" t="s">
        <v>0</v>
      </c>
      <c r="D7" s="77">
        <v>160</v>
      </c>
      <c r="E7" s="77" t="s">
        <v>0</v>
      </c>
      <c r="F7" s="77">
        <v>3</v>
      </c>
      <c r="G7" s="77" t="s">
        <v>0</v>
      </c>
      <c r="H7" s="78">
        <v>0.75</v>
      </c>
      <c r="I7" s="23"/>
      <c r="J7" s="23"/>
      <c r="K7" s="23"/>
      <c r="L7" s="27" t="s">
        <v>5</v>
      </c>
      <c r="M7" s="26">
        <f>B7*D7*F7*H7</f>
        <v>360</v>
      </c>
      <c r="N7" s="28" t="s">
        <v>1</v>
      </c>
      <c r="O7" s="27" t="s">
        <v>2</v>
      </c>
      <c r="P7" s="28" t="s">
        <v>3</v>
      </c>
      <c r="Q7" s="29">
        <v>605</v>
      </c>
      <c r="R7" s="30" t="s">
        <v>47</v>
      </c>
      <c r="S7" s="30" t="s">
        <v>4</v>
      </c>
      <c r="T7" s="31">
        <f>M7*Q7/100</f>
        <v>2178</v>
      </c>
    </row>
    <row r="8" spans="1:20" ht="113.25" customHeight="1" x14ac:dyDescent="0.2">
      <c r="A8" s="2">
        <v>2</v>
      </c>
      <c r="B8" s="65" t="s">
        <v>25</v>
      </c>
      <c r="C8" s="65"/>
      <c r="D8" s="65"/>
      <c r="E8" s="65"/>
      <c r="F8" s="65"/>
      <c r="G8" s="65"/>
      <c r="H8" s="65"/>
      <c r="I8" s="65"/>
      <c r="J8" s="65"/>
      <c r="K8" s="65"/>
      <c r="L8" s="65"/>
      <c r="M8" s="12"/>
      <c r="N8" s="12"/>
      <c r="O8" s="12"/>
      <c r="P8" s="12"/>
      <c r="Q8" s="12"/>
      <c r="R8" s="18"/>
      <c r="S8" s="12"/>
      <c r="T8" s="12"/>
    </row>
    <row r="9" spans="1:20" ht="4.5" customHeight="1" x14ac:dyDescent="0.2">
      <c r="A9" s="2"/>
      <c r="B9" s="3"/>
      <c r="C9" s="3"/>
      <c r="D9" s="3"/>
      <c r="E9" s="3"/>
      <c r="F9" s="3"/>
      <c r="G9" s="3"/>
      <c r="H9" s="3"/>
      <c r="I9" s="3"/>
      <c r="J9" s="60"/>
      <c r="K9" s="60"/>
      <c r="L9" s="3"/>
      <c r="M9" s="12"/>
      <c r="N9" s="12"/>
      <c r="O9" s="12"/>
      <c r="P9" s="12"/>
      <c r="Q9" s="12"/>
      <c r="R9" s="18"/>
      <c r="S9" s="12"/>
      <c r="T9" s="12"/>
    </row>
    <row r="10" spans="1:20" ht="21" customHeight="1" thickBot="1" x14ac:dyDescent="0.25">
      <c r="A10" s="2"/>
      <c r="B10" s="77">
        <v>1</v>
      </c>
      <c r="C10" s="77" t="s">
        <v>0</v>
      </c>
      <c r="D10" s="77">
        <f>D7</f>
        <v>160</v>
      </c>
      <c r="E10" s="77" t="s">
        <v>0</v>
      </c>
      <c r="F10" s="77">
        <v>3</v>
      </c>
      <c r="G10" s="77" t="s">
        <v>0</v>
      </c>
      <c r="H10" s="79">
        <v>3</v>
      </c>
      <c r="I10" s="23"/>
      <c r="J10" s="23"/>
      <c r="K10" s="23"/>
      <c r="L10" s="27" t="s">
        <v>5</v>
      </c>
      <c r="M10" s="26">
        <f>B10*D10*F10*H10</f>
        <v>1440</v>
      </c>
      <c r="N10" s="28" t="s">
        <v>1</v>
      </c>
      <c r="O10" s="27" t="s">
        <v>2</v>
      </c>
      <c r="P10" s="28" t="s">
        <v>3</v>
      </c>
      <c r="Q10" s="29">
        <v>3600</v>
      </c>
      <c r="R10" s="30" t="s">
        <v>27</v>
      </c>
      <c r="S10" s="30" t="s">
        <v>4</v>
      </c>
      <c r="T10" s="31">
        <f>M10*Q10/1000</f>
        <v>5184</v>
      </c>
    </row>
    <row r="11" spans="1:20" ht="3" customHeight="1" x14ac:dyDescent="0.2">
      <c r="A11" s="2"/>
      <c r="B11" s="23"/>
      <c r="C11" s="23"/>
      <c r="D11" s="23"/>
      <c r="E11" s="23"/>
      <c r="F11" s="23"/>
      <c r="G11" s="23"/>
      <c r="H11" s="25"/>
      <c r="I11" s="23"/>
      <c r="J11" s="23"/>
      <c r="K11" s="23"/>
      <c r="L11" s="27"/>
      <c r="M11" s="32"/>
      <c r="N11" s="28"/>
      <c r="O11" s="27"/>
      <c r="P11" s="28"/>
      <c r="Q11" s="29"/>
      <c r="R11" s="30"/>
      <c r="S11" s="30"/>
      <c r="T11" s="31"/>
    </row>
    <row r="12" spans="1:20" ht="114" customHeight="1" x14ac:dyDescent="0.2">
      <c r="A12" s="2">
        <v>3</v>
      </c>
      <c r="B12" s="64" t="s">
        <v>26</v>
      </c>
      <c r="C12" s="64"/>
      <c r="D12" s="64"/>
      <c r="E12" s="64"/>
      <c r="F12" s="64"/>
      <c r="G12" s="64"/>
      <c r="H12" s="64"/>
      <c r="I12" s="64"/>
      <c r="J12" s="64"/>
      <c r="K12" s="64"/>
      <c r="L12" s="64"/>
      <c r="M12" s="12"/>
      <c r="N12" s="12"/>
      <c r="O12" s="12"/>
      <c r="P12" s="12"/>
      <c r="Q12" s="12"/>
      <c r="R12" s="18"/>
      <c r="S12" s="12"/>
      <c r="T12" s="12"/>
    </row>
    <row r="13" spans="1:20" ht="4.5" customHeight="1" x14ac:dyDescent="0.2">
      <c r="A13" s="2"/>
      <c r="B13" s="3"/>
      <c r="C13" s="3"/>
      <c r="D13" s="3"/>
      <c r="E13" s="3"/>
      <c r="F13" s="3"/>
      <c r="G13" s="3"/>
      <c r="H13" s="3"/>
      <c r="I13" s="3"/>
      <c r="J13" s="60"/>
      <c r="K13" s="60"/>
      <c r="L13" s="3"/>
      <c r="M13" s="12"/>
      <c r="N13" s="12"/>
      <c r="O13" s="12"/>
      <c r="P13" s="12"/>
      <c r="Q13" s="12"/>
      <c r="R13" s="18"/>
      <c r="S13" s="12"/>
      <c r="T13" s="12"/>
    </row>
    <row r="14" spans="1:20" ht="15" customHeight="1" thickBot="1" x14ac:dyDescent="0.25">
      <c r="A14" s="2"/>
      <c r="B14" s="23">
        <v>1</v>
      </c>
      <c r="C14" s="23" t="s">
        <v>0</v>
      </c>
      <c r="D14" s="23">
        <f>D10</f>
        <v>160</v>
      </c>
      <c r="E14" s="23" t="s">
        <v>0</v>
      </c>
      <c r="F14" s="23">
        <v>3</v>
      </c>
      <c r="G14" s="23" t="s">
        <v>0</v>
      </c>
      <c r="H14" s="25">
        <v>2</v>
      </c>
      <c r="I14" s="23"/>
      <c r="J14" s="23"/>
      <c r="K14" s="23"/>
      <c r="L14" s="27" t="s">
        <v>5</v>
      </c>
      <c r="M14" s="26">
        <f>B14*D14*F14*H14</f>
        <v>960</v>
      </c>
      <c r="N14" s="28" t="s">
        <v>1</v>
      </c>
      <c r="O14" s="27" t="s">
        <v>2</v>
      </c>
      <c r="P14" s="28" t="s">
        <v>3</v>
      </c>
      <c r="Q14" s="29">
        <v>5400</v>
      </c>
      <c r="R14" s="30" t="s">
        <v>27</v>
      </c>
      <c r="S14" s="30" t="s">
        <v>4</v>
      </c>
      <c r="T14" s="31">
        <f>M14*Q14/1000</f>
        <v>5184</v>
      </c>
    </row>
    <row r="15" spans="1:20" ht="15" customHeight="1" x14ac:dyDescent="0.2">
      <c r="A15" s="2"/>
      <c r="B15" s="3"/>
      <c r="C15" s="3"/>
      <c r="D15" s="3"/>
      <c r="E15" s="3"/>
      <c r="F15" s="3"/>
      <c r="G15" s="3"/>
      <c r="H15" s="3"/>
      <c r="I15" s="3"/>
      <c r="J15" s="60"/>
      <c r="K15" s="60"/>
      <c r="L15" s="3"/>
      <c r="M15" s="12"/>
      <c r="N15" s="12"/>
      <c r="O15" s="12"/>
      <c r="P15" s="12"/>
      <c r="Q15" s="12"/>
      <c r="R15" s="18"/>
      <c r="S15" s="12"/>
      <c r="T15" s="12"/>
    </row>
    <row r="16" spans="1:20" ht="66.75" customHeight="1" x14ac:dyDescent="0.2">
      <c r="A16" s="51">
        <v>4</v>
      </c>
      <c r="B16" s="65" t="s">
        <v>49</v>
      </c>
      <c r="C16" s="65"/>
      <c r="D16" s="65"/>
      <c r="E16" s="65"/>
      <c r="F16" s="65"/>
      <c r="G16" s="65"/>
      <c r="H16" s="65"/>
      <c r="I16" s="65"/>
      <c r="J16" s="65"/>
      <c r="K16" s="65"/>
      <c r="L16" s="65"/>
      <c r="M16" s="12"/>
      <c r="N16" s="12"/>
      <c r="O16" s="12"/>
      <c r="P16" s="12"/>
      <c r="Q16" s="12"/>
      <c r="R16" s="18"/>
      <c r="S16" s="12"/>
      <c r="T16" s="12"/>
    </row>
    <row r="17" spans="1:20" ht="15" customHeight="1" x14ac:dyDescent="0.2">
      <c r="A17" s="51"/>
      <c r="B17" s="49"/>
      <c r="C17" s="80">
        <v>4</v>
      </c>
      <c r="D17" s="80" t="s">
        <v>0</v>
      </c>
      <c r="E17" s="80">
        <v>3.14</v>
      </c>
      <c r="F17" s="80" t="s">
        <v>0</v>
      </c>
      <c r="G17" s="80" t="s">
        <v>50</v>
      </c>
      <c r="H17" s="80" t="s">
        <v>0</v>
      </c>
      <c r="I17" s="80">
        <v>4</v>
      </c>
      <c r="J17" s="61"/>
      <c r="K17" s="61"/>
      <c r="L17" s="5" t="s">
        <v>5</v>
      </c>
      <c r="M17" s="20">
        <f>(E17)/E18*(6*6)*I17*C17</f>
        <v>452.16</v>
      </c>
      <c r="N17" s="28" t="s">
        <v>1</v>
      </c>
      <c r="O17" s="27" t="s">
        <v>2</v>
      </c>
      <c r="P17" s="28" t="s">
        <v>3</v>
      </c>
      <c r="Q17" s="29">
        <v>3176.35</v>
      </c>
      <c r="R17" s="30" t="s">
        <v>51</v>
      </c>
      <c r="S17" s="30" t="s">
        <v>4</v>
      </c>
      <c r="T17" s="31">
        <f>M17*Q17/1000</f>
        <v>1436.2184159999999</v>
      </c>
    </row>
    <row r="18" spans="1:20" ht="8.25" customHeight="1" x14ac:dyDescent="0.2">
      <c r="A18" s="51"/>
      <c r="B18" s="49"/>
      <c r="C18" s="81"/>
      <c r="D18" s="81"/>
      <c r="E18" s="82">
        <v>4</v>
      </c>
      <c r="F18" s="81"/>
      <c r="G18" s="81"/>
      <c r="H18" s="81"/>
      <c r="I18" s="81"/>
      <c r="N18" s="12"/>
      <c r="O18" s="12"/>
      <c r="P18" s="12"/>
      <c r="Q18" s="12"/>
      <c r="R18" s="18"/>
      <c r="S18" s="12"/>
      <c r="T18" s="12"/>
    </row>
    <row r="19" spans="1:20" ht="15" customHeight="1" x14ac:dyDescent="0.2">
      <c r="A19" s="34">
        <v>5</v>
      </c>
      <c r="B19" s="72" t="s">
        <v>52</v>
      </c>
      <c r="C19" s="72"/>
      <c r="D19" s="72"/>
      <c r="E19" s="72"/>
      <c r="F19" s="72"/>
      <c r="G19" s="72"/>
      <c r="H19" s="72"/>
      <c r="I19" s="49"/>
      <c r="J19" s="60"/>
      <c r="K19" s="60"/>
      <c r="L19" s="49"/>
      <c r="M19" s="12"/>
      <c r="N19" s="12"/>
      <c r="O19" s="12"/>
      <c r="P19" s="12"/>
      <c r="Q19" s="12"/>
      <c r="R19" s="18"/>
      <c r="S19" s="12"/>
      <c r="T19" s="12"/>
    </row>
    <row r="20" spans="1:20" ht="15" customHeight="1" x14ac:dyDescent="0.2">
      <c r="A20" s="51"/>
      <c r="B20" s="49"/>
      <c r="C20" s="49"/>
      <c r="D20" s="49"/>
      <c r="E20" s="49"/>
      <c r="F20" s="49"/>
      <c r="G20" s="49"/>
      <c r="H20" s="49"/>
      <c r="I20" s="49"/>
      <c r="J20" s="60"/>
      <c r="K20" s="60"/>
      <c r="L20" s="49"/>
      <c r="M20" s="12"/>
      <c r="N20" s="12"/>
      <c r="O20" s="12"/>
      <c r="P20" s="12"/>
      <c r="Q20" s="12"/>
      <c r="R20" s="18"/>
      <c r="S20" s="12"/>
      <c r="T20" s="12"/>
    </row>
    <row r="21" spans="1:20" ht="15" customHeight="1" x14ac:dyDescent="0.2">
      <c r="A21" s="51"/>
      <c r="B21" s="49"/>
      <c r="C21" s="83">
        <f>C17</f>
        <v>4</v>
      </c>
      <c r="D21" s="83" t="s">
        <v>0</v>
      </c>
      <c r="E21" s="83">
        <v>3.14</v>
      </c>
      <c r="F21" s="83" t="s">
        <v>0</v>
      </c>
      <c r="G21" s="83" t="s">
        <v>50</v>
      </c>
      <c r="H21" s="83" t="s">
        <v>0</v>
      </c>
      <c r="I21" s="83">
        <v>3</v>
      </c>
      <c r="J21" s="61"/>
      <c r="K21" s="61"/>
      <c r="L21" s="5" t="s">
        <v>5</v>
      </c>
      <c r="M21" s="20">
        <f>(E21)/E22*(6*6)*I21*C21</f>
        <v>339.12</v>
      </c>
      <c r="N21" s="28" t="s">
        <v>1</v>
      </c>
      <c r="O21" s="27" t="s">
        <v>2</v>
      </c>
      <c r="P21" s="28" t="s">
        <v>3</v>
      </c>
      <c r="Q21" s="29">
        <v>1058.75</v>
      </c>
      <c r="R21" s="30" t="s">
        <v>51</v>
      </c>
      <c r="S21" s="30" t="s">
        <v>4</v>
      </c>
      <c r="T21" s="31">
        <f>M21*Q21/1000</f>
        <v>359.04329999999999</v>
      </c>
    </row>
    <row r="22" spans="1:20" ht="15" customHeight="1" x14ac:dyDescent="0.2">
      <c r="A22" s="51"/>
      <c r="B22" s="49"/>
      <c r="C22" s="84"/>
      <c r="D22" s="84"/>
      <c r="E22" s="85">
        <v>4</v>
      </c>
      <c r="F22" s="84"/>
      <c r="G22" s="84"/>
      <c r="H22" s="84"/>
      <c r="I22" s="84"/>
      <c r="N22" s="12"/>
      <c r="O22" s="12"/>
      <c r="P22" s="12"/>
      <c r="Q22" s="12"/>
      <c r="R22" s="18"/>
      <c r="S22" s="12"/>
      <c r="T22" s="12"/>
    </row>
    <row r="23" spans="1:20" ht="15" customHeight="1" x14ac:dyDescent="0.2">
      <c r="A23" s="51"/>
      <c r="B23" s="49"/>
      <c r="C23" s="49"/>
      <c r="D23" s="49"/>
      <c r="E23" s="49"/>
      <c r="F23" s="49"/>
      <c r="G23" s="49"/>
      <c r="H23" s="49"/>
      <c r="I23" s="49"/>
      <c r="J23" s="60"/>
      <c r="K23" s="60"/>
      <c r="L23" s="49"/>
      <c r="M23" s="12"/>
      <c r="N23" s="12"/>
      <c r="O23" s="12"/>
      <c r="P23" s="12"/>
      <c r="Q23" s="12"/>
      <c r="R23" s="18"/>
      <c r="S23" s="12"/>
      <c r="T23" s="12"/>
    </row>
    <row r="24" spans="1:20" ht="36.75" customHeight="1" x14ac:dyDescent="0.2">
      <c r="A24" s="47">
        <v>6</v>
      </c>
      <c r="B24" s="64" t="s">
        <v>48</v>
      </c>
      <c r="C24" s="64"/>
      <c r="D24" s="64"/>
      <c r="E24" s="64"/>
      <c r="F24" s="64"/>
      <c r="G24" s="64"/>
      <c r="H24" s="64"/>
      <c r="I24" s="64"/>
      <c r="J24" s="64"/>
      <c r="K24" s="64"/>
      <c r="L24" s="64"/>
      <c r="M24" s="12"/>
      <c r="N24" s="12"/>
      <c r="O24" s="12"/>
      <c r="P24" s="12"/>
      <c r="Q24" s="12"/>
      <c r="R24" s="18"/>
      <c r="S24" s="12"/>
      <c r="T24" s="12"/>
    </row>
    <row r="25" spans="1:20" ht="15" customHeight="1" thickBot="1" x14ac:dyDescent="0.25">
      <c r="A25" s="47"/>
      <c r="B25" s="59" t="s">
        <v>69</v>
      </c>
      <c r="C25" s="46"/>
      <c r="D25" s="46"/>
      <c r="E25" s="46"/>
      <c r="F25" s="46"/>
      <c r="G25" s="46"/>
      <c r="H25" s="46"/>
      <c r="I25" s="46"/>
      <c r="J25" s="60"/>
      <c r="K25" s="60"/>
      <c r="L25" s="46"/>
      <c r="M25" s="26">
        <f>M21+M14</f>
        <v>1299.1199999999999</v>
      </c>
      <c r="N25" s="28" t="s">
        <v>1</v>
      </c>
      <c r="O25" s="27" t="s">
        <v>2</v>
      </c>
      <c r="P25" s="28" t="s">
        <v>3</v>
      </c>
      <c r="Q25" s="29">
        <v>543</v>
      </c>
      <c r="R25" s="30" t="s">
        <v>47</v>
      </c>
      <c r="S25" s="30" t="s">
        <v>4</v>
      </c>
      <c r="T25" s="31">
        <f>M25*Q25/100</f>
        <v>7054.2215999999989</v>
      </c>
    </row>
    <row r="26" spans="1:20" ht="6" customHeight="1" x14ac:dyDescent="0.2">
      <c r="A26" s="47"/>
      <c r="B26" s="46"/>
      <c r="C26" s="46"/>
      <c r="D26" s="46"/>
      <c r="E26" s="46"/>
      <c r="F26" s="46"/>
      <c r="G26" s="46"/>
      <c r="H26" s="46"/>
      <c r="I26" s="46"/>
      <c r="J26" s="60"/>
      <c r="K26" s="60"/>
      <c r="L26" s="46"/>
      <c r="M26" s="12"/>
      <c r="N26" s="12"/>
      <c r="O26" s="12"/>
      <c r="P26" s="12"/>
      <c r="Q26" s="12"/>
      <c r="R26" s="18"/>
      <c r="S26" s="12"/>
      <c r="T26" s="12"/>
    </row>
    <row r="27" spans="1:20" ht="54.75" customHeight="1" x14ac:dyDescent="0.2">
      <c r="A27" s="2">
        <v>7</v>
      </c>
      <c r="B27" s="65" t="s">
        <v>28</v>
      </c>
      <c r="C27" s="65"/>
      <c r="D27" s="65"/>
      <c r="E27" s="65"/>
      <c r="F27" s="65"/>
      <c r="G27" s="65"/>
      <c r="H27" s="65"/>
      <c r="I27" s="65"/>
      <c r="J27" s="65"/>
      <c r="K27" s="65"/>
      <c r="L27" s="65"/>
      <c r="M27" s="12"/>
      <c r="N27" s="12"/>
      <c r="O27" s="12"/>
      <c r="P27" s="12"/>
      <c r="Q27" s="12"/>
      <c r="R27" s="18"/>
      <c r="S27" s="12"/>
      <c r="T27" s="12"/>
    </row>
    <row r="28" spans="1:20" ht="6.75" customHeight="1" x14ac:dyDescent="0.2">
      <c r="A28" s="2"/>
      <c r="B28" s="3"/>
      <c r="C28" s="3"/>
      <c r="D28" s="3"/>
      <c r="E28" s="3"/>
      <c r="F28" s="3"/>
      <c r="G28" s="3"/>
      <c r="H28" s="3"/>
      <c r="I28" s="3"/>
      <c r="J28" s="60"/>
      <c r="K28" s="60"/>
      <c r="L28" s="3"/>
      <c r="M28" s="12"/>
      <c r="N28" s="12"/>
      <c r="O28" s="12"/>
      <c r="P28" s="12"/>
      <c r="Q28" s="12"/>
      <c r="R28" s="18"/>
      <c r="S28" s="12"/>
      <c r="T28" s="12"/>
    </row>
    <row r="29" spans="1:20" ht="15" customHeight="1" thickBot="1" x14ac:dyDescent="0.25">
      <c r="A29" s="33" t="s">
        <v>62</v>
      </c>
      <c r="B29" s="77">
        <v>1</v>
      </c>
      <c r="C29" s="77" t="s">
        <v>0</v>
      </c>
      <c r="D29" s="77">
        <f>D14</f>
        <v>160</v>
      </c>
      <c r="E29" s="77"/>
      <c r="F29" s="23"/>
      <c r="G29" s="23"/>
      <c r="H29" s="25"/>
      <c r="I29" s="23"/>
      <c r="J29" s="23"/>
      <c r="K29" s="23"/>
      <c r="L29" s="27" t="s">
        <v>5</v>
      </c>
      <c r="M29" s="26">
        <f>B29*D29</f>
        <v>160</v>
      </c>
      <c r="N29" s="28" t="s">
        <v>29</v>
      </c>
      <c r="O29" s="27" t="s">
        <v>2</v>
      </c>
      <c r="P29" s="28" t="s">
        <v>3</v>
      </c>
      <c r="Q29" s="29">
        <v>412</v>
      </c>
      <c r="R29" s="30" t="s">
        <v>30</v>
      </c>
      <c r="S29" s="30" t="s">
        <v>4</v>
      </c>
      <c r="T29" s="31">
        <f>M29*Q29</f>
        <v>65920</v>
      </c>
    </row>
    <row r="30" spans="1:20" ht="5.25" customHeight="1" x14ac:dyDescent="0.2">
      <c r="A30" s="2"/>
      <c r="B30" s="3"/>
      <c r="C30" s="3"/>
      <c r="D30" s="3"/>
      <c r="E30" s="3"/>
      <c r="F30" s="3"/>
      <c r="G30" s="3"/>
      <c r="H30" s="3"/>
      <c r="I30" s="3"/>
      <c r="J30" s="60"/>
      <c r="K30" s="60"/>
      <c r="L30" s="3"/>
      <c r="M30" s="12"/>
      <c r="N30" s="12"/>
      <c r="O30" s="12"/>
      <c r="P30" s="12"/>
      <c r="Q30" s="12"/>
      <c r="R30" s="18"/>
      <c r="S30" s="12"/>
      <c r="T30" s="12"/>
    </row>
    <row r="31" spans="1:20" ht="45" customHeight="1" x14ac:dyDescent="0.2">
      <c r="A31" s="19">
        <v>8</v>
      </c>
      <c r="B31" s="67" t="s">
        <v>32</v>
      </c>
      <c r="C31" s="67"/>
      <c r="D31" s="67"/>
      <c r="E31" s="67"/>
      <c r="F31" s="67"/>
      <c r="G31" s="67"/>
      <c r="H31" s="67"/>
      <c r="I31" s="67"/>
      <c r="J31" s="67"/>
      <c r="K31" s="67"/>
      <c r="L31" s="67"/>
      <c r="M31" s="12"/>
      <c r="N31" s="12"/>
      <c r="O31" s="12"/>
      <c r="P31" s="12"/>
      <c r="Q31" s="12"/>
      <c r="R31" s="18"/>
      <c r="S31" s="12"/>
      <c r="T31" s="12"/>
    </row>
    <row r="32" spans="1:20" ht="15" customHeight="1" x14ac:dyDescent="0.2">
      <c r="A32" s="2"/>
      <c r="B32" s="35" t="s">
        <v>39</v>
      </c>
      <c r="C32" s="43"/>
      <c r="D32" s="43"/>
      <c r="E32" s="43"/>
      <c r="F32" s="43"/>
      <c r="G32" s="43"/>
      <c r="H32" s="43"/>
      <c r="I32" s="43"/>
      <c r="J32" s="60"/>
      <c r="K32" s="60"/>
      <c r="L32" s="43"/>
      <c r="M32" s="12"/>
      <c r="N32" s="12"/>
      <c r="O32" s="12"/>
      <c r="P32" s="12"/>
      <c r="Q32" s="12"/>
      <c r="R32" s="18"/>
      <c r="S32" s="12"/>
      <c r="T32" s="12"/>
    </row>
    <row r="33" spans="1:20" ht="15" customHeight="1" x14ac:dyDescent="0.2">
      <c r="B33" s="23"/>
      <c r="C33" s="83">
        <f>C21</f>
        <v>4</v>
      </c>
      <c r="D33" s="83" t="s">
        <v>0</v>
      </c>
      <c r="E33" s="83">
        <v>3.14</v>
      </c>
      <c r="F33" s="83" t="s">
        <v>0</v>
      </c>
      <c r="G33" s="83" t="s">
        <v>50</v>
      </c>
      <c r="H33" s="83" t="s">
        <v>0</v>
      </c>
      <c r="I33" s="83">
        <v>0.5</v>
      </c>
      <c r="J33" s="83"/>
      <c r="K33" s="61"/>
      <c r="L33" s="5" t="s">
        <v>5</v>
      </c>
      <c r="M33" s="20">
        <f>(E33)/E34*(6*6)*I33*C33</f>
        <v>56.52</v>
      </c>
      <c r="N33" s="28" t="s">
        <v>1</v>
      </c>
      <c r="O33" s="27" t="s">
        <v>2</v>
      </c>
      <c r="P33" s="28" t="s">
        <v>3</v>
      </c>
      <c r="Q33" s="29">
        <v>11288.25</v>
      </c>
      <c r="R33" s="30" t="s">
        <v>22</v>
      </c>
      <c r="S33" s="30" t="s">
        <v>4</v>
      </c>
      <c r="T33" s="31">
        <f>M33*Q33%</f>
        <v>6380.1189000000004</v>
      </c>
    </row>
    <row r="34" spans="1:20" ht="4.5" customHeight="1" x14ac:dyDescent="0.2">
      <c r="A34" s="2"/>
      <c r="B34" s="43"/>
      <c r="C34" s="84"/>
      <c r="D34" s="84"/>
      <c r="E34" s="85">
        <v>4</v>
      </c>
      <c r="F34" s="84"/>
      <c r="G34" s="84"/>
      <c r="H34" s="84"/>
      <c r="I34" s="84"/>
      <c r="J34" s="84"/>
      <c r="N34" s="12"/>
      <c r="O34" s="12"/>
      <c r="P34" s="12"/>
      <c r="Q34" s="12"/>
      <c r="R34" s="18"/>
      <c r="S34" s="12"/>
      <c r="T34" s="12"/>
    </row>
    <row r="35" spans="1:20" ht="15" customHeight="1" x14ac:dyDescent="0.2">
      <c r="A35" s="2"/>
      <c r="B35" s="35" t="s">
        <v>31</v>
      </c>
      <c r="C35" s="43"/>
      <c r="D35" s="43"/>
      <c r="E35" s="43"/>
      <c r="F35" s="43"/>
      <c r="G35" s="43"/>
      <c r="H35" s="43"/>
      <c r="I35" s="43"/>
      <c r="J35" s="60"/>
      <c r="K35" s="60"/>
      <c r="L35" s="43"/>
      <c r="M35" s="12"/>
      <c r="N35" s="12"/>
      <c r="O35" s="12"/>
      <c r="P35" s="12"/>
      <c r="Q35" s="12"/>
      <c r="R35" s="18"/>
      <c r="S35" s="12"/>
      <c r="T35" s="12"/>
    </row>
    <row r="36" spans="1:20" ht="15" customHeight="1" x14ac:dyDescent="0.2">
      <c r="A36" s="86">
        <v>1</v>
      </c>
      <c r="B36" s="87" t="s">
        <v>0</v>
      </c>
      <c r="C36" s="83">
        <f>C33</f>
        <v>4</v>
      </c>
      <c r="D36" s="83" t="s">
        <v>0</v>
      </c>
      <c r="E36" s="83">
        <v>3.14</v>
      </c>
      <c r="F36" s="83" t="s">
        <v>0</v>
      </c>
      <c r="G36" s="83" t="s">
        <v>64</v>
      </c>
      <c r="H36" s="83" t="s">
        <v>0</v>
      </c>
      <c r="I36" s="83">
        <v>1.33</v>
      </c>
      <c r="J36" s="61"/>
      <c r="K36" s="61"/>
      <c r="L36" s="5" t="s">
        <v>5</v>
      </c>
      <c r="M36" s="20">
        <f>(E36)/E37*(4*4)*I36*C36/1/2</f>
        <v>33.409600000000005</v>
      </c>
      <c r="N36" s="28" t="s">
        <v>1</v>
      </c>
      <c r="O36" s="27" t="s">
        <v>2</v>
      </c>
      <c r="P36" s="28" t="s">
        <v>3</v>
      </c>
      <c r="Q36" s="29">
        <v>14429.25</v>
      </c>
      <c r="R36" s="30" t="s">
        <v>22</v>
      </c>
      <c r="S36" s="30" t="s">
        <v>4</v>
      </c>
      <c r="T36" s="31">
        <f>M36*Q36%</f>
        <v>4820.7547080000004</v>
      </c>
    </row>
    <row r="37" spans="1:20" ht="5.25" customHeight="1" x14ac:dyDescent="0.2">
      <c r="A37" s="88">
        <v>2</v>
      </c>
      <c r="B37" s="89"/>
      <c r="C37" s="84"/>
      <c r="D37" s="84"/>
      <c r="E37" s="85">
        <v>4</v>
      </c>
      <c r="F37" s="84"/>
      <c r="G37" s="84"/>
      <c r="H37" s="84"/>
      <c r="I37" s="84"/>
      <c r="N37" s="12"/>
      <c r="O37" s="12"/>
      <c r="P37" s="12"/>
      <c r="Q37" s="12"/>
      <c r="R37" s="18"/>
      <c r="S37" s="12"/>
      <c r="T37" s="12"/>
    </row>
    <row r="38" spans="1:20" ht="104.25" customHeight="1" x14ac:dyDescent="0.2">
      <c r="A38" s="2">
        <v>9</v>
      </c>
      <c r="B38" s="65" t="s">
        <v>35</v>
      </c>
      <c r="C38" s="65"/>
      <c r="D38" s="65"/>
      <c r="E38" s="65"/>
      <c r="F38" s="65"/>
      <c r="G38" s="65"/>
      <c r="H38" s="65"/>
      <c r="I38" s="65"/>
      <c r="J38" s="65"/>
      <c r="K38" s="65"/>
      <c r="L38" s="65"/>
    </row>
    <row r="39" spans="1:20" ht="16.5" hidden="1" customHeight="1" x14ac:dyDescent="0.2">
      <c r="A39" s="66" t="s">
        <v>40</v>
      </c>
      <c r="B39" s="66"/>
      <c r="C39" s="2">
        <f>C36</f>
        <v>4</v>
      </c>
      <c r="D39" s="2" t="s">
        <v>0</v>
      </c>
      <c r="E39" s="2">
        <v>3.14</v>
      </c>
      <c r="F39" s="2" t="s">
        <v>0</v>
      </c>
      <c r="G39" s="2" t="s">
        <v>63</v>
      </c>
      <c r="H39" s="2" t="s">
        <v>0</v>
      </c>
      <c r="I39" s="2">
        <v>0.5</v>
      </c>
      <c r="J39" s="61"/>
      <c r="K39" s="61"/>
      <c r="L39" s="5" t="s">
        <v>5</v>
      </c>
      <c r="M39" s="20">
        <f>(E39)/E40*(5*5)*I39*C39</f>
        <v>39.25</v>
      </c>
      <c r="N39" s="44" t="s">
        <v>1</v>
      </c>
    </row>
    <row r="40" spans="1:20" ht="16.5" hidden="1" customHeight="1" x14ac:dyDescent="0.2">
      <c r="A40" s="2"/>
      <c r="B40" s="43"/>
      <c r="E40" s="42">
        <v>4</v>
      </c>
    </row>
    <row r="41" spans="1:20" ht="16.5" hidden="1" customHeight="1" x14ac:dyDescent="0.2">
      <c r="A41" s="66" t="s">
        <v>41</v>
      </c>
      <c r="B41" s="66"/>
      <c r="C41" s="23">
        <f>C39</f>
        <v>4</v>
      </c>
      <c r="D41" s="23" t="s">
        <v>0</v>
      </c>
      <c r="E41" s="23">
        <v>3.14</v>
      </c>
      <c r="F41" s="23" t="s">
        <v>0</v>
      </c>
      <c r="G41" s="23">
        <v>4.5</v>
      </c>
      <c r="H41" s="23" t="s">
        <v>0</v>
      </c>
      <c r="I41" s="25">
        <v>0.5</v>
      </c>
      <c r="J41" s="25" t="s">
        <v>0</v>
      </c>
      <c r="K41" s="24">
        <v>4</v>
      </c>
      <c r="L41" s="41"/>
      <c r="M41" s="24">
        <f>C41*E41*G41*I41*K41</f>
        <v>113.04</v>
      </c>
      <c r="N41" s="32" t="s">
        <v>1</v>
      </c>
    </row>
    <row r="42" spans="1:20" ht="16.5" hidden="1" customHeight="1" thickBot="1" x14ac:dyDescent="0.25">
      <c r="A42" s="66" t="s">
        <v>42</v>
      </c>
      <c r="B42" s="66"/>
      <c r="C42" s="2">
        <f>C41</f>
        <v>4</v>
      </c>
      <c r="D42" s="2" t="s">
        <v>0</v>
      </c>
      <c r="E42" s="2">
        <v>3.14</v>
      </c>
      <c r="F42" s="2" t="s">
        <v>0</v>
      </c>
      <c r="G42" s="2" t="s">
        <v>63</v>
      </c>
      <c r="H42" s="2" t="s">
        <v>0</v>
      </c>
      <c r="I42" s="2">
        <v>0.75</v>
      </c>
      <c r="J42" s="61"/>
      <c r="K42" s="61"/>
      <c r="L42" s="5" t="s">
        <v>5</v>
      </c>
      <c r="M42" s="52">
        <f>(E42)/E43*(5*5)*I42*C42</f>
        <v>58.875</v>
      </c>
      <c r="N42" s="53" t="s">
        <v>1</v>
      </c>
      <c r="O42" s="5"/>
      <c r="P42" s="39"/>
      <c r="Q42" s="6"/>
      <c r="S42" s="7"/>
      <c r="T42" s="8"/>
    </row>
    <row r="43" spans="1:20" ht="16.5" hidden="1" customHeight="1" x14ac:dyDescent="0.2">
      <c r="A43" s="2"/>
      <c r="E43" s="42">
        <v>4</v>
      </c>
      <c r="L43" s="5" t="s">
        <v>5</v>
      </c>
      <c r="M43" s="20">
        <f>SUM(M39:M42)</f>
        <v>211.16500000000002</v>
      </c>
      <c r="N43" s="44" t="s">
        <v>1</v>
      </c>
    </row>
    <row r="44" spans="1:20" ht="16.5" hidden="1" customHeight="1" x14ac:dyDescent="0.2">
      <c r="A44" s="73" t="s">
        <v>53</v>
      </c>
      <c r="B44" s="73"/>
      <c r="C44" s="73"/>
      <c r="E44" s="54"/>
      <c r="L44" s="5"/>
      <c r="M44" s="20"/>
      <c r="N44" s="50"/>
    </row>
    <row r="45" spans="1:20" ht="16.5" hidden="1" customHeight="1" x14ac:dyDescent="0.2">
      <c r="A45" s="2" t="s">
        <v>55</v>
      </c>
      <c r="B45" s="27" t="s">
        <v>54</v>
      </c>
      <c r="C45" s="2">
        <f>C42</f>
        <v>4</v>
      </c>
      <c r="D45" s="2" t="s">
        <v>0</v>
      </c>
      <c r="E45" s="2">
        <v>3.14</v>
      </c>
      <c r="F45" s="2" t="s">
        <v>0</v>
      </c>
      <c r="G45" s="30" t="s">
        <v>65</v>
      </c>
      <c r="H45" s="30"/>
      <c r="I45" s="2">
        <v>0.5</v>
      </c>
      <c r="J45" s="61"/>
      <c r="K45" s="61"/>
      <c r="L45" s="5" t="s">
        <v>56</v>
      </c>
      <c r="M45" s="20">
        <f>(E45)/E46*(1.33*1.33)*I45*C45*2</f>
        <v>5.5543460000000007</v>
      </c>
      <c r="N45" s="40" t="s">
        <v>1</v>
      </c>
      <c r="O45" s="5"/>
      <c r="P45" s="40"/>
      <c r="Q45" s="6"/>
      <c r="S45" s="7"/>
      <c r="T45" s="8"/>
    </row>
    <row r="46" spans="1:20" ht="16.5" hidden="1" customHeight="1" x14ac:dyDescent="0.2">
      <c r="A46" s="2"/>
      <c r="E46" s="42">
        <v>4</v>
      </c>
      <c r="O46" s="5"/>
      <c r="P46" s="40"/>
      <c r="Q46" s="6"/>
      <c r="S46" s="7"/>
      <c r="T46" s="8"/>
    </row>
    <row r="47" spans="1:20" ht="15" hidden="1" customHeight="1" x14ac:dyDescent="0.2">
      <c r="A47" s="2" t="s">
        <v>66</v>
      </c>
      <c r="C47" s="2">
        <f>C45</f>
        <v>4</v>
      </c>
      <c r="D47" s="2" t="s">
        <v>0</v>
      </c>
      <c r="E47" s="2">
        <v>3.14</v>
      </c>
      <c r="F47" s="2" t="s">
        <v>0</v>
      </c>
      <c r="G47" s="66" t="s">
        <v>43</v>
      </c>
      <c r="H47" s="66"/>
      <c r="I47" s="63">
        <v>0.75</v>
      </c>
      <c r="L47" s="5" t="s">
        <v>57</v>
      </c>
      <c r="M47" s="20">
        <f>(E47)/E48*(2.25*2.25)*I47*C47</f>
        <v>11.9221875</v>
      </c>
      <c r="N47" s="44" t="s">
        <v>1</v>
      </c>
      <c r="O47" s="5"/>
      <c r="P47" s="40"/>
      <c r="Q47" s="6"/>
      <c r="S47" s="7"/>
      <c r="T47" s="8"/>
    </row>
    <row r="48" spans="1:20" ht="15" hidden="1" customHeight="1" x14ac:dyDescent="0.2">
      <c r="A48" s="51"/>
      <c r="C48" s="51"/>
      <c r="D48" s="51"/>
      <c r="E48" s="42">
        <v>4</v>
      </c>
      <c r="F48" s="51"/>
      <c r="G48" s="51"/>
      <c r="H48" s="51"/>
      <c r="L48" s="5" t="s">
        <v>5</v>
      </c>
      <c r="M48" s="55">
        <f>SUM(M45:M47)</f>
        <v>17.476533500000002</v>
      </c>
      <c r="N48" s="56" t="s">
        <v>1</v>
      </c>
      <c r="O48" s="5"/>
      <c r="P48" s="50"/>
      <c r="Q48" s="6"/>
      <c r="S48" s="7"/>
      <c r="T48" s="8"/>
    </row>
    <row r="49" spans="1:20" ht="7.5" customHeight="1" x14ac:dyDescent="0.2">
      <c r="A49" s="51"/>
      <c r="C49" s="51"/>
      <c r="D49" s="51"/>
      <c r="E49" s="51"/>
      <c r="F49" s="51"/>
      <c r="G49" s="51"/>
      <c r="H49" s="51"/>
      <c r="L49" s="5"/>
      <c r="M49" s="20"/>
      <c r="N49" s="50"/>
      <c r="O49" s="5"/>
      <c r="P49" s="50"/>
      <c r="Q49" s="6"/>
      <c r="S49" s="7"/>
      <c r="T49" s="8"/>
    </row>
    <row r="50" spans="1:20" ht="15" customHeight="1" x14ac:dyDescent="0.2">
      <c r="A50" s="90" t="s">
        <v>58</v>
      </c>
      <c r="B50" s="90"/>
      <c r="C50" s="90"/>
      <c r="D50" s="91">
        <f>M43</f>
        <v>211.16500000000002</v>
      </c>
      <c r="E50" s="91"/>
      <c r="F50" s="92" t="s">
        <v>59</v>
      </c>
      <c r="G50" s="91">
        <f>M48</f>
        <v>17.476533500000002</v>
      </c>
      <c r="H50" s="91"/>
      <c r="I50" s="81" t="s">
        <v>1</v>
      </c>
      <c r="L50" s="5" t="s">
        <v>5</v>
      </c>
      <c r="M50" s="45">
        <f>D50-G50</f>
        <v>193.6884665</v>
      </c>
      <c r="N50" s="40" t="s">
        <v>1</v>
      </c>
      <c r="O50" s="5" t="s">
        <v>2</v>
      </c>
      <c r="P50" s="40" t="s">
        <v>3</v>
      </c>
      <c r="Q50" s="6">
        <v>337</v>
      </c>
      <c r="R50" s="4" t="s">
        <v>36</v>
      </c>
      <c r="S50" s="7" t="s">
        <v>4</v>
      </c>
      <c r="T50" s="8">
        <f>M50*Q50</f>
        <v>65273.013210500001</v>
      </c>
    </row>
    <row r="51" spans="1:20" ht="56.25" customHeight="1" x14ac:dyDescent="0.2">
      <c r="A51" s="2">
        <v>10</v>
      </c>
      <c r="B51" s="65" t="s">
        <v>37</v>
      </c>
      <c r="C51" s="65"/>
      <c r="D51" s="65"/>
      <c r="E51" s="65"/>
      <c r="F51" s="65"/>
      <c r="G51" s="65"/>
      <c r="H51" s="65"/>
      <c r="I51" s="65"/>
      <c r="J51" s="65"/>
      <c r="K51" s="65"/>
      <c r="L51" s="65"/>
    </row>
    <row r="52" spans="1:20" ht="5.25" customHeight="1" x14ac:dyDescent="0.2">
      <c r="A52" s="2"/>
    </row>
    <row r="53" spans="1:20" ht="15" customHeight="1" x14ac:dyDescent="0.2">
      <c r="A53" s="2"/>
      <c r="C53" s="2"/>
      <c r="D53" s="93">
        <f>M50</f>
        <v>193.6884665</v>
      </c>
      <c r="E53" s="93"/>
      <c r="F53" s="94" t="s">
        <v>0</v>
      </c>
      <c r="G53" s="94">
        <v>4</v>
      </c>
      <c r="H53" s="2"/>
      <c r="I53" s="2"/>
      <c r="J53" s="61"/>
      <c r="K53" s="61"/>
      <c r="L53" s="5" t="s">
        <v>5</v>
      </c>
      <c r="M53" s="20">
        <f>D53*G53/E54</f>
        <v>6.9174452321428577</v>
      </c>
      <c r="N53" s="39" t="s">
        <v>6</v>
      </c>
      <c r="O53" s="5" t="s">
        <v>2</v>
      </c>
      <c r="P53" s="39" t="s">
        <v>3</v>
      </c>
      <c r="Q53" s="6">
        <v>5001.7</v>
      </c>
      <c r="R53" s="4" t="s">
        <v>7</v>
      </c>
      <c r="S53" s="7" t="s">
        <v>4</v>
      </c>
      <c r="T53" s="8">
        <f>M53*Q53</f>
        <v>34598.985817608933</v>
      </c>
    </row>
    <row r="54" spans="1:20" ht="8.25" customHeight="1" x14ac:dyDescent="0.2">
      <c r="A54" s="2"/>
      <c r="D54" s="95"/>
      <c r="E54" s="96">
        <v>112</v>
      </c>
      <c r="F54" s="96"/>
      <c r="G54" s="96"/>
    </row>
    <row r="55" spans="1:20" ht="6.75" hidden="1" customHeight="1" x14ac:dyDescent="0.2">
      <c r="A55" s="2"/>
      <c r="B55" s="38"/>
      <c r="C55" s="38"/>
      <c r="D55" s="38"/>
      <c r="E55" s="38"/>
      <c r="F55" s="38"/>
      <c r="G55" s="38"/>
      <c r="H55" s="38"/>
      <c r="I55" s="38"/>
      <c r="J55" s="60"/>
      <c r="K55" s="60"/>
      <c r="L55" s="38"/>
      <c r="M55" s="12"/>
      <c r="N55" s="12"/>
      <c r="O55" s="12"/>
      <c r="P55" s="12"/>
      <c r="Q55" s="12"/>
      <c r="R55" s="18"/>
      <c r="S55" s="12"/>
      <c r="T55" s="12"/>
    </row>
    <row r="56" spans="1:20" ht="32.25" customHeight="1" x14ac:dyDescent="0.2">
      <c r="A56" s="2">
        <v>11</v>
      </c>
      <c r="B56" s="65" t="s">
        <v>8</v>
      </c>
      <c r="C56" s="65"/>
      <c r="D56" s="65"/>
      <c r="E56" s="65"/>
      <c r="F56" s="65"/>
      <c r="G56" s="65"/>
      <c r="H56" s="65"/>
      <c r="I56" s="65"/>
      <c r="J56" s="65"/>
      <c r="K56" s="65"/>
      <c r="L56" s="65"/>
    </row>
    <row r="57" spans="1:20" ht="15" customHeight="1" x14ac:dyDescent="0.2"/>
    <row r="58" spans="1:20" ht="15" customHeight="1" x14ac:dyDescent="0.2">
      <c r="C58" s="2"/>
      <c r="D58" s="97">
        <f>C47</f>
        <v>4</v>
      </c>
      <c r="E58" s="97"/>
      <c r="F58" s="94" t="s">
        <v>0</v>
      </c>
      <c r="G58" s="98">
        <v>1</v>
      </c>
      <c r="H58" s="98"/>
      <c r="I58" s="2"/>
      <c r="J58" s="61"/>
      <c r="K58" s="61"/>
      <c r="L58" s="5" t="s">
        <v>5</v>
      </c>
      <c r="M58" s="20">
        <f>D58*G58</f>
        <v>4</v>
      </c>
      <c r="N58" s="22" t="s">
        <v>6</v>
      </c>
      <c r="O58" s="5" t="s">
        <v>2</v>
      </c>
      <c r="P58" s="22" t="s">
        <v>3</v>
      </c>
      <c r="Q58" s="6">
        <v>6985</v>
      </c>
      <c r="R58" s="4" t="s">
        <v>7</v>
      </c>
      <c r="S58" s="11" t="s">
        <v>4</v>
      </c>
      <c r="T58" s="36">
        <f>M58*Q58</f>
        <v>27940</v>
      </c>
    </row>
    <row r="59" spans="1:20" ht="4.5" customHeight="1" x14ac:dyDescent="0.2">
      <c r="A59" s="2"/>
      <c r="B59" s="3"/>
      <c r="C59" s="3"/>
      <c r="D59" s="3"/>
      <c r="E59" s="3"/>
      <c r="F59" s="3"/>
      <c r="G59" s="3"/>
      <c r="H59" s="3"/>
      <c r="I59" s="3"/>
      <c r="J59" s="60"/>
      <c r="K59" s="60"/>
      <c r="L59" s="3"/>
      <c r="M59" s="12"/>
      <c r="N59" s="12"/>
      <c r="O59" s="12"/>
      <c r="P59" s="12"/>
      <c r="Q59" s="12"/>
      <c r="R59" s="18"/>
      <c r="S59" s="12"/>
      <c r="T59" s="12"/>
    </row>
    <row r="60" spans="1:20" ht="63.75" customHeight="1" x14ac:dyDescent="0.2">
      <c r="A60" s="2">
        <v>12</v>
      </c>
      <c r="B60" s="65" t="s">
        <v>44</v>
      </c>
      <c r="C60" s="65"/>
      <c r="D60" s="65"/>
      <c r="E60" s="65"/>
      <c r="F60" s="65"/>
      <c r="G60" s="65"/>
      <c r="H60" s="65"/>
      <c r="I60" s="65"/>
      <c r="J60" s="65"/>
      <c r="K60" s="65"/>
      <c r="L60" s="65"/>
    </row>
    <row r="61" spans="1:20" ht="15" customHeight="1" x14ac:dyDescent="0.2"/>
    <row r="62" spans="1:20" ht="15" customHeight="1" x14ac:dyDescent="0.2">
      <c r="C62" s="2"/>
      <c r="D62" s="97">
        <v>1</v>
      </c>
      <c r="E62" s="97"/>
      <c r="F62" s="94" t="s">
        <v>0</v>
      </c>
      <c r="G62" s="98">
        <f>C47</f>
        <v>4</v>
      </c>
      <c r="H62" s="98"/>
      <c r="I62" s="2"/>
      <c r="J62" s="61"/>
      <c r="K62" s="61"/>
      <c r="L62" s="5" t="s">
        <v>5</v>
      </c>
      <c r="M62" s="20">
        <f>D62*G62</f>
        <v>4</v>
      </c>
      <c r="N62" s="44" t="s">
        <v>6</v>
      </c>
      <c r="O62" s="5" t="s">
        <v>2</v>
      </c>
      <c r="P62" s="44" t="s">
        <v>3</v>
      </c>
      <c r="Q62" s="6">
        <v>1051.25</v>
      </c>
      <c r="R62" s="4" t="s">
        <v>7</v>
      </c>
      <c r="S62" s="11" t="s">
        <v>4</v>
      </c>
      <c r="T62" s="36">
        <f>M62*Q62</f>
        <v>4205</v>
      </c>
    </row>
    <row r="63" spans="1:20" ht="3.75" customHeight="1" x14ac:dyDescent="0.2">
      <c r="A63" s="2"/>
      <c r="B63" s="43"/>
      <c r="C63" s="43"/>
      <c r="D63" s="43"/>
      <c r="E63" s="43"/>
      <c r="F63" s="43"/>
      <c r="G63" s="43"/>
      <c r="H63" s="43"/>
      <c r="I63" s="43"/>
      <c r="J63" s="60"/>
      <c r="K63" s="60"/>
      <c r="L63" s="43"/>
      <c r="M63" s="12"/>
      <c r="N63" s="12"/>
      <c r="O63" s="12"/>
      <c r="P63" s="12"/>
      <c r="Q63" s="12"/>
      <c r="R63" s="18"/>
      <c r="S63" s="12"/>
      <c r="T63" s="12"/>
    </row>
    <row r="64" spans="1:20" ht="35.25" customHeight="1" x14ac:dyDescent="0.2">
      <c r="A64" s="34">
        <v>13</v>
      </c>
      <c r="B64" s="68" t="s">
        <v>33</v>
      </c>
      <c r="C64" s="68"/>
      <c r="D64" s="68"/>
      <c r="E64" s="68"/>
      <c r="F64" s="68"/>
      <c r="G64" s="68"/>
      <c r="H64" s="68"/>
      <c r="I64" s="68"/>
      <c r="J64" s="68"/>
      <c r="K64" s="68"/>
      <c r="L64" s="68"/>
      <c r="M64" s="12"/>
      <c r="N64" s="12"/>
      <c r="O64" s="12"/>
      <c r="P64" s="12"/>
      <c r="Q64" s="12"/>
      <c r="R64" s="18"/>
      <c r="S64" s="12"/>
      <c r="T64" s="12"/>
    </row>
    <row r="65" spans="1:21" ht="15" customHeight="1" x14ac:dyDescent="0.2">
      <c r="A65" s="2"/>
      <c r="B65" s="3"/>
      <c r="C65" s="3"/>
      <c r="D65" s="3"/>
      <c r="E65" s="3"/>
      <c r="F65" s="3"/>
      <c r="G65" s="3"/>
      <c r="H65" s="3"/>
      <c r="I65" s="3"/>
      <c r="J65" s="60"/>
      <c r="K65" s="60"/>
      <c r="L65" s="3"/>
      <c r="M65" s="12"/>
      <c r="N65" s="12"/>
      <c r="O65" s="12"/>
      <c r="P65" s="12"/>
      <c r="Q65" s="12"/>
      <c r="R65" s="18"/>
      <c r="S65" s="12"/>
      <c r="T65" s="12"/>
    </row>
    <row r="66" spans="1:21" ht="15" customHeight="1" thickBot="1" x14ac:dyDescent="0.25">
      <c r="A66" s="2"/>
      <c r="B66" s="3"/>
      <c r="C66" s="3"/>
      <c r="D66" s="93">
        <f>M10+M14</f>
        <v>2400</v>
      </c>
      <c r="E66" s="93"/>
      <c r="F66" s="94" t="s">
        <v>0</v>
      </c>
      <c r="G66" s="94">
        <v>90</v>
      </c>
      <c r="H66" s="2"/>
      <c r="I66" s="2"/>
      <c r="J66" s="61"/>
      <c r="K66" s="61"/>
      <c r="L66" s="5" t="s">
        <v>5</v>
      </c>
      <c r="M66" s="20">
        <f>D66*G66/E67</f>
        <v>2160</v>
      </c>
      <c r="N66" s="22" t="s">
        <v>1</v>
      </c>
      <c r="O66" s="5" t="s">
        <v>2</v>
      </c>
      <c r="P66" s="22" t="s">
        <v>3</v>
      </c>
      <c r="Q66" s="6">
        <v>2760</v>
      </c>
      <c r="R66" s="4" t="s">
        <v>27</v>
      </c>
      <c r="S66" s="9" t="s">
        <v>4</v>
      </c>
      <c r="T66" s="10">
        <f>M66*Q66/1000</f>
        <v>5961.6</v>
      </c>
    </row>
    <row r="67" spans="1:21" ht="15" customHeight="1" thickTop="1" x14ac:dyDescent="0.2">
      <c r="A67" s="2"/>
      <c r="B67" s="3"/>
      <c r="C67" s="3"/>
      <c r="D67" s="95"/>
      <c r="E67" s="96">
        <v>100</v>
      </c>
      <c r="F67" s="96"/>
      <c r="G67" s="96"/>
      <c r="H67" s="4" t="s">
        <v>72</v>
      </c>
      <c r="S67" s="13" t="s">
        <v>4</v>
      </c>
      <c r="T67" s="14">
        <f>SUM(T7:T66)</f>
        <v>236494.95595210892</v>
      </c>
      <c r="U67" s="13"/>
    </row>
    <row r="68" spans="1:21" ht="2.25" customHeight="1" x14ac:dyDescent="0.2">
      <c r="M68" s="21"/>
    </row>
    <row r="69" spans="1:21" hidden="1" x14ac:dyDescent="0.2"/>
    <row r="70" spans="1:21" ht="15" x14ac:dyDescent="0.2">
      <c r="A70" s="99">
        <v>1</v>
      </c>
      <c r="B70" s="100" t="s">
        <v>73</v>
      </c>
      <c r="I70" s="21"/>
      <c r="R70" s="30"/>
    </row>
    <row r="71" spans="1:21" ht="15" x14ac:dyDescent="0.2">
      <c r="A71" s="99"/>
      <c r="B71" s="100" t="s">
        <v>74</v>
      </c>
      <c r="R71" s="30"/>
    </row>
    <row r="72" spans="1:21" ht="15" x14ac:dyDescent="0.2">
      <c r="A72" s="99">
        <v>2</v>
      </c>
      <c r="B72" s="100" t="s">
        <v>75</v>
      </c>
      <c r="R72" s="30"/>
    </row>
    <row r="73" spans="1:21" ht="15" x14ac:dyDescent="0.2">
      <c r="A73" s="99"/>
      <c r="B73" s="100" t="s">
        <v>76</v>
      </c>
      <c r="R73" s="30"/>
    </row>
    <row r="74" spans="1:21" ht="15.75" x14ac:dyDescent="0.2">
      <c r="A74" s="101">
        <v>3</v>
      </c>
      <c r="B74" s="100" t="s">
        <v>77</v>
      </c>
      <c r="R74" s="30"/>
    </row>
    <row r="75" spans="1:21" x14ac:dyDescent="0.2">
      <c r="R75" s="30"/>
    </row>
    <row r="76" spans="1:21" x14ac:dyDescent="0.2">
      <c r="R76" s="30"/>
    </row>
    <row r="77" spans="1:21" x14ac:dyDescent="0.2">
      <c r="R77" s="30"/>
    </row>
    <row r="78" spans="1:21" x14ac:dyDescent="0.2">
      <c r="R78" s="30"/>
    </row>
    <row r="79" spans="1:21" x14ac:dyDescent="0.2">
      <c r="B79" s="7" t="s">
        <v>78</v>
      </c>
      <c r="C79" s="7"/>
      <c r="D79" s="7"/>
      <c r="E79" s="7"/>
      <c r="F79" s="7"/>
      <c r="G79" s="7"/>
      <c r="I79" s="21"/>
      <c r="O79" s="21"/>
      <c r="Q79" s="21" t="s">
        <v>67</v>
      </c>
      <c r="R79" s="30"/>
    </row>
    <row r="80" spans="1:21" x14ac:dyDescent="0.2">
      <c r="I80" s="21"/>
      <c r="O80" s="21"/>
      <c r="Q80" s="21" t="s">
        <v>23</v>
      </c>
      <c r="R80" s="30"/>
    </row>
    <row r="81" spans="15:18" x14ac:dyDescent="0.2">
      <c r="O81" s="21"/>
      <c r="Q81" s="21" t="s">
        <v>24</v>
      </c>
      <c r="R81" s="30"/>
    </row>
  </sheetData>
  <mergeCells count="36">
    <mergeCell ref="A1:D1"/>
    <mergeCell ref="A2:C2"/>
    <mergeCell ref="D2:T2"/>
    <mergeCell ref="M4:N4"/>
    <mergeCell ref="O4:Q4"/>
    <mergeCell ref="S4:T4"/>
    <mergeCell ref="B4:L4"/>
    <mergeCell ref="D66:E66"/>
    <mergeCell ref="B8:L8"/>
    <mergeCell ref="B12:L12"/>
    <mergeCell ref="B27:L27"/>
    <mergeCell ref="B5:L5"/>
    <mergeCell ref="B24:L24"/>
    <mergeCell ref="B16:L16"/>
    <mergeCell ref="B19:H19"/>
    <mergeCell ref="A44:C44"/>
    <mergeCell ref="B31:L31"/>
    <mergeCell ref="B56:L56"/>
    <mergeCell ref="D58:E58"/>
    <mergeCell ref="G58:H58"/>
    <mergeCell ref="B64:L64"/>
    <mergeCell ref="E67:G67"/>
    <mergeCell ref="D62:E62"/>
    <mergeCell ref="G62:H62"/>
    <mergeCell ref="A50:C50"/>
    <mergeCell ref="D50:E50"/>
    <mergeCell ref="G50:H50"/>
    <mergeCell ref="B38:L38"/>
    <mergeCell ref="B51:L51"/>
    <mergeCell ref="D53:E53"/>
    <mergeCell ref="E54:G54"/>
    <mergeCell ref="A39:B39"/>
    <mergeCell ref="A41:B41"/>
    <mergeCell ref="A42:B42"/>
    <mergeCell ref="G47:H47"/>
    <mergeCell ref="B60:L60"/>
  </mergeCells>
  <pageMargins left="0.49" right="0.23" top="0.75" bottom="0.75" header="0.3" footer="0.3"/>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8"/>
  <sheetViews>
    <sheetView topLeftCell="A5" workbookViewId="0">
      <selection activeCell="E17" sqref="E17"/>
    </sheetView>
  </sheetViews>
  <sheetFormatPr defaultRowHeight="15" x14ac:dyDescent="0.25"/>
  <cols>
    <col min="2" max="2" width="16" customWidth="1"/>
    <col min="3" max="6" width="11.140625" customWidth="1"/>
  </cols>
  <sheetData>
    <row r="3" spans="1:6" ht="25.5" customHeight="1" x14ac:dyDescent="0.25">
      <c r="B3" s="74" t="s">
        <v>21</v>
      </c>
      <c r="C3" s="74"/>
      <c r="D3" s="74"/>
      <c r="E3" s="74"/>
      <c r="F3" s="74"/>
    </row>
    <row r="5" spans="1:6" s="1" customFormat="1" ht="46.5" customHeight="1" x14ac:dyDescent="0.25">
      <c r="A5" s="15" t="s">
        <v>10</v>
      </c>
      <c r="B5" s="15" t="s">
        <v>20</v>
      </c>
      <c r="C5" s="15" t="s">
        <v>16</v>
      </c>
      <c r="D5" s="15" t="s">
        <v>17</v>
      </c>
      <c r="E5" s="15" t="s">
        <v>18</v>
      </c>
      <c r="F5" s="15" t="s">
        <v>19</v>
      </c>
    </row>
    <row r="6" spans="1:6" s="1" customFormat="1" ht="46.5" customHeight="1" x14ac:dyDescent="0.25">
      <c r="A6" s="15"/>
      <c r="B6" s="16" t="s">
        <v>45</v>
      </c>
      <c r="C6" s="17">
        <f>Sheet1!M33</f>
        <v>56.52</v>
      </c>
      <c r="D6" s="17">
        <f>C6*9%</f>
        <v>5.0868000000000002</v>
      </c>
      <c r="E6" s="17">
        <f>C6*48%</f>
        <v>27.1296</v>
      </c>
      <c r="F6" s="17">
        <f>C6*96%</f>
        <v>54.2592</v>
      </c>
    </row>
    <row r="7" spans="1:6" s="1" customFormat="1" ht="46.5" customHeight="1" x14ac:dyDescent="0.25">
      <c r="A7" s="15">
        <v>1</v>
      </c>
      <c r="B7" s="16" t="s">
        <v>34</v>
      </c>
      <c r="C7" s="17">
        <f>Sheet1!M36</f>
        <v>33.409600000000005</v>
      </c>
      <c r="D7" s="17">
        <f>C7*17.6%</f>
        <v>5.8800896000000016</v>
      </c>
      <c r="E7" s="17">
        <f>C7*44%</f>
        <v>14.700224000000002</v>
      </c>
      <c r="F7" s="17">
        <f>C7*88%</f>
        <v>29.400448000000004</v>
      </c>
    </row>
    <row r="8" spans="1:6" s="1" customFormat="1" ht="46.5" customHeight="1" x14ac:dyDescent="0.25">
      <c r="A8" s="15">
        <v>2</v>
      </c>
      <c r="B8" s="16" t="s">
        <v>38</v>
      </c>
      <c r="C8" s="17">
        <f>Sheet1!M50</f>
        <v>193.6884665</v>
      </c>
      <c r="D8" s="17">
        <f>C8*17.6%</f>
        <v>34.089170104000004</v>
      </c>
      <c r="E8" s="17">
        <f>C8*44%</f>
        <v>85.222925259999997</v>
      </c>
      <c r="F8" s="17">
        <f>C8*88%</f>
        <v>170.44585051999999</v>
      </c>
    </row>
    <row r="9" spans="1:6" s="1" customFormat="1" ht="46.5" customHeight="1" x14ac:dyDescent="0.25">
      <c r="A9" s="16"/>
      <c r="B9" s="75" t="s">
        <v>9</v>
      </c>
      <c r="C9" s="76"/>
      <c r="D9" s="37">
        <f>SUM(D6:D8)</f>
        <v>45.056059704000006</v>
      </c>
      <c r="E9" s="37">
        <f>SUM(E6:E8)</f>
        <v>127.05274926</v>
      </c>
      <c r="F9" s="37">
        <f>SUM(F6:F8)</f>
        <v>254.10549852</v>
      </c>
    </row>
    <row r="16" spans="1:6" x14ac:dyDescent="0.25">
      <c r="E16" s="21" t="s">
        <v>68</v>
      </c>
    </row>
    <row r="17" spans="5:5" x14ac:dyDescent="0.25">
      <c r="E17" s="21" t="s">
        <v>23</v>
      </c>
    </row>
    <row r="18" spans="5:5" x14ac:dyDescent="0.25">
      <c r="E18" s="21" t="s">
        <v>24</v>
      </c>
    </row>
  </sheetData>
  <mergeCells count="2">
    <mergeCell ref="B3:F3"/>
    <mergeCell ref="B9:C9"/>
  </mergeCells>
  <pageMargins left="1.56"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Bashir Jan</dc:creator>
  <cp:lastModifiedBy>Bashir  Jan</cp:lastModifiedBy>
  <cp:lastPrinted>2017-09-11T12:55:39Z</cp:lastPrinted>
  <dcterms:created xsi:type="dcterms:W3CDTF">2016-04-08T10:52:49Z</dcterms:created>
  <dcterms:modified xsi:type="dcterms:W3CDTF">2017-09-11T13:21:08Z</dcterms:modified>
</cp:coreProperties>
</file>