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80" windowWidth="15600" windowHeight="700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1" l="1"/>
  <c r="T27" i="1" s="1"/>
  <c r="M7" i="1" l="1"/>
  <c r="M11" i="1" l="1"/>
  <c r="T7" i="1"/>
  <c r="C15" i="1" l="1"/>
  <c r="M12" i="1" l="1"/>
  <c r="M13" i="1" s="1"/>
  <c r="M15" i="1" l="1"/>
  <c r="M16" i="1" s="1"/>
  <c r="M18" i="1" l="1"/>
  <c r="T18" i="1" s="1"/>
  <c r="M35" i="1"/>
  <c r="T35" i="1" s="1"/>
  <c r="C6" i="2" l="1"/>
  <c r="F6" i="2" s="1"/>
  <c r="D22" i="1"/>
  <c r="M22" i="1" s="1"/>
  <c r="M79" i="1" s="1"/>
  <c r="T79" i="1" s="1"/>
  <c r="T22" i="1" l="1"/>
  <c r="T36" i="1" s="1"/>
  <c r="E6" i="2"/>
  <c r="E7" i="2" s="1"/>
  <c r="T81" i="1"/>
  <c r="D6" i="2"/>
  <c r="F7" i="2" l="1"/>
  <c r="D7" i="2"/>
  <c r="M75" i="1"/>
  <c r="T75" i="1" s="1"/>
  <c r="M77" i="1" l="1"/>
  <c r="T77" i="1" s="1"/>
  <c r="M73" i="1"/>
  <c r="T73" i="1" s="1"/>
  <c r="T80" i="1" l="1"/>
  <c r="T82" i="1" s="1"/>
</calcChain>
</file>

<file path=xl/sharedStrings.xml><?xml version="1.0" encoding="utf-8"?>
<sst xmlns="http://schemas.openxmlformats.org/spreadsheetml/2006/main" count="141" uniqueCount="69">
  <si>
    <t>x</t>
  </si>
  <si>
    <t>Cft</t>
  </si>
  <si>
    <t>@</t>
  </si>
  <si>
    <t>Rs:</t>
  </si>
  <si>
    <t>Rs.</t>
  </si>
  <si>
    <t>=</t>
  </si>
  <si>
    <t>Cwt</t>
  </si>
  <si>
    <t>Each</t>
  </si>
  <si>
    <t>Providing and fixing C.I main hole cover and surface boxes with  frame ( heavy type)  for all  size (SI.No.14 P.)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</si>
  <si>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</si>
  <si>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</si>
  <si>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</si>
  <si>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</si>
  <si>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</si>
  <si>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</si>
  <si>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</si>
  <si>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</si>
  <si>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</si>
  <si>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</si>
  <si>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</si>
  <si>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</si>
  <si>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</si>
  <si>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 xml:space="preserve">Hill Sand from Bholari to site of work (Lead 88 Miles).     </t>
  </si>
  <si>
    <t xml:space="preserve">Bajri from Khanote to site of work (Lead 108 Miles).     </t>
  </si>
  <si>
    <t>Bag</t>
  </si>
  <si>
    <t>P.Bag</t>
  </si>
  <si>
    <t>P.%Cft</t>
  </si>
  <si>
    <r>
      <t xml:space="preserve">Carriage of 100 Cft:/ 5 tons material like stone aggregate sprawl coal lime surkhi etc BG rail fastening points and crossing bridges and girders pipes sheets rails M.S bars etc on 1000 Nos: bricks 10 x 5 x 3” or 1000 Nos: tiles 12 x 6 x 2” or any 150 Cft: timbers of 100 moulds or fuel wood by truck or any other means owned by the contractor </t>
    </r>
    <r>
      <rPr>
        <u/>
        <sz val="10"/>
        <rFont val="Times New Roman"/>
        <family val="1"/>
      </rPr>
      <t>(Sch:of Carr: I No: 1 P-1)</t>
    </r>
  </si>
  <si>
    <t>i</t>
  </si>
  <si>
    <t>ii</t>
  </si>
  <si>
    <t>iii</t>
  </si>
  <si>
    <t xml:space="preserve">Sub Engineer </t>
  </si>
  <si>
    <t>Municipal Committee</t>
  </si>
  <si>
    <t xml:space="preserve">Nawabshah </t>
  </si>
  <si>
    <t>iv</t>
  </si>
  <si>
    <t>G.Total</t>
  </si>
  <si>
    <t xml:space="preserve">RCC work i/c all labour and material expect the cost of steel reinforcement and its  labour for bending and binding, which will be paid separately. This rates also i/c of  kinds of forms moulds lifting shuttering curing rendering and finishing the exposed  surface i/c screening and washing or single (a) RCC work in roof slab beams  columns rafts lintels and other structural  remembers laid in situ or pre-cost laid in  position complete in all respect Ratio: 1:2:4 (CSI No: 6 P-18).                                                                                                                                                                          </t>
  </si>
  <si>
    <t>P.Cft</t>
  </si>
  <si>
    <t>Fabrication of mild steel reinforcement cement concrete i/c cutting bending laying in  position making jointing and fastening i/c cost of binding wire also i/cs removal of  rust  from bars (CSI No: 7 (a) P-20).</t>
  </si>
  <si>
    <t>RCC Work</t>
  </si>
  <si>
    <t>Wall</t>
  </si>
  <si>
    <t>Roof</t>
  </si>
  <si>
    <t>(2.25)²   x</t>
  </si>
  <si>
    <t>P.%.Cft</t>
  </si>
  <si>
    <t xml:space="preserve">Deducation </t>
  </si>
  <si>
    <t xml:space="preserve">   =</t>
  </si>
  <si>
    <t>Net Qty:</t>
  </si>
  <si>
    <t>(---)</t>
  </si>
  <si>
    <t>P.Cwt</t>
  </si>
  <si>
    <t xml:space="preserve">Name of work: </t>
  </si>
  <si>
    <t>\</t>
  </si>
  <si>
    <t xml:space="preserve">Cement from Hyderabad to site of work (Lead 77 Miles).     </t>
  </si>
  <si>
    <t>Steel from Hyderabad ( Lead 74 Miles)</t>
  </si>
  <si>
    <t>(5)²</t>
  </si>
  <si>
    <t xml:space="preserve">Frame </t>
  </si>
  <si>
    <t xml:space="preserve">Municipal Engineer </t>
  </si>
  <si>
    <t>Municipal Engineer</t>
  </si>
  <si>
    <t xml:space="preserve">Dismantling  cement concrete  Reinforced  separating  reinforcement  from concrete  cleaning the same (CSI.No:20 P/11).
</t>
  </si>
  <si>
    <t>Add:5% Above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</si>
  <si>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</si>
  <si>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</si>
  <si>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</si>
  <si>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</si>
  <si>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</si>
  <si>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</si>
  <si>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>Manufacturing and Supplying RCC Manhole covers cost in 1:2:4 concrete ratio 4" deep @ centre reinforeced with 1/2" dia tor bar steel @ 4" C.C welded to 3/16" thick 3" deep M.S plate i/c curing stacking and trasportation @ site of work (Quotated Rate)</t>
  </si>
  <si>
    <t>25" dia</t>
  </si>
  <si>
    <t xml:space="preserve">Raising of RCC Main Holes i/c RCC Main Hole Covers from Ward No.01 to 43 M.C  Nawabshah </t>
  </si>
  <si>
    <t>Schedule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</si>
</sst>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name val="Cambria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0" fontId="2" fillId="0" borderId="0" xfId="0" applyFont="1" applyAlignment="1"/>
    <xf numFmtId="3" fontId="2" fillId="0" borderId="0" xfId="0" applyNumberFormat="1" applyFont="1" applyAlignment="1">
      <alignment horizontal="left"/>
    </xf>
    <xf numFmtId="0" fontId="2" fillId="0" borderId="2" xfId="0" applyFont="1" applyBorder="1" applyAlignment="1"/>
    <xf numFmtId="3" fontId="2" fillId="0" borderId="2" xfId="0" applyNumberFormat="1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2" fontId="0" fillId="0" borderId="3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2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2" fillId="0" borderId="0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3" fontId="2" fillId="0" borderId="0" xfId="0" applyNumberFormat="1" applyFont="1"/>
    <xf numFmtId="0" fontId="2" fillId="0" borderId="6" xfId="0" applyFont="1" applyBorder="1" applyAlignment="1"/>
    <xf numFmtId="3" fontId="2" fillId="0" borderId="6" xfId="0" applyNumberFormat="1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2" fontId="2" fillId="0" borderId="0" xfId="0" applyNumberFormat="1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vertical="center"/>
    </xf>
    <xf numFmtId="0" fontId="9" fillId="0" borderId="0" xfId="0" applyFont="1" applyBorder="1" applyAlignment="1"/>
    <xf numFmtId="0" fontId="9" fillId="0" borderId="0" xfId="0" applyFont="1" applyBorder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/>
    <xf numFmtId="2" fontId="5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2" fontId="9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2" fontId="9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2" fillId="0" borderId="7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8"/>
  <sheetViews>
    <sheetView tabSelected="1" zoomScale="130" zoomScaleNormal="130" workbookViewId="0">
      <selection activeCell="Q9" sqref="Q9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9" width="5.140625" style="4" customWidth="1"/>
    <col min="10" max="10" width="2.28515625" style="4" customWidth="1"/>
    <col min="11" max="11" width="4.42578125" style="4" customWidth="1"/>
    <col min="12" max="12" width="5.28515625" style="4" customWidth="1"/>
    <col min="13" max="13" width="7.5703125" style="4" customWidth="1"/>
    <col min="14" max="14" width="4" style="4" customWidth="1"/>
    <col min="15" max="15" width="2.85546875" style="4" customWidth="1"/>
    <col min="16" max="16" width="3.28515625" style="4" customWidth="1"/>
    <col min="17" max="17" width="8.28515625" style="4" customWidth="1"/>
    <col min="18" max="18" width="7.5703125" style="4" customWidth="1"/>
    <col min="19" max="19" width="3" style="4" customWidth="1"/>
    <col min="20" max="20" width="7.85546875" style="4" customWidth="1"/>
    <col min="21" max="21" width="1.42578125" style="4" customWidth="1"/>
    <col min="22" max="16384" width="9.140625" style="4"/>
  </cols>
  <sheetData>
    <row r="1" spans="1:20" x14ac:dyDescent="0.2">
      <c r="A1" s="115" t="s">
        <v>68</v>
      </c>
      <c r="B1" s="115"/>
      <c r="C1" s="115"/>
    </row>
    <row r="2" spans="1:20" ht="29.25" customHeight="1" x14ac:dyDescent="0.2">
      <c r="A2" s="100" t="s">
        <v>49</v>
      </c>
      <c r="B2" s="100"/>
      <c r="C2" s="100"/>
      <c r="D2" s="101" t="s">
        <v>67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</row>
    <row r="3" spans="1:20" ht="6" customHeight="1" x14ac:dyDescent="0.2">
      <c r="A3" s="55"/>
      <c r="B3" s="55"/>
      <c r="C3" s="55"/>
      <c r="D3" s="47" t="s">
        <v>50</v>
      </c>
      <c r="E3" s="47"/>
      <c r="F3" s="47"/>
      <c r="G3" s="47"/>
      <c r="H3" s="47"/>
      <c r="I3" s="47"/>
      <c r="J3" s="63"/>
      <c r="K3" s="63"/>
      <c r="L3" s="47"/>
      <c r="M3" s="47"/>
      <c r="N3" s="47"/>
      <c r="O3" s="47"/>
      <c r="P3" s="47"/>
      <c r="Q3" s="47"/>
      <c r="R3" s="47"/>
      <c r="S3" s="47"/>
      <c r="T3" s="47"/>
    </row>
    <row r="4" spans="1:20" ht="20.25" customHeight="1" x14ac:dyDescent="0.2">
      <c r="A4" s="56" t="s">
        <v>10</v>
      </c>
      <c r="B4" s="102" t="s">
        <v>11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 t="s">
        <v>12</v>
      </c>
      <c r="N4" s="102"/>
      <c r="O4" s="102" t="s">
        <v>13</v>
      </c>
      <c r="P4" s="102"/>
      <c r="Q4" s="102"/>
      <c r="R4" s="56" t="s">
        <v>14</v>
      </c>
      <c r="S4" s="102" t="s">
        <v>15</v>
      </c>
      <c r="T4" s="102"/>
    </row>
    <row r="5" spans="1:20" ht="37.5" customHeight="1" x14ac:dyDescent="0.2">
      <c r="A5" s="46">
        <v>1</v>
      </c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2"/>
      <c r="N5" s="12"/>
      <c r="O5" s="12"/>
      <c r="P5" s="12"/>
      <c r="Q5" s="12"/>
      <c r="R5" s="18"/>
      <c r="S5" s="12"/>
      <c r="T5" s="12"/>
    </row>
    <row r="6" spans="1:20" ht="6.75" customHeight="1" x14ac:dyDescent="0.2">
      <c r="A6" s="46"/>
      <c r="I6" s="45"/>
      <c r="J6" s="60"/>
      <c r="K6" s="60"/>
      <c r="L6" s="45"/>
      <c r="M6" s="12"/>
      <c r="N6" s="12"/>
      <c r="O6" s="12"/>
      <c r="P6" s="12"/>
      <c r="Q6" s="12"/>
      <c r="R6" s="18"/>
      <c r="S6" s="12"/>
      <c r="T6" s="12"/>
    </row>
    <row r="7" spans="1:20" ht="20.25" customHeight="1" x14ac:dyDescent="0.2">
      <c r="A7" s="46"/>
      <c r="B7" s="76"/>
      <c r="C7" s="76">
        <v>10</v>
      </c>
      <c r="D7" s="76" t="s">
        <v>0</v>
      </c>
      <c r="E7" s="76">
        <v>3.14</v>
      </c>
      <c r="F7" s="76" t="s">
        <v>0</v>
      </c>
      <c r="G7" s="76" t="s">
        <v>53</v>
      </c>
      <c r="H7" s="76" t="s">
        <v>0</v>
      </c>
      <c r="I7" s="76">
        <v>0.75</v>
      </c>
      <c r="J7" s="76"/>
      <c r="K7" s="19"/>
      <c r="L7" s="66" t="s">
        <v>5</v>
      </c>
      <c r="M7" s="67">
        <f>(E7)/E8*(5*5)*I7*C7</f>
        <v>147.1875</v>
      </c>
      <c r="N7" s="32" t="s">
        <v>1</v>
      </c>
      <c r="O7" s="66" t="s">
        <v>2</v>
      </c>
      <c r="P7" s="32" t="s">
        <v>3</v>
      </c>
      <c r="Q7" s="33">
        <v>5445</v>
      </c>
      <c r="R7" s="34" t="s">
        <v>43</v>
      </c>
      <c r="S7" s="34" t="s">
        <v>4</v>
      </c>
      <c r="T7" s="35">
        <f>M7*Q7/100</f>
        <v>8014.359375</v>
      </c>
    </row>
    <row r="8" spans="1:20" ht="2.25" customHeight="1" x14ac:dyDescent="0.2">
      <c r="A8" s="68"/>
      <c r="B8" s="77"/>
      <c r="C8" s="78"/>
      <c r="D8" s="78"/>
      <c r="E8" s="76">
        <v>4</v>
      </c>
      <c r="F8" s="78"/>
      <c r="G8" s="78"/>
      <c r="H8" s="78"/>
      <c r="I8" s="78"/>
      <c r="J8" s="78"/>
      <c r="K8" s="34"/>
      <c r="L8" s="34"/>
      <c r="M8" s="34"/>
      <c r="N8" s="34"/>
      <c r="O8" s="66"/>
      <c r="P8" s="32"/>
      <c r="Q8" s="33"/>
      <c r="R8" s="34"/>
      <c r="S8" s="34"/>
      <c r="T8" s="35"/>
    </row>
    <row r="9" spans="1:20" ht="103.5" customHeight="1" x14ac:dyDescent="0.2">
      <c r="A9" s="2">
        <v>2</v>
      </c>
      <c r="B9" s="94" t="s">
        <v>36</v>
      </c>
      <c r="C9" s="94"/>
      <c r="D9" s="94"/>
      <c r="E9" s="94"/>
      <c r="F9" s="94"/>
      <c r="G9" s="94"/>
      <c r="H9" s="94"/>
      <c r="I9" s="94"/>
      <c r="J9" s="94"/>
      <c r="K9" s="94"/>
      <c r="L9" s="94"/>
    </row>
    <row r="10" spans="1:20" ht="2.25" customHeight="1" x14ac:dyDescent="0.2">
      <c r="A10" s="68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20" ht="18" hidden="1" customHeight="1" x14ac:dyDescent="0.2">
      <c r="A11" s="105" t="s">
        <v>40</v>
      </c>
      <c r="B11" s="105"/>
      <c r="C11" s="29">
        <v>22</v>
      </c>
      <c r="D11" s="29" t="s">
        <v>0</v>
      </c>
      <c r="E11" s="29">
        <v>3.14</v>
      </c>
      <c r="F11" s="29" t="s">
        <v>0</v>
      </c>
      <c r="G11" s="29">
        <v>4.5</v>
      </c>
      <c r="H11" s="29" t="s">
        <v>0</v>
      </c>
      <c r="I11" s="31">
        <v>0.5</v>
      </c>
      <c r="J11" s="31" t="s">
        <v>0</v>
      </c>
      <c r="K11" s="30">
        <v>1</v>
      </c>
      <c r="L11" s="42"/>
      <c r="M11" s="30">
        <f>C11*E11*G11*I11*K11</f>
        <v>155.43</v>
      </c>
      <c r="N11" s="36" t="s">
        <v>1</v>
      </c>
    </row>
    <row r="12" spans="1:20" ht="18" hidden="1" customHeight="1" thickBot="1" x14ac:dyDescent="0.25">
      <c r="A12" s="105" t="s">
        <v>41</v>
      </c>
      <c r="B12" s="105"/>
      <c r="C12" s="2">
        <v>100</v>
      </c>
      <c r="D12" s="2" t="s">
        <v>0</v>
      </c>
      <c r="E12" s="2">
        <v>3.14</v>
      </c>
      <c r="F12" s="2" t="s">
        <v>0</v>
      </c>
      <c r="G12" s="2" t="s">
        <v>53</v>
      </c>
      <c r="H12" s="2" t="s">
        <v>0</v>
      </c>
      <c r="I12" s="2">
        <v>0.75</v>
      </c>
      <c r="J12" s="62"/>
      <c r="K12" s="62"/>
      <c r="L12" s="5" t="s">
        <v>5</v>
      </c>
      <c r="M12" s="50">
        <f>(E12)/E13*(5*5)*I12*C12</f>
        <v>1471.875</v>
      </c>
      <c r="N12" s="51" t="s">
        <v>1</v>
      </c>
      <c r="O12" s="5"/>
      <c r="P12" s="40"/>
      <c r="Q12" s="6"/>
      <c r="S12" s="7"/>
      <c r="T12" s="8"/>
    </row>
    <row r="13" spans="1:20" ht="18" hidden="1" customHeight="1" x14ac:dyDescent="0.2">
      <c r="A13" s="2"/>
      <c r="E13" s="43">
        <v>4</v>
      </c>
      <c r="L13" s="5" t="s">
        <v>5</v>
      </c>
      <c r="M13" s="25">
        <f>SUM(M11:M12)</f>
        <v>1627.3050000000001</v>
      </c>
      <c r="N13" s="44" t="s">
        <v>1</v>
      </c>
    </row>
    <row r="14" spans="1:20" ht="18" hidden="1" customHeight="1" x14ac:dyDescent="0.2">
      <c r="A14" s="104" t="s">
        <v>44</v>
      </c>
      <c r="B14" s="104"/>
      <c r="C14" s="104"/>
      <c r="E14" s="52"/>
      <c r="L14" s="5"/>
      <c r="M14" s="25"/>
      <c r="N14" s="48"/>
    </row>
    <row r="15" spans="1:20" ht="18" hidden="1" customHeight="1" x14ac:dyDescent="0.2">
      <c r="A15" s="2" t="s">
        <v>54</v>
      </c>
      <c r="C15" s="2">
        <f>C12</f>
        <v>100</v>
      </c>
      <c r="D15" s="2" t="s">
        <v>0</v>
      </c>
      <c r="E15" s="2">
        <v>3.14</v>
      </c>
      <c r="F15" s="2" t="s">
        <v>0</v>
      </c>
      <c r="G15" s="105" t="s">
        <v>42</v>
      </c>
      <c r="H15" s="105"/>
      <c r="I15" s="64">
        <v>0.75</v>
      </c>
      <c r="L15" s="5" t="s">
        <v>45</v>
      </c>
      <c r="M15" s="25">
        <f>(E15)/E16*(2.25*2.25)*I15*C15</f>
        <v>298.0546875</v>
      </c>
      <c r="N15" s="44" t="s">
        <v>1</v>
      </c>
      <c r="O15" s="5"/>
      <c r="P15" s="41"/>
      <c r="Q15" s="6"/>
      <c r="S15" s="7"/>
      <c r="T15" s="8"/>
    </row>
    <row r="16" spans="1:20" ht="15" hidden="1" customHeight="1" x14ac:dyDescent="0.2">
      <c r="A16" s="49"/>
      <c r="C16" s="49"/>
      <c r="D16" s="49"/>
      <c r="E16" s="43">
        <v>4</v>
      </c>
      <c r="F16" s="49"/>
      <c r="G16" s="49"/>
      <c r="H16" s="49"/>
      <c r="L16" s="5" t="s">
        <v>5</v>
      </c>
      <c r="M16" s="53">
        <f>SUM(M15:M15)</f>
        <v>298.0546875</v>
      </c>
      <c r="N16" s="54" t="s">
        <v>1</v>
      </c>
      <c r="O16" s="5"/>
      <c r="P16" s="48"/>
      <c r="Q16" s="6"/>
      <c r="S16" s="7"/>
      <c r="T16" s="8"/>
    </row>
    <row r="17" spans="1:20" ht="15" hidden="1" customHeight="1" x14ac:dyDescent="0.2">
      <c r="A17" s="49"/>
      <c r="C17" s="49"/>
      <c r="D17" s="49"/>
      <c r="E17" s="49"/>
      <c r="F17" s="49"/>
      <c r="G17" s="49"/>
      <c r="H17" s="49"/>
      <c r="L17" s="5"/>
      <c r="M17" s="25"/>
      <c r="N17" s="48"/>
      <c r="O17" s="5"/>
      <c r="P17" s="48"/>
      <c r="Q17" s="6"/>
      <c r="S17" s="7"/>
      <c r="T17" s="8"/>
    </row>
    <row r="18" spans="1:20" ht="15" customHeight="1" x14ac:dyDescent="0.2">
      <c r="A18" s="98" t="s">
        <v>46</v>
      </c>
      <c r="B18" s="98"/>
      <c r="C18" s="98"/>
      <c r="D18" s="99">
        <v>806.59</v>
      </c>
      <c r="E18" s="99"/>
      <c r="F18" s="75" t="s">
        <v>47</v>
      </c>
      <c r="G18" s="99">
        <v>149.03</v>
      </c>
      <c r="H18" s="99"/>
      <c r="I18" s="74" t="s">
        <v>1</v>
      </c>
      <c r="J18" s="74"/>
      <c r="L18" s="5" t="s">
        <v>5</v>
      </c>
      <c r="M18" s="36">
        <f>D18-G18</f>
        <v>657.56000000000006</v>
      </c>
      <c r="N18" s="41" t="s">
        <v>1</v>
      </c>
      <c r="O18" s="5" t="s">
        <v>2</v>
      </c>
      <c r="P18" s="41" t="s">
        <v>3</v>
      </c>
      <c r="Q18" s="6">
        <v>337</v>
      </c>
      <c r="R18" s="4" t="s">
        <v>37</v>
      </c>
      <c r="S18" s="7" t="s">
        <v>4</v>
      </c>
      <c r="T18" s="8">
        <f>M18*Q18</f>
        <v>221597.72000000003</v>
      </c>
    </row>
    <row r="19" spans="1:20" ht="15" customHeight="1" x14ac:dyDescent="0.2">
      <c r="A19" s="70"/>
      <c r="B19" s="70"/>
      <c r="C19" s="70"/>
      <c r="D19" s="71"/>
      <c r="E19" s="71"/>
      <c r="F19" s="34"/>
      <c r="G19" s="71"/>
      <c r="H19" s="71"/>
      <c r="L19" s="5"/>
      <c r="M19" s="36"/>
      <c r="N19" s="69"/>
      <c r="O19" s="5"/>
      <c r="P19" s="69"/>
      <c r="Q19" s="6"/>
      <c r="S19" s="7"/>
      <c r="T19" s="8"/>
    </row>
    <row r="20" spans="1:20" ht="56.25" customHeight="1" x14ac:dyDescent="0.2">
      <c r="A20" s="2">
        <v>3</v>
      </c>
      <c r="B20" s="94" t="s">
        <v>38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1:20" ht="5.25" customHeight="1" x14ac:dyDescent="0.2">
      <c r="A21" s="2"/>
    </row>
    <row r="22" spans="1:20" ht="15" customHeight="1" x14ac:dyDescent="0.2">
      <c r="A22" s="2"/>
      <c r="C22" s="109"/>
      <c r="D22" s="110">
        <f>M18</f>
        <v>657.56000000000006</v>
      </c>
      <c r="E22" s="110"/>
      <c r="F22" s="80" t="s">
        <v>0</v>
      </c>
      <c r="G22" s="80">
        <v>4</v>
      </c>
      <c r="H22" s="109"/>
      <c r="I22" s="109"/>
      <c r="J22" s="19"/>
      <c r="K22" s="19"/>
      <c r="L22" s="5" t="s">
        <v>5</v>
      </c>
      <c r="M22" s="25">
        <f>D22*G22/E30</f>
        <v>23.484285714285715</v>
      </c>
      <c r="N22" s="40" t="s">
        <v>6</v>
      </c>
      <c r="O22" s="5" t="s">
        <v>2</v>
      </c>
      <c r="P22" s="40" t="s">
        <v>3</v>
      </c>
      <c r="Q22" s="6">
        <v>5001.7</v>
      </c>
      <c r="R22" s="4" t="s">
        <v>7</v>
      </c>
      <c r="S22" s="7" t="s">
        <v>4</v>
      </c>
      <c r="T22" s="8">
        <f>M22*Q22</f>
        <v>117461.35185714286</v>
      </c>
    </row>
    <row r="23" spans="1:20" ht="5.25" customHeight="1" x14ac:dyDescent="0.2">
      <c r="A23" s="73"/>
      <c r="C23" s="19"/>
      <c r="D23" s="91"/>
      <c r="E23" s="91"/>
      <c r="F23" s="89"/>
      <c r="G23" s="89"/>
      <c r="H23" s="19"/>
      <c r="I23" s="19"/>
      <c r="J23" s="19"/>
      <c r="K23" s="19"/>
      <c r="L23" s="5"/>
      <c r="M23" s="71"/>
      <c r="N23" s="72"/>
      <c r="O23" s="5"/>
      <c r="P23" s="72"/>
      <c r="Q23" s="6"/>
      <c r="S23" s="7"/>
      <c r="T23" s="8"/>
    </row>
    <row r="24" spans="1:20" ht="5.25" customHeight="1" x14ac:dyDescent="0.2">
      <c r="A24" s="73"/>
      <c r="C24" s="19"/>
      <c r="D24" s="91"/>
      <c r="E24" s="91"/>
      <c r="F24" s="89"/>
      <c r="G24" s="89"/>
      <c r="H24" s="19"/>
      <c r="I24" s="19"/>
      <c r="J24" s="19"/>
      <c r="K24" s="19"/>
      <c r="L24" s="5"/>
      <c r="M24" s="71"/>
      <c r="N24" s="72"/>
      <c r="O24" s="5"/>
      <c r="P24" s="72"/>
      <c r="Q24" s="6"/>
      <c r="S24" s="7"/>
      <c r="T24" s="8"/>
    </row>
    <row r="25" spans="1:20" ht="78.75" customHeight="1" x14ac:dyDescent="0.2">
      <c r="A25" s="92">
        <v>4</v>
      </c>
      <c r="B25" s="96" t="s">
        <v>65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71"/>
      <c r="N25" s="72"/>
      <c r="O25" s="5"/>
      <c r="P25" s="72"/>
      <c r="Q25" s="6"/>
      <c r="S25" s="7"/>
      <c r="T25" s="8"/>
    </row>
    <row r="26" spans="1:20" ht="15" customHeight="1" x14ac:dyDescent="0.2">
      <c r="A26" s="73"/>
      <c r="C26" s="19"/>
      <c r="D26" s="91"/>
      <c r="E26" s="91"/>
      <c r="F26" s="89"/>
      <c r="G26" s="89"/>
      <c r="H26" s="19"/>
      <c r="I26" s="19"/>
      <c r="J26" s="19"/>
      <c r="K26" s="19"/>
      <c r="L26" s="5"/>
      <c r="M26" s="71"/>
      <c r="N26" s="72"/>
      <c r="O26" s="5"/>
      <c r="P26" s="72"/>
      <c r="Q26" s="6"/>
      <c r="S26" s="7"/>
      <c r="T26" s="8"/>
    </row>
    <row r="27" spans="1:20" ht="18.75" customHeight="1" x14ac:dyDescent="0.2">
      <c r="A27" s="73" t="s">
        <v>66</v>
      </c>
      <c r="C27" s="109"/>
      <c r="D27" s="111">
        <v>1</v>
      </c>
      <c r="E27" s="111"/>
      <c r="F27" s="80" t="s">
        <v>0</v>
      </c>
      <c r="G27" s="112">
        <v>275</v>
      </c>
      <c r="H27" s="112"/>
      <c r="I27" s="19"/>
      <c r="J27" s="19"/>
      <c r="K27" s="19"/>
      <c r="L27" s="5" t="s">
        <v>5</v>
      </c>
      <c r="M27" s="71">
        <f>D27*G27</f>
        <v>275</v>
      </c>
      <c r="N27" s="72" t="s">
        <v>6</v>
      </c>
      <c r="O27" s="5" t="s">
        <v>2</v>
      </c>
      <c r="P27" s="72" t="s">
        <v>3</v>
      </c>
      <c r="Q27" s="6">
        <v>1450</v>
      </c>
      <c r="R27" s="4" t="s">
        <v>7</v>
      </c>
      <c r="S27" s="11" t="s">
        <v>4</v>
      </c>
      <c r="T27" s="37">
        <f>M27*Q27</f>
        <v>398750</v>
      </c>
    </row>
    <row r="28" spans="1:20" ht="15" hidden="1" customHeight="1" x14ac:dyDescent="0.2">
      <c r="A28" s="73"/>
      <c r="C28" s="109"/>
      <c r="D28" s="113"/>
      <c r="E28" s="113"/>
      <c r="F28" s="80"/>
      <c r="G28" s="80"/>
      <c r="H28" s="109"/>
      <c r="I28" s="19"/>
      <c r="J28" s="19"/>
      <c r="K28" s="19"/>
      <c r="L28" s="5"/>
      <c r="M28" s="71"/>
      <c r="N28" s="72"/>
      <c r="O28" s="5"/>
      <c r="P28" s="72"/>
      <c r="Q28" s="6"/>
      <c r="R28" s="18"/>
      <c r="S28" s="11"/>
      <c r="T28" s="37"/>
    </row>
    <row r="29" spans="1:20" ht="15" hidden="1" customHeight="1" x14ac:dyDescent="0.2">
      <c r="A29" s="73"/>
      <c r="C29" s="109"/>
      <c r="D29" s="113"/>
      <c r="E29" s="113"/>
      <c r="F29" s="80"/>
      <c r="G29" s="80"/>
      <c r="H29" s="109"/>
      <c r="I29" s="19"/>
      <c r="J29" s="19"/>
      <c r="K29" s="19"/>
      <c r="L29" s="5"/>
      <c r="M29" s="71"/>
      <c r="N29" s="72"/>
      <c r="O29" s="5"/>
      <c r="P29" s="72"/>
      <c r="Q29" s="6"/>
      <c r="S29" s="7"/>
      <c r="T29" s="8"/>
    </row>
    <row r="30" spans="1:20" ht="15" hidden="1" customHeight="1" x14ac:dyDescent="0.2">
      <c r="A30" s="2"/>
      <c r="C30" s="74"/>
      <c r="D30" s="79"/>
      <c r="E30" s="114">
        <v>112</v>
      </c>
      <c r="F30" s="114"/>
      <c r="G30" s="114"/>
      <c r="H30" s="74"/>
    </row>
    <row r="31" spans="1:20" ht="15" hidden="1" customHeight="1" x14ac:dyDescent="0.2">
      <c r="A31" s="73"/>
      <c r="D31" s="79"/>
      <c r="E31" s="80"/>
      <c r="F31" s="80"/>
      <c r="G31" s="80"/>
    </row>
    <row r="32" spans="1:20" ht="6.75" hidden="1" customHeight="1" x14ac:dyDescent="0.2">
      <c r="A32" s="2"/>
      <c r="B32" s="39"/>
      <c r="C32" s="39"/>
      <c r="D32" s="39"/>
      <c r="E32" s="39"/>
      <c r="F32" s="39"/>
      <c r="G32" s="39"/>
      <c r="H32" s="39"/>
      <c r="I32" s="39"/>
      <c r="J32" s="60"/>
      <c r="K32" s="60"/>
      <c r="L32" s="39"/>
      <c r="M32" s="12"/>
      <c r="N32" s="12"/>
      <c r="O32" s="12"/>
      <c r="P32" s="12"/>
      <c r="Q32" s="12"/>
      <c r="R32" s="18"/>
      <c r="S32" s="12"/>
      <c r="T32" s="12"/>
    </row>
    <row r="33" spans="1:28" ht="32.25" customHeight="1" x14ac:dyDescent="0.2">
      <c r="A33" s="2">
        <v>5</v>
      </c>
      <c r="B33" s="94" t="s">
        <v>8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</row>
    <row r="34" spans="1:28" ht="15" customHeight="1" x14ac:dyDescent="0.2"/>
    <row r="35" spans="1:28" ht="15" customHeight="1" thickBot="1" x14ac:dyDescent="0.25">
      <c r="B35" s="90"/>
      <c r="C35" s="19"/>
      <c r="D35" s="111">
        <v>12</v>
      </c>
      <c r="E35" s="111"/>
      <c r="F35" s="80" t="s">
        <v>0</v>
      </c>
      <c r="G35" s="112">
        <v>1</v>
      </c>
      <c r="H35" s="112"/>
      <c r="I35" s="19"/>
      <c r="J35" s="19"/>
      <c r="K35" s="19"/>
      <c r="L35" s="5" t="s">
        <v>5</v>
      </c>
      <c r="M35" s="25">
        <f>D35*G35</f>
        <v>12</v>
      </c>
      <c r="N35" s="28" t="s">
        <v>6</v>
      </c>
      <c r="O35" s="5" t="s">
        <v>2</v>
      </c>
      <c r="P35" s="28" t="s">
        <v>3</v>
      </c>
      <c r="Q35" s="6">
        <v>6985</v>
      </c>
      <c r="R35" s="4" t="s">
        <v>7</v>
      </c>
      <c r="S35" s="9" t="s">
        <v>4</v>
      </c>
      <c r="T35" s="10">
        <f>M35*Q35</f>
        <v>83820</v>
      </c>
    </row>
    <row r="36" spans="1:28" ht="15" customHeight="1" thickTop="1" x14ac:dyDescent="0.2">
      <c r="A36" s="2"/>
      <c r="B36" s="3"/>
      <c r="C36" s="3"/>
      <c r="D36" s="3"/>
      <c r="E36" s="3"/>
      <c r="F36" s="3"/>
      <c r="G36" s="3"/>
      <c r="H36" s="3"/>
      <c r="I36" s="3"/>
      <c r="J36" s="60"/>
      <c r="K36" s="60"/>
      <c r="L36" s="3"/>
      <c r="M36" s="12"/>
      <c r="N36" s="12"/>
      <c r="O36" s="12"/>
      <c r="P36" s="12"/>
      <c r="Q36" s="12"/>
      <c r="R36" s="18"/>
      <c r="S36" s="11" t="s">
        <v>4</v>
      </c>
      <c r="T36" s="37">
        <f>SUM(T7:T35)</f>
        <v>829643.43123214296</v>
      </c>
    </row>
    <row r="37" spans="1:28" ht="15" customHeight="1" x14ac:dyDescent="0.2">
      <c r="A37" s="73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12"/>
      <c r="N37" s="12"/>
      <c r="O37" s="12"/>
      <c r="P37" s="12"/>
      <c r="Q37" s="12"/>
      <c r="R37" s="18"/>
      <c r="S37" s="11"/>
      <c r="T37" s="37"/>
    </row>
    <row r="38" spans="1:28" x14ac:dyDescent="0.2">
      <c r="M38" s="26"/>
    </row>
    <row r="39" spans="1:28" s="84" customFormat="1" ht="14.25" customHeight="1" x14ac:dyDescent="0.2">
      <c r="A39" s="81">
        <v>1</v>
      </c>
      <c r="B39" s="82" t="s">
        <v>59</v>
      </c>
      <c r="C39" s="4"/>
      <c r="D39" s="4"/>
      <c r="E39" s="4"/>
      <c r="F39" s="4"/>
      <c r="G39" s="4"/>
      <c r="H39" s="4"/>
      <c r="I39" s="26"/>
      <c r="J39" s="4"/>
      <c r="K39" s="4"/>
      <c r="L39" s="4"/>
      <c r="M39" s="4"/>
      <c r="N39" s="4"/>
      <c r="O39" s="4"/>
      <c r="P39" s="4"/>
      <c r="Q39" s="83"/>
      <c r="V39" s="85"/>
      <c r="W39" s="86"/>
      <c r="X39" s="86"/>
      <c r="Y39" s="86"/>
      <c r="AA39" s="87"/>
      <c r="AB39" s="87"/>
    </row>
    <row r="40" spans="1:28" s="84" customFormat="1" ht="14.25" customHeight="1" x14ac:dyDescent="0.2">
      <c r="A40" s="81"/>
      <c r="B40" s="82" t="s">
        <v>60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W40" s="86"/>
      <c r="X40" s="86"/>
      <c r="Y40" s="86"/>
      <c r="AA40" s="87"/>
      <c r="AB40" s="87"/>
    </row>
    <row r="41" spans="1:28" s="84" customFormat="1" ht="14.25" customHeight="1" x14ac:dyDescent="0.2">
      <c r="A41" s="81">
        <v>2</v>
      </c>
      <c r="B41" s="82" t="s">
        <v>61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W41" s="86"/>
      <c r="X41" s="86"/>
      <c r="Y41" s="86"/>
      <c r="AA41" s="87"/>
      <c r="AB41" s="87"/>
    </row>
    <row r="42" spans="1:28" s="84" customFormat="1" ht="14.25" customHeight="1" x14ac:dyDescent="0.2">
      <c r="A42" s="81"/>
      <c r="B42" s="82" t="s">
        <v>62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W42" s="86"/>
      <c r="X42" s="86"/>
      <c r="Y42" s="86"/>
      <c r="AA42" s="87"/>
      <c r="AB42" s="87"/>
    </row>
    <row r="43" spans="1:28" s="84" customFormat="1" ht="14.25" customHeight="1" x14ac:dyDescent="0.2">
      <c r="A43" s="88">
        <v>3</v>
      </c>
      <c r="B43" s="82" t="s">
        <v>63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W43" s="86"/>
      <c r="X43" s="86"/>
      <c r="Y43" s="86"/>
      <c r="AA43" s="87"/>
      <c r="AB43" s="87"/>
    </row>
    <row r="44" spans="1:28" s="84" customFormat="1" ht="19.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W44" s="86"/>
      <c r="X44" s="86"/>
      <c r="Y44" s="86"/>
      <c r="AA44" s="87"/>
      <c r="AB44" s="87"/>
    </row>
    <row r="45" spans="1:28" s="84" customFormat="1" ht="29.2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W45" s="86"/>
      <c r="X45" s="86"/>
      <c r="Y45" s="86"/>
      <c r="AA45" s="87"/>
      <c r="AB45" s="87"/>
    </row>
    <row r="46" spans="1:28" s="84" customFormat="1" ht="12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W46" s="86"/>
      <c r="X46" s="86"/>
      <c r="Y46" s="86"/>
      <c r="AA46" s="87"/>
      <c r="AB46" s="87"/>
    </row>
    <row r="47" spans="1:28" s="84" customFormat="1" ht="12" customHeight="1" x14ac:dyDescent="0.2">
      <c r="A47" s="4"/>
      <c r="B47" s="7" t="s">
        <v>64</v>
      </c>
      <c r="C47" s="7"/>
      <c r="D47" s="7"/>
      <c r="E47" s="7"/>
      <c r="F47" s="7"/>
      <c r="G47" s="7"/>
      <c r="H47" s="4"/>
      <c r="I47" s="26"/>
      <c r="J47" s="4"/>
      <c r="K47" s="4"/>
      <c r="L47" s="4"/>
      <c r="M47" s="4"/>
      <c r="Q47" s="26" t="s">
        <v>55</v>
      </c>
      <c r="U47" s="4"/>
      <c r="W47" s="86"/>
      <c r="X47" s="86"/>
      <c r="Y47" s="86"/>
      <c r="AA47" s="87"/>
      <c r="AB47" s="87"/>
    </row>
    <row r="48" spans="1:28" s="84" customFormat="1" ht="12" customHeight="1" x14ac:dyDescent="0.2">
      <c r="A48" s="4"/>
      <c r="B48" s="4"/>
      <c r="C48" s="4"/>
      <c r="D48" s="4"/>
      <c r="E48" s="4"/>
      <c r="F48" s="4"/>
      <c r="G48" s="4"/>
      <c r="H48" s="4"/>
      <c r="I48" s="26"/>
      <c r="J48" s="4"/>
      <c r="K48" s="4"/>
      <c r="L48" s="4"/>
      <c r="M48" s="4"/>
      <c r="Q48" s="26" t="s">
        <v>32</v>
      </c>
      <c r="U48" s="4"/>
      <c r="W48" s="86"/>
      <c r="X48" s="86"/>
      <c r="Y48" s="86"/>
      <c r="AA48" s="87"/>
      <c r="AB48" s="87"/>
    </row>
    <row r="49" spans="1:28" s="84" customFormat="1" ht="12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Q49" s="26" t="s">
        <v>33</v>
      </c>
      <c r="U49" s="4"/>
      <c r="W49" s="86"/>
      <c r="X49" s="86"/>
      <c r="Y49" s="86"/>
      <c r="AA49" s="87"/>
      <c r="AB49" s="87"/>
    </row>
    <row r="50" spans="1:28" x14ac:dyDescent="0.2">
      <c r="M50" s="26"/>
    </row>
    <row r="51" spans="1:28" x14ac:dyDescent="0.2">
      <c r="M51" s="26"/>
    </row>
    <row r="52" spans="1:28" x14ac:dyDescent="0.2">
      <c r="M52" s="26"/>
    </row>
    <row r="53" spans="1:28" x14ac:dyDescent="0.2">
      <c r="M53" s="26"/>
    </row>
    <row r="54" spans="1:28" x14ac:dyDescent="0.2">
      <c r="M54" s="26"/>
    </row>
    <row r="55" spans="1:28" x14ac:dyDescent="0.2">
      <c r="M55" s="26"/>
    </row>
    <row r="56" spans="1:28" x14ac:dyDescent="0.2">
      <c r="M56" s="26"/>
    </row>
    <row r="57" spans="1:28" x14ac:dyDescent="0.2">
      <c r="M57" s="26"/>
    </row>
    <row r="58" spans="1:28" x14ac:dyDescent="0.2">
      <c r="M58" s="26"/>
    </row>
    <row r="59" spans="1:28" x14ac:dyDescent="0.2">
      <c r="M59" s="26"/>
    </row>
    <row r="60" spans="1:28" x14ac:dyDescent="0.2">
      <c r="M60" s="26"/>
    </row>
    <row r="61" spans="1:28" x14ac:dyDescent="0.2">
      <c r="M61" s="26"/>
    </row>
    <row r="62" spans="1:28" x14ac:dyDescent="0.2">
      <c r="M62" s="26"/>
    </row>
    <row r="63" spans="1:28" x14ac:dyDescent="0.2">
      <c r="M63" s="26"/>
    </row>
    <row r="64" spans="1:28" x14ac:dyDescent="0.2">
      <c r="M64" s="26"/>
    </row>
    <row r="65" spans="1:33" x14ac:dyDescent="0.2">
      <c r="M65" s="26"/>
    </row>
    <row r="66" spans="1:33" x14ac:dyDescent="0.2">
      <c r="M66" s="26"/>
    </row>
    <row r="67" spans="1:33" x14ac:dyDescent="0.2">
      <c r="M67" s="26"/>
    </row>
    <row r="68" spans="1:33" x14ac:dyDescent="0.2">
      <c r="M68" s="26"/>
    </row>
    <row r="69" spans="1:33" x14ac:dyDescent="0.2">
      <c r="M69" s="26"/>
    </row>
    <row r="70" spans="1:33" x14ac:dyDescent="0.2">
      <c r="M70" s="26"/>
    </row>
    <row r="71" spans="1:33" ht="88.5" customHeight="1" x14ac:dyDescent="0.2">
      <c r="A71" s="19">
        <v>5</v>
      </c>
      <c r="B71" s="95" t="s">
        <v>27</v>
      </c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27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</row>
    <row r="72" spans="1:33" x14ac:dyDescent="0.2">
      <c r="M72" s="26"/>
    </row>
    <row r="73" spans="1:33" ht="15" customHeight="1" x14ac:dyDescent="0.2">
      <c r="A73" s="19" t="s">
        <v>28</v>
      </c>
      <c r="B73" s="95" t="s">
        <v>51</v>
      </c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25">
        <f>Sheet2!D7</f>
        <v>115.73056000000003</v>
      </c>
      <c r="N73" s="28" t="s">
        <v>24</v>
      </c>
      <c r="O73" s="5" t="s">
        <v>2</v>
      </c>
      <c r="P73" s="28" t="s">
        <v>3</v>
      </c>
      <c r="Q73" s="6">
        <v>52.53</v>
      </c>
      <c r="R73" s="4" t="s">
        <v>25</v>
      </c>
      <c r="S73" s="7" t="s">
        <v>4</v>
      </c>
      <c r="T73" s="8">
        <f>M73*Q73</f>
        <v>6079.3263168000012</v>
      </c>
      <c r="U73" s="20"/>
      <c r="V73" s="20"/>
      <c r="W73" s="20"/>
      <c r="X73" s="20"/>
      <c r="Y73" s="20"/>
      <c r="Z73" s="20"/>
      <c r="AA73" s="21"/>
      <c r="AB73" s="21"/>
      <c r="AC73" s="21"/>
      <c r="AD73" s="21"/>
      <c r="AE73" s="21"/>
      <c r="AF73" s="21"/>
      <c r="AG73" s="21"/>
    </row>
    <row r="74" spans="1:33" x14ac:dyDescent="0.2">
      <c r="A74" s="21"/>
      <c r="B74" s="22"/>
      <c r="C74" s="22"/>
      <c r="D74" s="22"/>
      <c r="E74" s="22"/>
      <c r="F74" s="22"/>
      <c r="G74" s="22"/>
      <c r="H74" s="22"/>
      <c r="I74" s="22"/>
      <c r="J74" s="61"/>
      <c r="K74" s="61"/>
      <c r="L74" s="22"/>
      <c r="M74" s="27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1"/>
      <c r="AB74" s="21"/>
      <c r="AC74" s="21"/>
      <c r="AD74" s="21"/>
      <c r="AE74" s="21"/>
      <c r="AF74" s="21"/>
      <c r="AG74" s="21"/>
    </row>
    <row r="75" spans="1:33" ht="15" customHeight="1" x14ac:dyDescent="0.2">
      <c r="A75" s="19" t="s">
        <v>29</v>
      </c>
      <c r="B75" s="95" t="s">
        <v>22</v>
      </c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25">
        <f>Sheet2!E7</f>
        <v>289.32640000000004</v>
      </c>
      <c r="N75" s="28" t="s">
        <v>1</v>
      </c>
      <c r="O75" s="5" t="s">
        <v>2</v>
      </c>
      <c r="P75" s="28" t="s">
        <v>3</v>
      </c>
      <c r="Q75" s="6">
        <v>3441.88</v>
      </c>
      <c r="R75" s="4" t="s">
        <v>26</v>
      </c>
      <c r="S75" s="7" t="s">
        <v>4</v>
      </c>
      <c r="T75" s="8">
        <f>M75*Q75%</f>
        <v>9958.2674963200025</v>
      </c>
      <c r="U75" s="20"/>
      <c r="V75" s="20"/>
      <c r="W75" s="20"/>
      <c r="X75" s="20"/>
      <c r="Y75" s="20"/>
      <c r="Z75" s="20"/>
      <c r="AA75" s="21"/>
      <c r="AB75" s="21"/>
      <c r="AC75" s="21"/>
      <c r="AD75" s="21"/>
      <c r="AE75" s="21"/>
      <c r="AF75" s="23"/>
      <c r="AG75" s="23"/>
    </row>
    <row r="76" spans="1:33" x14ac:dyDescent="0.2">
      <c r="A76" s="21"/>
      <c r="B76" s="22"/>
      <c r="C76" s="22"/>
      <c r="D76" s="22"/>
      <c r="E76" s="22"/>
      <c r="F76" s="22"/>
      <c r="G76" s="22"/>
      <c r="H76" s="22"/>
      <c r="I76" s="22"/>
      <c r="J76" s="61"/>
      <c r="K76" s="61"/>
      <c r="L76" s="22"/>
      <c r="M76" s="27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1"/>
      <c r="AB76" s="21"/>
      <c r="AC76" s="21"/>
      <c r="AD76" s="21"/>
      <c r="AE76" s="21"/>
      <c r="AF76" s="24"/>
      <c r="AG76" s="24"/>
    </row>
    <row r="77" spans="1:33" ht="15" customHeight="1" x14ac:dyDescent="0.2">
      <c r="A77" s="19" t="s">
        <v>30</v>
      </c>
      <c r="B77" s="95" t="s">
        <v>23</v>
      </c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25">
        <f>Sheet2!F7</f>
        <v>578.65280000000007</v>
      </c>
      <c r="N77" s="28" t="s">
        <v>1</v>
      </c>
      <c r="O77" s="5" t="s">
        <v>2</v>
      </c>
      <c r="P77" s="28" t="s">
        <v>3</v>
      </c>
      <c r="Q77" s="6">
        <v>4093.08</v>
      </c>
      <c r="R77" s="4" t="s">
        <v>26</v>
      </c>
      <c r="S77" s="11" t="s">
        <v>4</v>
      </c>
      <c r="T77" s="37">
        <f>M77*Q77%</f>
        <v>23684.722026240001</v>
      </c>
      <c r="U77" s="20"/>
      <c r="V77" s="20"/>
      <c r="W77" s="20"/>
      <c r="X77" s="20"/>
      <c r="Y77" s="20"/>
      <c r="Z77" s="20"/>
      <c r="AA77" s="21"/>
      <c r="AB77" s="21"/>
      <c r="AC77" s="21"/>
      <c r="AD77" s="21"/>
      <c r="AE77" s="21"/>
      <c r="AF77" s="23"/>
      <c r="AG77" s="23"/>
    </row>
    <row r="78" spans="1:33" ht="15" customHeight="1" x14ac:dyDescent="0.2">
      <c r="A78" s="19"/>
      <c r="B78" s="22"/>
      <c r="C78" s="22"/>
      <c r="D78" s="22"/>
      <c r="E78" s="22"/>
      <c r="F78" s="22"/>
      <c r="G78" s="22"/>
      <c r="H78" s="22"/>
      <c r="I78" s="22"/>
      <c r="J78" s="61"/>
      <c r="K78" s="61"/>
      <c r="L78" s="22"/>
      <c r="M78" s="25"/>
      <c r="N78" s="28"/>
      <c r="O78" s="5"/>
      <c r="P78" s="28"/>
      <c r="Q78" s="6"/>
      <c r="S78" s="11"/>
      <c r="T78" s="37"/>
      <c r="U78" s="20"/>
      <c r="V78" s="20"/>
      <c r="W78" s="20"/>
      <c r="X78" s="20"/>
      <c r="Y78" s="20"/>
      <c r="Z78" s="20"/>
      <c r="AA78" s="21"/>
      <c r="AB78" s="21"/>
      <c r="AC78" s="21"/>
      <c r="AD78" s="21"/>
      <c r="AE78" s="21"/>
      <c r="AF78" s="23"/>
      <c r="AG78" s="23"/>
    </row>
    <row r="79" spans="1:33" ht="15" customHeight="1" thickBot="1" x14ac:dyDescent="0.25">
      <c r="A79" s="19" t="s">
        <v>34</v>
      </c>
      <c r="B79" s="95" t="s">
        <v>52</v>
      </c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25">
        <f>M22</f>
        <v>23.484285714285715</v>
      </c>
      <c r="N79" s="48" t="s">
        <v>6</v>
      </c>
      <c r="O79" s="5" t="s">
        <v>2</v>
      </c>
      <c r="P79" s="48" t="s">
        <v>3</v>
      </c>
      <c r="Q79" s="6">
        <v>29.86</v>
      </c>
      <c r="R79" s="4" t="s">
        <v>48</v>
      </c>
      <c r="S79" s="58" t="s">
        <v>4</v>
      </c>
      <c r="T79" s="59">
        <f>M79*Q79</f>
        <v>701.24077142857141</v>
      </c>
      <c r="U79" s="20"/>
      <c r="V79" s="20"/>
      <c r="W79" s="20"/>
      <c r="X79" s="20"/>
      <c r="Y79" s="20"/>
      <c r="Z79" s="20"/>
      <c r="AA79" s="21"/>
      <c r="AB79" s="21"/>
      <c r="AC79" s="21"/>
      <c r="AD79" s="21"/>
      <c r="AE79" s="21"/>
      <c r="AF79" s="23"/>
      <c r="AG79" s="23"/>
    </row>
    <row r="80" spans="1:33" ht="18" customHeight="1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93" t="s">
        <v>9</v>
      </c>
      <c r="Q80" s="93"/>
      <c r="R80" s="93"/>
      <c r="S80" s="13" t="s">
        <v>4</v>
      </c>
      <c r="T80" s="14">
        <f>SUM(T36:T79)</f>
        <v>870066.98784293141</v>
      </c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3"/>
      <c r="AG80" s="23"/>
    </row>
    <row r="81" spans="2:20" ht="18" customHeight="1" thickBot="1" x14ac:dyDescent="0.25">
      <c r="M81" s="57"/>
      <c r="P81" s="93" t="s">
        <v>58</v>
      </c>
      <c r="Q81" s="93"/>
      <c r="R81" s="93"/>
      <c r="S81" s="9" t="s">
        <v>4</v>
      </c>
      <c r="T81" s="10">
        <f>T36*5%</f>
        <v>41482.171561607152</v>
      </c>
    </row>
    <row r="82" spans="2:20" ht="18" customHeight="1" thickTop="1" x14ac:dyDescent="0.2">
      <c r="P82" s="93" t="s">
        <v>35</v>
      </c>
      <c r="Q82" s="93"/>
      <c r="R82" s="93"/>
      <c r="S82" s="13" t="s">
        <v>4</v>
      </c>
      <c r="T82" s="14">
        <f>SUM(T80:T81)</f>
        <v>911549.15940453857</v>
      </c>
    </row>
    <row r="84" spans="2:20" ht="38.25" customHeight="1" x14ac:dyDescent="0.2"/>
    <row r="86" spans="2:20" x14ac:dyDescent="0.2">
      <c r="B86" s="97" t="s">
        <v>31</v>
      </c>
      <c r="C86" s="97"/>
      <c r="D86" s="97"/>
      <c r="E86" s="97"/>
      <c r="F86" s="97"/>
      <c r="G86" s="97"/>
      <c r="Q86" s="26" t="s">
        <v>55</v>
      </c>
    </row>
    <row r="87" spans="2:20" x14ac:dyDescent="0.2">
      <c r="Q87" s="26" t="s">
        <v>32</v>
      </c>
    </row>
    <row r="88" spans="2:20" x14ac:dyDescent="0.2">
      <c r="Q88" s="26" t="s">
        <v>33</v>
      </c>
    </row>
  </sheetData>
  <mergeCells count="34">
    <mergeCell ref="A1:C1"/>
    <mergeCell ref="A2:C2"/>
    <mergeCell ref="D2:T2"/>
    <mergeCell ref="B71:L71"/>
    <mergeCell ref="M4:N4"/>
    <mergeCell ref="O4:Q4"/>
    <mergeCell ref="S4:T4"/>
    <mergeCell ref="B4:L4"/>
    <mergeCell ref="B9:L9"/>
    <mergeCell ref="B5:L5"/>
    <mergeCell ref="A14:C14"/>
    <mergeCell ref="A11:B11"/>
    <mergeCell ref="A12:B12"/>
    <mergeCell ref="G15:H15"/>
    <mergeCell ref="B86:G86"/>
    <mergeCell ref="B33:L33"/>
    <mergeCell ref="D35:E35"/>
    <mergeCell ref="G35:H35"/>
    <mergeCell ref="A18:C18"/>
    <mergeCell ref="D18:E18"/>
    <mergeCell ref="G18:H18"/>
    <mergeCell ref="B79:L79"/>
    <mergeCell ref="P80:R80"/>
    <mergeCell ref="P81:R81"/>
    <mergeCell ref="P82:R82"/>
    <mergeCell ref="B20:L20"/>
    <mergeCell ref="D22:E22"/>
    <mergeCell ref="E30:G30"/>
    <mergeCell ref="B73:L73"/>
    <mergeCell ref="B75:L75"/>
    <mergeCell ref="B77:L77"/>
    <mergeCell ref="B25:L25"/>
    <mergeCell ref="D27:E27"/>
    <mergeCell ref="G27:H27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workbookViewId="0">
      <selection activeCell="C15" sqref="C15"/>
    </sheetView>
  </sheetViews>
  <sheetFormatPr defaultRowHeight="15" x14ac:dyDescent="0.25"/>
  <cols>
    <col min="2" max="2" width="16" customWidth="1"/>
    <col min="3" max="6" width="11.140625" customWidth="1"/>
  </cols>
  <sheetData>
    <row r="3" spans="1:6" ht="25.5" customHeight="1" x14ac:dyDescent="0.25">
      <c r="B3" s="106" t="s">
        <v>21</v>
      </c>
      <c r="C3" s="106"/>
      <c r="D3" s="106"/>
      <c r="E3" s="106"/>
      <c r="F3" s="106"/>
    </row>
    <row r="5" spans="1:6" s="1" customFormat="1" ht="46.5" customHeight="1" x14ac:dyDescent="0.25">
      <c r="A5" s="15" t="s">
        <v>10</v>
      </c>
      <c r="B5" s="15" t="s">
        <v>20</v>
      </c>
      <c r="C5" s="15" t="s">
        <v>16</v>
      </c>
      <c r="D5" s="15" t="s">
        <v>17</v>
      </c>
      <c r="E5" s="15" t="s">
        <v>18</v>
      </c>
      <c r="F5" s="15" t="s">
        <v>19</v>
      </c>
    </row>
    <row r="6" spans="1:6" s="1" customFormat="1" ht="46.5" customHeight="1" x14ac:dyDescent="0.25">
      <c r="A6" s="15">
        <v>2</v>
      </c>
      <c r="B6" s="16" t="s">
        <v>39</v>
      </c>
      <c r="C6" s="17">
        <f>Sheet1!M18</f>
        <v>657.56000000000006</v>
      </c>
      <c r="D6" s="17">
        <f>C6*17.6%</f>
        <v>115.73056000000003</v>
      </c>
      <c r="E6" s="17">
        <f>C6*44%</f>
        <v>289.32640000000004</v>
      </c>
      <c r="F6" s="17">
        <f>C6*88%</f>
        <v>578.65280000000007</v>
      </c>
    </row>
    <row r="7" spans="1:6" s="1" customFormat="1" ht="46.5" customHeight="1" x14ac:dyDescent="0.25">
      <c r="A7" s="16"/>
      <c r="B7" s="107" t="s">
        <v>9</v>
      </c>
      <c r="C7" s="108"/>
      <c r="D7" s="38">
        <f>SUM(D6:D6)</f>
        <v>115.73056000000003</v>
      </c>
      <c r="E7" s="38">
        <f>SUM(E6:E6)</f>
        <v>289.32640000000004</v>
      </c>
      <c r="F7" s="38">
        <f>SUM(F6:F6)</f>
        <v>578.65280000000007</v>
      </c>
    </row>
    <row r="14" spans="1:6" x14ac:dyDescent="0.25">
      <c r="E14" s="26" t="s">
        <v>56</v>
      </c>
    </row>
    <row r="15" spans="1:6" x14ac:dyDescent="0.25">
      <c r="E15" s="26" t="s">
        <v>32</v>
      </c>
    </row>
    <row r="16" spans="1:6" x14ac:dyDescent="0.25">
      <c r="E16" s="26" t="s">
        <v>33</v>
      </c>
    </row>
  </sheetData>
  <mergeCells count="2">
    <mergeCell ref="B3:F3"/>
    <mergeCell ref="B7:C7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2017-09-15T05:08:07Z</cp:lastPrinted>
  <dcterms:created xsi:type="dcterms:W3CDTF">2016-04-08T10:52:49Z</dcterms:created>
  <dcterms:modified xsi:type="dcterms:W3CDTF">2017-09-15T05:08:25Z</dcterms:modified>
</cp:coreProperties>
</file>