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heckCompatibility="1" defaultThemeVersion="124226"/>
  <bookViews>
    <workbookView xWindow="480" yWindow="345" windowWidth="19815" windowHeight="7665" activeTab="4"/>
  </bookViews>
  <sheets>
    <sheet name="M.K" sheetId="1" r:id="rId1"/>
    <sheet name="K.P" sheetId="2" r:id="rId2"/>
    <sheet name="S.S" sheetId="3" r:id="rId3"/>
    <sheet name="Sheet3 (4)" sheetId="4" r:id="rId4"/>
    <sheet name="GGHS Sindh Uni" sheetId="5" r:id="rId5"/>
  </sheets>
  <calcPr calcId="124519"/>
</workbook>
</file>

<file path=xl/calcChain.xml><?xml version="1.0" encoding="utf-8"?>
<calcChain xmlns="http://schemas.openxmlformats.org/spreadsheetml/2006/main">
  <c r="M25" i="5"/>
  <c r="C16" i="4"/>
  <c r="C10"/>
  <c r="N18"/>
  <c r="N22"/>
  <c r="K22"/>
  <c r="I22"/>
  <c r="K11"/>
  <c r="K12"/>
  <c r="K13"/>
  <c r="K14"/>
  <c r="K15"/>
  <c r="K10"/>
  <c r="G11"/>
  <c r="G12"/>
  <c r="G13"/>
  <c r="G14"/>
  <c r="G15"/>
  <c r="G16"/>
  <c r="G17"/>
  <c r="G10"/>
  <c r="E11"/>
  <c r="E12"/>
  <c r="E13"/>
  <c r="E14"/>
  <c r="E15"/>
  <c r="E16"/>
  <c r="E18" s="1"/>
  <c r="E22" s="1"/>
  <c r="E17"/>
  <c r="E10"/>
  <c r="I9"/>
  <c r="C17"/>
  <c r="C15"/>
  <c r="C14"/>
  <c r="C13"/>
  <c r="C12"/>
  <c r="C11"/>
  <c r="C9"/>
  <c r="I18" i="5"/>
  <c r="G17"/>
  <c r="G16"/>
  <c r="K11"/>
  <c r="K10"/>
  <c r="K18" i="4"/>
  <c r="I18"/>
  <c r="G18"/>
  <c r="G22" s="1"/>
  <c r="C17" i="3"/>
  <c r="E17"/>
  <c r="C16"/>
  <c r="G16"/>
  <c r="C15"/>
  <c r="E15" s="1"/>
  <c r="C14"/>
  <c r="C13"/>
  <c r="G13" s="1"/>
  <c r="C12"/>
  <c r="C11"/>
  <c r="G11" s="1"/>
  <c r="C10"/>
  <c r="K10" s="1"/>
  <c r="C9"/>
  <c r="N22"/>
  <c r="N18"/>
  <c r="I18"/>
  <c r="I22" s="1"/>
  <c r="E16"/>
  <c r="K15"/>
  <c r="G15"/>
  <c r="K14"/>
  <c r="E14"/>
  <c r="G14"/>
  <c r="K12"/>
  <c r="E12"/>
  <c r="G12"/>
  <c r="K11"/>
  <c r="E10"/>
  <c r="N22" i="2"/>
  <c r="C17"/>
  <c r="E17" s="1"/>
  <c r="C16"/>
  <c r="C15"/>
  <c r="K15" s="1"/>
  <c r="C14"/>
  <c r="K14"/>
  <c r="C13"/>
  <c r="G13" s="1"/>
  <c r="C12"/>
  <c r="E12" s="1"/>
  <c r="C11"/>
  <c r="G11" s="1"/>
  <c r="C10"/>
  <c r="E10" s="1"/>
  <c r="C9"/>
  <c r="N18"/>
  <c r="I18"/>
  <c r="I22" s="1"/>
  <c r="G17"/>
  <c r="G16"/>
  <c r="E16"/>
  <c r="M22" i="1"/>
  <c r="K11"/>
  <c r="K12"/>
  <c r="K13"/>
  <c r="K14"/>
  <c r="K15"/>
  <c r="K10"/>
  <c r="G11"/>
  <c r="G12"/>
  <c r="G13"/>
  <c r="G14"/>
  <c r="G15"/>
  <c r="G16"/>
  <c r="G17"/>
  <c r="G10"/>
  <c r="E11"/>
  <c r="E12"/>
  <c r="E13"/>
  <c r="E14"/>
  <c r="E15"/>
  <c r="E16"/>
  <c r="E17"/>
  <c r="E10"/>
  <c r="N18"/>
  <c r="I18"/>
  <c r="I22" s="1"/>
  <c r="K18" i="5" l="1"/>
  <c r="E10"/>
  <c r="G10"/>
  <c r="G11"/>
  <c r="G15"/>
  <c r="K13" i="3"/>
  <c r="E13"/>
  <c r="E18" s="1"/>
  <c r="E22" s="1"/>
  <c r="K18"/>
  <c r="K22" s="1"/>
  <c r="E11"/>
  <c r="G10"/>
  <c r="G18"/>
  <c r="G22" s="1"/>
  <c r="G17"/>
  <c r="E15" i="2"/>
  <c r="G15"/>
  <c r="G14"/>
  <c r="E14"/>
  <c r="E18" s="1"/>
  <c r="E22" s="1"/>
  <c r="E13"/>
  <c r="K13"/>
  <c r="G12"/>
  <c r="K12"/>
  <c r="E11"/>
  <c r="K11"/>
  <c r="K10"/>
  <c r="K18" s="1"/>
  <c r="K22" s="1"/>
  <c r="G10"/>
  <c r="G18" s="1"/>
  <c r="G22" s="1"/>
  <c r="K18" i="1"/>
  <c r="K22" s="1"/>
  <c r="G18"/>
  <c r="G22" s="1"/>
  <c r="E18"/>
  <c r="E22" s="1"/>
  <c r="G18" i="5" l="1"/>
  <c r="E18"/>
</calcChain>
</file>

<file path=xl/sharedStrings.xml><?xml version="1.0" encoding="utf-8"?>
<sst xmlns="http://schemas.openxmlformats.org/spreadsheetml/2006/main" count="297" uniqueCount="47">
  <si>
    <t>MATERIAL STATEMENT</t>
  </si>
  <si>
    <t>NAME OF WORK:-</t>
  </si>
  <si>
    <t>G.G.H.S MEHRAN QASIMABAD (S.I.D: 403040074)</t>
  </si>
  <si>
    <t>(NEW COMPOUND WALL)</t>
  </si>
  <si>
    <t>S#</t>
  </si>
  <si>
    <t>NAME OF ITEMS</t>
  </si>
  <si>
    <t>QUANTITY</t>
  </si>
  <si>
    <t>CEMENT P.BAG</t>
  </si>
  <si>
    <t>HILL SAND %Cft</t>
  </si>
  <si>
    <t>STONE % Cft</t>
  </si>
  <si>
    <t>BAJRI/SHINGLE % Cft</t>
  </si>
  <si>
    <t>BRICKS %0 No:</t>
  </si>
  <si>
    <t>STEEL TON/5</t>
  </si>
  <si>
    <t>SAND /EARTH % Cft</t>
  </si>
  <si>
    <t>% age</t>
  </si>
  <si>
    <t>Qty:</t>
  </si>
  <si>
    <t>Stone Pitching</t>
  </si>
  <si>
    <t>CC Plain 1:4:8</t>
  </si>
  <si>
    <t>R.C.C 1:2:4</t>
  </si>
  <si>
    <t>R.C.C 1:1-1/2:3</t>
  </si>
  <si>
    <t>Fabrication</t>
  </si>
  <si>
    <t>Cement Concrete Plain 1:3:6</t>
  </si>
  <si>
    <t>Block Masonary (1:3:6) 1:6</t>
  </si>
  <si>
    <t>Cement Plaster (1:6), 1/2"</t>
  </si>
  <si>
    <t>Cement Plaster (1:4), 3/8"</t>
  </si>
  <si>
    <t>TOTAL QUANTITY</t>
  </si>
  <si>
    <t>LEAD IN MILES</t>
  </si>
  <si>
    <t>RATE OF CARRIAGE AS PER RATE ANALYSIS SHEET IN Rs:</t>
  </si>
  <si>
    <t>Rs:</t>
  </si>
  <si>
    <t>UNIT</t>
  </si>
  <si>
    <t>P.Bag</t>
  </si>
  <si>
    <t>% Cft</t>
  </si>
  <si>
    <t>% 0 No:</t>
  </si>
  <si>
    <t>Ton/5</t>
  </si>
  <si>
    <t>AMOUNT IN Rs:</t>
  </si>
  <si>
    <t xml:space="preserve">Stone </t>
  </si>
  <si>
    <t>G.G.P.S Mullah Katiar (S.I.D: 425030129)</t>
  </si>
  <si>
    <t>-</t>
  </si>
  <si>
    <t>Grand Total Rs:</t>
  </si>
  <si>
    <t>G.BPS KAPOOR MORI (S.I.D: 425030045)</t>
  </si>
  <si>
    <t>MATERIAL CARRIAGE STATEMENT</t>
  </si>
  <si>
    <t>G.B.P.S SULEMAN SOOMRO SCHOOL (S.I.D: 425030022)</t>
  </si>
  <si>
    <t>Grand Total Rs:         =</t>
  </si>
  <si>
    <t>4,58,935.47</t>
  </si>
  <si>
    <t xml:space="preserve">G.G.H.S SINDH UNIVERSITY SCHOOL </t>
  </si>
  <si>
    <t>12 Ton</t>
  </si>
  <si>
    <t>Brick Masonary (1:3:6) 1:6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</si>
</sst>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4" formatCode="0.000"/>
  </numFmts>
  <fonts count="1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6"/>
      <color theme="1"/>
      <name val="Calibri"/>
      <family val="2"/>
      <scheme val="minor"/>
    </font>
    <font>
      <i/>
      <u/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1"/>
      <color indexed="8"/>
      <name val="Arial"/>
      <family val="2"/>
    </font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b/>
      <u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4">
    <xf numFmtId="0" fontId="0" fillId="0" borderId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0" fontId="9" fillId="0" borderId="0"/>
    <xf numFmtId="43" fontId="10" fillId="0" borderId="0" applyFont="0" applyFill="0" applyBorder="0" applyAlignment="0" applyProtection="0"/>
  </cellStyleXfs>
  <cellXfs count="58">
    <xf numFmtId="0" fontId="0" fillId="0" borderId="0" xfId="0"/>
    <xf numFmtId="0" fontId="2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 vertical="center"/>
    </xf>
    <xf numFmtId="0" fontId="0" fillId="0" borderId="2" xfId="0" applyBorder="1"/>
    <xf numFmtId="0" fontId="6" fillId="0" borderId="2" xfId="0" applyFont="1" applyBorder="1" applyAlignment="1">
      <alignment horizontal="center" vertical="center"/>
    </xf>
    <xf numFmtId="0" fontId="6" fillId="0" borderId="2" xfId="0" applyFont="1" applyBorder="1"/>
    <xf numFmtId="0" fontId="6" fillId="0" borderId="2" xfId="0" applyFont="1" applyBorder="1" applyAlignment="1">
      <alignment horizontal="center"/>
    </xf>
    <xf numFmtId="10" fontId="6" fillId="0" borderId="2" xfId="0" applyNumberFormat="1" applyFont="1" applyBorder="1" applyAlignment="1">
      <alignment horizontal="center"/>
    </xf>
    <xf numFmtId="9" fontId="6" fillId="0" borderId="2" xfId="0" applyNumberFormat="1" applyFont="1" applyBorder="1" applyAlignment="1">
      <alignment horizontal="center"/>
    </xf>
    <xf numFmtId="0" fontId="7" fillId="0" borderId="2" xfId="0" applyFont="1" applyBorder="1" applyAlignment="1">
      <alignment horizontal="center" vertical="center"/>
    </xf>
    <xf numFmtId="0" fontId="7" fillId="0" borderId="2" xfId="0" applyFont="1" applyBorder="1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vertical="center"/>
    </xf>
    <xf numFmtId="2" fontId="1" fillId="0" borderId="2" xfId="0" applyNumberFormat="1" applyFont="1" applyBorder="1" applyAlignment="1">
      <alignment horizontal="center" vertical="center"/>
    </xf>
    <xf numFmtId="3" fontId="1" fillId="0" borderId="2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2" fontId="6" fillId="0" borderId="2" xfId="0" applyNumberFormat="1" applyFont="1" applyBorder="1" applyAlignment="1">
      <alignment horizontal="center"/>
    </xf>
    <xf numFmtId="164" fontId="7" fillId="0" borderId="2" xfId="0" applyNumberFormat="1" applyFont="1" applyBorder="1" applyAlignment="1">
      <alignment horizontal="center" vertical="center"/>
    </xf>
    <xf numFmtId="2" fontId="7" fillId="0" borderId="2" xfId="0" applyNumberFormat="1" applyFont="1" applyBorder="1" applyAlignment="1">
      <alignment horizontal="center" vertical="center"/>
    </xf>
    <xf numFmtId="43" fontId="0" fillId="0" borderId="0" xfId="13" applyFont="1"/>
    <xf numFmtId="0" fontId="0" fillId="0" borderId="2" xfId="0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wrapText="1"/>
    </xf>
    <xf numFmtId="0" fontId="7" fillId="0" borderId="10" xfId="0" applyFont="1" applyBorder="1" applyAlignment="1">
      <alignment horizontal="center" wrapText="1"/>
    </xf>
    <xf numFmtId="0" fontId="7" fillId="0" borderId="9" xfId="0" applyFont="1" applyBorder="1" applyAlignment="1">
      <alignment horizontal="center"/>
    </xf>
    <xf numFmtId="0" fontId="7" fillId="0" borderId="11" xfId="0" applyFont="1" applyBorder="1" applyAlignment="1">
      <alignment horizontal="center"/>
    </xf>
    <xf numFmtId="0" fontId="7" fillId="0" borderId="10" xfId="0" applyFont="1" applyBorder="1" applyAlignment="1">
      <alignment horizontal="center"/>
    </xf>
    <xf numFmtId="4" fontId="4" fillId="0" borderId="11" xfId="0" applyNumberFormat="1" applyFont="1" applyBorder="1" applyAlignment="1">
      <alignment horizontal="center" vertical="center"/>
    </xf>
    <xf numFmtId="4" fontId="4" fillId="0" borderId="10" xfId="0" applyNumberFormat="1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3" fontId="4" fillId="0" borderId="11" xfId="0" applyNumberFormat="1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9" xfId="0" applyFont="1" applyBorder="1" applyAlignment="1">
      <alignment vertical="center"/>
    </xf>
    <xf numFmtId="0" fontId="4" fillId="0" borderId="11" xfId="0" applyFont="1" applyBorder="1" applyAlignment="1">
      <alignment vertical="center"/>
    </xf>
    <xf numFmtId="43" fontId="4" fillId="0" borderId="11" xfId="13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1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1" fillId="0" borderId="2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7" fillId="0" borderId="2" xfId="0" applyFont="1" applyBorder="1" applyAlignment="1">
      <alignment horizontal="center" wrapText="1"/>
    </xf>
  </cellXfs>
  <cellStyles count="14">
    <cellStyle name="Comma" xfId="13" builtinId="3"/>
    <cellStyle name="Comma 12" xfId="1"/>
    <cellStyle name="Comma 13" xfId="2"/>
    <cellStyle name="Comma 15" xfId="3"/>
    <cellStyle name="Comma 2" xfId="4"/>
    <cellStyle name="Comma 2 2" xfId="5"/>
    <cellStyle name="Comma 4 2" xfId="6"/>
    <cellStyle name="Comma 5 2" xfId="7"/>
    <cellStyle name="Comma 6 2" xfId="8"/>
    <cellStyle name="Comma 7 2" xfId="9"/>
    <cellStyle name="Comma 8 2" xfId="10"/>
    <cellStyle name="Comma 8 3" xfId="11"/>
    <cellStyle name="Normal" xfId="0" builtinId="0"/>
    <cellStyle name="Normal 2" xfId="1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26"/>
  <sheetViews>
    <sheetView topLeftCell="A7" workbookViewId="0">
      <selection sqref="A1:O1"/>
    </sheetView>
  </sheetViews>
  <sheetFormatPr defaultRowHeight="15"/>
  <cols>
    <col min="1" max="1" width="3" bestFit="1" customWidth="1"/>
    <col min="2" max="2" width="23.7109375" customWidth="1"/>
    <col min="3" max="3" width="10" customWidth="1"/>
    <col min="4" max="4" width="7.140625" customWidth="1"/>
    <col min="5" max="5" width="7" customWidth="1"/>
    <col min="6" max="6" width="5.85546875" customWidth="1"/>
    <col min="7" max="7" width="7.85546875" customWidth="1"/>
    <col min="8" max="8" width="5.5703125" customWidth="1"/>
    <col min="9" max="9" width="9.7109375" customWidth="1"/>
    <col min="10" max="10" width="5.7109375" customWidth="1"/>
    <col min="11" max="11" width="10.85546875" customWidth="1"/>
    <col min="12" max="12" width="5.7109375" customWidth="1"/>
    <col min="13" max="13" width="7.7109375" customWidth="1"/>
    <col min="14" max="14" width="7.85546875" customWidth="1"/>
    <col min="15" max="15" width="8.85546875" customWidth="1"/>
  </cols>
  <sheetData>
    <row r="1" spans="1:16" ht="27" customHeight="1">
      <c r="A1" s="33" t="s">
        <v>40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  <c r="P1" s="1"/>
    </row>
    <row r="2" spans="1:16" ht="18.75" customHeight="1">
      <c r="A2" s="34" t="s">
        <v>1</v>
      </c>
      <c r="B2" s="34"/>
      <c r="C2" s="35" t="s">
        <v>36</v>
      </c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2"/>
    </row>
    <row r="3" spans="1:16" ht="20.25" customHeight="1"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36"/>
      <c r="O3" s="36"/>
      <c r="P3" s="2"/>
    </row>
    <row r="4" spans="1:16" ht="20.25" customHeight="1">
      <c r="A4" s="37" t="s">
        <v>4</v>
      </c>
      <c r="B4" s="37" t="s">
        <v>5</v>
      </c>
      <c r="C4" s="37" t="s">
        <v>6</v>
      </c>
      <c r="D4" s="38" t="s">
        <v>7</v>
      </c>
      <c r="E4" s="38"/>
      <c r="F4" s="39" t="s">
        <v>8</v>
      </c>
      <c r="G4" s="40"/>
      <c r="H4" s="39" t="s">
        <v>9</v>
      </c>
      <c r="I4" s="40"/>
      <c r="J4" s="39" t="s">
        <v>10</v>
      </c>
      <c r="K4" s="40"/>
      <c r="L4" s="39" t="s">
        <v>11</v>
      </c>
      <c r="M4" s="40"/>
      <c r="N4" s="39" t="s">
        <v>12</v>
      </c>
      <c r="O4" s="43" t="s">
        <v>13</v>
      </c>
    </row>
    <row r="5" spans="1:16" ht="26.25" customHeight="1">
      <c r="A5" s="37"/>
      <c r="B5" s="37"/>
      <c r="C5" s="37"/>
      <c r="D5" s="38"/>
      <c r="E5" s="38"/>
      <c r="F5" s="41"/>
      <c r="G5" s="42"/>
      <c r="H5" s="41"/>
      <c r="I5" s="42"/>
      <c r="J5" s="41"/>
      <c r="K5" s="42"/>
      <c r="L5" s="41"/>
      <c r="M5" s="42"/>
      <c r="N5" s="41"/>
      <c r="O5" s="44"/>
    </row>
    <row r="6" spans="1:16">
      <c r="A6" s="37"/>
      <c r="B6" s="37"/>
      <c r="C6" s="37"/>
      <c r="D6" s="3" t="s">
        <v>14</v>
      </c>
      <c r="E6" s="3" t="s">
        <v>15</v>
      </c>
      <c r="F6" s="3" t="s">
        <v>14</v>
      </c>
      <c r="G6" s="3" t="s">
        <v>15</v>
      </c>
      <c r="H6" s="3" t="s">
        <v>14</v>
      </c>
      <c r="I6" s="3" t="s">
        <v>15</v>
      </c>
      <c r="J6" s="3" t="s">
        <v>14</v>
      </c>
      <c r="K6" s="3" t="s">
        <v>15</v>
      </c>
      <c r="L6" s="3" t="s">
        <v>14</v>
      </c>
      <c r="M6" s="3" t="s">
        <v>15</v>
      </c>
      <c r="N6" s="3" t="s">
        <v>15</v>
      </c>
      <c r="O6" s="3" t="s">
        <v>15</v>
      </c>
    </row>
    <row r="7" spans="1:16">
      <c r="A7" s="4">
        <v>1</v>
      </c>
      <c r="B7" s="4">
        <v>2</v>
      </c>
      <c r="C7" s="4">
        <v>3</v>
      </c>
      <c r="D7" s="4">
        <v>4</v>
      </c>
      <c r="E7" s="4">
        <v>5</v>
      </c>
      <c r="F7" s="4">
        <v>6</v>
      </c>
      <c r="G7" s="4">
        <v>7</v>
      </c>
      <c r="H7" s="4">
        <v>8</v>
      </c>
      <c r="I7" s="4">
        <v>9</v>
      </c>
      <c r="J7" s="4">
        <v>10</v>
      </c>
      <c r="K7" s="4">
        <v>11</v>
      </c>
      <c r="L7" s="4">
        <v>12</v>
      </c>
      <c r="M7" s="4">
        <v>13</v>
      </c>
      <c r="N7" s="4">
        <v>14</v>
      </c>
      <c r="O7" s="4">
        <v>15</v>
      </c>
    </row>
    <row r="8" spans="1:16" ht="10.5" customHeight="1">
      <c r="A8" s="5"/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</row>
    <row r="9" spans="1:16">
      <c r="A9" s="6">
        <v>1</v>
      </c>
      <c r="B9" s="7" t="s">
        <v>35</v>
      </c>
      <c r="C9" s="8">
        <v>1895.83</v>
      </c>
      <c r="D9" s="8"/>
      <c r="E9" s="8"/>
      <c r="F9" s="8"/>
      <c r="G9" s="8"/>
      <c r="H9" s="8"/>
      <c r="I9" s="8">
        <v>1895.83</v>
      </c>
      <c r="J9" s="8"/>
      <c r="K9" s="8"/>
      <c r="L9" s="8"/>
      <c r="M9" s="8"/>
      <c r="N9" s="8"/>
      <c r="O9" s="8"/>
    </row>
    <row r="10" spans="1:16">
      <c r="A10" s="6">
        <v>2</v>
      </c>
      <c r="B10" s="7" t="s">
        <v>17</v>
      </c>
      <c r="C10" s="8">
        <v>1551.73</v>
      </c>
      <c r="D10" s="9">
        <v>9.6000000000000002E-2</v>
      </c>
      <c r="E10" s="8">
        <f>C10*D10</f>
        <v>148.96608000000001</v>
      </c>
      <c r="F10" s="10">
        <v>0.48</v>
      </c>
      <c r="G10" s="8">
        <f>C10*F10</f>
        <v>744.83039999999994</v>
      </c>
      <c r="H10" s="8"/>
      <c r="I10" s="8"/>
      <c r="J10" s="10">
        <v>0.96</v>
      </c>
      <c r="K10" s="8">
        <f>C10*J10</f>
        <v>1489.6607999999999</v>
      </c>
      <c r="L10" s="8"/>
      <c r="M10" s="8"/>
      <c r="N10" s="8"/>
      <c r="O10" s="8"/>
    </row>
    <row r="11" spans="1:16">
      <c r="A11" s="6">
        <v>3</v>
      </c>
      <c r="B11" s="7" t="s">
        <v>18</v>
      </c>
      <c r="C11" s="8">
        <v>3094.8</v>
      </c>
      <c r="D11" s="9">
        <v>0.17599999999999999</v>
      </c>
      <c r="E11" s="8">
        <f t="shared" ref="E11:E17" si="0">C11*D11</f>
        <v>544.6848</v>
      </c>
      <c r="F11" s="10">
        <v>0.44</v>
      </c>
      <c r="G11" s="8">
        <f t="shared" ref="G11:G17" si="1">C11*F11</f>
        <v>1361.712</v>
      </c>
      <c r="H11" s="8"/>
      <c r="I11" s="8"/>
      <c r="J11" s="10">
        <v>0.88</v>
      </c>
      <c r="K11" s="8">
        <f t="shared" ref="K11:K15" si="2">C11*J11</f>
        <v>2723.424</v>
      </c>
      <c r="L11" s="8"/>
      <c r="M11" s="8"/>
      <c r="N11" s="8"/>
      <c r="O11" s="8"/>
    </row>
    <row r="12" spans="1:16">
      <c r="A12" s="6">
        <v>4</v>
      </c>
      <c r="B12" s="7" t="s">
        <v>19</v>
      </c>
      <c r="C12" s="8">
        <v>993.36</v>
      </c>
      <c r="D12" s="9">
        <v>0.17599999999999999</v>
      </c>
      <c r="E12" s="8">
        <f t="shared" si="0"/>
        <v>174.83135999999999</v>
      </c>
      <c r="F12" s="10">
        <v>0.44</v>
      </c>
      <c r="G12" s="8">
        <f t="shared" si="1"/>
        <v>437.07839999999999</v>
      </c>
      <c r="H12" s="8"/>
      <c r="I12" s="8"/>
      <c r="J12" s="10">
        <v>0.88</v>
      </c>
      <c r="K12" s="8">
        <f t="shared" si="2"/>
        <v>874.15679999999998</v>
      </c>
      <c r="L12" s="8"/>
      <c r="M12" s="8"/>
      <c r="N12" s="8"/>
      <c r="O12" s="8"/>
    </row>
    <row r="13" spans="1:16">
      <c r="A13" s="6">
        <v>5</v>
      </c>
      <c r="B13" s="7" t="s">
        <v>20</v>
      </c>
      <c r="C13" s="8">
        <v>12.77</v>
      </c>
      <c r="D13" s="9">
        <v>0.21809999999999999</v>
      </c>
      <c r="E13" s="8">
        <f t="shared" si="0"/>
        <v>2.7851369999999998</v>
      </c>
      <c r="F13" s="10">
        <v>0.41</v>
      </c>
      <c r="G13" s="8">
        <f t="shared" si="1"/>
        <v>5.2356999999999996</v>
      </c>
      <c r="H13" s="8"/>
      <c r="I13" s="8"/>
      <c r="J13" s="10">
        <v>0.88</v>
      </c>
      <c r="K13" s="8">
        <f t="shared" si="2"/>
        <v>11.2376</v>
      </c>
      <c r="L13" s="8"/>
      <c r="M13" s="8">
        <v>12.77</v>
      </c>
      <c r="N13" s="8" t="s">
        <v>37</v>
      </c>
      <c r="O13" s="8"/>
    </row>
    <row r="14" spans="1:16">
      <c r="A14" s="6">
        <v>6</v>
      </c>
      <c r="B14" s="7" t="s">
        <v>21</v>
      </c>
      <c r="C14" s="8">
        <v>1572.29</v>
      </c>
      <c r="D14" s="9">
        <v>0.13</v>
      </c>
      <c r="E14" s="8">
        <f t="shared" si="0"/>
        <v>204.39770000000001</v>
      </c>
      <c r="F14" s="10">
        <v>0.46</v>
      </c>
      <c r="G14" s="8">
        <f t="shared" si="1"/>
        <v>723.25340000000006</v>
      </c>
      <c r="H14" s="8"/>
      <c r="I14" s="8"/>
      <c r="J14" s="10">
        <v>0.92</v>
      </c>
      <c r="K14" s="8">
        <f t="shared" si="2"/>
        <v>1446.5068000000001</v>
      </c>
      <c r="L14" s="8"/>
      <c r="M14" s="8"/>
      <c r="N14" s="8"/>
      <c r="O14" s="8"/>
    </row>
    <row r="15" spans="1:16">
      <c r="A15" s="6">
        <v>7</v>
      </c>
      <c r="B15" s="7" t="s">
        <v>22</v>
      </c>
      <c r="C15" s="8">
        <v>6454.72</v>
      </c>
      <c r="D15" s="9">
        <v>0.13</v>
      </c>
      <c r="E15" s="8">
        <f t="shared" si="0"/>
        <v>839.11360000000002</v>
      </c>
      <c r="F15" s="10">
        <v>0.46</v>
      </c>
      <c r="G15" s="8">
        <f t="shared" si="1"/>
        <v>2969.1712000000002</v>
      </c>
      <c r="H15" s="8"/>
      <c r="I15" s="8"/>
      <c r="J15" s="10">
        <v>0.92</v>
      </c>
      <c r="K15" s="8">
        <f t="shared" si="2"/>
        <v>5938.3424000000005</v>
      </c>
      <c r="L15" s="8"/>
      <c r="M15" s="8"/>
      <c r="N15" s="8"/>
      <c r="O15" s="8"/>
    </row>
    <row r="16" spans="1:16">
      <c r="A16" s="6">
        <v>8</v>
      </c>
      <c r="B16" s="7" t="s">
        <v>23</v>
      </c>
      <c r="C16" s="8">
        <v>39415.49</v>
      </c>
      <c r="D16" s="9">
        <v>5.3E-3</v>
      </c>
      <c r="E16" s="8">
        <f t="shared" si="0"/>
        <v>208.902097</v>
      </c>
      <c r="F16" s="10">
        <v>0.04</v>
      </c>
      <c r="G16" s="8">
        <f t="shared" si="1"/>
        <v>1576.6196</v>
      </c>
      <c r="H16" s="8"/>
      <c r="I16" s="8"/>
      <c r="J16" s="8"/>
      <c r="K16" s="8" t="s">
        <v>37</v>
      </c>
      <c r="L16" s="8"/>
      <c r="M16" s="8"/>
      <c r="N16" s="8"/>
      <c r="O16" s="8"/>
    </row>
    <row r="17" spans="1:15">
      <c r="A17" s="6">
        <v>9</v>
      </c>
      <c r="B17" s="7" t="s">
        <v>24</v>
      </c>
      <c r="C17" s="8">
        <v>39415.49</v>
      </c>
      <c r="D17" s="9">
        <v>5.7000000000000002E-3</v>
      </c>
      <c r="E17" s="8">
        <f t="shared" si="0"/>
        <v>224.66829300000001</v>
      </c>
      <c r="F17" s="10">
        <v>0.03</v>
      </c>
      <c r="G17" s="8">
        <f t="shared" si="1"/>
        <v>1182.4647</v>
      </c>
      <c r="H17" s="8"/>
      <c r="I17" s="8"/>
      <c r="J17" s="8"/>
      <c r="K17" s="8" t="s">
        <v>37</v>
      </c>
      <c r="L17" s="8"/>
      <c r="M17" s="8"/>
      <c r="N17" s="8"/>
      <c r="O17" s="8"/>
    </row>
    <row r="18" spans="1:15">
      <c r="A18" s="6"/>
      <c r="B18" s="26" t="s">
        <v>25</v>
      </c>
      <c r="C18" s="28"/>
      <c r="D18" s="8"/>
      <c r="E18" s="11">
        <f>SUM(E10:E17)</f>
        <v>2348.3490670000006</v>
      </c>
      <c r="F18" s="8"/>
      <c r="G18" s="11">
        <f>SUM(G10:G17)</f>
        <v>9000.3654000000006</v>
      </c>
      <c r="H18" s="8"/>
      <c r="I18" s="11">
        <f>SUM(I9:I17)</f>
        <v>1895.83</v>
      </c>
      <c r="J18" s="8"/>
      <c r="K18" s="11">
        <f>SUM(K10:K17)</f>
        <v>12483.3284</v>
      </c>
      <c r="L18" s="8"/>
      <c r="M18" s="12">
        <v>12.77</v>
      </c>
      <c r="N18" s="12">
        <f>SUM(N13:N17)</f>
        <v>0</v>
      </c>
      <c r="O18" s="12">
        <v>0</v>
      </c>
    </row>
    <row r="19" spans="1:15">
      <c r="A19" s="6"/>
      <c r="B19" s="26" t="s">
        <v>26</v>
      </c>
      <c r="C19" s="28"/>
      <c r="D19" s="8"/>
      <c r="E19" s="12">
        <v>60</v>
      </c>
      <c r="F19" s="12"/>
      <c r="G19" s="12">
        <v>15</v>
      </c>
      <c r="H19" s="8"/>
      <c r="I19" s="12">
        <v>23</v>
      </c>
      <c r="J19" s="12"/>
      <c r="K19" s="12">
        <v>29</v>
      </c>
      <c r="L19" s="12"/>
      <c r="M19" s="12">
        <v>16</v>
      </c>
      <c r="N19" s="12">
        <v>100</v>
      </c>
      <c r="O19" s="12">
        <v>6</v>
      </c>
    </row>
    <row r="20" spans="1:15" ht="31.5" customHeight="1">
      <c r="A20" s="6"/>
      <c r="B20" s="24" t="s">
        <v>27</v>
      </c>
      <c r="C20" s="25"/>
      <c r="D20" s="13" t="s">
        <v>28</v>
      </c>
      <c r="E20" s="14">
        <v>42.33</v>
      </c>
      <c r="F20" s="13" t="s">
        <v>28</v>
      </c>
      <c r="G20" s="15">
        <v>1065</v>
      </c>
      <c r="H20" s="13" t="s">
        <v>28</v>
      </c>
      <c r="I20" s="15">
        <v>1325.48</v>
      </c>
      <c r="J20" s="13" t="s">
        <v>28</v>
      </c>
      <c r="K20" s="15">
        <v>1520.84</v>
      </c>
      <c r="L20" s="13" t="s">
        <v>28</v>
      </c>
      <c r="M20" s="15">
        <v>878.04</v>
      </c>
      <c r="N20" s="15">
        <v>3832.6</v>
      </c>
      <c r="O20" s="15">
        <v>771.96</v>
      </c>
    </row>
    <row r="21" spans="1:15">
      <c r="A21" s="26" t="s">
        <v>29</v>
      </c>
      <c r="B21" s="27"/>
      <c r="C21" s="28"/>
      <c r="D21" s="5"/>
      <c r="E21" s="13" t="s">
        <v>30</v>
      </c>
      <c r="F21" s="5"/>
      <c r="G21" s="13" t="s">
        <v>31</v>
      </c>
      <c r="H21" s="5"/>
      <c r="I21" s="13" t="s">
        <v>31</v>
      </c>
      <c r="J21" s="5"/>
      <c r="K21" s="13" t="s">
        <v>31</v>
      </c>
      <c r="L21" s="5"/>
      <c r="M21" s="13" t="s">
        <v>32</v>
      </c>
      <c r="N21" s="13" t="s">
        <v>33</v>
      </c>
      <c r="O21" s="13" t="s">
        <v>31</v>
      </c>
    </row>
    <row r="22" spans="1:15">
      <c r="A22" s="26" t="s">
        <v>34</v>
      </c>
      <c r="B22" s="27"/>
      <c r="C22" s="28"/>
      <c r="D22" s="13" t="s">
        <v>28</v>
      </c>
      <c r="E22" s="13">
        <f>E20*E18</f>
        <v>99405.616006110024</v>
      </c>
      <c r="F22" s="13" t="s">
        <v>28</v>
      </c>
      <c r="G22" s="13">
        <f>G20*G18/100</f>
        <v>95853.891510000001</v>
      </c>
      <c r="H22" s="13" t="s">
        <v>28</v>
      </c>
      <c r="I22" s="13">
        <f>I20*I18/100</f>
        <v>25128.847483999998</v>
      </c>
      <c r="J22" s="13" t="s">
        <v>28</v>
      </c>
      <c r="K22" s="16">
        <f>K20*K18/100</f>
        <v>189851.45163855999</v>
      </c>
      <c r="L22" s="13" t="s">
        <v>28</v>
      </c>
      <c r="M22" s="16">
        <f>M20*M18</f>
        <v>11212.5708</v>
      </c>
      <c r="N22" s="16">
        <v>0</v>
      </c>
      <c r="O22" s="16">
        <v>0</v>
      </c>
    </row>
    <row r="25" spans="1:15" ht="27" customHeight="1">
      <c r="J25" s="31" t="s">
        <v>38</v>
      </c>
      <c r="K25" s="32"/>
      <c r="L25" s="32"/>
      <c r="M25" s="29">
        <v>420081.84</v>
      </c>
      <c r="N25" s="29"/>
      <c r="O25" s="30"/>
    </row>
    <row r="26" spans="1:15">
      <c r="J26" s="17"/>
      <c r="K26" s="17"/>
      <c r="L26" s="17"/>
      <c r="M26" s="17"/>
      <c r="N26" s="17"/>
      <c r="O26" s="17"/>
    </row>
  </sheetData>
  <mergeCells count="21">
    <mergeCell ref="B19:C19"/>
    <mergeCell ref="A1:O1"/>
    <mergeCell ref="A2:B2"/>
    <mergeCell ref="C2:O2"/>
    <mergeCell ref="C3:O3"/>
    <mergeCell ref="A4:A6"/>
    <mergeCell ref="B4:B6"/>
    <mergeCell ref="C4:C6"/>
    <mergeCell ref="D4:E5"/>
    <mergeCell ref="F4:G5"/>
    <mergeCell ref="H4:I5"/>
    <mergeCell ref="J4:K5"/>
    <mergeCell ref="L4:M5"/>
    <mergeCell ref="N4:N5"/>
    <mergeCell ref="O4:O5"/>
    <mergeCell ref="B18:C18"/>
    <mergeCell ref="B20:C20"/>
    <mergeCell ref="A21:C21"/>
    <mergeCell ref="A22:C22"/>
    <mergeCell ref="M25:O25"/>
    <mergeCell ref="J25:L25"/>
  </mergeCells>
  <pageMargins left="0.7" right="0.7" top="0.75" bottom="0.75" header="0.3" footer="0.3"/>
  <pageSetup orientation="landscape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P26"/>
  <sheetViews>
    <sheetView topLeftCell="A7" workbookViewId="0">
      <selection activeCell="K27" sqref="K27"/>
    </sheetView>
  </sheetViews>
  <sheetFormatPr defaultRowHeight="15"/>
  <cols>
    <col min="1" max="1" width="3" bestFit="1" customWidth="1"/>
    <col min="2" max="2" width="23.7109375" customWidth="1"/>
    <col min="3" max="3" width="10" customWidth="1"/>
    <col min="4" max="4" width="7.140625" customWidth="1"/>
    <col min="5" max="5" width="7" customWidth="1"/>
    <col min="6" max="6" width="5.85546875" customWidth="1"/>
    <col min="7" max="7" width="7.85546875" customWidth="1"/>
    <col min="8" max="8" width="5.5703125" customWidth="1"/>
    <col min="9" max="9" width="9.7109375" customWidth="1"/>
    <col min="10" max="10" width="5.7109375" customWidth="1"/>
    <col min="11" max="11" width="10.85546875" customWidth="1"/>
    <col min="12" max="12" width="5.7109375" customWidth="1"/>
    <col min="13" max="13" width="7.7109375" customWidth="1"/>
    <col min="14" max="14" width="7.85546875" customWidth="1"/>
    <col min="15" max="15" width="8.85546875" customWidth="1"/>
  </cols>
  <sheetData>
    <row r="1" spans="1:16" ht="27" customHeight="1">
      <c r="A1" s="33" t="s">
        <v>40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  <c r="P1" s="1"/>
    </row>
    <row r="2" spans="1:16" ht="18.75" customHeight="1">
      <c r="A2" s="34" t="s">
        <v>1</v>
      </c>
      <c r="B2" s="34"/>
      <c r="C2" s="35" t="s">
        <v>39</v>
      </c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2"/>
    </row>
    <row r="3" spans="1:16" ht="20.25" customHeight="1"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36"/>
      <c r="O3" s="36"/>
      <c r="P3" s="2"/>
    </row>
    <row r="4" spans="1:16" ht="20.25" customHeight="1">
      <c r="A4" s="37" t="s">
        <v>4</v>
      </c>
      <c r="B4" s="37" t="s">
        <v>5</v>
      </c>
      <c r="C4" s="37" t="s">
        <v>6</v>
      </c>
      <c r="D4" s="38" t="s">
        <v>7</v>
      </c>
      <c r="E4" s="38"/>
      <c r="F4" s="39" t="s">
        <v>8</v>
      </c>
      <c r="G4" s="40"/>
      <c r="H4" s="39" t="s">
        <v>9</v>
      </c>
      <c r="I4" s="40"/>
      <c r="J4" s="39" t="s">
        <v>10</v>
      </c>
      <c r="K4" s="40"/>
      <c r="L4" s="39" t="s">
        <v>11</v>
      </c>
      <c r="M4" s="40"/>
      <c r="N4" s="39" t="s">
        <v>12</v>
      </c>
      <c r="O4" s="43" t="s">
        <v>13</v>
      </c>
    </row>
    <row r="5" spans="1:16" ht="26.25" customHeight="1">
      <c r="A5" s="37"/>
      <c r="B5" s="37"/>
      <c r="C5" s="37"/>
      <c r="D5" s="38"/>
      <c r="E5" s="38"/>
      <c r="F5" s="41"/>
      <c r="G5" s="42"/>
      <c r="H5" s="41"/>
      <c r="I5" s="42"/>
      <c r="J5" s="41"/>
      <c r="K5" s="42"/>
      <c r="L5" s="41"/>
      <c r="M5" s="42"/>
      <c r="N5" s="41"/>
      <c r="O5" s="44"/>
    </row>
    <row r="6" spans="1:16">
      <c r="A6" s="37"/>
      <c r="B6" s="37"/>
      <c r="C6" s="37"/>
      <c r="D6" s="3" t="s">
        <v>14</v>
      </c>
      <c r="E6" s="3" t="s">
        <v>15</v>
      </c>
      <c r="F6" s="3" t="s">
        <v>14</v>
      </c>
      <c r="G6" s="3" t="s">
        <v>15</v>
      </c>
      <c r="H6" s="3" t="s">
        <v>14</v>
      </c>
      <c r="I6" s="3" t="s">
        <v>15</v>
      </c>
      <c r="J6" s="3" t="s">
        <v>14</v>
      </c>
      <c r="K6" s="3" t="s">
        <v>15</v>
      </c>
      <c r="L6" s="3" t="s">
        <v>14</v>
      </c>
      <c r="M6" s="3" t="s">
        <v>15</v>
      </c>
      <c r="N6" s="3" t="s">
        <v>15</v>
      </c>
      <c r="O6" s="3" t="s">
        <v>15</v>
      </c>
    </row>
    <row r="7" spans="1:16">
      <c r="A7" s="4">
        <v>1</v>
      </c>
      <c r="B7" s="4">
        <v>2</v>
      </c>
      <c r="C7" s="4">
        <v>3</v>
      </c>
      <c r="D7" s="4">
        <v>4</v>
      </c>
      <c r="E7" s="4">
        <v>5</v>
      </c>
      <c r="F7" s="4">
        <v>6</v>
      </c>
      <c r="G7" s="4">
        <v>7</v>
      </c>
      <c r="H7" s="4">
        <v>8</v>
      </c>
      <c r="I7" s="4">
        <v>9</v>
      </c>
      <c r="J7" s="4">
        <v>10</v>
      </c>
      <c r="K7" s="4">
        <v>11</v>
      </c>
      <c r="L7" s="4">
        <v>12</v>
      </c>
      <c r="M7" s="4">
        <v>13</v>
      </c>
      <c r="N7" s="4">
        <v>14</v>
      </c>
      <c r="O7" s="4">
        <v>15</v>
      </c>
    </row>
    <row r="8" spans="1:16" ht="10.5" customHeight="1">
      <c r="A8" s="5"/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</row>
    <row r="9" spans="1:16">
      <c r="A9" s="6">
        <v>1</v>
      </c>
      <c r="B9" s="7" t="s">
        <v>35</v>
      </c>
      <c r="C9" s="8">
        <f>1752+(1752*32.9%)</f>
        <v>2328.4079999999999</v>
      </c>
      <c r="D9" s="8"/>
      <c r="E9" s="8"/>
      <c r="F9" s="8"/>
      <c r="G9" s="8"/>
      <c r="H9" s="8"/>
      <c r="I9" s="8">
        <v>2328.4079999999999</v>
      </c>
      <c r="J9" s="8"/>
      <c r="K9" s="8"/>
      <c r="L9" s="8"/>
      <c r="M9" s="8"/>
      <c r="N9" s="8"/>
      <c r="O9" s="8"/>
    </row>
    <row r="10" spans="1:16">
      <c r="A10" s="6">
        <v>2</v>
      </c>
      <c r="B10" s="7" t="s">
        <v>17</v>
      </c>
      <c r="C10" s="8">
        <f>1434+(1434*32.9%)</f>
        <v>1905.7860000000001</v>
      </c>
      <c r="D10" s="9">
        <v>9.6000000000000002E-2</v>
      </c>
      <c r="E10" s="8">
        <f>C10*D10</f>
        <v>182.955456</v>
      </c>
      <c r="F10" s="10">
        <v>0.48</v>
      </c>
      <c r="G10" s="8">
        <f>C10*F10</f>
        <v>914.77728000000002</v>
      </c>
      <c r="H10" s="8"/>
      <c r="I10" s="8"/>
      <c r="J10" s="10">
        <v>0.96</v>
      </c>
      <c r="K10" s="8">
        <f>C10*J10</f>
        <v>1829.55456</v>
      </c>
      <c r="L10" s="8"/>
      <c r="M10" s="8"/>
      <c r="N10" s="8"/>
      <c r="O10" s="8"/>
    </row>
    <row r="11" spans="1:16">
      <c r="A11" s="6">
        <v>3</v>
      </c>
      <c r="B11" s="7" t="s">
        <v>18</v>
      </c>
      <c r="C11" s="8">
        <f>2860+(2860*32.9%)</f>
        <v>3800.9399999999996</v>
      </c>
      <c r="D11" s="9">
        <v>0.17599999999999999</v>
      </c>
      <c r="E11" s="8">
        <f t="shared" ref="E11:E17" si="0">C11*D11</f>
        <v>668.96543999999994</v>
      </c>
      <c r="F11" s="10">
        <v>0.44</v>
      </c>
      <c r="G11" s="8">
        <f t="shared" ref="G11:G17" si="1">C11*F11</f>
        <v>1672.4135999999999</v>
      </c>
      <c r="H11" s="8"/>
      <c r="I11" s="8"/>
      <c r="J11" s="10">
        <v>0.88</v>
      </c>
      <c r="K11" s="8">
        <f t="shared" ref="K11:K15" si="2">C11*J11</f>
        <v>3344.8271999999997</v>
      </c>
      <c r="L11" s="8"/>
      <c r="M11" s="8"/>
      <c r="N11" s="8"/>
      <c r="O11" s="8"/>
    </row>
    <row r="12" spans="1:16">
      <c r="A12" s="6">
        <v>4</v>
      </c>
      <c r="B12" s="7" t="s">
        <v>19</v>
      </c>
      <c r="C12" s="8">
        <f>918+(918*32.9%)</f>
        <v>1220.0219999999999</v>
      </c>
      <c r="D12" s="9">
        <v>0.17599999999999999</v>
      </c>
      <c r="E12" s="8">
        <f t="shared" si="0"/>
        <v>214.72387199999997</v>
      </c>
      <c r="F12" s="10">
        <v>0.44</v>
      </c>
      <c r="G12" s="8">
        <f t="shared" si="1"/>
        <v>536.80967999999996</v>
      </c>
      <c r="H12" s="8"/>
      <c r="I12" s="8"/>
      <c r="J12" s="10">
        <v>0.88</v>
      </c>
      <c r="K12" s="8">
        <f t="shared" si="2"/>
        <v>1073.6193599999999</v>
      </c>
      <c r="L12" s="8"/>
      <c r="M12" s="8"/>
      <c r="N12" s="8"/>
      <c r="O12" s="8"/>
    </row>
    <row r="13" spans="1:16">
      <c r="A13" s="6">
        <v>5</v>
      </c>
      <c r="B13" s="7" t="s">
        <v>20</v>
      </c>
      <c r="C13" s="8">
        <f>11.806+(11.806*32.9%)</f>
        <v>15.690173999999999</v>
      </c>
      <c r="D13" s="9">
        <v>0.21809999999999999</v>
      </c>
      <c r="E13" s="8">
        <f t="shared" si="0"/>
        <v>3.4220269493999997</v>
      </c>
      <c r="F13" s="10">
        <v>0.41</v>
      </c>
      <c r="G13" s="8">
        <f t="shared" si="1"/>
        <v>6.432971339999999</v>
      </c>
      <c r="H13" s="8"/>
      <c r="I13" s="8"/>
      <c r="J13" s="10">
        <v>0.88</v>
      </c>
      <c r="K13" s="8">
        <f t="shared" si="2"/>
        <v>13.807353119999998</v>
      </c>
      <c r="L13" s="8"/>
      <c r="M13" s="8">
        <v>15.69</v>
      </c>
      <c r="N13" s="8">
        <v>15.69</v>
      </c>
      <c r="O13" s="8"/>
    </row>
    <row r="14" spans="1:16">
      <c r="A14" s="6">
        <v>6</v>
      </c>
      <c r="B14" s="7" t="s">
        <v>21</v>
      </c>
      <c r="C14" s="8">
        <f>1453+(1453*32.9%)</f>
        <v>1931.0369999999998</v>
      </c>
      <c r="D14" s="9">
        <v>0.13</v>
      </c>
      <c r="E14" s="8">
        <f t="shared" si="0"/>
        <v>251.03480999999999</v>
      </c>
      <c r="F14" s="10">
        <v>0.46</v>
      </c>
      <c r="G14" s="8">
        <f t="shared" si="1"/>
        <v>888.27701999999999</v>
      </c>
      <c r="H14" s="8"/>
      <c r="I14" s="8"/>
      <c r="J14" s="10">
        <v>0.92</v>
      </c>
      <c r="K14" s="8">
        <f t="shared" si="2"/>
        <v>1776.55404</v>
      </c>
      <c r="L14" s="8"/>
      <c r="M14" s="8"/>
      <c r="N14" s="8"/>
      <c r="O14" s="8"/>
    </row>
    <row r="15" spans="1:16">
      <c r="A15" s="6">
        <v>7</v>
      </c>
      <c r="B15" s="7" t="s">
        <v>22</v>
      </c>
      <c r="C15" s="8">
        <f>5965+(5965*32.9%)</f>
        <v>7927.4849999999997</v>
      </c>
      <c r="D15" s="9">
        <v>0.13</v>
      </c>
      <c r="E15" s="8">
        <f t="shared" si="0"/>
        <v>1030.57305</v>
      </c>
      <c r="F15" s="10">
        <v>0.46</v>
      </c>
      <c r="G15" s="8">
        <f t="shared" si="1"/>
        <v>3646.6431000000002</v>
      </c>
      <c r="H15" s="8"/>
      <c r="I15" s="8"/>
      <c r="J15" s="10">
        <v>0.92</v>
      </c>
      <c r="K15" s="8">
        <f t="shared" si="2"/>
        <v>7293.2862000000005</v>
      </c>
      <c r="L15" s="8"/>
      <c r="M15" s="8"/>
      <c r="N15" s="8"/>
      <c r="O15" s="8"/>
    </row>
    <row r="16" spans="1:16">
      <c r="A16" s="6">
        <v>8</v>
      </c>
      <c r="B16" s="7" t="s">
        <v>23</v>
      </c>
      <c r="C16" s="8">
        <f>34625+(36425*32.9%)</f>
        <v>46608.824999999997</v>
      </c>
      <c r="D16" s="9">
        <v>5.3E-3</v>
      </c>
      <c r="E16" s="8">
        <f t="shared" si="0"/>
        <v>247.02677249999999</v>
      </c>
      <c r="F16" s="10">
        <v>0.04</v>
      </c>
      <c r="G16" s="8">
        <f t="shared" si="1"/>
        <v>1864.3529999999998</v>
      </c>
      <c r="H16" s="8"/>
      <c r="I16" s="8"/>
      <c r="J16" s="8"/>
      <c r="K16" s="8" t="s">
        <v>37</v>
      </c>
      <c r="L16" s="8"/>
      <c r="M16" s="8"/>
      <c r="N16" s="8"/>
      <c r="O16" s="8"/>
    </row>
    <row r="17" spans="1:15">
      <c r="A17" s="6">
        <v>9</v>
      </c>
      <c r="B17" s="7" t="s">
        <v>24</v>
      </c>
      <c r="C17" s="8">
        <f>34625+(36425*32.9%)</f>
        <v>46608.824999999997</v>
      </c>
      <c r="D17" s="9">
        <v>5.7000000000000002E-3</v>
      </c>
      <c r="E17" s="8">
        <f t="shared" si="0"/>
        <v>265.67030249999999</v>
      </c>
      <c r="F17" s="10">
        <v>0.03</v>
      </c>
      <c r="G17" s="8">
        <f t="shared" si="1"/>
        <v>1398.2647499999998</v>
      </c>
      <c r="H17" s="8"/>
      <c r="I17" s="8"/>
      <c r="J17" s="8"/>
      <c r="K17" s="8" t="s">
        <v>37</v>
      </c>
      <c r="L17" s="8"/>
      <c r="M17" s="8"/>
      <c r="N17" s="8"/>
      <c r="O17" s="8"/>
    </row>
    <row r="18" spans="1:15">
      <c r="A18" s="6"/>
      <c r="B18" s="26" t="s">
        <v>25</v>
      </c>
      <c r="C18" s="28"/>
      <c r="D18" s="8"/>
      <c r="E18" s="11">
        <f>SUM(E10:E17)</f>
        <v>2864.3717299494001</v>
      </c>
      <c r="F18" s="8"/>
      <c r="G18" s="11">
        <f>SUM(G10:G17)</f>
        <v>10927.971401340001</v>
      </c>
      <c r="H18" s="8"/>
      <c r="I18" s="11">
        <f>SUM(I9:I17)</f>
        <v>2328.4079999999999</v>
      </c>
      <c r="J18" s="8"/>
      <c r="K18" s="11">
        <f>SUM(K10:K17)</f>
        <v>15331.648713120001</v>
      </c>
      <c r="L18" s="8"/>
      <c r="M18" s="12">
        <v>15.69</v>
      </c>
      <c r="N18" s="12">
        <f>SUM(N13:N17)</f>
        <v>15.69</v>
      </c>
      <c r="O18" s="12">
        <v>0</v>
      </c>
    </row>
    <row r="19" spans="1:15">
      <c r="A19" s="6"/>
      <c r="B19" s="26" t="s">
        <v>26</v>
      </c>
      <c r="C19" s="28"/>
      <c r="D19" s="8"/>
      <c r="E19" s="12">
        <v>60</v>
      </c>
      <c r="F19" s="12"/>
      <c r="G19" s="12">
        <v>15</v>
      </c>
      <c r="H19" s="8"/>
      <c r="I19" s="12">
        <v>23</v>
      </c>
      <c r="J19" s="12"/>
      <c r="K19" s="12">
        <v>29</v>
      </c>
      <c r="L19" s="12"/>
      <c r="M19" s="12">
        <v>16</v>
      </c>
      <c r="N19" s="12">
        <v>100</v>
      </c>
      <c r="O19" s="12">
        <v>6</v>
      </c>
    </row>
    <row r="20" spans="1:15" ht="31.5" customHeight="1">
      <c r="A20" s="6"/>
      <c r="B20" s="24" t="s">
        <v>27</v>
      </c>
      <c r="C20" s="25"/>
      <c r="D20" s="13" t="s">
        <v>28</v>
      </c>
      <c r="E20" s="14">
        <v>42.33</v>
      </c>
      <c r="F20" s="13" t="s">
        <v>28</v>
      </c>
      <c r="G20" s="15">
        <v>1065</v>
      </c>
      <c r="H20" s="13" t="s">
        <v>28</v>
      </c>
      <c r="I20" s="15">
        <v>1325.48</v>
      </c>
      <c r="J20" s="13" t="s">
        <v>28</v>
      </c>
      <c r="K20" s="15">
        <v>1520.84</v>
      </c>
      <c r="L20" s="13" t="s">
        <v>28</v>
      </c>
      <c r="M20" s="15">
        <v>878.04</v>
      </c>
      <c r="N20" s="15">
        <v>3832.6</v>
      </c>
      <c r="O20" s="15">
        <v>771.96</v>
      </c>
    </row>
    <row r="21" spans="1:15">
      <c r="A21" s="26" t="s">
        <v>29</v>
      </c>
      <c r="B21" s="27"/>
      <c r="C21" s="28"/>
      <c r="D21" s="5"/>
      <c r="E21" s="13" t="s">
        <v>30</v>
      </c>
      <c r="F21" s="5"/>
      <c r="G21" s="13" t="s">
        <v>31</v>
      </c>
      <c r="H21" s="5"/>
      <c r="I21" s="13" t="s">
        <v>31</v>
      </c>
      <c r="J21" s="5"/>
      <c r="K21" s="13" t="s">
        <v>31</v>
      </c>
      <c r="L21" s="5"/>
      <c r="M21" s="13" t="s">
        <v>32</v>
      </c>
      <c r="N21" s="13" t="s">
        <v>33</v>
      </c>
      <c r="O21" s="13" t="s">
        <v>31</v>
      </c>
    </row>
    <row r="22" spans="1:15">
      <c r="A22" s="26" t="s">
        <v>34</v>
      </c>
      <c r="B22" s="27"/>
      <c r="C22" s="28"/>
      <c r="D22" s="13" t="s">
        <v>28</v>
      </c>
      <c r="E22" s="13">
        <f>E20*E18</f>
        <v>121248.8553287581</v>
      </c>
      <c r="F22" s="13" t="s">
        <v>28</v>
      </c>
      <c r="G22" s="13">
        <f>G20*G18/100</f>
        <v>116382.895424271</v>
      </c>
      <c r="H22" s="13" t="s">
        <v>28</v>
      </c>
      <c r="I22" s="13">
        <f>I20*I18/100</f>
        <v>30862.582358399999</v>
      </c>
      <c r="J22" s="13" t="s">
        <v>28</v>
      </c>
      <c r="K22" s="16">
        <f>K20*K18/100</f>
        <v>233169.84628861421</v>
      </c>
      <c r="L22" s="13" t="s">
        <v>28</v>
      </c>
      <c r="M22" s="16">
        <v>7640</v>
      </c>
      <c r="N22" s="16">
        <f>N20*N18/5</f>
        <v>12026.6988</v>
      </c>
      <c r="O22" s="16">
        <v>0</v>
      </c>
    </row>
    <row r="25" spans="1:15" ht="27" customHeight="1">
      <c r="J25" s="31" t="s">
        <v>38</v>
      </c>
      <c r="K25" s="32"/>
      <c r="L25" s="32"/>
      <c r="M25" s="45">
        <v>515878</v>
      </c>
      <c r="N25" s="32"/>
      <c r="O25" s="46"/>
    </row>
    <row r="26" spans="1:15">
      <c r="J26" s="17"/>
      <c r="K26" s="17"/>
      <c r="L26" s="17"/>
      <c r="M26" s="17"/>
      <c r="N26" s="17"/>
      <c r="O26" s="17"/>
    </row>
  </sheetData>
  <mergeCells count="21">
    <mergeCell ref="B19:C19"/>
    <mergeCell ref="A1:O1"/>
    <mergeCell ref="A2:B2"/>
    <mergeCell ref="C2:O2"/>
    <mergeCell ref="C3:O3"/>
    <mergeCell ref="A4:A6"/>
    <mergeCell ref="B4:B6"/>
    <mergeCell ref="C4:C6"/>
    <mergeCell ref="D4:E5"/>
    <mergeCell ref="F4:G5"/>
    <mergeCell ref="H4:I5"/>
    <mergeCell ref="J4:K5"/>
    <mergeCell ref="L4:M5"/>
    <mergeCell ref="N4:N5"/>
    <mergeCell ref="O4:O5"/>
    <mergeCell ref="B18:C18"/>
    <mergeCell ref="B20:C20"/>
    <mergeCell ref="A21:C21"/>
    <mergeCell ref="A22:C22"/>
    <mergeCell ref="J25:L25"/>
    <mergeCell ref="M25:O25"/>
  </mergeCells>
  <pageMargins left="0.7" right="0.7" top="0.75" bottom="0.75" header="0.3" footer="0.3"/>
  <pageSetup orientation="landscape" horizontalDpi="4294967295" verticalDpi="4294967295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P26"/>
  <sheetViews>
    <sheetView topLeftCell="A13" workbookViewId="0">
      <selection activeCell="A4" sqref="A4:O6"/>
    </sheetView>
  </sheetViews>
  <sheetFormatPr defaultRowHeight="15"/>
  <cols>
    <col min="1" max="1" width="3" bestFit="1" customWidth="1"/>
    <col min="2" max="2" width="23.7109375" customWidth="1"/>
    <col min="3" max="3" width="10" customWidth="1"/>
    <col min="4" max="4" width="7.140625" customWidth="1"/>
    <col min="5" max="5" width="7" customWidth="1"/>
    <col min="6" max="6" width="5.85546875" customWidth="1"/>
    <col min="7" max="7" width="7.85546875" customWidth="1"/>
    <col min="8" max="8" width="5.5703125" customWidth="1"/>
    <col min="9" max="9" width="9.7109375" customWidth="1"/>
    <col min="10" max="10" width="5.7109375" customWidth="1"/>
    <col min="11" max="11" width="10.85546875" customWidth="1"/>
    <col min="12" max="12" width="5.7109375" customWidth="1"/>
    <col min="13" max="13" width="7.7109375" customWidth="1"/>
    <col min="14" max="14" width="7.85546875" customWidth="1"/>
    <col min="15" max="15" width="8.85546875" customWidth="1"/>
  </cols>
  <sheetData>
    <row r="1" spans="1:16" ht="27" customHeight="1">
      <c r="A1" s="33" t="s">
        <v>0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  <c r="P1" s="1"/>
    </row>
    <row r="2" spans="1:16" ht="18.75" customHeight="1">
      <c r="A2" s="34" t="s">
        <v>1</v>
      </c>
      <c r="B2" s="34"/>
      <c r="C2" s="35" t="s">
        <v>41</v>
      </c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2"/>
    </row>
    <row r="3" spans="1:16" ht="20.25" customHeight="1"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36"/>
      <c r="O3" s="36"/>
      <c r="P3" s="2"/>
    </row>
    <row r="4" spans="1:16" ht="20.25" customHeight="1">
      <c r="A4" s="37" t="s">
        <v>4</v>
      </c>
      <c r="B4" s="37" t="s">
        <v>5</v>
      </c>
      <c r="C4" s="37" t="s">
        <v>6</v>
      </c>
      <c r="D4" s="38" t="s">
        <v>7</v>
      </c>
      <c r="E4" s="38"/>
      <c r="F4" s="39" t="s">
        <v>8</v>
      </c>
      <c r="G4" s="40"/>
      <c r="H4" s="39" t="s">
        <v>9</v>
      </c>
      <c r="I4" s="40"/>
      <c r="J4" s="39" t="s">
        <v>10</v>
      </c>
      <c r="K4" s="40"/>
      <c r="L4" s="39" t="s">
        <v>11</v>
      </c>
      <c r="M4" s="40"/>
      <c r="N4" s="39" t="s">
        <v>12</v>
      </c>
      <c r="O4" s="43" t="s">
        <v>13</v>
      </c>
    </row>
    <row r="5" spans="1:16" ht="26.25" customHeight="1">
      <c r="A5" s="37"/>
      <c r="B5" s="37"/>
      <c r="C5" s="37"/>
      <c r="D5" s="38"/>
      <c r="E5" s="38"/>
      <c r="F5" s="41"/>
      <c r="G5" s="42"/>
      <c r="H5" s="41"/>
      <c r="I5" s="42"/>
      <c r="J5" s="41"/>
      <c r="K5" s="42"/>
      <c r="L5" s="41"/>
      <c r="M5" s="42"/>
      <c r="N5" s="41"/>
      <c r="O5" s="44"/>
    </row>
    <row r="6" spans="1:16">
      <c r="A6" s="37"/>
      <c r="B6" s="37"/>
      <c r="C6" s="37"/>
      <c r="D6" s="3" t="s">
        <v>14</v>
      </c>
      <c r="E6" s="3" t="s">
        <v>15</v>
      </c>
      <c r="F6" s="3" t="s">
        <v>14</v>
      </c>
      <c r="G6" s="3" t="s">
        <v>15</v>
      </c>
      <c r="H6" s="3" t="s">
        <v>14</v>
      </c>
      <c r="I6" s="3" t="s">
        <v>15</v>
      </c>
      <c r="J6" s="3" t="s">
        <v>14</v>
      </c>
      <c r="K6" s="3" t="s">
        <v>15</v>
      </c>
      <c r="L6" s="3" t="s">
        <v>14</v>
      </c>
      <c r="M6" s="3" t="s">
        <v>15</v>
      </c>
      <c r="N6" s="3" t="s">
        <v>15</v>
      </c>
      <c r="O6" s="3" t="s">
        <v>15</v>
      </c>
    </row>
    <row r="7" spans="1:16">
      <c r="A7" s="4">
        <v>1</v>
      </c>
      <c r="B7" s="4">
        <v>2</v>
      </c>
      <c r="C7" s="4">
        <v>3</v>
      </c>
      <c r="D7" s="4">
        <v>4</v>
      </c>
      <c r="E7" s="4">
        <v>5</v>
      </c>
      <c r="F7" s="4">
        <v>6</v>
      </c>
      <c r="G7" s="4">
        <v>7</v>
      </c>
      <c r="H7" s="4">
        <v>8</v>
      </c>
      <c r="I7" s="4">
        <v>9</v>
      </c>
      <c r="J7" s="4">
        <v>10</v>
      </c>
      <c r="K7" s="4">
        <v>11</v>
      </c>
      <c r="L7" s="4">
        <v>12</v>
      </c>
      <c r="M7" s="4">
        <v>13</v>
      </c>
      <c r="N7" s="4">
        <v>14</v>
      </c>
      <c r="O7" s="4">
        <v>15</v>
      </c>
    </row>
    <row r="8" spans="1:16" ht="10.5" customHeight="1">
      <c r="A8" s="5"/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</row>
    <row r="9" spans="1:16">
      <c r="A9" s="6">
        <v>1</v>
      </c>
      <c r="B9" s="7" t="s">
        <v>35</v>
      </c>
      <c r="C9" s="8">
        <f>1752-(1752*3.1%)</f>
        <v>1697.6880000000001</v>
      </c>
      <c r="D9" s="8"/>
      <c r="E9" s="8"/>
      <c r="F9" s="8"/>
      <c r="G9" s="8"/>
      <c r="H9" s="8"/>
      <c r="I9" s="8">
        <v>1697.6880000000001</v>
      </c>
      <c r="J9" s="8"/>
      <c r="K9" s="8"/>
      <c r="L9" s="8"/>
      <c r="M9" s="8"/>
      <c r="N9" s="8"/>
      <c r="O9" s="8"/>
    </row>
    <row r="10" spans="1:16">
      <c r="A10" s="6">
        <v>2</v>
      </c>
      <c r="B10" s="7" t="s">
        <v>17</v>
      </c>
      <c r="C10" s="8">
        <f>1434-(1434*3.1%)</f>
        <v>1389.546</v>
      </c>
      <c r="D10" s="9">
        <v>9.6000000000000002E-2</v>
      </c>
      <c r="E10" s="8">
        <f>C10*D10</f>
        <v>133.39641600000002</v>
      </c>
      <c r="F10" s="10">
        <v>0.48</v>
      </c>
      <c r="G10" s="8">
        <f>C10*F10</f>
        <v>666.98208</v>
      </c>
      <c r="H10" s="8"/>
      <c r="I10" s="8"/>
      <c r="J10" s="10">
        <v>0.96</v>
      </c>
      <c r="K10" s="8">
        <f>C10*J10</f>
        <v>1333.96416</v>
      </c>
      <c r="L10" s="8"/>
      <c r="M10" s="8"/>
      <c r="N10" s="8"/>
      <c r="O10" s="8"/>
    </row>
    <row r="11" spans="1:16">
      <c r="A11" s="6">
        <v>3</v>
      </c>
      <c r="B11" s="7" t="s">
        <v>18</v>
      </c>
      <c r="C11" s="8">
        <f>2860-(2860*3.1%)</f>
        <v>2771.34</v>
      </c>
      <c r="D11" s="9">
        <v>0.17599999999999999</v>
      </c>
      <c r="E11" s="8">
        <f t="shared" ref="E11:E17" si="0">C11*D11</f>
        <v>487.75583999999998</v>
      </c>
      <c r="F11" s="10">
        <v>0.44</v>
      </c>
      <c r="G11" s="8">
        <f t="shared" ref="G11:G17" si="1">C11*F11</f>
        <v>1219.3896</v>
      </c>
      <c r="H11" s="8"/>
      <c r="I11" s="8"/>
      <c r="J11" s="10">
        <v>0.88</v>
      </c>
      <c r="K11" s="8">
        <f t="shared" ref="K11:K15" si="2">C11*J11</f>
        <v>2438.7791999999999</v>
      </c>
      <c r="L11" s="8"/>
      <c r="M11" s="8"/>
      <c r="N11" s="8"/>
      <c r="O11" s="8"/>
    </row>
    <row r="12" spans="1:16">
      <c r="A12" s="6">
        <v>4</v>
      </c>
      <c r="B12" s="7" t="s">
        <v>19</v>
      </c>
      <c r="C12" s="8">
        <f>918-(918*3.1%)</f>
        <v>889.54200000000003</v>
      </c>
      <c r="D12" s="9">
        <v>0.17599999999999999</v>
      </c>
      <c r="E12" s="8">
        <f t="shared" si="0"/>
        <v>156.559392</v>
      </c>
      <c r="F12" s="10">
        <v>0.44</v>
      </c>
      <c r="G12" s="8">
        <f t="shared" si="1"/>
        <v>391.39848000000001</v>
      </c>
      <c r="H12" s="8"/>
      <c r="I12" s="8"/>
      <c r="J12" s="10">
        <v>0.88</v>
      </c>
      <c r="K12" s="8">
        <f t="shared" si="2"/>
        <v>782.79696000000001</v>
      </c>
      <c r="L12" s="8"/>
      <c r="M12" s="8"/>
      <c r="N12" s="8"/>
      <c r="O12" s="8"/>
    </row>
    <row r="13" spans="1:16">
      <c r="A13" s="6">
        <v>5</v>
      </c>
      <c r="B13" s="7" t="s">
        <v>20</v>
      </c>
      <c r="C13" s="8">
        <f>11.806-(11.806*3.1%)</f>
        <v>11.440014</v>
      </c>
      <c r="D13" s="9">
        <v>0.21809999999999999</v>
      </c>
      <c r="E13" s="8">
        <f t="shared" si="0"/>
        <v>2.4950670533999997</v>
      </c>
      <c r="F13" s="10">
        <v>0.41</v>
      </c>
      <c r="G13" s="8">
        <f t="shared" si="1"/>
        <v>4.6904057399999992</v>
      </c>
      <c r="H13" s="8"/>
      <c r="I13" s="8"/>
      <c r="J13" s="10">
        <v>0.88</v>
      </c>
      <c r="K13" s="8">
        <f t="shared" si="2"/>
        <v>10.067212319999999</v>
      </c>
      <c r="L13" s="8"/>
      <c r="M13" s="8"/>
      <c r="N13" s="8">
        <v>11.44</v>
      </c>
      <c r="O13" s="8"/>
    </row>
    <row r="14" spans="1:16">
      <c r="A14" s="6">
        <v>6</v>
      </c>
      <c r="B14" s="7" t="s">
        <v>21</v>
      </c>
      <c r="C14" s="8">
        <f>1453-(1453*3.1%)</f>
        <v>1407.9570000000001</v>
      </c>
      <c r="D14" s="9">
        <v>0.13</v>
      </c>
      <c r="E14" s="8">
        <f t="shared" si="0"/>
        <v>183.03441000000001</v>
      </c>
      <c r="F14" s="10">
        <v>0.46</v>
      </c>
      <c r="G14" s="8">
        <f t="shared" si="1"/>
        <v>647.66022000000009</v>
      </c>
      <c r="H14" s="8"/>
      <c r="I14" s="8"/>
      <c r="J14" s="10">
        <v>0.92</v>
      </c>
      <c r="K14" s="8">
        <f t="shared" si="2"/>
        <v>1295.3204400000002</v>
      </c>
      <c r="L14" s="8"/>
      <c r="M14" s="8"/>
      <c r="N14" s="8"/>
      <c r="O14" s="8"/>
    </row>
    <row r="15" spans="1:16">
      <c r="A15" s="6">
        <v>7</v>
      </c>
      <c r="B15" s="7" t="s">
        <v>22</v>
      </c>
      <c r="C15" s="8">
        <f>5965-(5965*3.1%)</f>
        <v>5780.085</v>
      </c>
      <c r="D15" s="9">
        <v>0.13</v>
      </c>
      <c r="E15" s="8">
        <f t="shared" si="0"/>
        <v>751.41105000000005</v>
      </c>
      <c r="F15" s="10">
        <v>0.46</v>
      </c>
      <c r="G15" s="8">
        <f t="shared" si="1"/>
        <v>2658.8391000000001</v>
      </c>
      <c r="H15" s="8"/>
      <c r="I15" s="8"/>
      <c r="J15" s="10">
        <v>0.92</v>
      </c>
      <c r="K15" s="8">
        <f t="shared" si="2"/>
        <v>5317.6782000000003</v>
      </c>
      <c r="L15" s="8"/>
      <c r="M15" s="8"/>
      <c r="N15" s="8"/>
      <c r="O15" s="8"/>
    </row>
    <row r="16" spans="1:16">
      <c r="A16" s="6">
        <v>8</v>
      </c>
      <c r="B16" s="7" t="s">
        <v>23</v>
      </c>
      <c r="C16" s="8">
        <f>36425-(36425*3.1%)</f>
        <v>35295.824999999997</v>
      </c>
      <c r="D16" s="9">
        <v>5.3E-3</v>
      </c>
      <c r="E16" s="8">
        <f t="shared" si="0"/>
        <v>187.06787249999999</v>
      </c>
      <c r="F16" s="10">
        <v>0.04</v>
      </c>
      <c r="G16" s="8">
        <f t="shared" si="1"/>
        <v>1411.8329999999999</v>
      </c>
      <c r="H16" s="8"/>
      <c r="I16" s="8"/>
      <c r="J16" s="8"/>
      <c r="K16" s="8" t="s">
        <v>37</v>
      </c>
      <c r="L16" s="8"/>
      <c r="M16" s="8"/>
      <c r="N16" s="8"/>
      <c r="O16" s="8"/>
    </row>
    <row r="17" spans="1:15">
      <c r="A17" s="6">
        <v>9</v>
      </c>
      <c r="B17" s="7" t="s">
        <v>24</v>
      </c>
      <c r="C17" s="8">
        <f>36425-(36425*3.1%)</f>
        <v>35295.824999999997</v>
      </c>
      <c r="D17" s="9">
        <v>5.7000000000000002E-3</v>
      </c>
      <c r="E17" s="8">
        <f t="shared" si="0"/>
        <v>201.18620249999998</v>
      </c>
      <c r="F17" s="10">
        <v>0.03</v>
      </c>
      <c r="G17" s="8">
        <f t="shared" si="1"/>
        <v>1058.8747499999999</v>
      </c>
      <c r="H17" s="8"/>
      <c r="I17" s="8"/>
      <c r="J17" s="8"/>
      <c r="K17" s="8" t="s">
        <v>37</v>
      </c>
      <c r="L17" s="8"/>
      <c r="M17" s="8"/>
      <c r="N17" s="8"/>
      <c r="O17" s="8"/>
    </row>
    <row r="18" spans="1:15">
      <c r="A18" s="6"/>
      <c r="B18" s="26" t="s">
        <v>25</v>
      </c>
      <c r="C18" s="28"/>
      <c r="D18" s="8"/>
      <c r="E18" s="11">
        <f>SUM(E10:E17)</f>
        <v>2102.9062500534001</v>
      </c>
      <c r="F18" s="8"/>
      <c r="G18" s="11">
        <f>SUM(G10:G17)</f>
        <v>8059.6676357400002</v>
      </c>
      <c r="H18" s="8"/>
      <c r="I18" s="11">
        <f>SUM(I9:I17)</f>
        <v>1697.6880000000001</v>
      </c>
      <c r="J18" s="8"/>
      <c r="K18" s="11">
        <f>SUM(K10:K17)</f>
        <v>11178.60617232</v>
      </c>
      <c r="L18" s="8"/>
      <c r="M18" s="12"/>
      <c r="N18" s="12">
        <f>SUM(N13:N17)</f>
        <v>11.44</v>
      </c>
      <c r="O18" s="12">
        <v>0</v>
      </c>
    </row>
    <row r="19" spans="1:15">
      <c r="A19" s="6"/>
      <c r="B19" s="26" t="s">
        <v>26</v>
      </c>
      <c r="C19" s="28"/>
      <c r="D19" s="8"/>
      <c r="E19" s="12">
        <v>60</v>
      </c>
      <c r="F19" s="12"/>
      <c r="G19" s="12">
        <v>15</v>
      </c>
      <c r="H19" s="8"/>
      <c r="I19" s="12">
        <v>23</v>
      </c>
      <c r="J19" s="12"/>
      <c r="K19" s="12">
        <v>29</v>
      </c>
      <c r="L19" s="12"/>
      <c r="M19" s="12">
        <v>16</v>
      </c>
      <c r="N19" s="12">
        <v>100</v>
      </c>
      <c r="O19" s="12">
        <v>6</v>
      </c>
    </row>
    <row r="20" spans="1:15" ht="31.5" customHeight="1">
      <c r="A20" s="6"/>
      <c r="B20" s="24" t="s">
        <v>27</v>
      </c>
      <c r="C20" s="25"/>
      <c r="D20" s="13" t="s">
        <v>28</v>
      </c>
      <c r="E20" s="14">
        <v>42.33</v>
      </c>
      <c r="F20" s="13" t="s">
        <v>28</v>
      </c>
      <c r="G20" s="15">
        <v>1065</v>
      </c>
      <c r="H20" s="13" t="s">
        <v>28</v>
      </c>
      <c r="I20" s="15">
        <v>1325.48</v>
      </c>
      <c r="J20" s="13" t="s">
        <v>28</v>
      </c>
      <c r="K20" s="15">
        <v>1520.84</v>
      </c>
      <c r="L20" s="13" t="s">
        <v>28</v>
      </c>
      <c r="M20" s="15">
        <v>878.04</v>
      </c>
      <c r="N20" s="15">
        <v>3832.6</v>
      </c>
      <c r="O20" s="15">
        <v>771.96</v>
      </c>
    </row>
    <row r="21" spans="1:15">
      <c r="A21" s="26" t="s">
        <v>29</v>
      </c>
      <c r="B21" s="27"/>
      <c r="C21" s="28"/>
      <c r="D21" s="5"/>
      <c r="E21" s="13" t="s">
        <v>30</v>
      </c>
      <c r="F21" s="5"/>
      <c r="G21" s="13" t="s">
        <v>31</v>
      </c>
      <c r="H21" s="5"/>
      <c r="I21" s="13" t="s">
        <v>31</v>
      </c>
      <c r="J21" s="5"/>
      <c r="K21" s="13" t="s">
        <v>31</v>
      </c>
      <c r="L21" s="5"/>
      <c r="M21" s="13" t="s">
        <v>32</v>
      </c>
      <c r="N21" s="13" t="s">
        <v>33</v>
      </c>
      <c r="O21" s="13" t="s">
        <v>31</v>
      </c>
    </row>
    <row r="22" spans="1:15">
      <c r="A22" s="26" t="s">
        <v>34</v>
      </c>
      <c r="B22" s="27"/>
      <c r="C22" s="28"/>
      <c r="D22" s="13" t="s">
        <v>28</v>
      </c>
      <c r="E22" s="13">
        <f>E20*E18</f>
        <v>89016.02156476042</v>
      </c>
      <c r="F22" s="13" t="s">
        <v>28</v>
      </c>
      <c r="G22" s="13">
        <f>G20*G18/100</f>
        <v>85835.460320630998</v>
      </c>
      <c r="H22" s="13" t="s">
        <v>28</v>
      </c>
      <c r="I22" s="13">
        <f>I20*I18/100</f>
        <v>22502.514902400002</v>
      </c>
      <c r="J22" s="13" t="s">
        <v>28</v>
      </c>
      <c r="K22" s="16">
        <f>K20*K18/100</f>
        <v>170008.71411111148</v>
      </c>
      <c r="L22" s="13" t="s">
        <v>28</v>
      </c>
      <c r="M22" s="16"/>
      <c r="N22" s="16">
        <f>N20*N18/5</f>
        <v>8768.9887999999992</v>
      </c>
      <c r="O22" s="16">
        <v>0</v>
      </c>
    </row>
    <row r="25" spans="1:15" ht="27" customHeight="1">
      <c r="J25" s="31" t="s">
        <v>38</v>
      </c>
      <c r="K25" s="32"/>
      <c r="L25" s="32"/>
      <c r="M25" s="29">
        <v>376172.88</v>
      </c>
      <c r="N25" s="29"/>
      <c r="O25" s="30"/>
    </row>
    <row r="26" spans="1:15">
      <c r="J26" s="17"/>
      <c r="K26" s="17"/>
      <c r="L26" s="17"/>
      <c r="M26" s="17"/>
      <c r="N26" s="17"/>
      <c r="O26" s="17"/>
    </row>
  </sheetData>
  <mergeCells count="21">
    <mergeCell ref="B19:C19"/>
    <mergeCell ref="A1:O1"/>
    <mergeCell ref="A2:B2"/>
    <mergeCell ref="C2:O2"/>
    <mergeCell ref="C3:O3"/>
    <mergeCell ref="A4:A6"/>
    <mergeCell ref="B4:B6"/>
    <mergeCell ref="C4:C6"/>
    <mergeCell ref="D4:E5"/>
    <mergeCell ref="F4:G5"/>
    <mergeCell ref="H4:I5"/>
    <mergeCell ref="J4:K5"/>
    <mergeCell ref="L4:M5"/>
    <mergeCell ref="N4:N5"/>
    <mergeCell ref="O4:O5"/>
    <mergeCell ref="B18:C18"/>
    <mergeCell ref="B20:C20"/>
    <mergeCell ref="A21:C21"/>
    <mergeCell ref="A22:C22"/>
    <mergeCell ref="J25:L25"/>
    <mergeCell ref="M25:O25"/>
  </mergeCells>
  <pageMargins left="0.7" right="0.7" top="0.75" bottom="0.75" header="0.3" footer="0.3"/>
  <pageSetup orientation="landscape" horizontalDpi="4294967295" verticalDpi="4294967295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P26"/>
  <sheetViews>
    <sheetView workbookViewId="0">
      <selection activeCell="G26" sqref="G26"/>
    </sheetView>
  </sheetViews>
  <sheetFormatPr defaultRowHeight="15"/>
  <cols>
    <col min="1" max="1" width="3" bestFit="1" customWidth="1"/>
    <col min="2" max="2" width="23.7109375" customWidth="1"/>
    <col min="3" max="3" width="10" customWidth="1"/>
    <col min="4" max="4" width="7.140625" customWidth="1"/>
    <col min="5" max="5" width="13.5703125" customWidth="1"/>
    <col min="6" max="6" width="5.85546875" customWidth="1"/>
    <col min="7" max="7" width="16.5703125" customWidth="1"/>
    <col min="8" max="8" width="5.5703125" customWidth="1"/>
    <col min="9" max="9" width="12.7109375" customWidth="1"/>
    <col min="10" max="10" width="5.7109375" customWidth="1"/>
    <col min="11" max="11" width="16.7109375" customWidth="1"/>
    <col min="12" max="12" width="5.5703125" customWidth="1"/>
    <col min="13" max="13" width="11" customWidth="1"/>
    <col min="14" max="14" width="11.28515625" customWidth="1"/>
    <col min="15" max="15" width="8.85546875" customWidth="1"/>
  </cols>
  <sheetData>
    <row r="1" spans="1:16" ht="27" customHeight="1">
      <c r="A1" s="33" t="s">
        <v>0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  <c r="P1" s="1"/>
    </row>
    <row r="2" spans="1:16" ht="18.75" customHeight="1">
      <c r="A2" s="34" t="s">
        <v>1</v>
      </c>
      <c r="B2" s="34"/>
      <c r="C2" s="35" t="s">
        <v>2</v>
      </c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2"/>
    </row>
    <row r="3" spans="1:16" ht="20.25" customHeight="1">
      <c r="C3" s="36" t="s">
        <v>3</v>
      </c>
      <c r="D3" s="36"/>
      <c r="E3" s="36"/>
      <c r="F3" s="36"/>
      <c r="G3" s="36"/>
      <c r="H3" s="36"/>
      <c r="I3" s="36"/>
      <c r="J3" s="36"/>
      <c r="K3" s="36"/>
      <c r="L3" s="36"/>
      <c r="M3" s="36"/>
      <c r="N3" s="36"/>
      <c r="O3" s="36"/>
      <c r="P3" s="2"/>
    </row>
    <row r="4" spans="1:16" ht="20.25" customHeight="1">
      <c r="A4" s="37" t="s">
        <v>4</v>
      </c>
      <c r="B4" s="37" t="s">
        <v>5</v>
      </c>
      <c r="C4" s="37" t="s">
        <v>6</v>
      </c>
      <c r="D4" s="38" t="s">
        <v>7</v>
      </c>
      <c r="E4" s="38"/>
      <c r="F4" s="39" t="s">
        <v>8</v>
      </c>
      <c r="G4" s="40"/>
      <c r="H4" s="39" t="s">
        <v>9</v>
      </c>
      <c r="I4" s="40"/>
      <c r="J4" s="39" t="s">
        <v>10</v>
      </c>
      <c r="K4" s="40"/>
      <c r="L4" s="39" t="s">
        <v>11</v>
      </c>
      <c r="M4" s="40"/>
      <c r="N4" s="39" t="s">
        <v>12</v>
      </c>
      <c r="O4" s="43" t="s">
        <v>13</v>
      </c>
    </row>
    <row r="5" spans="1:16" ht="26.25" customHeight="1">
      <c r="A5" s="37"/>
      <c r="B5" s="37"/>
      <c r="C5" s="37"/>
      <c r="D5" s="38"/>
      <c r="E5" s="38"/>
      <c r="F5" s="41"/>
      <c r="G5" s="42"/>
      <c r="H5" s="41"/>
      <c r="I5" s="42"/>
      <c r="J5" s="41"/>
      <c r="K5" s="42"/>
      <c r="L5" s="41"/>
      <c r="M5" s="42"/>
      <c r="N5" s="41"/>
      <c r="O5" s="44"/>
    </row>
    <row r="6" spans="1:16">
      <c r="A6" s="37"/>
      <c r="B6" s="37"/>
      <c r="C6" s="37"/>
      <c r="D6" s="3" t="s">
        <v>14</v>
      </c>
      <c r="E6" s="3" t="s">
        <v>15</v>
      </c>
      <c r="F6" s="3" t="s">
        <v>14</v>
      </c>
      <c r="G6" s="3" t="s">
        <v>15</v>
      </c>
      <c r="H6" s="3" t="s">
        <v>14</v>
      </c>
      <c r="I6" s="3" t="s">
        <v>15</v>
      </c>
      <c r="J6" s="3" t="s">
        <v>14</v>
      </c>
      <c r="K6" s="3" t="s">
        <v>15</v>
      </c>
      <c r="L6" s="3" t="s">
        <v>14</v>
      </c>
      <c r="M6" s="3" t="s">
        <v>15</v>
      </c>
      <c r="N6" s="3" t="s">
        <v>15</v>
      </c>
      <c r="O6" s="3" t="s">
        <v>15</v>
      </c>
    </row>
    <row r="7" spans="1:16">
      <c r="A7" s="4">
        <v>1</v>
      </c>
      <c r="B7" s="4">
        <v>2</v>
      </c>
      <c r="C7" s="4">
        <v>3</v>
      </c>
      <c r="D7" s="4">
        <v>4</v>
      </c>
      <c r="E7" s="4">
        <v>5</v>
      </c>
      <c r="F7" s="4">
        <v>6</v>
      </c>
      <c r="G7" s="4">
        <v>7</v>
      </c>
      <c r="H7" s="4">
        <v>8</v>
      </c>
      <c r="I7" s="4">
        <v>9</v>
      </c>
      <c r="J7" s="4">
        <v>10</v>
      </c>
      <c r="K7" s="4">
        <v>11</v>
      </c>
      <c r="L7" s="4">
        <v>12</v>
      </c>
      <c r="M7" s="4">
        <v>13</v>
      </c>
      <c r="N7" s="4">
        <v>14</v>
      </c>
      <c r="O7" s="4">
        <v>15</v>
      </c>
    </row>
    <row r="8" spans="1:16" ht="10.5" customHeight="1">
      <c r="A8" s="5"/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</row>
    <row r="9" spans="1:16">
      <c r="A9" s="6">
        <v>1</v>
      </c>
      <c r="B9" s="7" t="s">
        <v>16</v>
      </c>
      <c r="C9" s="18">
        <f>1752*18.22%+1752</f>
        <v>2071.2143999999998</v>
      </c>
      <c r="D9" s="8"/>
      <c r="E9" s="8"/>
      <c r="F9" s="8"/>
      <c r="G9" s="8"/>
      <c r="H9" s="8"/>
      <c r="I9" s="18">
        <f>C9</f>
        <v>2071.2143999999998</v>
      </c>
      <c r="J9" s="8"/>
      <c r="K9" s="8"/>
      <c r="L9" s="8"/>
      <c r="M9" s="8"/>
      <c r="N9" s="8"/>
      <c r="O9" s="8"/>
    </row>
    <row r="10" spans="1:16">
      <c r="A10" s="6">
        <v>2</v>
      </c>
      <c r="B10" s="7" t="s">
        <v>17</v>
      </c>
      <c r="C10" s="18">
        <f>1434*18.22%+1434</f>
        <v>1695.2748000000001</v>
      </c>
      <c r="D10" s="9">
        <v>9.6000000000000002E-2</v>
      </c>
      <c r="E10" s="18">
        <f>C10*D10</f>
        <v>162.74638080000003</v>
      </c>
      <c r="F10" s="10">
        <v>0.48</v>
      </c>
      <c r="G10" s="18">
        <f>C10*F10</f>
        <v>813.73190399999999</v>
      </c>
      <c r="H10" s="8"/>
      <c r="I10" s="8"/>
      <c r="J10" s="10">
        <v>0.96</v>
      </c>
      <c r="K10" s="18">
        <f>C10*J10</f>
        <v>1627.463808</v>
      </c>
      <c r="L10" s="8"/>
      <c r="M10" s="8"/>
      <c r="N10" s="8"/>
      <c r="O10" s="8"/>
    </row>
    <row r="11" spans="1:16">
      <c r="A11" s="6">
        <v>3</v>
      </c>
      <c r="B11" s="7" t="s">
        <v>18</v>
      </c>
      <c r="C11" s="18">
        <f>2860*18.22%+2860</f>
        <v>3381.0920000000001</v>
      </c>
      <c r="D11" s="9">
        <v>0.17599999999999999</v>
      </c>
      <c r="E11" s="18">
        <f t="shared" ref="E11:E17" si="0">C11*D11</f>
        <v>595.07219199999997</v>
      </c>
      <c r="F11" s="10">
        <v>0.44</v>
      </c>
      <c r="G11" s="18">
        <f t="shared" ref="G11:G17" si="1">C11*F11</f>
        <v>1487.68048</v>
      </c>
      <c r="H11" s="8"/>
      <c r="I11" s="8"/>
      <c r="J11" s="10">
        <v>0.88</v>
      </c>
      <c r="K11" s="18">
        <f t="shared" ref="K11:K15" si="2">C11*J11</f>
        <v>2975.36096</v>
      </c>
      <c r="L11" s="8"/>
      <c r="M11" s="8"/>
      <c r="N11" s="8"/>
      <c r="O11" s="8"/>
    </row>
    <row r="12" spans="1:16">
      <c r="A12" s="6">
        <v>4</v>
      </c>
      <c r="B12" s="7" t="s">
        <v>19</v>
      </c>
      <c r="C12" s="18">
        <f>918*18.22%+918</f>
        <v>1085.2596000000001</v>
      </c>
      <c r="D12" s="9">
        <v>0.17599999999999999</v>
      </c>
      <c r="E12" s="18">
        <f t="shared" si="0"/>
        <v>191.00568960000001</v>
      </c>
      <c r="F12" s="10">
        <v>0.44</v>
      </c>
      <c r="G12" s="18">
        <f t="shared" si="1"/>
        <v>477.51422400000007</v>
      </c>
      <c r="H12" s="8"/>
      <c r="I12" s="8"/>
      <c r="J12" s="10">
        <v>0.88</v>
      </c>
      <c r="K12" s="18">
        <f t="shared" si="2"/>
        <v>955.02844800000014</v>
      </c>
      <c r="L12" s="8"/>
      <c r="M12" s="8"/>
      <c r="N12" s="8"/>
      <c r="O12" s="8"/>
    </row>
    <row r="13" spans="1:16">
      <c r="A13" s="6">
        <v>5</v>
      </c>
      <c r="B13" s="7" t="s">
        <v>20</v>
      </c>
      <c r="C13" s="18">
        <f>11.806*18.22%+11806</f>
        <v>11808.151053199999</v>
      </c>
      <c r="D13" s="9">
        <v>0.21809999999999999</v>
      </c>
      <c r="E13" s="18">
        <f t="shared" si="0"/>
        <v>2575.3577447029197</v>
      </c>
      <c r="F13" s="10">
        <v>0.41</v>
      </c>
      <c r="G13" s="18">
        <f t="shared" si="1"/>
        <v>4841.3419318119995</v>
      </c>
      <c r="H13" s="8"/>
      <c r="I13" s="8"/>
      <c r="J13" s="10">
        <v>0.88</v>
      </c>
      <c r="K13" s="18">
        <f t="shared" si="2"/>
        <v>10391.172926816</v>
      </c>
      <c r="L13" s="8"/>
      <c r="M13" s="8"/>
      <c r="N13" s="8">
        <v>11.805999999999999</v>
      </c>
      <c r="O13" s="8"/>
    </row>
    <row r="14" spans="1:16">
      <c r="A14" s="6">
        <v>6</v>
      </c>
      <c r="B14" s="7" t="s">
        <v>21</v>
      </c>
      <c r="C14" s="18">
        <f>1453*18.22%+1453</f>
        <v>1717.7366</v>
      </c>
      <c r="D14" s="9">
        <v>0.13</v>
      </c>
      <c r="E14" s="18">
        <f t="shared" si="0"/>
        <v>223.305758</v>
      </c>
      <c r="F14" s="10">
        <v>0.46</v>
      </c>
      <c r="G14" s="18">
        <f t="shared" si="1"/>
        <v>790.15883600000006</v>
      </c>
      <c r="H14" s="8"/>
      <c r="I14" s="8"/>
      <c r="J14" s="10">
        <v>0.92</v>
      </c>
      <c r="K14" s="18">
        <f t="shared" si="2"/>
        <v>1580.3176720000001</v>
      </c>
      <c r="L14" s="8"/>
      <c r="M14" s="8"/>
      <c r="N14" s="8"/>
      <c r="O14" s="8"/>
    </row>
    <row r="15" spans="1:16">
      <c r="A15" s="6">
        <v>7</v>
      </c>
      <c r="B15" s="7" t="s">
        <v>22</v>
      </c>
      <c r="C15" s="18">
        <f>5965*18.22%+5965</f>
        <v>7051.8230000000003</v>
      </c>
      <c r="D15" s="9">
        <v>0.13</v>
      </c>
      <c r="E15" s="18">
        <f t="shared" si="0"/>
        <v>916.73699000000011</v>
      </c>
      <c r="F15" s="10">
        <v>0.46</v>
      </c>
      <c r="G15" s="18">
        <f t="shared" si="1"/>
        <v>3243.8385800000001</v>
      </c>
      <c r="H15" s="8"/>
      <c r="I15" s="8"/>
      <c r="J15" s="10">
        <v>0.92</v>
      </c>
      <c r="K15" s="18">
        <f t="shared" si="2"/>
        <v>6487.6771600000002</v>
      </c>
      <c r="L15" s="8"/>
      <c r="M15" s="8"/>
      <c r="N15" s="8"/>
      <c r="O15" s="8"/>
    </row>
    <row r="16" spans="1:16">
      <c r="A16" s="6">
        <v>8</v>
      </c>
      <c r="B16" s="7" t="s">
        <v>23</v>
      </c>
      <c r="C16" s="18">
        <f>36425</f>
        <v>36425</v>
      </c>
      <c r="D16" s="9">
        <v>5.3E-3</v>
      </c>
      <c r="E16" s="18">
        <f t="shared" si="0"/>
        <v>193.05250000000001</v>
      </c>
      <c r="F16" s="10">
        <v>0.04</v>
      </c>
      <c r="G16" s="18">
        <f t="shared" si="1"/>
        <v>1457</v>
      </c>
      <c r="H16" s="8"/>
      <c r="I16" s="8"/>
      <c r="J16" s="8"/>
      <c r="K16" s="18"/>
      <c r="L16" s="8"/>
      <c r="M16" s="8"/>
      <c r="N16" s="8"/>
      <c r="O16" s="8"/>
    </row>
    <row r="17" spans="1:15">
      <c r="A17" s="6">
        <v>9</v>
      </c>
      <c r="B17" s="7" t="s">
        <v>24</v>
      </c>
      <c r="C17" s="18">
        <f>36425*18.22%+36425</f>
        <v>43061.635000000002</v>
      </c>
      <c r="D17" s="9">
        <v>5.7000000000000002E-3</v>
      </c>
      <c r="E17" s="18">
        <f t="shared" si="0"/>
        <v>245.45131950000001</v>
      </c>
      <c r="F17" s="10">
        <v>0.03</v>
      </c>
      <c r="G17" s="18">
        <f t="shared" si="1"/>
        <v>1291.84905</v>
      </c>
      <c r="H17" s="8"/>
      <c r="I17" s="8"/>
      <c r="J17" s="8"/>
      <c r="K17" s="18"/>
      <c r="L17" s="8"/>
      <c r="M17" s="8"/>
      <c r="N17" s="8"/>
      <c r="O17" s="8"/>
    </row>
    <row r="18" spans="1:15">
      <c r="A18" s="6"/>
      <c r="B18" s="26" t="s">
        <v>25</v>
      </c>
      <c r="C18" s="28"/>
      <c r="D18" s="8"/>
      <c r="E18" s="19">
        <f>SUM(E10:E17)</f>
        <v>5102.7285746029193</v>
      </c>
      <c r="F18" s="8"/>
      <c r="G18" s="20">
        <f>SUM(G10:G17)</f>
        <v>14403.115005812</v>
      </c>
      <c r="H18" s="8"/>
      <c r="I18" s="11">
        <f>SUM(I9:I17)</f>
        <v>2071.2143999999998</v>
      </c>
      <c r="J18" s="8"/>
      <c r="K18" s="20">
        <f>SUM(K10:K17)</f>
        <v>24017.020974816001</v>
      </c>
      <c r="L18" s="8"/>
      <c r="M18" s="12">
        <v>0</v>
      </c>
      <c r="N18" s="12">
        <f>SUM(N13:N17)</f>
        <v>11.805999999999999</v>
      </c>
      <c r="O18" s="12">
        <v>0</v>
      </c>
    </row>
    <row r="19" spans="1:15">
      <c r="A19" s="6"/>
      <c r="B19" s="26" t="s">
        <v>26</v>
      </c>
      <c r="C19" s="28"/>
      <c r="D19" s="8"/>
      <c r="E19" s="12">
        <v>60</v>
      </c>
      <c r="F19" s="12"/>
      <c r="G19" s="12">
        <v>15</v>
      </c>
      <c r="H19" s="8"/>
      <c r="I19" s="12">
        <v>23</v>
      </c>
      <c r="J19" s="12"/>
      <c r="K19" s="12">
        <v>29</v>
      </c>
      <c r="L19" s="12"/>
      <c r="M19" s="12">
        <v>16</v>
      </c>
      <c r="N19" s="12">
        <v>100</v>
      </c>
      <c r="O19" s="12">
        <v>6</v>
      </c>
    </row>
    <row r="20" spans="1:15" ht="31.5" customHeight="1">
      <c r="A20" s="6"/>
      <c r="B20" s="24" t="s">
        <v>27</v>
      </c>
      <c r="C20" s="25"/>
      <c r="D20" s="13" t="s">
        <v>28</v>
      </c>
      <c r="E20" s="14">
        <v>42.33</v>
      </c>
      <c r="F20" s="13" t="s">
        <v>28</v>
      </c>
      <c r="G20" s="15">
        <v>1065</v>
      </c>
      <c r="H20" s="13" t="s">
        <v>28</v>
      </c>
      <c r="I20" s="15">
        <v>1325.48</v>
      </c>
      <c r="J20" s="13" t="s">
        <v>28</v>
      </c>
      <c r="K20" s="15">
        <v>1520.84</v>
      </c>
      <c r="L20" s="13" t="s">
        <v>28</v>
      </c>
      <c r="M20" s="15">
        <v>878.04</v>
      </c>
      <c r="N20" s="15">
        <v>3832.6</v>
      </c>
      <c r="O20" s="15">
        <v>771.96</v>
      </c>
    </row>
    <row r="21" spans="1:15">
      <c r="A21" s="26" t="s">
        <v>29</v>
      </c>
      <c r="B21" s="27"/>
      <c r="C21" s="28"/>
      <c r="D21" s="5"/>
      <c r="E21" s="13" t="s">
        <v>30</v>
      </c>
      <c r="F21" s="5"/>
      <c r="G21" s="13" t="s">
        <v>31</v>
      </c>
      <c r="H21" s="5"/>
      <c r="I21" s="13" t="s">
        <v>31</v>
      </c>
      <c r="J21" s="5"/>
      <c r="K21" s="13" t="s">
        <v>31</v>
      </c>
      <c r="L21" s="5"/>
      <c r="M21" s="13" t="s">
        <v>32</v>
      </c>
      <c r="N21" s="13" t="s">
        <v>33</v>
      </c>
      <c r="O21" s="13" t="s">
        <v>31</v>
      </c>
    </row>
    <row r="22" spans="1:15">
      <c r="A22" s="26" t="s">
        <v>34</v>
      </c>
      <c r="B22" s="27"/>
      <c r="C22" s="28"/>
      <c r="D22" s="13" t="s">
        <v>28</v>
      </c>
      <c r="E22" s="13">
        <f>E20*E18</f>
        <v>215998.50056294157</v>
      </c>
      <c r="F22" s="13" t="s">
        <v>28</v>
      </c>
      <c r="G22" s="15">
        <f>G20*G18/100</f>
        <v>153393.1748118978</v>
      </c>
      <c r="H22" s="13" t="s">
        <v>28</v>
      </c>
      <c r="I22" s="15">
        <f>I20*I18/100</f>
        <v>27453.532629119996</v>
      </c>
      <c r="J22" s="13" t="s">
        <v>28</v>
      </c>
      <c r="K22" s="15">
        <f>K20*K18/100</f>
        <v>365260.46179339162</v>
      </c>
      <c r="L22" s="13" t="s">
        <v>28</v>
      </c>
      <c r="M22" s="16">
        <v>0</v>
      </c>
      <c r="N22" s="15">
        <f>N20*N18/5</f>
        <v>9049.5351199999986</v>
      </c>
      <c r="O22" s="16">
        <v>0</v>
      </c>
    </row>
    <row r="25" spans="1:15" ht="27" customHeight="1">
      <c r="J25" s="47" t="s">
        <v>42</v>
      </c>
      <c r="K25" s="48"/>
      <c r="L25" s="49" t="s">
        <v>43</v>
      </c>
      <c r="M25" s="49"/>
      <c r="N25" s="49"/>
    </row>
    <row r="26" spans="1:15">
      <c r="G26" s="21"/>
      <c r="J26" s="17"/>
      <c r="K26" s="17"/>
      <c r="L26" s="17"/>
      <c r="M26" s="17"/>
      <c r="N26" s="17"/>
      <c r="O26" s="17"/>
    </row>
  </sheetData>
  <mergeCells count="21">
    <mergeCell ref="J4:K5"/>
    <mergeCell ref="L4:M5"/>
    <mergeCell ref="B18:C18"/>
    <mergeCell ref="B19:C19"/>
    <mergeCell ref="A1:O1"/>
    <mergeCell ref="A2:B2"/>
    <mergeCell ref="C2:O2"/>
    <mergeCell ref="C3:O3"/>
    <mergeCell ref="A4:A6"/>
    <mergeCell ref="B4:B6"/>
    <mergeCell ref="C4:C6"/>
    <mergeCell ref="D4:E5"/>
    <mergeCell ref="F4:G5"/>
    <mergeCell ref="H4:I5"/>
    <mergeCell ref="N4:N5"/>
    <mergeCell ref="O4:O5"/>
    <mergeCell ref="J25:K25"/>
    <mergeCell ref="L25:N25"/>
    <mergeCell ref="B20:C20"/>
    <mergeCell ref="A21:C21"/>
    <mergeCell ref="A22:C22"/>
  </mergeCells>
  <pageMargins left="0.7" right="0.7" top="0.75" bottom="0.75" header="0.3" footer="0.3"/>
  <pageSetup scale="75" orientation="landscape" horizontalDpi="4294967295" verticalDpi="4294967295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P26"/>
  <sheetViews>
    <sheetView tabSelected="1" view="pageBreakPreview" zoomScale="60" workbookViewId="0">
      <selection activeCell="Q23" sqref="Q23"/>
    </sheetView>
  </sheetViews>
  <sheetFormatPr defaultRowHeight="15"/>
  <cols>
    <col min="1" max="1" width="3" bestFit="1" customWidth="1"/>
    <col min="2" max="2" width="23.7109375" customWidth="1"/>
    <col min="3" max="3" width="10" customWidth="1"/>
    <col min="4" max="4" width="7.140625" customWidth="1"/>
    <col min="5" max="5" width="7" customWidth="1"/>
    <col min="6" max="6" width="5.85546875" customWidth="1"/>
    <col min="7" max="7" width="7.85546875" customWidth="1"/>
    <col min="8" max="8" width="5.5703125" customWidth="1"/>
    <col min="9" max="9" width="9.7109375" customWidth="1"/>
    <col min="10" max="10" width="5.7109375" customWidth="1"/>
    <col min="11" max="11" width="10.85546875" customWidth="1"/>
    <col min="12" max="12" width="5.7109375" customWidth="1"/>
    <col min="13" max="13" width="7.7109375" customWidth="1"/>
    <col min="14" max="14" width="10.140625" customWidth="1"/>
    <col min="15" max="15" width="8.85546875" customWidth="1"/>
  </cols>
  <sheetData>
    <row r="1" spans="1:16" ht="27" customHeight="1">
      <c r="A1" s="33" t="s">
        <v>40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  <c r="P1" s="1"/>
    </row>
    <row r="2" spans="1:16" ht="18.75" customHeight="1">
      <c r="A2" s="53" t="s">
        <v>1</v>
      </c>
      <c r="B2" s="53"/>
      <c r="C2" s="54" t="s">
        <v>44</v>
      </c>
      <c r="D2" s="54"/>
      <c r="E2" s="54"/>
      <c r="F2" s="54"/>
      <c r="G2" s="54"/>
      <c r="H2" s="54"/>
      <c r="I2" s="54"/>
      <c r="J2" s="54"/>
      <c r="K2" s="54"/>
      <c r="L2" s="54"/>
      <c r="M2" s="54"/>
      <c r="N2" s="54"/>
      <c r="O2" s="54"/>
      <c r="P2" s="2"/>
    </row>
    <row r="3" spans="1:16" ht="20.25" customHeight="1">
      <c r="C3" s="50"/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  <c r="O3" s="50"/>
      <c r="P3" s="2"/>
    </row>
    <row r="4" spans="1:16" ht="20.25" customHeight="1">
      <c r="A4" s="51" t="s">
        <v>4</v>
      </c>
      <c r="B4" s="51" t="s">
        <v>5</v>
      </c>
      <c r="C4" s="51" t="s">
        <v>6</v>
      </c>
      <c r="D4" s="52" t="s">
        <v>7</v>
      </c>
      <c r="E4" s="52"/>
      <c r="F4" s="52" t="s">
        <v>8</v>
      </c>
      <c r="G4" s="52"/>
      <c r="H4" s="52" t="s">
        <v>9</v>
      </c>
      <c r="I4" s="52"/>
      <c r="J4" s="52" t="s">
        <v>10</v>
      </c>
      <c r="K4" s="52"/>
      <c r="L4" s="52" t="s">
        <v>11</v>
      </c>
      <c r="M4" s="52"/>
      <c r="N4" s="52" t="s">
        <v>12</v>
      </c>
      <c r="O4" s="52" t="s">
        <v>13</v>
      </c>
    </row>
    <row r="5" spans="1:16" ht="26.25" customHeight="1">
      <c r="A5" s="51"/>
      <c r="B5" s="51"/>
      <c r="C5" s="51"/>
      <c r="D5" s="52"/>
      <c r="E5" s="52"/>
      <c r="F5" s="52"/>
      <c r="G5" s="52"/>
      <c r="H5" s="52"/>
      <c r="I5" s="52"/>
      <c r="J5" s="52"/>
      <c r="K5" s="52"/>
      <c r="L5" s="52"/>
      <c r="M5" s="52"/>
      <c r="N5" s="52"/>
      <c r="O5" s="52"/>
    </row>
    <row r="6" spans="1:16">
      <c r="A6" s="51"/>
      <c r="B6" s="51"/>
      <c r="C6" s="51"/>
      <c r="D6" s="55" t="s">
        <v>14</v>
      </c>
      <c r="E6" s="55" t="s">
        <v>15</v>
      </c>
      <c r="F6" s="55" t="s">
        <v>14</v>
      </c>
      <c r="G6" s="55" t="s">
        <v>15</v>
      </c>
      <c r="H6" s="55" t="s">
        <v>14</v>
      </c>
      <c r="I6" s="55" t="s">
        <v>15</v>
      </c>
      <c r="J6" s="55" t="s">
        <v>14</v>
      </c>
      <c r="K6" s="55" t="s">
        <v>15</v>
      </c>
      <c r="L6" s="55" t="s">
        <v>14</v>
      </c>
      <c r="M6" s="55" t="s">
        <v>15</v>
      </c>
      <c r="N6" s="55" t="s">
        <v>15</v>
      </c>
      <c r="O6" s="55" t="s">
        <v>15</v>
      </c>
    </row>
    <row r="7" spans="1:16">
      <c r="A7" s="22">
        <v>1</v>
      </c>
      <c r="B7" s="22">
        <v>2</v>
      </c>
      <c r="C7" s="22">
        <v>3</v>
      </c>
      <c r="D7" s="22">
        <v>4</v>
      </c>
      <c r="E7" s="22">
        <v>5</v>
      </c>
      <c r="F7" s="22">
        <v>6</v>
      </c>
      <c r="G7" s="22">
        <v>7</v>
      </c>
      <c r="H7" s="22">
        <v>8</v>
      </c>
      <c r="I7" s="22">
        <v>9</v>
      </c>
      <c r="J7" s="22">
        <v>10</v>
      </c>
      <c r="K7" s="22">
        <v>11</v>
      </c>
      <c r="L7" s="22">
        <v>12</v>
      </c>
      <c r="M7" s="22">
        <v>13</v>
      </c>
      <c r="N7" s="22">
        <v>14</v>
      </c>
      <c r="O7" s="22">
        <v>15</v>
      </c>
    </row>
    <row r="8" spans="1:16" ht="10.5" customHeight="1">
      <c r="A8" s="5"/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</row>
    <row r="9" spans="1:16">
      <c r="A9" s="6">
        <v>1</v>
      </c>
      <c r="B9" s="7" t="s">
        <v>35</v>
      </c>
      <c r="C9" s="8">
        <v>1747</v>
      </c>
      <c r="D9" s="8"/>
      <c r="E9" s="8"/>
      <c r="F9" s="8"/>
      <c r="G9" s="8"/>
      <c r="H9" s="8"/>
      <c r="I9" s="8">
        <v>1747</v>
      </c>
      <c r="J9" s="8"/>
      <c r="K9" s="8"/>
      <c r="L9" s="8"/>
      <c r="M9" s="8"/>
      <c r="N9" s="8"/>
      <c r="O9" s="8"/>
    </row>
    <row r="10" spans="1:16">
      <c r="A10" s="6">
        <v>2</v>
      </c>
      <c r="B10" s="7" t="s">
        <v>17</v>
      </c>
      <c r="C10" s="8">
        <v>1152</v>
      </c>
      <c r="D10" s="9">
        <v>9.6000000000000002E-2</v>
      </c>
      <c r="E10" s="8">
        <f>C10*D10</f>
        <v>110.592</v>
      </c>
      <c r="F10" s="10">
        <v>0.48</v>
      </c>
      <c r="G10" s="8">
        <f>C10*F10</f>
        <v>552.96</v>
      </c>
      <c r="H10" s="8"/>
      <c r="I10" s="8"/>
      <c r="J10" s="10">
        <v>0.96</v>
      </c>
      <c r="K10" s="8">
        <f>C10*J10</f>
        <v>1105.92</v>
      </c>
      <c r="L10" s="8"/>
      <c r="M10" s="8"/>
      <c r="N10" s="8"/>
      <c r="O10" s="8"/>
    </row>
    <row r="11" spans="1:16">
      <c r="A11" s="6">
        <v>3</v>
      </c>
      <c r="B11" s="7" t="s">
        <v>18</v>
      </c>
      <c r="C11" s="8">
        <v>2514</v>
      </c>
      <c r="D11" s="9">
        <v>0.17599999999999999</v>
      </c>
      <c r="E11" s="8">
        <v>443</v>
      </c>
      <c r="F11" s="10">
        <v>0.44</v>
      </c>
      <c r="G11" s="8">
        <f t="shared" ref="G11:G17" si="0">C11*F11</f>
        <v>1106.1600000000001</v>
      </c>
      <c r="H11" s="8"/>
      <c r="I11" s="8"/>
      <c r="J11" s="10">
        <v>0.88</v>
      </c>
      <c r="K11" s="8">
        <f t="shared" ref="K11:K15" si="1">C11*J11</f>
        <v>2212.3200000000002</v>
      </c>
      <c r="L11" s="8"/>
      <c r="M11" s="8"/>
      <c r="N11" s="8"/>
      <c r="O11" s="8"/>
    </row>
    <row r="12" spans="1:16">
      <c r="A12" s="6">
        <v>4</v>
      </c>
      <c r="B12" s="7" t="s">
        <v>19</v>
      </c>
      <c r="C12" s="8">
        <v>233.18</v>
      </c>
      <c r="D12" s="9">
        <v>0.17599999999999999</v>
      </c>
      <c r="E12" s="8">
        <v>41.03</v>
      </c>
      <c r="F12" s="10">
        <v>0.44</v>
      </c>
      <c r="G12" s="8">
        <v>104.79</v>
      </c>
      <c r="H12" s="8"/>
      <c r="I12" s="8"/>
      <c r="J12" s="10">
        <v>0.88</v>
      </c>
      <c r="K12" s="8">
        <v>209.59</v>
      </c>
      <c r="L12" s="8"/>
      <c r="M12" s="8"/>
      <c r="N12" s="8"/>
      <c r="O12" s="8"/>
    </row>
    <row r="13" spans="1:16">
      <c r="A13" s="6">
        <v>5</v>
      </c>
      <c r="B13" s="7" t="s">
        <v>20</v>
      </c>
      <c r="C13" s="8" t="s">
        <v>45</v>
      </c>
      <c r="D13" s="9">
        <v>0.21809999999999999</v>
      </c>
      <c r="E13" s="8"/>
      <c r="F13" s="10">
        <v>0.41</v>
      </c>
      <c r="G13" s="8"/>
      <c r="H13" s="8"/>
      <c r="I13" s="8"/>
      <c r="J13" s="10">
        <v>0.88</v>
      </c>
      <c r="K13" s="8"/>
      <c r="L13" s="8"/>
      <c r="M13" s="8">
        <v>4440</v>
      </c>
      <c r="N13" s="8">
        <v>12</v>
      </c>
      <c r="O13" s="8"/>
    </row>
    <row r="14" spans="1:16">
      <c r="A14" s="6">
        <v>6</v>
      </c>
      <c r="B14" s="7" t="s">
        <v>21</v>
      </c>
      <c r="C14" s="8"/>
      <c r="D14" s="9">
        <v>0.13</v>
      </c>
      <c r="E14" s="8"/>
      <c r="F14" s="10">
        <v>0.46</v>
      </c>
      <c r="G14" s="8"/>
      <c r="H14" s="8"/>
      <c r="I14" s="8"/>
      <c r="J14" s="10">
        <v>0.92</v>
      </c>
      <c r="K14" s="8"/>
      <c r="L14" s="8"/>
      <c r="M14" s="8"/>
      <c r="N14" s="8"/>
      <c r="O14" s="8"/>
    </row>
    <row r="15" spans="1:16">
      <c r="A15" s="6">
        <v>7</v>
      </c>
      <c r="B15" s="7" t="s">
        <v>46</v>
      </c>
      <c r="C15" s="8">
        <v>370</v>
      </c>
      <c r="D15" s="9">
        <v>0.13</v>
      </c>
      <c r="E15" s="8">
        <v>48.1</v>
      </c>
      <c r="F15" s="10">
        <v>0.46</v>
      </c>
      <c r="G15" s="8">
        <f t="shared" si="0"/>
        <v>170.20000000000002</v>
      </c>
      <c r="H15" s="8"/>
      <c r="I15" s="8"/>
      <c r="J15" s="10">
        <v>0.92</v>
      </c>
      <c r="K15" s="8"/>
      <c r="L15" s="8"/>
      <c r="M15" s="8"/>
      <c r="N15" s="8"/>
      <c r="O15" s="8"/>
    </row>
    <row r="16" spans="1:16">
      <c r="A16" s="6">
        <v>8</v>
      </c>
      <c r="B16" s="7" t="s">
        <v>23</v>
      </c>
      <c r="C16" s="8">
        <v>9832</v>
      </c>
      <c r="D16" s="9">
        <v>5.3E-3</v>
      </c>
      <c r="E16" s="8">
        <v>52.1</v>
      </c>
      <c r="F16" s="10">
        <v>0.04</v>
      </c>
      <c r="G16" s="8">
        <f t="shared" si="0"/>
        <v>393.28000000000003</v>
      </c>
      <c r="H16" s="8"/>
      <c r="I16" s="8"/>
      <c r="J16" s="8"/>
      <c r="K16" s="8" t="s">
        <v>37</v>
      </c>
      <c r="L16" s="8"/>
      <c r="M16" s="8"/>
      <c r="N16" s="8"/>
      <c r="O16" s="8"/>
    </row>
    <row r="17" spans="1:15">
      <c r="A17" s="6">
        <v>9</v>
      </c>
      <c r="B17" s="7" t="s">
        <v>24</v>
      </c>
      <c r="C17" s="8">
        <v>3096</v>
      </c>
      <c r="D17" s="9">
        <v>5.7000000000000002E-3</v>
      </c>
      <c r="E17" s="8">
        <v>17.64</v>
      </c>
      <c r="F17" s="10">
        <v>0.03</v>
      </c>
      <c r="G17" s="8">
        <f t="shared" si="0"/>
        <v>92.88</v>
      </c>
      <c r="H17" s="8"/>
      <c r="I17" s="8"/>
      <c r="J17" s="8"/>
      <c r="K17" s="8" t="s">
        <v>37</v>
      </c>
      <c r="L17" s="8"/>
      <c r="M17" s="8"/>
      <c r="N17" s="8"/>
      <c r="O17" s="8"/>
    </row>
    <row r="18" spans="1:15">
      <c r="A18" s="6"/>
      <c r="B18" s="56" t="s">
        <v>25</v>
      </c>
      <c r="C18" s="56"/>
      <c r="D18" s="8"/>
      <c r="E18" s="11">
        <f>SUM(E10:E17)</f>
        <v>712.46199999999999</v>
      </c>
      <c r="F18" s="8"/>
      <c r="G18" s="11">
        <f>SUM(G10:G17)</f>
        <v>2420.2700000000004</v>
      </c>
      <c r="H18" s="8"/>
      <c r="I18" s="11">
        <f>SUM(I9:I17)</f>
        <v>1747</v>
      </c>
      <c r="J18" s="8"/>
      <c r="K18" s="11">
        <f>SUM(K10:K17)</f>
        <v>3527.8300000000004</v>
      </c>
      <c r="L18" s="8"/>
      <c r="M18" s="12">
        <v>4440</v>
      </c>
      <c r="N18" s="8">
        <v>12</v>
      </c>
      <c r="O18" s="12">
        <v>0</v>
      </c>
    </row>
    <row r="19" spans="1:15">
      <c r="A19" s="6"/>
      <c r="B19" s="56" t="s">
        <v>26</v>
      </c>
      <c r="C19" s="56"/>
      <c r="D19" s="8"/>
      <c r="E19" s="12">
        <v>60</v>
      </c>
      <c r="F19" s="12"/>
      <c r="G19" s="12">
        <v>15</v>
      </c>
      <c r="H19" s="8"/>
      <c r="I19" s="12">
        <v>23</v>
      </c>
      <c r="J19" s="12"/>
      <c r="K19" s="12">
        <v>29</v>
      </c>
      <c r="L19" s="12"/>
      <c r="M19" s="12">
        <v>16</v>
      </c>
      <c r="N19" s="12">
        <v>100</v>
      </c>
      <c r="O19" s="12">
        <v>6</v>
      </c>
    </row>
    <row r="20" spans="1:15" ht="31.5" customHeight="1">
      <c r="A20" s="6"/>
      <c r="B20" s="57" t="s">
        <v>27</v>
      </c>
      <c r="C20" s="57"/>
      <c r="D20" s="23" t="s">
        <v>28</v>
      </c>
      <c r="E20" s="14">
        <v>42.33</v>
      </c>
      <c r="F20" s="23" t="s">
        <v>28</v>
      </c>
      <c r="G20" s="15">
        <v>1065</v>
      </c>
      <c r="H20" s="23" t="s">
        <v>28</v>
      </c>
      <c r="I20" s="15">
        <v>1325.48</v>
      </c>
      <c r="J20" s="23" t="s">
        <v>28</v>
      </c>
      <c r="K20" s="15">
        <v>1520.84</v>
      </c>
      <c r="L20" s="23" t="s">
        <v>28</v>
      </c>
      <c r="M20" s="15">
        <v>878.04</v>
      </c>
      <c r="N20" s="15">
        <v>3832.6</v>
      </c>
      <c r="O20" s="15">
        <v>771.96</v>
      </c>
    </row>
    <row r="21" spans="1:15">
      <c r="A21" s="56" t="s">
        <v>29</v>
      </c>
      <c r="B21" s="56"/>
      <c r="C21" s="56"/>
      <c r="D21" s="5"/>
      <c r="E21" s="23" t="s">
        <v>30</v>
      </c>
      <c r="F21" s="5"/>
      <c r="G21" s="23" t="s">
        <v>31</v>
      </c>
      <c r="H21" s="5"/>
      <c r="I21" s="23" t="s">
        <v>31</v>
      </c>
      <c r="J21" s="5"/>
      <c r="K21" s="23" t="s">
        <v>31</v>
      </c>
      <c r="L21" s="5"/>
      <c r="M21" s="23" t="s">
        <v>32</v>
      </c>
      <c r="N21" s="23" t="s">
        <v>33</v>
      </c>
      <c r="O21" s="23" t="s">
        <v>31</v>
      </c>
    </row>
    <row r="22" spans="1:15">
      <c r="A22" s="56" t="s">
        <v>34</v>
      </c>
      <c r="B22" s="56"/>
      <c r="C22" s="56"/>
      <c r="D22" s="23" t="s">
        <v>28</v>
      </c>
      <c r="E22" s="23">
        <v>30158.43</v>
      </c>
      <c r="F22" s="23" t="s">
        <v>28</v>
      </c>
      <c r="G22" s="23">
        <v>25775.87</v>
      </c>
      <c r="H22" s="23" t="s">
        <v>28</v>
      </c>
      <c r="I22" s="23">
        <v>23156</v>
      </c>
      <c r="J22" s="23" t="s">
        <v>28</v>
      </c>
      <c r="K22" s="16">
        <v>53653</v>
      </c>
      <c r="L22" s="23" t="s">
        <v>28</v>
      </c>
      <c r="M22" s="16">
        <v>3899</v>
      </c>
      <c r="N22" s="16">
        <v>9199</v>
      </c>
      <c r="O22" s="16">
        <v>0</v>
      </c>
    </row>
    <row r="25" spans="1:15" ht="27" customHeight="1">
      <c r="J25" s="31" t="s">
        <v>38</v>
      </c>
      <c r="K25" s="32"/>
      <c r="L25" s="32"/>
      <c r="M25" s="45">
        <f>N22+M22+K22+I22+G22+E22</f>
        <v>145841.29999999999</v>
      </c>
      <c r="N25" s="32"/>
      <c r="O25" s="46"/>
    </row>
    <row r="26" spans="1:15">
      <c r="J26" s="17"/>
      <c r="K26" s="17"/>
      <c r="L26" s="17"/>
      <c r="M26" s="17"/>
      <c r="N26" s="17"/>
      <c r="O26" s="17"/>
    </row>
  </sheetData>
  <mergeCells count="20">
    <mergeCell ref="B20:C20"/>
    <mergeCell ref="A21:C21"/>
    <mergeCell ref="A22:C22"/>
    <mergeCell ref="J25:L25"/>
    <mergeCell ref="M25:O25"/>
    <mergeCell ref="B19:C19"/>
    <mergeCell ref="A1:O1"/>
    <mergeCell ref="A2:B2"/>
    <mergeCell ref="C3:O3"/>
    <mergeCell ref="A4:A6"/>
    <mergeCell ref="B4:B6"/>
    <mergeCell ref="C4:C6"/>
    <mergeCell ref="D4:E5"/>
    <mergeCell ref="F4:G5"/>
    <mergeCell ref="H4:I5"/>
    <mergeCell ref="J4:K5"/>
    <mergeCell ref="L4:M5"/>
    <mergeCell ref="N4:N5"/>
    <mergeCell ref="O4:O5"/>
    <mergeCell ref="B18:C18"/>
  </mergeCells>
  <pageMargins left="0.7" right="0.7" top="0.75" bottom="0.75" header="0.3" footer="0.3"/>
  <pageSetup scale="94" orientation="landscape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M.K</vt:lpstr>
      <vt:lpstr>K.P</vt:lpstr>
      <vt:lpstr>S.S</vt:lpstr>
      <vt:lpstr>Sheet3 (4)</vt:lpstr>
      <vt:lpstr>GGHS Sindh Uni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Cc</dc:creator>
  <cp:lastModifiedBy>owais</cp:lastModifiedBy>
  <cp:lastPrinted>2017-08-09T10:35:54Z</cp:lastPrinted>
  <dcterms:created xsi:type="dcterms:W3CDTF">2017-07-20T07:46:31Z</dcterms:created>
  <dcterms:modified xsi:type="dcterms:W3CDTF">2017-08-09T10:35:56Z</dcterms:modified>
</cp:coreProperties>
</file>