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360" yWindow="600" windowWidth="8730" windowHeight="378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'(Abs)'!$A$1:$K$292</definedName>
    <definedName name="_xlnm.Print_Area" localSheetId="3">Mes!$A$1:$K$294</definedName>
    <definedName name="_xlnm.Print_Titles" localSheetId="2">'(Abs)'!$5:$5</definedName>
    <definedName name="_xlnm.Print_Titles" localSheetId="3">Mes!$6:$6</definedName>
    <definedName name="Z_5096C17F_4B72_4439_B201_B103E6167857_.wvu.PrintTitles" localSheetId="2" hidden="1">'(Abs)'!$5:$5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259" i="55" l="1"/>
  <c r="J140" i="56" l="1"/>
  <c r="J139" i="56"/>
  <c r="D255" i="55" l="1"/>
  <c r="D249" i="55"/>
  <c r="D243" i="55"/>
  <c r="D213" i="55"/>
  <c r="J213" i="55" s="1"/>
  <c r="D209" i="55"/>
  <c r="J209" i="55" s="1"/>
  <c r="D205" i="55" l="1"/>
  <c r="J205" i="55" s="1"/>
  <c r="D44" i="55" l="1"/>
  <c r="J226" i="56" l="1"/>
  <c r="J269" i="56" s="1"/>
  <c r="J206" i="56"/>
  <c r="J171" i="56" l="1"/>
  <c r="J170" i="56"/>
  <c r="J169" i="56"/>
  <c r="J161" i="56"/>
  <c r="J146" i="56"/>
  <c r="J153" i="56"/>
  <c r="J150" i="56"/>
  <c r="J149" i="56"/>
  <c r="J148" i="56"/>
  <c r="J138" i="56"/>
  <c r="J137" i="56"/>
  <c r="J130" i="56"/>
  <c r="J129" i="56"/>
  <c r="J122" i="56"/>
  <c r="J121" i="56"/>
  <c r="J117" i="56"/>
  <c r="J116" i="56"/>
  <c r="J115" i="56"/>
  <c r="J114" i="56"/>
  <c r="J113" i="56"/>
  <c r="J112" i="56"/>
  <c r="J111" i="56"/>
  <c r="J96" i="56"/>
  <c r="J95" i="56"/>
  <c r="J94" i="56"/>
  <c r="J90" i="56"/>
  <c r="J89" i="56"/>
  <c r="J88" i="56" l="1"/>
  <c r="J97" i="56" s="1"/>
  <c r="J81" i="56"/>
  <c r="J80" i="56"/>
  <c r="J67" i="56"/>
  <c r="J66" i="56"/>
  <c r="J63" i="56"/>
  <c r="D31" i="55" s="1"/>
  <c r="J34" i="56"/>
  <c r="J33" i="56"/>
  <c r="J25" i="56"/>
  <c r="J82" i="56" l="1"/>
  <c r="D57" i="55" s="1"/>
  <c r="J35" i="56"/>
  <c r="D238" i="55"/>
  <c r="D234" i="55"/>
  <c r="D230" i="55"/>
  <c r="D166" i="55"/>
  <c r="J166" i="55" s="1"/>
  <c r="D158" i="55"/>
  <c r="J158" i="55" s="1"/>
  <c r="D155" i="55"/>
  <c r="D146" i="55"/>
  <c r="D142" i="55"/>
  <c r="D138" i="55"/>
  <c r="J138" i="55" s="1"/>
  <c r="D135" i="55"/>
  <c r="J135" i="55" s="1"/>
  <c r="D123" i="55" l="1"/>
  <c r="J44" i="55" l="1"/>
  <c r="J31" i="55"/>
  <c r="J263" i="56" l="1"/>
  <c r="D227" i="55" s="1"/>
  <c r="J254" i="56"/>
  <c r="D224" i="55" s="1"/>
  <c r="J233" i="56"/>
  <c r="D201" i="55" s="1"/>
  <c r="D197" i="55"/>
  <c r="J168" i="56" l="1"/>
  <c r="J167" i="56"/>
  <c r="J166" i="56"/>
  <c r="J165" i="56"/>
  <c r="J160" i="56" l="1"/>
  <c r="J159" i="56"/>
  <c r="J158" i="56"/>
  <c r="J147" i="56"/>
  <c r="J151" i="56" s="1"/>
  <c r="J136" i="56"/>
  <c r="J135" i="56"/>
  <c r="J134" i="56"/>
  <c r="J123" i="56"/>
  <c r="J141" i="56" l="1"/>
  <c r="D93" i="55" s="1"/>
  <c r="J131" i="56"/>
  <c r="J162" i="56"/>
  <c r="J155" i="56"/>
  <c r="D100" i="55" s="1"/>
  <c r="J118" i="56"/>
  <c r="J104" i="56"/>
  <c r="J103" i="56"/>
  <c r="J102" i="56"/>
  <c r="J101" i="56"/>
  <c r="J57" i="55"/>
  <c r="J75" i="56"/>
  <c r="J74" i="56"/>
  <c r="J57" i="56"/>
  <c r="J47" i="56"/>
  <c r="J9" i="56"/>
  <c r="J13" i="56" s="1"/>
  <c r="D8" i="55" s="1"/>
  <c r="D87" i="55" l="1"/>
  <c r="D20" i="55"/>
  <c r="J20" i="55" s="1"/>
  <c r="D80" i="55"/>
  <c r="D109" i="55"/>
  <c r="D17" i="55"/>
  <c r="J17" i="55" s="1"/>
  <c r="J106" i="56"/>
  <c r="J76" i="56"/>
  <c r="J68" i="56"/>
  <c r="D50" i="55" l="1"/>
  <c r="J50" i="55" s="1"/>
  <c r="D41" i="55"/>
  <c r="J41" i="55" s="1"/>
  <c r="J8" i="55"/>
  <c r="J172" i="56" l="1"/>
  <c r="D120" i="55" s="1"/>
  <c r="J155" i="55" l="1"/>
  <c r="J142" i="55"/>
  <c r="J108" i="56" l="1"/>
  <c r="D68" i="55" l="1"/>
  <c r="D179" i="55" l="1"/>
  <c r="D178" i="55"/>
  <c r="J37" i="56" l="1"/>
  <c r="D11" i="55" s="1"/>
  <c r="D191" i="55"/>
  <c r="D190" i="55"/>
  <c r="D189" i="55"/>
  <c r="D180" i="55"/>
  <c r="J60" i="56" l="1"/>
  <c r="D22" i="55" s="1"/>
  <c r="J146" i="55"/>
  <c r="J168" i="55" s="1"/>
  <c r="H19" i="59" l="1"/>
  <c r="H10" i="59" l="1"/>
  <c r="J22" i="55" l="1"/>
  <c r="J11" i="55"/>
  <c r="J59" i="55" l="1"/>
  <c r="J201" i="55"/>
  <c r="H9" i="59" l="1"/>
  <c r="J197" i="55"/>
  <c r="J215" i="55" l="1"/>
  <c r="H18" i="59" s="1"/>
  <c r="H13" i="59"/>
  <c r="H14" i="59"/>
  <c r="H26" i="59" l="1"/>
  <c r="H28" i="59" s="1"/>
</calcChain>
</file>

<file path=xl/sharedStrings.xml><?xml version="1.0" encoding="utf-8"?>
<sst xmlns="http://schemas.openxmlformats.org/spreadsheetml/2006/main" count="976" uniqueCount="545">
  <si>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</si>
  <si>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</si>
  <si>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</si>
  <si>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</si>
  <si>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</si>
  <si>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</si>
  <si>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</si>
  <si>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</si>
  <si>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</si>
  <si>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</si>
  <si>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</si>
  <si>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</si>
  <si>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</si>
  <si>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</si>
  <si>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</si>
  <si>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</si>
  <si>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</si>
  <si>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</si>
  <si>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</si>
  <si>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</si>
  <si>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</si>
  <si>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</si>
  <si>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</si>
  <si>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</si>
  <si>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</si>
  <si>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</si>
  <si>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</si>
  <si>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</si>
  <si>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</si>
  <si>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</si>
  <si>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</si>
  <si>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</si>
  <si>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</si>
  <si>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</si>
  <si>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</si>
  <si>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</si>
  <si>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</si>
  <si>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</si>
  <si>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</si>
  <si>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</si>
  <si>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</si>
  <si>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</si>
  <si>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</si>
  <si>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</si>
  <si>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</si>
  <si>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</si>
  <si>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</si>
  <si>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</si>
  <si>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</si>
  <si>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</si>
  <si>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</si>
  <si>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</si>
  <si>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</si>
  <si>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</si>
  <si>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</si>
  <si>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</si>
  <si>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</si>
  <si>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</si>
  <si>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</si>
  <si>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</si>
  <si>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</si>
  <si>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</si>
  <si>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</si>
  <si>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</si>
  <si>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</si>
  <si>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</si>
  <si>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</si>
  <si>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</si>
  <si>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</si>
  <si>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</si>
  <si>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</si>
  <si>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</si>
  <si>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Part "B-iii" NSI)Total</t>
  </si>
  <si>
    <t>etc complete.</t>
  </si>
  <si>
    <t>Schedule Item</t>
  </si>
  <si>
    <t>Non Schedule Item</t>
  </si>
  <si>
    <t>Provincial Building Sub-Division No.VII</t>
  </si>
  <si>
    <t>Deduction:</t>
  </si>
  <si>
    <t>4" dia Plain Bend</t>
  </si>
  <si>
    <t>Wiring for light or fan point with 3/.029 PVC</t>
  </si>
  <si>
    <t xml:space="preserve"> insulated wire in 20mm (3/4”) PVC conduit</t>
  </si>
  <si>
    <t>wall or coloumns as required. (S.I.124/15)</t>
  </si>
  <si>
    <t xml:space="preserve">jointing with switch pest with special </t>
  </si>
  <si>
    <t>approved quality i/c all cost of labour</t>
  </si>
  <si>
    <t>(S.I.No.54(b)P-13)</t>
  </si>
  <si>
    <t>% Sft</t>
  </si>
  <si>
    <t>dia i/c cutting making jointing with</t>
  </si>
  <si>
    <t>switch pest with special approved</t>
  </si>
  <si>
    <t>quality i/c all cost of labour etc</t>
  </si>
  <si>
    <t>complete.</t>
  </si>
  <si>
    <t>4" dia</t>
  </si>
  <si>
    <t>P.Rft</t>
  </si>
  <si>
    <t>Providing &amp; fixing UPVC fitting 4" dia</t>
  </si>
  <si>
    <t>of pak arab of approved quality on</t>
  </si>
  <si>
    <t xml:space="preserve">on wall upto 50 ft with plastic clamp paid </t>
  </si>
  <si>
    <t xml:space="preserve">separately this also i/c cutting making </t>
  </si>
  <si>
    <t>4" dia Plug Tee</t>
  </si>
  <si>
    <t>4" dia Cowel</t>
  </si>
  <si>
    <t>P.Point</t>
  </si>
  <si>
    <t>Wiring for plug Point with 3/.029 PVC insulated wire</t>
  </si>
  <si>
    <t>in 20mm 3/4" PVC conduit recessed in wall or</t>
  </si>
  <si>
    <t>column as required.(S.I.No.125/P-15)</t>
  </si>
  <si>
    <t>Part "B" W/S &amp; S/F</t>
  </si>
  <si>
    <t>Part "C" Electric work</t>
  </si>
  <si>
    <t>W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</si>
  <si>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</si>
  <si>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</si>
  <si>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</si>
  <si>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</si>
  <si>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</si>
  <si>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>Part (B) W/S &amp; S/F</t>
  </si>
  <si>
    <t>D</t>
  </si>
  <si>
    <t>Part C Electric Work Schedule Item</t>
  </si>
  <si>
    <t>EXECUTIVE ENGINEER</t>
  </si>
  <si>
    <t>PART - C Electric Item</t>
  </si>
  <si>
    <t>Total W/S &amp; S/F Sch.Item</t>
  </si>
  <si>
    <t>Part B-ii W/S &amp; S/F Non-Schedule Item</t>
  </si>
  <si>
    <t>Total W/S &amp; S/F Non- S.Item</t>
  </si>
  <si>
    <t>PART A-II</t>
  </si>
  <si>
    <t>NON SEHEDULE ITEMS</t>
  </si>
  <si>
    <t xml:space="preserve">P/F UPVC Pipe </t>
  </si>
  <si>
    <t>1/2" dia</t>
  </si>
  <si>
    <t>P/F UPVC Fitting</t>
  </si>
  <si>
    <t>4" dia UPVC Plug Tee</t>
  </si>
  <si>
    <t>4" dia UPVC Plain Bend</t>
  </si>
  <si>
    <t>Wiring for Light or Fan Point</t>
  </si>
  <si>
    <t>Wiring for Plug Point</t>
  </si>
  <si>
    <t>Non Schedule  Item Electric Work</t>
  </si>
  <si>
    <t>Part B -ii W/S &amp; S/F Non Schedule Item</t>
  </si>
  <si>
    <t xml:space="preserve">Providing &amp; fixing UPVC  pipe </t>
  </si>
  <si>
    <t xml:space="preserve">Electrification Works </t>
  </si>
  <si>
    <t>Scraping (b) Ordinary Distemper</t>
  </si>
  <si>
    <t xml:space="preserve">Supplying &amp; fixing C.P muslim shower </t>
  </si>
  <si>
    <t>with crystal head etc complete.</t>
  </si>
  <si>
    <t>(S.I.No.19(b)/P-19)</t>
  </si>
  <si>
    <t xml:space="preserve">Total W/S &amp; S/F </t>
  </si>
  <si>
    <t>1 x 5</t>
  </si>
  <si>
    <t>P/L Matte Finish</t>
  </si>
  <si>
    <t xml:space="preserve">P/F False Ceiling </t>
  </si>
  <si>
    <t>Point</t>
  </si>
  <si>
    <t>1 x 4</t>
  </si>
  <si>
    <t>3/4" dia</t>
  </si>
  <si>
    <t>Part (A) Civil Work (ii) Non Schedule Item</t>
  </si>
  <si>
    <t>Part (B) W/S &amp; S/F(i) Schedule Item</t>
  </si>
  <si>
    <t>PART (A) Civil Work) (i) Schedule Item</t>
  </si>
  <si>
    <t xml:space="preserve">Scraping ordinary distemper oil bound on </t>
  </si>
  <si>
    <t>Distempering (c) Two Coats.(S.I.24(C)/54)</t>
  </si>
  <si>
    <t>Preparing the surface &amp; Applying matte finishpaint of</t>
  </si>
  <si>
    <t xml:space="preserve"> approved quality &amp; make includingscraping the old </t>
  </si>
  <si>
    <t>surface, applying sandpaper filling with loppy&amp; ICI or</t>
  </si>
  <si>
    <t>as directed by Engineer Incharge.</t>
  </si>
  <si>
    <t>Distempering (b) Two Coats</t>
  </si>
  <si>
    <t>PART (A) Civil Work)(i) Schedule Item</t>
  </si>
  <si>
    <t>P/F Porceline Tiles</t>
  </si>
  <si>
    <t>P/L Bath Room glazed tiles</t>
  </si>
  <si>
    <t>1 x 2</t>
  </si>
  <si>
    <t xml:space="preserve">Providing &amp; Fixing Porcelain Tiles 24”x24” </t>
  </si>
  <si>
    <t>x1/4 as approved sizes specified</t>
  </si>
  <si>
    <t>approved quality make design and colour in/c</t>
  </si>
  <si>
    <t xml:space="preserve"> Jointing in White Cement in/c. Washing of</t>
  </si>
  <si>
    <t xml:space="preserve">tiles and filling of joints with Slurry of white </t>
  </si>
  <si>
    <t>white cement in desired shape with finishing</t>
  </si>
  <si>
    <t xml:space="preserve"> in/c. cutting of tiles to proper profile i/c</t>
  </si>
  <si>
    <t>all respect labour and necessary required</t>
  </si>
  <si>
    <t xml:space="preserve">material as directed by the Engineer In charge </t>
  </si>
  <si>
    <t xml:space="preserve">P/L Bath room tiles glazed or matt glazed,  make     </t>
  </si>
  <si>
    <t>having size 12”x18” Shabbir / Sonex / Karam or equivalent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</si>
  <si>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</si>
  <si>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</si>
  <si>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</si>
  <si>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in/c cutting of tiles to proper profile (on floor or facing)</t>
  </si>
  <si>
    <t xml:space="preserve">equivalent&amp; then applying matte finish paint 2  coats </t>
  </si>
  <si>
    <t xml:space="preserve">Providing &amp; fixing squating type white </t>
  </si>
  <si>
    <t>glazed earthen ware w.c pan with i/c</t>
  </si>
  <si>
    <t xml:space="preserve">the cost of flushing cistern with internal </t>
  </si>
  <si>
    <t>fitting and flush pipe with bend &amp; making</t>
  </si>
  <si>
    <t>requisite number of holes in walls plinth</t>
  </si>
  <si>
    <t>&amp; floor for pipe connection &amp; making</t>
  </si>
  <si>
    <t>good in cement concrete 1:2:4,</t>
  </si>
  <si>
    <t>(ii) with 4" dia white glazed earthen ware</t>
  </si>
  <si>
    <t>trap &amp; plastic thumble. (S.I.No.1(ii)/P-1)</t>
  </si>
  <si>
    <t>S/F concealed Tee stop cock</t>
  </si>
  <si>
    <t>of superior quality with c.p head 1/2" dia</t>
  </si>
  <si>
    <t>S.I.No.12(a)/P-18</t>
  </si>
  <si>
    <t>P/Fixing 6" x 2" or 6" x 3" C.I floor trap</t>
  </si>
  <si>
    <t>of the approved selt cleaning design with</t>
  </si>
  <si>
    <t>a C.I screwed down gratting with or</t>
  </si>
  <si>
    <t>without a vent arm complete with</t>
  </si>
  <si>
    <t>i/c making requsite number of holes in</t>
  </si>
  <si>
    <t>walls plinth &amp; floor for pipe connection</t>
  </si>
  <si>
    <t>&amp; making good cement concrete</t>
  </si>
  <si>
    <t>(S.I.No.20/P-6</t>
  </si>
  <si>
    <t>Door</t>
  </si>
  <si>
    <t>Dismantling glazed or encaustic tiles</t>
  </si>
  <si>
    <t>Bath Wall</t>
  </si>
  <si>
    <t>Bath Floor</t>
  </si>
  <si>
    <t>S.I.No.55/P-13</t>
  </si>
  <si>
    <t>Providing &amp; fixing fancy type switch imported quality</t>
  </si>
  <si>
    <t>with board approved by the Engineer Incharge</t>
  </si>
  <si>
    <t>I/c necessary connection &amp; recessed in the wall etc.</t>
  </si>
  <si>
    <t>with fancy type board and sheet i/c</t>
  </si>
  <si>
    <t>necessary connection.</t>
  </si>
  <si>
    <t>P/F Light plug socket 5 amps</t>
  </si>
  <si>
    <t>2x(16.0+4.0)x5.0</t>
  </si>
  <si>
    <t>1x16.0x4.0</t>
  </si>
  <si>
    <t>4x2(4.0+4.0)x5.0</t>
  </si>
  <si>
    <t>4x4.0x4.0</t>
  </si>
  <si>
    <t>Ceiling</t>
  </si>
  <si>
    <t>Room Hall Lab</t>
  </si>
  <si>
    <t>Verr Ceiling</t>
  </si>
  <si>
    <t>Verr Room</t>
  </si>
  <si>
    <t>"   "</t>
  </si>
  <si>
    <t>Room Verr</t>
  </si>
  <si>
    <t>1x30.75x16.0</t>
  </si>
  <si>
    <t>1x2(30.75+16.0)x11.0</t>
  </si>
  <si>
    <t>1x35.0x7.67</t>
  </si>
  <si>
    <t>1x2(35.0+7.67)x11.0</t>
  </si>
  <si>
    <t>1x2(13.0+16.0)x11.0</t>
  </si>
  <si>
    <t>1x13.0x16.0</t>
  </si>
  <si>
    <t>1x5.0x7.50</t>
  </si>
  <si>
    <t>1x4.0x7.0</t>
  </si>
  <si>
    <t>6x3.0x4.0</t>
  </si>
  <si>
    <t>2x3.0x4.0</t>
  </si>
  <si>
    <t>1x4.07.0</t>
  </si>
  <si>
    <t>P/L 1:3:6 Solid Block Masonry</t>
  </si>
  <si>
    <t>Cft</t>
  </si>
  <si>
    <t>Cement Plaster 3/4" thick</t>
  </si>
  <si>
    <t>2x4x3.50x2.66</t>
  </si>
  <si>
    <t>2x7x3.50x2.66</t>
  </si>
  <si>
    <t>2x3x3.50x2.66</t>
  </si>
  <si>
    <t>2x6x3.50x2.66</t>
  </si>
  <si>
    <t>Qty same as item no.02</t>
  </si>
  <si>
    <t>P/F G.I Chowkhat</t>
  </si>
  <si>
    <t>P/F 1st class deodar wood shutter</t>
  </si>
  <si>
    <t>1x3.0x7.0</t>
  </si>
  <si>
    <t>P/F Door Lock</t>
  </si>
  <si>
    <t>P/F Aluminum Windows</t>
  </si>
  <si>
    <t>1x6x3.0x4.0</t>
  </si>
  <si>
    <t>1x2x3.0x4.0</t>
  </si>
  <si>
    <t xml:space="preserve">Sft </t>
  </si>
  <si>
    <t>P/F Aluminum Doors</t>
  </si>
  <si>
    <t>2x(30.75+16.0)x11.0</t>
  </si>
  <si>
    <t>2x(11.0+13.0)x11.0</t>
  </si>
  <si>
    <t>2x(35.0+7.67)x11.0</t>
  </si>
  <si>
    <t>1x5.0x7.0</t>
  </si>
  <si>
    <t xml:space="preserve">P/F Wooden Cabinet </t>
  </si>
  <si>
    <t>P/F Marble Top</t>
  </si>
  <si>
    <t>1x31.75x3.50</t>
  </si>
  <si>
    <t>1x16.0x3.50</t>
  </si>
  <si>
    <t>1x13.0x3.50</t>
  </si>
  <si>
    <t>1x11.0x3.50</t>
  </si>
  <si>
    <t>1x11.0x13.0</t>
  </si>
  <si>
    <t>1x6.67x13.0</t>
  </si>
  <si>
    <t>1x31.75x16.0</t>
  </si>
  <si>
    <t>Providing &amp; Fixing Aluminum Partition</t>
  </si>
  <si>
    <t>1x16.0x8.0</t>
  </si>
  <si>
    <t>1x6.67x8.0</t>
  </si>
  <si>
    <t>Room</t>
  </si>
  <si>
    <t>2x(31.75+16.0)x2.67</t>
  </si>
  <si>
    <t>2x31.75x16.0</t>
  </si>
  <si>
    <t>2x(13.0+11.0)x2.67</t>
  </si>
  <si>
    <t>1x13.0x11.0</t>
  </si>
  <si>
    <t>1 x 8</t>
  </si>
  <si>
    <t>P/F Door Closure</t>
  </si>
  <si>
    <t>Providing &amp; Fixing Squatting type</t>
  </si>
  <si>
    <t>White glazed earthe ware W.C</t>
  </si>
  <si>
    <t>Providing &amp; Fixing Long Bib Cock</t>
  </si>
  <si>
    <t>of superiro quality</t>
  </si>
  <si>
    <t>S/F Concealed Tee Stop Cock of</t>
  </si>
  <si>
    <t>Superior quality</t>
  </si>
  <si>
    <t xml:space="preserve">Supplying &amp; Fixing C.P Muslim </t>
  </si>
  <si>
    <t>Shower with crystal head</t>
  </si>
  <si>
    <t xml:space="preserve">P/F 6"x2" or 6" x 3" C.I Floor </t>
  </si>
  <si>
    <t>Trap</t>
  </si>
  <si>
    <t xml:space="preserve">Supplying &amp; Fixing Wash Basin </t>
  </si>
  <si>
    <t>Mixture</t>
  </si>
  <si>
    <t>1 x 6</t>
  </si>
  <si>
    <t>Providing &amp; Fixing Steel Sink</t>
  </si>
  <si>
    <t>1 x 7</t>
  </si>
  <si>
    <t>1 x 9</t>
  </si>
  <si>
    <t>1 x6</t>
  </si>
  <si>
    <t>Points</t>
  </si>
  <si>
    <t>1 x 10</t>
  </si>
  <si>
    <t>P/F False ceiling lights</t>
  </si>
  <si>
    <t>P/F Bracket Fan</t>
  </si>
  <si>
    <t>1 x 3</t>
  </si>
  <si>
    <t>P/Fixing Exhuast Fan</t>
  </si>
  <si>
    <t>P/Fixing Fancy Switch</t>
  </si>
  <si>
    <t>P/Fixing Power Plug 15 Amps</t>
  </si>
  <si>
    <t>1x(5+5+5+5+5)</t>
  </si>
  <si>
    <t xml:space="preserve">P/L 1:3:6 cement concrete solid block </t>
  </si>
  <si>
    <t xml:space="preserve">masonry wall above 6" in thickness set </t>
  </si>
  <si>
    <t>in 1:6 cement mortar in G.Floor superstructure</t>
  </si>
  <si>
    <t xml:space="preserve">including raking out joints &amp; curing etc </t>
  </si>
  <si>
    <t>complete. (S.I.No.24/P-19)</t>
  </si>
  <si>
    <t>% Cft</t>
  </si>
  <si>
    <t xml:space="preserve">Cement plaster 1:4 upto 12’ height (c) ¾” thick. </t>
  </si>
  <si>
    <t>(S.I.No.11(c)P-52)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</si>
  <si>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</si>
  <si>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</si>
  <si>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</si>
  <si>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</si>
  <si>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</si>
  <si>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</si>
  <si>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</si>
  <si>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</si>
  <si>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 xml:space="preserve">Providing and fixing in position doors, windows </t>
  </si>
  <si>
    <t xml:space="preserve">and ventilators of 1st. Class deodar wood </t>
  </si>
  <si>
    <t xml:space="preserve">frames and 1-1/2" thick Teak wood ply shutters </t>
  </si>
  <si>
    <t xml:space="preserve">of 2nd class deodar wood skeleton (solid ) </t>
  </si>
  <si>
    <t xml:space="preserve">styles and rails core of partal wood and Teak </t>
  </si>
  <si>
    <t xml:space="preserve">ply wood (3-ply) on both sides i/c hold fasts, </t>
  </si>
  <si>
    <t xml:space="preserve">hinges, iron tower bolts, handles and cleats </t>
  </si>
  <si>
    <t xml:space="preserve">with cord etc. complete.(S.I.No.58 P-65).  </t>
  </si>
  <si>
    <t>(1077/06- 370.83 = 706.23)</t>
  </si>
  <si>
    <t>Providing &amp; Fixing approved quality mortice</t>
  </si>
  <si>
    <t>Lock.(S.I.No.21/P-60)</t>
  </si>
  <si>
    <t>Supplying &amp; fixing inposition Aluminum</t>
  </si>
  <si>
    <t xml:space="preserve">channel framing for sliding windows &amp; </t>
  </si>
  <si>
    <t xml:space="preserve">cventilators of Alcop made with 5mm </t>
  </si>
  <si>
    <t>thick tinted glass belgium etc complete</t>
  </si>
  <si>
    <t>(S.I.No.85(b)/P-108)</t>
  </si>
  <si>
    <t>Providing &amp; fixing inposition Aluminum</t>
  </si>
  <si>
    <t xml:space="preserve">channels framing for hinged doors of </t>
  </si>
  <si>
    <t>Alcop made with 5mm thick tinted glass</t>
  </si>
  <si>
    <t xml:space="preserve">glazing (Belgium) and Alpha (japan) </t>
  </si>
  <si>
    <t>locks i/c handles,stoppers etc comp.</t>
  </si>
  <si>
    <t>(b) Deluxe Model (S.I.No.84(b)/P-108)</t>
  </si>
  <si>
    <t>P/Fixing Wooden cabinet with shutter</t>
  </si>
  <si>
    <t>of lassani sheet 3/4" thick and frame</t>
  </si>
  <si>
    <t xml:space="preserve">work of 1st class partal wood 2" x 1" </t>
  </si>
  <si>
    <t>pasted with classic farmica 18" deep</t>
  </si>
  <si>
    <t>i/c necessary hinges, catchers handles</t>
  </si>
  <si>
    <t>sliding windows in doors nalis screws</t>
  </si>
  <si>
    <t xml:space="preserve">etc with approved design and shape. </t>
  </si>
  <si>
    <t xml:space="preserve">The cost also in/c necessary tools </t>
  </si>
  <si>
    <t xml:space="preserve">and plants to be used in making etc </t>
  </si>
  <si>
    <t xml:space="preserve">complete as directed by Engineer </t>
  </si>
  <si>
    <t>Incharge.</t>
  </si>
  <si>
    <t xml:space="preserve">P/F marble top 1” thick (botesina/Chaina verona/   </t>
  </si>
  <si>
    <t xml:space="preserve"> teravera or equivalent) having size upto 8’-0x2’-0 </t>
  </si>
  <si>
    <t>in/c cutting into proper size, making round gola &amp; cutting</t>
  </si>
  <si>
    <t>for fixing vanity basin or sink bowl  and filling joints with</t>
  </si>
  <si>
    <t>white cement or jelly in/c grinding and chemical polishing</t>
  </si>
  <si>
    <t>etc complete as directed by the Engineer Incharge.</t>
  </si>
  <si>
    <t xml:space="preserve">P/F Aluminum Partition with fixed glass </t>
  </si>
  <si>
    <t xml:space="preserve">(frosted) 5mm thick using 4" lucky section </t>
  </si>
  <si>
    <t xml:space="preserve">in champion color as frame on floor or </t>
  </si>
  <si>
    <t xml:space="preserve">block masonry fixed with necessary fixtures </t>
  </si>
  <si>
    <t xml:space="preserve">rubber packing etc. The cost in/c tools &amp; </t>
  </si>
  <si>
    <t xml:space="preserve">plants used in making and carriage from </t>
  </si>
  <si>
    <t xml:space="preserve">shop to site as directed by the Engineer </t>
  </si>
  <si>
    <t>Providing and fixing hydraulic door</t>
  </si>
  <si>
    <t>closure best quality etc complete.</t>
  </si>
  <si>
    <t xml:space="preserve">S/Fixing long bib- cock of superir quality </t>
  </si>
  <si>
    <t>with c.p head 1/2" dia. (S.I.No. 13-a P-19)</t>
  </si>
  <si>
    <t xml:space="preserve">Providing &amp; fixing steel sinks stainless local make </t>
  </si>
  <si>
    <t xml:space="preserve">complete with cast iron or wraught iron brackets </t>
  </si>
  <si>
    <t xml:space="preserve">6 inches built in wall, 1-1/2" c.p bubber plug chrome </t>
  </si>
  <si>
    <t xml:space="preserve">plated brass chain, 1-1/2" c.p brass waste, with 1-1/2" </t>
  </si>
  <si>
    <t>P.V.C. waste pipe &amp; making requisite number of holes</t>
  </si>
  <si>
    <t xml:space="preserve"> in wall &amp; plinth &amp; floor for pipe connection &amp; </t>
  </si>
  <si>
    <t>making good in cement concrete 1 : 2: 4.</t>
  </si>
  <si>
    <t xml:space="preserve">(a)  Supplying/Fixing wash basen mixture of </t>
  </si>
  <si>
    <t xml:space="preserve"> superir quality with c.p head 1/2" dia.</t>
  </si>
  <si>
    <t>P/F False ceiling spot light fancy type</t>
  </si>
  <si>
    <t>round shape or square shape with glass</t>
  </si>
  <si>
    <t>and 2 holdre i/c steel box,jalli,and energy</t>
  </si>
  <si>
    <t xml:space="preserve">saver or tube light 2'-0 long rod as </t>
  </si>
  <si>
    <t>approved by engineer incharge.</t>
  </si>
  <si>
    <t xml:space="preserve">Providing &amp; fixing bracket Fan </t>
  </si>
  <si>
    <t xml:space="preserve">“Pak/Royal” make i/c necessary connection </t>
  </si>
  <si>
    <t xml:space="preserve">P/F Exhaust Fan 10” to 12” sweep metal body </t>
  </si>
  <si>
    <t xml:space="preserve">/ plastic body i/c. necessary connection etc. </t>
  </si>
  <si>
    <t>RENOVATION OF 2ND FLOOR OLD C.B LABORTARY BUILDING SERVICES HOSPITAL COMPOUND KARACHI</t>
  </si>
  <si>
    <t>Main Street</t>
  </si>
  <si>
    <t>Entrance</t>
  </si>
  <si>
    <t>Hall</t>
  </si>
  <si>
    <t>2x(36.0+10.0)x11.0</t>
  </si>
  <si>
    <t>2x(15.0+12.0)x11.0</t>
  </si>
  <si>
    <t>2x(28.0+18.0)x11.0</t>
  </si>
  <si>
    <t>4x3.0x7.0</t>
  </si>
  <si>
    <t>4x3.0x4.0</t>
  </si>
  <si>
    <t>Hall Left Side</t>
  </si>
  <si>
    <t>10x(7.0+3.0+7.0)</t>
  </si>
  <si>
    <t>Lift Side</t>
  </si>
  <si>
    <t>Hall Side</t>
  </si>
  <si>
    <t>5x3.0x7.0</t>
  </si>
  <si>
    <t>5x2.50x7.0</t>
  </si>
  <si>
    <t>1 x (5+5)</t>
  </si>
  <si>
    <t>DNA Left</t>
  </si>
  <si>
    <t>DNA Right</t>
  </si>
  <si>
    <t>Main Entrance</t>
  </si>
  <si>
    <t>4x3.0x7.50</t>
  </si>
  <si>
    <t>Left DNA</t>
  </si>
  <si>
    <t>Right DNA</t>
  </si>
  <si>
    <t>2x(30.75+20.0)x11.0</t>
  </si>
  <si>
    <t>2x(20.0+10.0)x11.0</t>
  </si>
  <si>
    <t>2x5.0</t>
  </si>
  <si>
    <t>DNA left,Right</t>
  </si>
  <si>
    <t>2x31.75x2.67</t>
  </si>
  <si>
    <t>2x2x16.0x2.67</t>
  </si>
  <si>
    <t>2x2x11.0x2.67</t>
  </si>
  <si>
    <t>2x2x13.0x2.67</t>
  </si>
  <si>
    <t>Lab Incharge</t>
  </si>
  <si>
    <t>"  "</t>
  </si>
  <si>
    <t>2x2x5.0x4.0</t>
  </si>
  <si>
    <t>2x2x8.0x7.0</t>
  </si>
  <si>
    <t>"    "</t>
  </si>
  <si>
    <t>DNA RIght</t>
  </si>
  <si>
    <t>2x12.0x2.50</t>
  </si>
  <si>
    <t>2x10.0x2.50</t>
  </si>
  <si>
    <t>2x16.0x2.50</t>
  </si>
  <si>
    <t>1x9.0x3.50</t>
  </si>
  <si>
    <t>3x16.0x10.0</t>
  </si>
  <si>
    <t>3x10.0x8.0</t>
  </si>
  <si>
    <t>2x16.0x4.0</t>
  </si>
  <si>
    <t>8x2(4.0+4.0)x5.0</t>
  </si>
  <si>
    <t>8x4.0x4.0</t>
  </si>
  <si>
    <t>2x3x2.50x5.0</t>
  </si>
  <si>
    <t>DAN Left</t>
  </si>
  <si>
    <t>Doctor Lab</t>
  </si>
  <si>
    <t>2x18.0x8.0</t>
  </si>
  <si>
    <t>RoomWall DNA Left</t>
  </si>
  <si>
    <t>Room "   "</t>
  </si>
  <si>
    <t>RoomWall"   "</t>
  </si>
  <si>
    <t>Hall 1,2</t>
  </si>
  <si>
    <t>Entrance Wall</t>
  </si>
  <si>
    <t>3x(31.75+16.0)x2.67</t>
  </si>
  <si>
    <t>2x(25.0+16.0)x2.67</t>
  </si>
  <si>
    <t>2x30.0x2.67</t>
  </si>
  <si>
    <t>2 x 4</t>
  </si>
  <si>
    <t>2 x 5</t>
  </si>
  <si>
    <t>2 x 8</t>
  </si>
  <si>
    <t>2 x 2</t>
  </si>
  <si>
    <t>2 x 6</t>
  </si>
  <si>
    <t>8x(7.0+4.0+10.0)</t>
  </si>
  <si>
    <t>2x30.00</t>
  </si>
  <si>
    <t>2 x 40.00</t>
  </si>
  <si>
    <t>2 x 10</t>
  </si>
  <si>
    <t>2 x 20</t>
  </si>
  <si>
    <t>2 x 9</t>
  </si>
  <si>
    <t>2 x 7</t>
  </si>
  <si>
    <t>P/F Circuit Breaker 6 to 63 Amp SP</t>
  </si>
  <si>
    <t>DB 1,2,3</t>
  </si>
  <si>
    <t>3 x 12</t>
  </si>
  <si>
    <t>P/F Circuit Breaker 6 to 63 Amp DP</t>
  </si>
  <si>
    <t>P/F Circuit Breaker 30 Amp T.P</t>
  </si>
  <si>
    <t>Qty same as Schedule Item No. 01</t>
  </si>
  <si>
    <t xml:space="preserve">Wiring for Main or Sub Main </t>
  </si>
  <si>
    <t>2-7/.029 With Channel Patti</t>
  </si>
  <si>
    <t>Mtr</t>
  </si>
  <si>
    <t>2-7/.044 With Channel Patti</t>
  </si>
  <si>
    <t>D.B to A/C</t>
  </si>
  <si>
    <t>2-7/.064 With Channel Patti</t>
  </si>
  <si>
    <t>Pannel to D.B</t>
  </si>
  <si>
    <t>Providing &amp; fixing circuit breaker 6,10,15,20</t>
  </si>
  <si>
    <t xml:space="preserve">30,40,50 &amp; 63amp SP (TB-5S) on prepared </t>
  </si>
  <si>
    <t>board as required.(S.I.No. 203 P-31).</t>
  </si>
  <si>
    <t>P.No</t>
  </si>
  <si>
    <t>Providing &amp; Laying (MAIN or SUB MAIN)</t>
  </si>
  <si>
    <t xml:space="preserve">PVC insulated with size 2-7/.044 copper </t>
  </si>
  <si>
    <t>P.Mtr</t>
  </si>
  <si>
    <t xml:space="preserve">Providing &amp; fixing circuit breaker 6,10,15,20,  </t>
  </si>
  <si>
    <t>30,40,50 &amp; 63amp DP (TB-5S) on prepared board</t>
  </si>
  <si>
    <t>as required. (S.I.No.204/P-31)</t>
  </si>
  <si>
    <t xml:space="preserve">Providing &amp; fixing circuit breaker 15, 20, 30, </t>
  </si>
  <si>
    <t xml:space="preserve">40, 50, &amp; 60amp TP (XE-100CS[CB] ) on </t>
  </si>
  <si>
    <t>prepard board as required.(S.I.No.206/P-31)</t>
  </si>
  <si>
    <t xml:space="preserve">PVC insulated with size 2-7/.029 copper </t>
  </si>
  <si>
    <t xml:space="preserve">conductor in 3/4" dia PVC conduit </t>
  </si>
  <si>
    <t>with channel patti as required</t>
  </si>
  <si>
    <t xml:space="preserve">PVC insulated with size 2-7/.036 copper </t>
  </si>
  <si>
    <t>2x4x3.50x0.50x2.66</t>
  </si>
  <si>
    <t>2x7x3.50x0.50x2.66</t>
  </si>
  <si>
    <t>2x3x3.50x0.50x2.66</t>
  </si>
  <si>
    <t>2x6x3.50x0.50x2.66</t>
  </si>
  <si>
    <t>2x8.0x8.0</t>
  </si>
  <si>
    <t>1x31.0x10.0</t>
  </si>
  <si>
    <t>2x30.0x16.0</t>
  </si>
  <si>
    <t>2x(100.0+100.0+100.0+20.0)</t>
  </si>
  <si>
    <t>2x(100.0+100.0+60.0)</t>
  </si>
  <si>
    <t>4x(100.0+90.0+20.0)</t>
  </si>
  <si>
    <t>P/F LED Light 36 Watt</t>
  </si>
  <si>
    <t>4+8+8+8+4</t>
  </si>
  <si>
    <t>P/F LED light 18 watt (Round/Square shape)</t>
  </si>
  <si>
    <t>includes necessary electric connection etc</t>
  </si>
  <si>
    <t>complete suitable for R.C.C roof etc comp</t>
  </si>
  <si>
    <t>DB to Board Left + Right</t>
  </si>
  <si>
    <t>' SCHEDULE "B"</t>
  </si>
  <si>
    <t>Above Or Below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</si>
  <si>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</si>
  <si>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</si>
  <si>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</si>
  <si>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</si>
  <si>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</si>
  <si>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</si>
  <si>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>PART B</t>
  </si>
  <si>
    <t>Cost of W/S &amp; S/F Schedule Item</t>
  </si>
  <si>
    <t>PART B-ii</t>
  </si>
  <si>
    <t>Cost of Non Schedule Item W/S &amp; S/F</t>
  </si>
  <si>
    <t>PART C</t>
  </si>
  <si>
    <t>Cost of Electric Work Schedule Item</t>
  </si>
  <si>
    <t>PART C-ii</t>
  </si>
  <si>
    <t>Cost of Non Schedule Item Electric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</si>
  <si>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</si>
  <si>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</si>
  <si>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</si>
  <si>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</si>
  <si>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</si>
  <si>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</si>
  <si>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</si>
  <si>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</si>
  <si>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</si>
  <si>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</si>
  <si>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</si>
  <si>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</si>
  <si>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</si>
  <si>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</si>
  <si>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</si>
  <si>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</si>
  <si>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</si>
  <si>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</si>
  <si>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Rupees Seven Hundred Eight Six and Fifty Only</t>
  </si>
  <si>
    <t>Rupees Two Hundred Twenty Six and Eight Eight Only</t>
  </si>
  <si>
    <t>Rupees Fifteen Thousand Seven Hundred Seventy one and One Only</t>
  </si>
  <si>
    <t>Rupees Three Thousand Fifteen and Seventy Six Only</t>
  </si>
  <si>
    <t>Rupees One Thousand Forty Three and Ninty Only</t>
  </si>
  <si>
    <t>Rupees Two Hundred Twenty Eight and Ninty Only</t>
  </si>
  <si>
    <t>Rupees Seven Hundred Six and Twenty Three Only</t>
  </si>
  <si>
    <t>Rupees Seventeen Hundred Eighty Six and Thirteen Ps Only</t>
  </si>
  <si>
    <t>Rupees Sixteen Hundred Forty Seven and Sixty Nine Only</t>
  </si>
  <si>
    <t>Rupees Fifteen Hundred Seven and Sixty Six Only</t>
  </si>
  <si>
    <t>Rupees Five Thousand Eight Eight and Twenty Only</t>
  </si>
  <si>
    <t>Rupees Eleven Hundred Nine and Forty Six Only</t>
  </si>
  <si>
    <t>Rupees Eight Hundred Eighty Nine and Forty Six Only</t>
  </si>
  <si>
    <t>Rupees Thirty Four Hundred Thirty Two Only</t>
  </si>
  <si>
    <t>Rupees Two Thousand Forty two and forty three only</t>
  </si>
  <si>
    <t>rupees twenty eight hundred eighty two only</t>
  </si>
  <si>
    <t>rupees five thousand fifty two and thirty only</t>
  </si>
  <si>
    <t>rupees eleven hundred thirty only</t>
  </si>
  <si>
    <t>rupees nine hundred eighty five only</t>
  </si>
  <si>
    <t>rupees nine hundred sixteen only</t>
  </si>
  <si>
    <t>rupees twenty four hundred fifty six only</t>
  </si>
  <si>
    <t>rupees five thousand five hundred twenty one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</si>
</sst>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7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b/>
      <i/>
      <sz val="9"/>
      <name val="Times New Roman"/>
      <family val="1"/>
    </font>
    <font>
      <i/>
      <sz val="11"/>
      <name val="Times New Roman"/>
      <family val="1"/>
    </font>
    <font>
      <i/>
      <sz val="10"/>
      <name val="Times New Roman"/>
      <family val="1"/>
    </font>
    <font>
      <i/>
      <sz val="10"/>
      <name val="Arial"/>
      <family val="2"/>
    </font>
    <font>
      <i/>
      <sz val="9"/>
      <name val="Times New Roman"/>
      <family val="1"/>
    </font>
    <font>
      <i/>
      <sz val="8"/>
      <name val="Times New Roman"/>
      <family val="1"/>
    </font>
    <font>
      <i/>
      <sz val="11"/>
      <color rgb="FF000000"/>
      <name val="Times New Roman"/>
      <family val="1"/>
    </font>
    <font>
      <b/>
      <i/>
      <sz val="8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</cellStyleXfs>
  <cellXfs count="30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0" fontId="4" fillId="0" borderId="0" xfId="0" applyFont="1" applyAlignment="1">
      <alignment vertical="top"/>
    </xf>
    <xf numFmtId="165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165" fontId="2" fillId="0" borderId="0" xfId="1" quotePrefix="1" applyNumberFormat="1" applyFont="1" applyFill="1" applyBorder="1" applyAlignment="1">
      <alignment horizontal="right" vertical="top"/>
    </xf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16" fillId="0" borderId="0" xfId="0" applyFont="1"/>
    <xf numFmtId="0" fontId="17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0" fontId="6" fillId="0" borderId="0" xfId="0" applyFont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18" fillId="0" borderId="0" xfId="0" applyFont="1" applyAlignment="1">
      <alignment horizontal="center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19" fillId="0" borderId="0" xfId="0" applyFont="1"/>
    <xf numFmtId="0" fontId="20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22" fillId="0" borderId="0" xfId="0" applyFont="1" applyFill="1"/>
    <xf numFmtId="43" fontId="2" fillId="0" borderId="0" xfId="1" quotePrefix="1" applyNumberFormat="1" applyFont="1" applyFill="1" applyBorder="1" applyAlignment="1">
      <alignment horizontal="right" vertical="top"/>
    </xf>
    <xf numFmtId="0" fontId="4" fillId="0" borderId="0" xfId="0" applyFont="1" applyAlignment="1"/>
    <xf numFmtId="0" fontId="6" fillId="0" borderId="0" xfId="0" applyFont="1" applyBorder="1" applyAlignment="1">
      <alignment horizontal="left"/>
    </xf>
    <xf numFmtId="2" fontId="4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2" fillId="0" borderId="0" xfId="0" applyFont="1" applyFill="1" applyBorder="1"/>
    <xf numFmtId="1" fontId="2" fillId="0" borderId="0" xfId="0" applyNumberFormat="1" applyFont="1" applyAlignment="1">
      <alignment horizontal="right"/>
    </xf>
    <xf numFmtId="0" fontId="23" fillId="0" borderId="0" xfId="0" applyFont="1" applyFill="1" applyBorder="1" applyAlignment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7" fillId="0" borderId="0" xfId="0" applyFont="1"/>
    <xf numFmtId="0" fontId="27" fillId="0" borderId="0" xfId="0" applyFont="1" applyAlignment="1">
      <alignment vertical="top"/>
    </xf>
    <xf numFmtId="0" fontId="27" fillId="0" borderId="0" xfId="0" applyFont="1" applyAlignment="1">
      <alignment horizontal="right"/>
    </xf>
    <xf numFmtId="2" fontId="27" fillId="0" borderId="0" xfId="0" applyNumberFormat="1" applyFont="1" applyAlignment="1">
      <alignment horizontal="right"/>
    </xf>
    <xf numFmtId="0" fontId="27" fillId="0" borderId="0" xfId="0" applyFont="1" applyAlignment="1"/>
    <xf numFmtId="2" fontId="23" fillId="0" borderId="0" xfId="0" applyNumberFormat="1" applyFont="1" applyAlignment="1">
      <alignment horizontal="right"/>
    </xf>
    <xf numFmtId="0" fontId="23" fillId="0" borderId="0" xfId="0" applyFont="1" applyAlignment="1"/>
    <xf numFmtId="0" fontId="23" fillId="0" borderId="0" xfId="0" applyFont="1" applyFill="1" applyAlignment="1">
      <alignment horizontal="center"/>
    </xf>
    <xf numFmtId="0" fontId="27" fillId="0" borderId="0" xfId="0" applyFont="1" applyFill="1" applyAlignment="1">
      <alignment wrapText="1"/>
    </xf>
    <xf numFmtId="2" fontId="23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/>
    </xf>
    <xf numFmtId="0" fontId="27" fillId="0" borderId="0" xfId="0" applyFont="1" applyFill="1" applyAlignment="1">
      <alignment horizontal="right"/>
    </xf>
    <xf numFmtId="0" fontId="27" fillId="0" borderId="0" xfId="0" quotePrefix="1" applyFont="1" applyFill="1" applyAlignment="1">
      <alignment horizontal="center"/>
    </xf>
    <xf numFmtId="166" fontId="27" fillId="0" borderId="0" xfId="0" quotePrefix="1" applyNumberFormat="1" applyFont="1" applyFill="1" applyAlignment="1">
      <alignment horizontal="left"/>
    </xf>
    <xf numFmtId="0" fontId="27" fillId="0" borderId="0" xfId="0" applyFont="1" applyFill="1" applyAlignment="1">
      <alignment horizontal="center"/>
    </xf>
    <xf numFmtId="165" fontId="27" fillId="0" borderId="0" xfId="1" quotePrefix="1" applyNumberFormat="1" applyFont="1" applyFill="1" applyAlignment="1">
      <alignment horizontal="right" vertical="top"/>
    </xf>
    <xf numFmtId="0" fontId="27" fillId="0" borderId="0" xfId="0" quotePrefix="1" applyFont="1" applyFill="1" applyBorder="1" applyAlignment="1">
      <alignment horizontal="left"/>
    </xf>
    <xf numFmtId="0" fontId="23" fillId="0" borderId="3" xfId="0" applyFont="1" applyBorder="1" applyAlignment="1">
      <alignment horizontal="center"/>
    </xf>
    <xf numFmtId="0" fontId="23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right"/>
    </xf>
    <xf numFmtId="0" fontId="27" fillId="0" borderId="1" xfId="0" applyFont="1" applyBorder="1" applyAlignment="1">
      <alignment horizontal="left"/>
    </xf>
    <xf numFmtId="0" fontId="23" fillId="0" borderId="1" xfId="0" applyFont="1" applyBorder="1"/>
    <xf numFmtId="0" fontId="27" fillId="0" borderId="2" xfId="0" applyFont="1" applyBorder="1"/>
    <xf numFmtId="0" fontId="23" fillId="0" borderId="0" xfId="0" applyFont="1" applyBorder="1" applyAlignment="1">
      <alignment horizontal="left"/>
    </xf>
    <xf numFmtId="0" fontId="27" fillId="0" borderId="0" xfId="0" applyFont="1" applyFill="1"/>
    <xf numFmtId="0" fontId="27" fillId="0" borderId="0" xfId="0" applyFont="1" applyFill="1" applyAlignment="1">
      <alignment vertical="top"/>
    </xf>
    <xf numFmtId="0" fontId="27" fillId="0" borderId="0" xfId="0" quotePrefix="1" applyFont="1" applyFill="1" applyAlignment="1">
      <alignment horizontal="left"/>
    </xf>
    <xf numFmtId="0" fontId="27" fillId="0" borderId="0" xfId="0" applyFont="1" applyFill="1" applyAlignment="1"/>
    <xf numFmtId="2" fontId="27" fillId="0" borderId="0" xfId="0" applyNumberFormat="1" applyFont="1" applyFill="1" applyAlignment="1">
      <alignment horizontal="right"/>
    </xf>
    <xf numFmtId="0" fontId="27" fillId="0" borderId="0" xfId="0" applyFont="1" applyFill="1" applyAlignment="1">
      <alignment horizontal="left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/>
    </xf>
    <xf numFmtId="166" fontId="27" fillId="0" borderId="0" xfId="0" applyNumberFormat="1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165" fontId="23" fillId="0" borderId="4" xfId="0" applyNumberFormat="1" applyFont="1" applyBorder="1" applyAlignment="1">
      <alignment horizontal="center"/>
    </xf>
    <xf numFmtId="0" fontId="23" fillId="0" borderId="4" xfId="0" quotePrefix="1" applyFont="1" applyBorder="1" applyAlignment="1">
      <alignment horizontal="left"/>
    </xf>
    <xf numFmtId="2" fontId="27" fillId="0" borderId="0" xfId="0" applyNumberFormat="1" applyFont="1" applyFill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 wrapText="1"/>
    </xf>
    <xf numFmtId="0" fontId="27" fillId="0" borderId="0" xfId="0" quotePrefix="1" applyFont="1" applyAlignment="1">
      <alignment wrapText="1"/>
    </xf>
    <xf numFmtId="0" fontId="27" fillId="0" borderId="0" xfId="0" applyFont="1" applyAlignment="1">
      <alignment horizontal="center" wrapText="1"/>
    </xf>
    <xf numFmtId="165" fontId="27" fillId="0" borderId="0" xfId="1" quotePrefix="1" applyNumberFormat="1" applyFont="1" applyAlignment="1">
      <alignment horizontal="right" wrapText="1"/>
    </xf>
    <xf numFmtId="0" fontId="27" fillId="0" borderId="0" xfId="0" quotePrefix="1" applyFont="1" applyAlignment="1">
      <alignment horizontal="left"/>
    </xf>
    <xf numFmtId="0" fontId="21" fillId="0" borderId="0" xfId="0" applyFont="1"/>
    <xf numFmtId="2" fontId="23" fillId="0" borderId="0" xfId="0" applyNumberFormat="1" applyFont="1" applyFill="1" applyBorder="1"/>
    <xf numFmtId="0" fontId="27" fillId="0" borderId="0" xfId="0" quotePrefix="1" applyFont="1" applyFill="1"/>
    <xf numFmtId="2" fontId="23" fillId="0" borderId="0" xfId="0" applyNumberFormat="1" applyFont="1" applyBorder="1" applyAlignment="1">
      <alignment wrapText="1"/>
    </xf>
    <xf numFmtId="0" fontId="27" fillId="0" borderId="0" xfId="0" applyFont="1" applyAlignment="1">
      <alignment horizontal="left" wrapText="1"/>
    </xf>
    <xf numFmtId="1" fontId="23" fillId="0" borderId="0" xfId="0" applyNumberFormat="1" applyFont="1" applyBorder="1" applyAlignment="1">
      <alignment wrapText="1"/>
    </xf>
    <xf numFmtId="0" fontId="23" fillId="0" borderId="0" xfId="0" applyFont="1" applyFill="1" applyAlignment="1">
      <alignment horizontal="right" vertical="top"/>
    </xf>
    <xf numFmtId="165" fontId="23" fillId="0" borderId="0" xfId="1" quotePrefix="1" applyNumberFormat="1" applyFont="1" applyFill="1" applyBorder="1" applyAlignment="1">
      <alignment horizontal="right" vertical="top"/>
    </xf>
    <xf numFmtId="165" fontId="23" fillId="0" borderId="5" xfId="0" applyNumberFormat="1" applyFont="1" applyBorder="1" applyAlignment="1">
      <alignment horizontal="center"/>
    </xf>
    <xf numFmtId="0" fontId="23" fillId="0" borderId="5" xfId="0" quotePrefix="1" applyFont="1" applyBorder="1" applyAlignment="1">
      <alignment horizontal="left"/>
    </xf>
    <xf numFmtId="165" fontId="27" fillId="0" borderId="0" xfId="1" quotePrefix="1" applyNumberFormat="1" applyFont="1" applyFill="1" applyBorder="1" applyAlignment="1">
      <alignment horizontal="right" vertical="top"/>
    </xf>
    <xf numFmtId="165" fontId="27" fillId="0" borderId="0" xfId="1" quotePrefix="1" applyNumberFormat="1" applyFont="1" applyBorder="1" applyAlignment="1">
      <alignment horizontal="right" wrapText="1"/>
    </xf>
    <xf numFmtId="0" fontId="27" fillId="0" borderId="0" xfId="0" quotePrefix="1" applyFont="1" applyBorder="1" applyAlignment="1">
      <alignment horizontal="left"/>
    </xf>
    <xf numFmtId="165" fontId="23" fillId="0" borderId="4" xfId="1" quotePrefix="1" applyNumberFormat="1" applyFont="1" applyFill="1" applyBorder="1" applyAlignment="1">
      <alignment horizontal="right" vertical="top"/>
    </xf>
    <xf numFmtId="1" fontId="23" fillId="0" borderId="0" xfId="0" applyNumberFormat="1" applyFont="1" applyFill="1" applyBorder="1"/>
    <xf numFmtId="0" fontId="23" fillId="0" borderId="0" xfId="0" applyFont="1"/>
    <xf numFmtId="0" fontId="27" fillId="0" borderId="0" xfId="0" applyFont="1" applyBorder="1" applyAlignment="1">
      <alignment vertical="top"/>
    </xf>
    <xf numFmtId="165" fontId="23" fillId="0" borderId="0" xfId="0" applyNumberFormat="1" applyFont="1" applyBorder="1" applyAlignment="1">
      <alignment horizontal="center"/>
    </xf>
    <xf numFmtId="0" fontId="27" fillId="0" borderId="0" xfId="0" applyFont="1" applyFill="1" applyBorder="1"/>
    <xf numFmtId="0" fontId="27" fillId="0" borderId="0" xfId="0" applyFont="1" applyAlignment="1">
      <alignment horizontal="center"/>
    </xf>
    <xf numFmtId="0" fontId="22" fillId="0" borderId="0" xfId="0" applyFont="1" applyFill="1" applyBorder="1" applyAlignment="1"/>
    <xf numFmtId="0" fontId="22" fillId="0" borderId="0" xfId="0" applyFont="1" applyFill="1" applyBorder="1" applyAlignment="1">
      <alignment wrapText="1"/>
    </xf>
    <xf numFmtId="0" fontId="23" fillId="0" borderId="0" xfId="0" applyFont="1" applyAlignment="1">
      <alignment horizontal="center"/>
    </xf>
    <xf numFmtId="0" fontId="27" fillId="0" borderId="0" xfId="0" applyFont="1" applyFill="1" applyBorder="1" applyAlignment="1"/>
    <xf numFmtId="2" fontId="23" fillId="0" borderId="0" xfId="0" applyNumberFormat="1" applyFont="1" applyFill="1" applyBorder="1" applyAlignment="1"/>
    <xf numFmtId="1" fontId="23" fillId="0" borderId="0" xfId="0" applyNumberFormat="1" applyFont="1" applyFill="1" applyBorder="1" applyAlignment="1"/>
    <xf numFmtId="43" fontId="23" fillId="0" borderId="0" xfId="1" quotePrefix="1" applyNumberFormat="1" applyFont="1" applyFill="1" applyBorder="1" applyAlignment="1">
      <alignment horizontal="right" vertical="top"/>
    </xf>
    <xf numFmtId="0" fontId="27" fillId="0" borderId="0" xfId="0" applyFont="1" applyBorder="1" applyAlignment="1">
      <alignment horizontal="right"/>
    </xf>
    <xf numFmtId="2" fontId="27" fillId="0" borderId="0" xfId="0" applyNumberFormat="1" applyFont="1" applyBorder="1" applyAlignment="1">
      <alignment horizontal="right"/>
    </xf>
    <xf numFmtId="1" fontId="27" fillId="0" borderId="0" xfId="0" applyNumberFormat="1" applyFont="1" applyBorder="1" applyAlignment="1">
      <alignment horizontal="right"/>
    </xf>
    <xf numFmtId="0" fontId="22" fillId="0" borderId="0" xfId="0" quotePrefix="1" applyFont="1" applyAlignment="1">
      <alignment horizontal="center"/>
    </xf>
    <xf numFmtId="0" fontId="25" fillId="0" borderId="6" xfId="0" applyFont="1" applyBorder="1" applyAlignment="1">
      <alignment horizontal="center" vertical="center" wrapText="1"/>
    </xf>
    <xf numFmtId="0" fontId="25" fillId="0" borderId="1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0" fillId="0" borderId="0" xfId="0" applyFont="1"/>
    <xf numFmtId="0" fontId="25" fillId="0" borderId="0" xfId="0" applyFont="1" applyAlignment="1">
      <alignment horizontal="right"/>
    </xf>
    <xf numFmtId="0" fontId="25" fillId="0" borderId="0" xfId="0" applyFont="1"/>
    <xf numFmtId="165" fontId="25" fillId="0" borderId="0" xfId="2" applyNumberFormat="1" applyFont="1" applyAlignment="1">
      <alignment horizontal="right" vertical="top"/>
    </xf>
    <xf numFmtId="0" fontId="21" fillId="0" borderId="0" xfId="0" quotePrefix="1" applyFont="1" applyAlignment="1">
      <alignment vertical="top"/>
    </xf>
    <xf numFmtId="0" fontId="21" fillId="0" borderId="0" xfId="0" applyFont="1" applyAlignment="1">
      <alignment vertical="top"/>
    </xf>
    <xf numFmtId="165" fontId="21" fillId="0" borderId="0" xfId="2" applyNumberFormat="1" applyFont="1" applyBorder="1" applyAlignment="1">
      <alignment horizontal="right"/>
    </xf>
    <xf numFmtId="0" fontId="21" fillId="0" borderId="0" xfId="0" quotePrefix="1" applyFont="1" applyBorder="1" applyAlignment="1">
      <alignment vertical="top"/>
    </xf>
    <xf numFmtId="0" fontId="25" fillId="0" borderId="0" xfId="0" applyFont="1" applyAlignment="1">
      <alignment vertical="top"/>
    </xf>
    <xf numFmtId="165" fontId="25" fillId="0" borderId="0" xfId="2" applyNumberFormat="1" applyFont="1" applyBorder="1" applyAlignment="1">
      <alignment horizontal="right"/>
    </xf>
    <xf numFmtId="0" fontId="25" fillId="0" borderId="0" xfId="0" quotePrefix="1" applyFont="1" applyAlignment="1">
      <alignment vertical="top"/>
    </xf>
    <xf numFmtId="0" fontId="21" fillId="0" borderId="0" xfId="0" applyFont="1" applyAlignment="1">
      <alignment horizontal="right"/>
    </xf>
    <xf numFmtId="0" fontId="25" fillId="0" borderId="0" xfId="0" applyFont="1" applyAlignment="1">
      <alignment horizontal="right" vertical="top"/>
    </xf>
    <xf numFmtId="165" fontId="25" fillId="0" borderId="3" xfId="1" applyNumberFormat="1" applyFont="1" applyBorder="1" applyAlignment="1">
      <alignment horizontal="right"/>
    </xf>
    <xf numFmtId="0" fontId="25" fillId="0" borderId="2" xfId="0" quotePrefix="1" applyFont="1" applyBorder="1" applyAlignment="1">
      <alignment vertical="top"/>
    </xf>
    <xf numFmtId="165" fontId="21" fillId="0" borderId="0" xfId="2" applyNumberFormat="1" applyFont="1" applyAlignment="1">
      <alignment vertical="top"/>
    </xf>
    <xf numFmtId="165" fontId="21" fillId="0" borderId="0" xfId="0" applyNumberFormat="1" applyFont="1" applyAlignment="1">
      <alignment vertical="top"/>
    </xf>
    <xf numFmtId="165" fontId="25" fillId="0" borderId="3" xfId="2" applyNumberFormat="1" applyFont="1" applyBorder="1"/>
    <xf numFmtId="0" fontId="21" fillId="0" borderId="2" xfId="0" quotePrefix="1" applyFont="1" applyBorder="1"/>
    <xf numFmtId="165" fontId="25" fillId="0" borderId="0" xfId="2" applyNumberFormat="1" applyFont="1" applyBorder="1"/>
    <xf numFmtId="0" fontId="21" fillId="0" borderId="0" xfId="0" quotePrefix="1" applyFont="1" applyBorder="1"/>
    <xf numFmtId="0" fontId="28" fillId="0" borderId="0" xfId="0" applyFo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1" fontId="27" fillId="0" borderId="0" xfId="0" applyNumberFormat="1" applyFont="1" applyFill="1" applyBorder="1" applyAlignment="1"/>
    <xf numFmtId="0" fontId="27" fillId="0" borderId="0" xfId="0" applyFont="1" applyFill="1" applyBorder="1" applyAlignment="1">
      <alignment wrapText="1"/>
    </xf>
    <xf numFmtId="0" fontId="27" fillId="0" borderId="0" xfId="0" applyFont="1" applyBorder="1"/>
    <xf numFmtId="0" fontId="23" fillId="0" borderId="0" xfId="0" quotePrefix="1" applyFont="1" applyBorder="1" applyAlignment="1">
      <alignment horizontal="left"/>
    </xf>
    <xf numFmtId="165" fontId="23" fillId="0" borderId="5" xfId="1" quotePrefix="1" applyNumberFormat="1" applyFont="1" applyFill="1" applyBorder="1" applyAlignment="1">
      <alignment horizontal="right" vertical="top"/>
    </xf>
    <xf numFmtId="1" fontId="23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right"/>
    </xf>
    <xf numFmtId="0" fontId="29" fillId="0" borderId="0" xfId="0" applyFont="1"/>
    <xf numFmtId="0" fontId="28" fillId="0" borderId="0" xfId="0" applyFont="1" applyAlignment="1"/>
    <xf numFmtId="1" fontId="28" fillId="0" borderId="0" xfId="0" applyNumberFormat="1" applyFont="1" applyAlignment="1">
      <alignment horizontal="right"/>
    </xf>
    <xf numFmtId="1" fontId="27" fillId="0" borderId="0" xfId="0" applyNumberFormat="1" applyFont="1" applyFill="1" applyAlignment="1">
      <alignment horizontal="right"/>
    </xf>
    <xf numFmtId="164" fontId="27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0" fontId="2" fillId="0" borderId="0" xfId="0" applyFont="1" applyBorder="1" applyAlignment="1"/>
    <xf numFmtId="0" fontId="27" fillId="0" borderId="0" xfId="0" applyFont="1" applyAlignment="1">
      <alignment vertical="center"/>
    </xf>
    <xf numFmtId="0" fontId="31" fillId="0" borderId="0" xfId="0" applyFont="1" applyAlignment="1"/>
    <xf numFmtId="0" fontId="31" fillId="0" borderId="0" xfId="0" applyFont="1" applyBorder="1" applyAlignment="1"/>
    <xf numFmtId="0" fontId="31" fillId="0" borderId="0" xfId="0" applyFont="1" applyBorder="1" applyAlignment="1">
      <alignment horizontal="left"/>
    </xf>
    <xf numFmtId="0" fontId="30" fillId="0" borderId="0" xfId="0" applyFont="1" applyAlignment="1">
      <alignment vertical="top"/>
    </xf>
    <xf numFmtId="0" fontId="2" fillId="0" borderId="0" xfId="0" applyFont="1" applyFill="1"/>
    <xf numFmtId="0" fontId="2" fillId="0" borderId="0" xfId="0" quotePrefix="1" applyFont="1" applyAlignment="1">
      <alignment horizontal="left"/>
    </xf>
    <xf numFmtId="0" fontId="32" fillId="0" borderId="0" xfId="0" applyFont="1"/>
    <xf numFmtId="0" fontId="27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horizontal="left" vertical="top"/>
    </xf>
    <xf numFmtId="1" fontId="4" fillId="0" borderId="0" xfId="0" applyNumberFormat="1" applyFont="1" applyBorder="1" applyAlignment="1">
      <alignment wrapText="1"/>
    </xf>
    <xf numFmtId="0" fontId="4" fillId="0" borderId="0" xfId="0" applyFont="1" applyFill="1" applyAlignment="1">
      <alignment horizontal="center"/>
    </xf>
    <xf numFmtId="1" fontId="27" fillId="0" borderId="0" xfId="1" quotePrefix="1" applyNumberFormat="1" applyFont="1" applyFill="1" applyAlignment="1">
      <alignment horizontal="right" vertical="top"/>
    </xf>
    <xf numFmtId="2" fontId="23" fillId="0" borderId="4" xfId="0" applyNumberFormat="1" applyFont="1" applyBorder="1" applyAlignment="1">
      <alignment horizontal="right"/>
    </xf>
    <xf numFmtId="0" fontId="23" fillId="0" borderId="4" xfId="0" applyFont="1" applyBorder="1" applyAlignment="1"/>
    <xf numFmtId="43" fontId="27" fillId="0" borderId="0" xfId="1" quotePrefix="1" applyNumberFormat="1" applyFont="1" applyAlignment="1">
      <alignment horizontal="right" wrapText="1"/>
    </xf>
    <xf numFmtId="43" fontId="23" fillId="0" borderId="4" xfId="1" quotePrefix="1" applyNumberFormat="1" applyFont="1" applyBorder="1" applyAlignment="1">
      <alignment horizontal="right" wrapText="1"/>
    </xf>
    <xf numFmtId="0" fontId="27" fillId="0" borderId="0" xfId="0" applyFont="1" applyAlignment="1">
      <alignment vertical="top" wrapText="1"/>
    </xf>
    <xf numFmtId="0" fontId="23" fillId="0" borderId="0" xfId="0" applyFont="1" applyAlignment="1">
      <alignment vertical="top"/>
    </xf>
    <xf numFmtId="0" fontId="23" fillId="0" borderId="0" xfId="0" applyFont="1" applyAlignment="1">
      <alignment horizontal="right"/>
    </xf>
    <xf numFmtId="0" fontId="25" fillId="0" borderId="0" xfId="0" applyFont="1" applyBorder="1" applyAlignment="1">
      <alignment horizontal="left"/>
    </xf>
    <xf numFmtId="1" fontId="23" fillId="0" borderId="4" xfId="0" applyNumberFormat="1" applyFont="1" applyBorder="1" applyAlignment="1">
      <alignment horizontal="right"/>
    </xf>
    <xf numFmtId="0" fontId="27" fillId="0" borderId="0" xfId="0" applyFont="1" applyBorder="1" applyAlignment="1"/>
    <xf numFmtId="1" fontId="23" fillId="0" borderId="0" xfId="0" applyNumberFormat="1" applyFont="1" applyBorder="1" applyAlignment="1">
      <alignment horizontal="right"/>
    </xf>
    <xf numFmtId="0" fontId="23" fillId="0" borderId="0" xfId="0" applyFont="1" applyBorder="1" applyAlignment="1"/>
    <xf numFmtId="0" fontId="27" fillId="0" borderId="0" xfId="0" applyNumberFormat="1" applyFont="1" applyFill="1" applyBorder="1"/>
    <xf numFmtId="0" fontId="27" fillId="0" borderId="0" xfId="0" applyFont="1" applyBorder="1" applyAlignment="1">
      <alignment horizontal="left" wrapText="1"/>
    </xf>
    <xf numFmtId="0" fontId="27" fillId="0" borderId="0" xfId="0" applyFont="1" applyBorder="1" applyAlignment="1">
      <alignment horizontal="right" wrapText="1"/>
    </xf>
    <xf numFmtId="0" fontId="27" fillId="0" borderId="0" xfId="0" quotePrefix="1" applyFont="1" applyBorder="1" applyAlignment="1">
      <alignment wrapText="1"/>
    </xf>
    <xf numFmtId="0" fontId="27" fillId="0" borderId="0" xfId="0" applyFont="1" applyBorder="1" applyAlignment="1">
      <alignment horizontal="center" wrapText="1"/>
    </xf>
    <xf numFmtId="2" fontId="23" fillId="0" borderId="0" xfId="0" applyNumberFormat="1" applyFont="1" applyBorder="1" applyAlignment="1">
      <alignment horizontal="right"/>
    </xf>
    <xf numFmtId="2" fontId="27" fillId="0" borderId="0" xfId="1" quotePrefix="1" applyNumberFormat="1" applyFont="1" applyBorder="1" applyAlignment="1">
      <alignment horizontal="right" wrapText="1"/>
    </xf>
    <xf numFmtId="2" fontId="23" fillId="0" borderId="0" xfId="1" quotePrefix="1" applyNumberFormat="1" applyFont="1" applyBorder="1" applyAlignment="1">
      <alignment horizontal="right" wrapText="1"/>
    </xf>
    <xf numFmtId="0" fontId="27" fillId="0" borderId="0" xfId="0" applyFont="1" applyFill="1" applyBorder="1" applyAlignment="1">
      <alignment horizontal="left" vertical="top"/>
    </xf>
    <xf numFmtId="0" fontId="27" fillId="0" borderId="0" xfId="0" applyFont="1" applyFill="1" applyBorder="1" applyAlignment="1">
      <alignment horizontal="left" vertical="top" wrapText="1"/>
    </xf>
    <xf numFmtId="43" fontId="27" fillId="0" borderId="0" xfId="1" quotePrefix="1" applyNumberFormat="1" applyFont="1" applyBorder="1" applyAlignment="1">
      <alignment horizontal="right" wrapText="1"/>
    </xf>
    <xf numFmtId="43" fontId="23" fillId="0" borderId="0" xfId="1" quotePrefix="1" applyNumberFormat="1" applyFont="1" applyBorder="1" applyAlignment="1">
      <alignment horizontal="right" wrapText="1"/>
    </xf>
    <xf numFmtId="165" fontId="23" fillId="0" borderId="4" xfId="1" quotePrefix="1" applyNumberFormat="1" applyFont="1" applyBorder="1" applyAlignment="1">
      <alignment horizontal="right" wrapText="1"/>
    </xf>
    <xf numFmtId="1" fontId="27" fillId="0" borderId="4" xfId="0" applyNumberFormat="1" applyFont="1" applyBorder="1" applyAlignment="1">
      <alignment horizontal="right"/>
    </xf>
    <xf numFmtId="0" fontId="27" fillId="0" borderId="4" xfId="0" applyFont="1" applyBorder="1" applyAlignment="1"/>
    <xf numFmtId="0" fontId="2" fillId="0" borderId="0" xfId="0" applyFont="1" applyAlignment="1">
      <alignment horizontal="center" vertical="top"/>
    </xf>
    <xf numFmtId="0" fontId="27" fillId="0" borderId="4" xfId="0" applyFont="1" applyBorder="1" applyAlignment="1">
      <alignment vertical="top"/>
    </xf>
    <xf numFmtId="0" fontId="31" fillId="0" borderId="0" xfId="0" quotePrefix="1" applyFont="1" applyFill="1" applyAlignment="1">
      <alignment horizontal="left"/>
    </xf>
    <xf numFmtId="0" fontId="23" fillId="0" borderId="4" xfId="0" quotePrefix="1" applyFont="1" applyFill="1" applyBorder="1" applyAlignment="1">
      <alignment horizontal="left"/>
    </xf>
    <xf numFmtId="1" fontId="4" fillId="0" borderId="4" xfId="0" applyNumberFormat="1" applyFont="1" applyBorder="1" applyAlignment="1">
      <alignment horizontal="right"/>
    </xf>
    <xf numFmtId="0" fontId="33" fillId="0" borderId="4" xfId="0" applyFont="1" applyBorder="1" applyAlignment="1"/>
    <xf numFmtId="1" fontId="27" fillId="0" borderId="0" xfId="1" quotePrefix="1" applyNumberFormat="1" applyFont="1" applyBorder="1" applyAlignment="1">
      <alignment horizontal="right" wrapText="1"/>
    </xf>
    <xf numFmtId="0" fontId="24" fillId="0" borderId="4" xfId="0" applyFont="1" applyBorder="1" applyAlignment="1"/>
    <xf numFmtId="1" fontId="23" fillId="0" borderId="0" xfId="0" applyNumberFormat="1" applyFont="1" applyFill="1" applyBorder="1" applyAlignment="1">
      <alignment horizontal="right"/>
    </xf>
    <xf numFmtId="165" fontId="27" fillId="0" borderId="0" xfId="2" quotePrefix="1" applyNumberFormat="1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0" fontId="27" fillId="0" borderId="0" xfId="0" applyNumberFormat="1" applyFont="1" applyFill="1" applyAlignment="1">
      <alignment vertical="top"/>
    </xf>
    <xf numFmtId="1" fontId="4" fillId="0" borderId="0" xfId="0" applyNumberFormat="1" applyFont="1" applyBorder="1" applyAlignment="1">
      <alignment horizontal="right"/>
    </xf>
    <xf numFmtId="0" fontId="33" fillId="0" borderId="0" xfId="0" applyFont="1" applyBorder="1" applyAlignment="1"/>
    <xf numFmtId="2" fontId="27" fillId="0" borderId="4" xfId="0" applyNumberFormat="1" applyFont="1" applyBorder="1" applyAlignment="1">
      <alignment horizontal="right"/>
    </xf>
    <xf numFmtId="2" fontId="23" fillId="0" borderId="4" xfId="0" applyNumberFormat="1" applyFont="1" applyBorder="1" applyAlignment="1">
      <alignment vertical="top"/>
    </xf>
    <xf numFmtId="0" fontId="23" fillId="0" borderId="4" xfId="0" applyFont="1" applyBorder="1" applyAlignment="1">
      <alignment vertical="top"/>
    </xf>
    <xf numFmtId="2" fontId="2" fillId="0" borderId="4" xfId="0" applyNumberFormat="1" applyFont="1" applyBorder="1" applyAlignment="1">
      <alignment horizontal="right"/>
    </xf>
    <xf numFmtId="0" fontId="2" fillId="0" borderId="4" xfId="0" applyFont="1" applyBorder="1" applyAlignment="1"/>
    <xf numFmtId="1" fontId="23" fillId="0" borderId="0" xfId="0" applyNumberFormat="1" applyFont="1" applyBorder="1" applyAlignment="1">
      <alignment horizontal="center"/>
    </xf>
    <xf numFmtId="0" fontId="27" fillId="0" borderId="0" xfId="0" applyNumberFormat="1" applyFont="1" applyFill="1"/>
    <xf numFmtId="0" fontId="24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1" fontId="23" fillId="0" borderId="0" xfId="0" applyNumberFormat="1" applyFont="1" applyFill="1" applyBorder="1" applyAlignment="1">
      <alignment horizontal="center"/>
    </xf>
    <xf numFmtId="0" fontId="34" fillId="0" borderId="3" xfId="0" applyFont="1" applyFill="1" applyBorder="1"/>
    <xf numFmtId="1" fontId="34" fillId="0" borderId="8" xfId="0" applyNumberFormat="1" applyFont="1" applyBorder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1" fontId="4" fillId="0" borderId="0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35" fillId="0" borderId="0" xfId="0" applyFont="1" applyFill="1"/>
    <xf numFmtId="0" fontId="36" fillId="0" borderId="0" xfId="0" applyFont="1" applyFill="1"/>
    <xf numFmtId="0" fontId="2" fillId="0" borderId="0" xfId="0" applyFont="1" applyBorder="1" applyAlignment="1">
      <alignment horizontal="left"/>
    </xf>
    <xf numFmtId="165" fontId="2" fillId="0" borderId="0" xfId="1" quotePrefix="1" applyNumberFormat="1" applyFont="1" applyBorder="1" applyAlignment="1">
      <alignment horizontal="right" wrapText="1"/>
    </xf>
    <xf numFmtId="165" fontId="4" fillId="0" borderId="0" xfId="1" quotePrefix="1" applyNumberFormat="1" applyFont="1" applyAlignment="1">
      <alignment horizontal="right" wrapText="1"/>
    </xf>
    <xf numFmtId="0" fontId="4" fillId="0" borderId="0" xfId="0" applyFont="1" applyBorder="1" applyAlignment="1"/>
    <xf numFmtId="0" fontId="14" fillId="0" borderId="0" xfId="0" applyFont="1" applyAlignment="1">
      <alignment horizontal="right" vertical="top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25" fillId="0" borderId="0" xfId="0" applyNumberFormat="1" applyFont="1" applyAlignment="1">
      <alignment horizontal="left" vertical="top" wrapText="1"/>
    </xf>
    <xf numFmtId="12" fontId="26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11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" fontId="23" fillId="0" borderId="0" xfId="0" applyNumberFormat="1" applyFont="1" applyBorder="1" applyAlignment="1">
      <alignment horizontal="center" wrapText="1"/>
    </xf>
    <xf numFmtId="1" fontId="23" fillId="0" borderId="0" xfId="0" applyNumberFormat="1" applyFont="1" applyFill="1" applyBorder="1" applyAlignment="1">
      <alignment horizontal="center"/>
    </xf>
    <xf numFmtId="2" fontId="23" fillId="0" borderId="0" xfId="0" applyNumberFormat="1" applyFont="1" applyFill="1" applyBorder="1" applyAlignment="1">
      <alignment horizontal="center"/>
    </xf>
    <xf numFmtId="1" fontId="27" fillId="0" borderId="0" xfId="0" applyNumberFormat="1" applyFont="1" applyFill="1" applyBorder="1" applyAlignment="1">
      <alignment horizontal="left"/>
    </xf>
    <xf numFmtId="12" fontId="25" fillId="0" borderId="0" xfId="0" applyNumberFormat="1" applyFont="1" applyAlignment="1">
      <alignment horizontal="justify" vertical="top" wrapText="1"/>
    </xf>
    <xf numFmtId="0" fontId="23" fillId="0" borderId="0" xfId="0" applyFont="1" applyBorder="1" applyAlignment="1">
      <alignment horizontal="center"/>
    </xf>
    <xf numFmtId="2" fontId="27" fillId="0" borderId="0" xfId="0" applyNumberFormat="1" applyFont="1" applyFill="1" applyBorder="1" applyAlignment="1">
      <alignment horizontal="left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2" fontId="4" fillId="0" borderId="4" xfId="0" applyNumberFormat="1" applyFont="1" applyBorder="1" applyAlignment="1">
      <alignment horizontal="center"/>
    </xf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32"/>
      <c r="E3" s="44" t="s">
        <v>23</v>
      </c>
    </row>
    <row r="4" spans="2:8" ht="15">
      <c r="B4" s="33"/>
      <c r="C4" s="32"/>
      <c r="D4" s="32"/>
      <c r="E4" s="32"/>
    </row>
    <row r="5" spans="2:8" ht="15">
      <c r="B5" s="33" t="s">
        <v>24</v>
      </c>
      <c r="E5" s="33" t="s">
        <v>25</v>
      </c>
    </row>
    <row r="6" spans="2:8" ht="15">
      <c r="B6" s="33"/>
      <c r="E6" s="33"/>
    </row>
    <row r="7" spans="2:8" ht="15">
      <c r="B7" s="33" t="s">
        <v>26</v>
      </c>
      <c r="E7" s="33" t="s">
        <v>27</v>
      </c>
    </row>
    <row r="8" spans="2:8" ht="15">
      <c r="B8" s="33"/>
      <c r="E8" s="33"/>
    </row>
    <row r="9" spans="2:8" ht="15">
      <c r="B9" s="33" t="s">
        <v>28</v>
      </c>
      <c r="E9" s="33" t="s">
        <v>29</v>
      </c>
    </row>
    <row r="10" spans="2:8" ht="15">
      <c r="B10" s="33"/>
      <c r="E10" s="33"/>
    </row>
    <row r="11" spans="2:8" ht="15">
      <c r="B11" s="33" t="s">
        <v>30</v>
      </c>
      <c r="E11" s="33" t="s">
        <v>45</v>
      </c>
    </row>
    <row r="12" spans="2:8" ht="15">
      <c r="B12" s="33"/>
      <c r="D12" s="33"/>
      <c r="E12" s="33"/>
    </row>
    <row r="13" spans="2:8" ht="15.75" customHeight="1">
      <c r="B13" s="33" t="s">
        <v>31</v>
      </c>
      <c r="E13" s="276" t="s">
        <v>49</v>
      </c>
      <c r="F13" s="276"/>
      <c r="G13" s="276"/>
      <c r="H13" s="276"/>
    </row>
    <row r="14" spans="2:8" ht="15.75" customHeight="1">
      <c r="B14" s="33"/>
      <c r="D14" s="43"/>
      <c r="E14" s="276"/>
      <c r="F14" s="276"/>
      <c r="G14" s="276"/>
      <c r="H14" s="276"/>
    </row>
    <row r="15" spans="2:8" ht="15.75" customHeight="1">
      <c r="B15" s="33"/>
      <c r="D15" s="43"/>
      <c r="E15" s="276"/>
      <c r="F15" s="276"/>
      <c r="G15" s="276"/>
      <c r="H15" s="276"/>
    </row>
    <row r="16" spans="2:8" ht="15.75" customHeight="1">
      <c r="B16" s="33"/>
      <c r="D16" s="43"/>
      <c r="E16" s="276"/>
      <c r="F16" s="276"/>
      <c r="G16" s="276"/>
      <c r="H16" s="276"/>
    </row>
    <row r="17" spans="2:8" ht="15.75">
      <c r="B17" s="33"/>
      <c r="D17" s="34"/>
      <c r="E17" s="276"/>
      <c r="F17" s="276"/>
      <c r="G17" s="276"/>
      <c r="H17" s="276"/>
    </row>
    <row r="18" spans="2:8" ht="15.75">
      <c r="B18" s="33"/>
      <c r="D18" s="34"/>
      <c r="E18" s="34"/>
    </row>
    <row r="19" spans="2:8" ht="20.25">
      <c r="B19" s="33" t="s">
        <v>32</v>
      </c>
      <c r="E19" s="35" t="s">
        <v>33</v>
      </c>
    </row>
    <row r="20" spans="2:8" ht="15">
      <c r="B20" s="33"/>
      <c r="C20" s="32"/>
      <c r="D20" s="32"/>
      <c r="E20" s="32"/>
    </row>
    <row r="21" spans="2:8">
      <c r="B21" s="277" t="s">
        <v>46</v>
      </c>
      <c r="C21" s="278"/>
      <c r="D21" s="278"/>
      <c r="E21" s="278"/>
      <c r="F21" s="278"/>
      <c r="G21" s="278"/>
      <c r="H21" s="278"/>
    </row>
    <row r="22" spans="2:8">
      <c r="B22" s="278"/>
      <c r="C22" s="278"/>
      <c r="D22" s="278"/>
      <c r="E22" s="278"/>
      <c r="F22" s="278"/>
      <c r="G22" s="278"/>
      <c r="H22" s="278"/>
    </row>
    <row r="23" spans="2:8">
      <c r="B23" s="278"/>
      <c r="C23" s="278"/>
      <c r="D23" s="278"/>
      <c r="E23" s="278"/>
      <c r="F23" s="278"/>
      <c r="G23" s="278"/>
      <c r="H23" s="278"/>
    </row>
    <row r="24" spans="2:8">
      <c r="B24" s="278"/>
      <c r="C24" s="278"/>
      <c r="D24" s="278"/>
      <c r="E24" s="278"/>
      <c r="F24" s="278"/>
      <c r="G24" s="278"/>
      <c r="H24" s="278"/>
    </row>
    <row r="25" spans="2:8" ht="15">
      <c r="B25" s="33"/>
      <c r="C25" s="32"/>
      <c r="D25" s="32"/>
      <c r="E25" s="32"/>
    </row>
    <row r="26" spans="2:8" ht="12.75" customHeight="1">
      <c r="C26" s="32"/>
      <c r="D26" s="283" t="s">
        <v>50</v>
      </c>
      <c r="E26" s="283"/>
      <c r="F26" s="283"/>
    </row>
    <row r="27" spans="2:8" ht="20.25">
      <c r="B27" s="36"/>
      <c r="C27" s="32"/>
      <c r="D27" s="283"/>
      <c r="E27" s="283"/>
      <c r="F27" s="283"/>
    </row>
    <row r="28" spans="2:8">
      <c r="B28" s="277" t="s">
        <v>47</v>
      </c>
      <c r="C28" s="278"/>
      <c r="D28" s="278"/>
      <c r="E28" s="278"/>
      <c r="F28" s="278"/>
      <c r="G28" s="278"/>
      <c r="H28" s="278"/>
    </row>
    <row r="29" spans="2:8">
      <c r="B29" s="278"/>
      <c r="C29" s="278"/>
      <c r="D29" s="278"/>
      <c r="E29" s="278"/>
      <c r="F29" s="278"/>
      <c r="G29" s="278"/>
      <c r="H29" s="278"/>
    </row>
    <row r="30" spans="2:8">
      <c r="B30" s="278"/>
      <c r="C30" s="278"/>
      <c r="D30" s="278"/>
      <c r="E30" s="278"/>
      <c r="F30" s="278"/>
      <c r="G30" s="278"/>
      <c r="H30" s="278"/>
    </row>
    <row r="31" spans="2:8" ht="15">
      <c r="B31" s="33"/>
      <c r="C31" s="32"/>
      <c r="D31" s="32"/>
      <c r="E31" s="32"/>
    </row>
    <row r="32" spans="2:8" ht="12.75" customHeight="1">
      <c r="C32" s="273" t="s">
        <v>51</v>
      </c>
      <c r="D32" s="273"/>
      <c r="E32" s="273"/>
      <c r="F32" s="273"/>
    </row>
    <row r="33" spans="2:8" ht="20.25">
      <c r="B33" s="36"/>
      <c r="C33" s="273"/>
      <c r="D33" s="273"/>
      <c r="E33" s="273"/>
      <c r="F33" s="273"/>
    </row>
    <row r="34" spans="2:8">
      <c r="B34" s="277" t="s">
        <v>48</v>
      </c>
      <c r="C34" s="278"/>
      <c r="D34" s="278"/>
      <c r="E34" s="278"/>
      <c r="F34" s="278"/>
      <c r="G34" s="278"/>
      <c r="H34" s="278"/>
    </row>
    <row r="35" spans="2:8">
      <c r="B35" s="278"/>
      <c r="C35" s="278"/>
      <c r="D35" s="278"/>
      <c r="E35" s="278"/>
      <c r="F35" s="278"/>
      <c r="G35" s="278"/>
      <c r="H35" s="278"/>
    </row>
    <row r="36" spans="2:8">
      <c r="B36" s="278"/>
      <c r="C36" s="278"/>
      <c r="D36" s="278"/>
      <c r="E36" s="278"/>
      <c r="F36" s="278"/>
      <c r="G36" s="278"/>
      <c r="H36" s="278"/>
    </row>
    <row r="37" spans="2:8">
      <c r="B37" s="278"/>
      <c r="C37" s="278"/>
      <c r="D37" s="278"/>
      <c r="E37" s="278"/>
      <c r="F37" s="278"/>
      <c r="G37" s="278"/>
      <c r="H37" s="278"/>
    </row>
    <row r="38" spans="2:8">
      <c r="B38" s="278"/>
      <c r="C38" s="278"/>
      <c r="D38" s="278"/>
      <c r="E38" s="278"/>
      <c r="F38" s="278"/>
      <c r="G38" s="278"/>
      <c r="H38" s="278"/>
    </row>
    <row r="39" spans="2:8">
      <c r="B39" s="278"/>
      <c r="C39" s="278"/>
      <c r="D39" s="278"/>
      <c r="E39" s="278"/>
      <c r="F39" s="278"/>
      <c r="G39" s="278"/>
      <c r="H39" s="278"/>
    </row>
    <row r="40" spans="2:8">
      <c r="B40" s="278"/>
      <c r="C40" s="278"/>
      <c r="D40" s="278"/>
      <c r="E40" s="278"/>
      <c r="F40" s="278"/>
      <c r="G40" s="278"/>
      <c r="H40" s="278"/>
    </row>
    <row r="41" spans="2:8" ht="15">
      <c r="B41" s="33"/>
      <c r="C41" s="32"/>
      <c r="D41" s="32"/>
      <c r="E41" s="32"/>
    </row>
    <row r="42" spans="2:8" ht="15.75" thickBot="1">
      <c r="B42" s="33"/>
      <c r="C42" s="32"/>
      <c r="D42" s="32"/>
      <c r="E42" s="32"/>
    </row>
    <row r="43" spans="2:8" s="40" customFormat="1" ht="24.95" customHeight="1" thickBot="1">
      <c r="C43" s="37" t="s">
        <v>34</v>
      </c>
      <c r="D43" s="279" t="s">
        <v>35</v>
      </c>
      <c r="E43" s="280"/>
      <c r="F43" s="38" t="s">
        <v>40</v>
      </c>
      <c r="G43" s="39" t="s">
        <v>41</v>
      </c>
    </row>
    <row r="44" spans="2:8" s="40" customFormat="1" ht="24.95" customHeight="1">
      <c r="C44" s="42">
        <v>1</v>
      </c>
      <c r="D44" s="281" t="s">
        <v>36</v>
      </c>
      <c r="E44" s="282"/>
      <c r="F44" s="42" t="s">
        <v>42</v>
      </c>
      <c r="G44" s="42" t="s">
        <v>42</v>
      </c>
    </row>
    <row r="45" spans="2:8" s="40" customFormat="1" ht="24.95" customHeight="1">
      <c r="C45" s="41">
        <v>2</v>
      </c>
      <c r="D45" s="274" t="s">
        <v>37</v>
      </c>
      <c r="E45" s="275"/>
      <c r="F45" s="41" t="s">
        <v>43</v>
      </c>
      <c r="G45" s="41" t="s">
        <v>43</v>
      </c>
    </row>
    <row r="46" spans="2:8" s="40" customFormat="1" ht="24.95" customHeight="1">
      <c r="C46" s="41">
        <v>3</v>
      </c>
      <c r="D46" s="274" t="s">
        <v>38</v>
      </c>
      <c r="E46" s="275"/>
      <c r="F46" s="41" t="s">
        <v>44</v>
      </c>
      <c r="G46" s="41" t="s">
        <v>44</v>
      </c>
    </row>
    <row r="47" spans="2:8" ht="15">
      <c r="B47" s="33" t="s">
        <v>39</v>
      </c>
      <c r="C47" s="32"/>
      <c r="D47" s="32"/>
      <c r="E47" s="32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workbookViewId="0">
      <selection activeCell="H10" sqref="H10"/>
    </sheetView>
  </sheetViews>
  <sheetFormatPr defaultRowHeight="15.75"/>
  <cols>
    <col min="1" max="7" width="9.140625" style="27"/>
    <col min="8" max="8" width="15.7109375" style="27" bestFit="1" customWidth="1"/>
    <col min="9" max="9" width="3" style="27" customWidth="1"/>
    <col min="10" max="10" width="4.140625" style="27" customWidth="1"/>
    <col min="11" max="11" width="3.42578125" style="27" customWidth="1"/>
    <col min="12" max="16384" width="9.140625" style="27"/>
  </cols>
  <sheetData>
    <row r="2" spans="2:12" ht="15.75" customHeight="1">
      <c r="C2" s="53" t="s">
        <v>8</v>
      </c>
      <c r="D2" s="284" t="s">
        <v>374</v>
      </c>
      <c r="E2" s="285"/>
      <c r="F2" s="285"/>
      <c r="G2" s="285"/>
      <c r="H2" s="285"/>
      <c r="I2" s="285"/>
      <c r="J2" s="285"/>
      <c r="K2" s="52"/>
      <c r="L2" s="52"/>
    </row>
    <row r="3" spans="2:12" ht="33.75" customHeight="1">
      <c r="D3" s="285"/>
      <c r="E3" s="285"/>
      <c r="F3" s="285"/>
      <c r="G3" s="285"/>
      <c r="H3" s="285"/>
      <c r="I3" s="285"/>
      <c r="J3" s="285"/>
      <c r="K3" s="52"/>
      <c r="L3" s="52"/>
    </row>
    <row r="4" spans="2:12" ht="27">
      <c r="F4" s="51" t="s">
        <v>69</v>
      </c>
      <c r="I4" s="51"/>
    </row>
    <row r="5" spans="2:12" ht="16.5" thickBot="1"/>
    <row r="6" spans="2:12" s="45" customFormat="1" ht="16.5" thickBot="1">
      <c r="B6" s="146" t="s">
        <v>68</v>
      </c>
      <c r="C6" s="147" t="s">
        <v>67</v>
      </c>
      <c r="D6" s="148"/>
      <c r="E6" s="148"/>
      <c r="F6" s="148"/>
      <c r="G6" s="149"/>
      <c r="H6" s="288" t="s">
        <v>66</v>
      </c>
      <c r="I6" s="289"/>
      <c r="J6" s="290"/>
      <c r="K6" s="291"/>
    </row>
    <row r="8" spans="2:12">
      <c r="B8" s="115"/>
      <c r="C8" s="150" t="s">
        <v>65</v>
      </c>
      <c r="D8" s="115"/>
      <c r="E8" s="115"/>
      <c r="F8" s="115"/>
      <c r="G8" s="115"/>
      <c r="H8" s="115"/>
      <c r="I8" s="115"/>
      <c r="J8" s="115"/>
    </row>
    <row r="9" spans="2:12">
      <c r="B9" s="151" t="s">
        <v>64</v>
      </c>
      <c r="C9" s="152" t="s">
        <v>63</v>
      </c>
      <c r="D9" s="152"/>
      <c r="E9" s="115"/>
      <c r="F9" s="115"/>
      <c r="G9" s="115"/>
      <c r="H9" s="153" t="e">
        <f>'(Abs)'!#REF!</f>
        <v>#REF!</v>
      </c>
      <c r="I9" s="154" t="s">
        <v>11</v>
      </c>
      <c r="J9" s="115"/>
    </row>
    <row r="10" spans="2:12">
      <c r="B10" s="151" t="s">
        <v>62</v>
      </c>
      <c r="C10" s="152" t="s">
        <v>61</v>
      </c>
      <c r="D10" s="152"/>
      <c r="E10" s="115"/>
      <c r="F10" s="115"/>
      <c r="G10" s="115"/>
      <c r="H10" s="153">
        <f>'(Abs)'!J124</f>
        <v>0</v>
      </c>
      <c r="I10" s="154" t="s">
        <v>11</v>
      </c>
      <c r="J10" s="115"/>
    </row>
    <row r="11" spans="2:12" s="47" customFormat="1">
      <c r="B11" s="155"/>
      <c r="C11" s="155"/>
      <c r="D11" s="155"/>
      <c r="E11" s="155"/>
      <c r="F11" s="155"/>
      <c r="G11" s="155"/>
      <c r="H11" s="156"/>
      <c r="I11" s="157"/>
      <c r="J11" s="155"/>
    </row>
    <row r="12" spans="2:12" s="47" customFormat="1">
      <c r="B12" s="155"/>
      <c r="C12" s="150" t="s">
        <v>102</v>
      </c>
      <c r="D12" s="155"/>
      <c r="E12" s="155"/>
      <c r="F12" s="155"/>
      <c r="G12" s="155"/>
      <c r="H12" s="156"/>
      <c r="I12" s="157"/>
      <c r="J12" s="155"/>
    </row>
    <row r="13" spans="2:12" s="47" customFormat="1">
      <c r="B13" s="151" t="s">
        <v>64</v>
      </c>
      <c r="C13" s="152" t="s">
        <v>63</v>
      </c>
      <c r="D13" s="158"/>
      <c r="E13" s="155"/>
      <c r="F13" s="155"/>
      <c r="G13" s="155"/>
      <c r="H13" s="159">
        <f>'(Abs)'!J170</f>
        <v>0</v>
      </c>
      <c r="I13" s="160" t="s">
        <v>11</v>
      </c>
      <c r="J13" s="155"/>
    </row>
    <row r="14" spans="2:12" s="47" customFormat="1">
      <c r="B14" s="151" t="s">
        <v>62</v>
      </c>
      <c r="C14" s="152" t="s">
        <v>75</v>
      </c>
      <c r="D14" s="158"/>
      <c r="E14" s="155"/>
      <c r="F14" s="155"/>
      <c r="G14" s="155"/>
      <c r="H14" s="159">
        <f>'(Abs)'!J192</f>
        <v>0</v>
      </c>
      <c r="I14" s="160" t="s">
        <v>11</v>
      </c>
      <c r="J14" s="155"/>
    </row>
    <row r="15" spans="2:12" s="47" customFormat="1">
      <c r="B15" s="151"/>
      <c r="C15" s="152"/>
      <c r="D15" s="158"/>
      <c r="E15" s="155"/>
      <c r="F15" s="155"/>
      <c r="G15" s="155"/>
      <c r="H15" s="159"/>
      <c r="I15" s="160"/>
      <c r="J15" s="155"/>
    </row>
    <row r="16" spans="2:12" s="47" customFormat="1">
      <c r="B16" s="161"/>
      <c r="C16" s="115"/>
      <c r="D16" s="155"/>
      <c r="E16" s="155"/>
      <c r="F16" s="155"/>
      <c r="G16" s="155"/>
      <c r="H16" s="156"/>
      <c r="I16" s="160"/>
      <c r="J16" s="155"/>
    </row>
    <row r="17" spans="1:11">
      <c r="B17" s="115"/>
      <c r="C17" s="150" t="s">
        <v>103</v>
      </c>
      <c r="D17" s="115"/>
      <c r="E17" s="115"/>
      <c r="F17" s="115"/>
      <c r="G17" s="115"/>
      <c r="H17" s="115"/>
      <c r="I17" s="152"/>
      <c r="J17" s="115"/>
    </row>
    <row r="18" spans="1:11">
      <c r="B18" s="151" t="s">
        <v>64</v>
      </c>
      <c r="C18" s="152" t="s">
        <v>74</v>
      </c>
      <c r="D18" s="152"/>
      <c r="E18" s="115"/>
      <c r="F18" s="115"/>
      <c r="G18" s="115"/>
      <c r="H18" s="153">
        <f>'(Abs)'!J215</f>
        <v>261747</v>
      </c>
      <c r="I18" s="160" t="s">
        <v>11</v>
      </c>
      <c r="J18" s="115"/>
    </row>
    <row r="19" spans="1:11">
      <c r="B19" s="151" t="s">
        <v>62</v>
      </c>
      <c r="C19" s="152" t="s">
        <v>75</v>
      </c>
      <c r="D19" s="152"/>
      <c r="E19" s="115"/>
      <c r="F19" s="115"/>
      <c r="G19" s="115"/>
      <c r="H19" s="153">
        <f>'(Abs)'!J261</f>
        <v>0</v>
      </c>
      <c r="I19" s="160" t="s">
        <v>11</v>
      </c>
      <c r="J19" s="115"/>
    </row>
    <row r="20" spans="1:11">
      <c r="B20" s="59"/>
      <c r="C20" s="31"/>
      <c r="D20" s="31"/>
      <c r="H20" s="57" t="s">
        <v>39</v>
      </c>
      <c r="I20" s="58"/>
    </row>
    <row r="21" spans="1:11">
      <c r="B21" s="59"/>
      <c r="C21" s="31"/>
      <c r="D21" s="31"/>
      <c r="H21" s="57"/>
      <c r="I21" s="58"/>
    </row>
    <row r="22" spans="1:11">
      <c r="B22" s="59"/>
      <c r="C22" s="31"/>
      <c r="D22" s="31"/>
      <c r="H22" s="57"/>
      <c r="I22" s="58"/>
    </row>
    <row r="23" spans="1:11">
      <c r="B23" s="59"/>
      <c r="C23" s="31"/>
      <c r="D23" s="31"/>
      <c r="H23" s="57"/>
      <c r="I23" s="58"/>
    </row>
    <row r="24" spans="1:11">
      <c r="B24" s="49"/>
      <c r="H24" s="50"/>
      <c r="I24" s="48"/>
    </row>
    <row r="25" spans="1:11" s="47" customFormat="1" ht="16.5" thickBot="1">
      <c r="A25" s="155"/>
      <c r="B25" s="161"/>
      <c r="C25" s="115"/>
      <c r="D25" s="115"/>
      <c r="E25" s="115"/>
      <c r="F25" s="115"/>
      <c r="G25" s="115"/>
      <c r="H25" s="153"/>
      <c r="I25" s="160"/>
      <c r="J25" s="155"/>
      <c r="K25" s="155"/>
    </row>
    <row r="26" spans="1:11" s="47" customFormat="1" ht="16.5" thickBot="1">
      <c r="A26" s="155"/>
      <c r="B26" s="155"/>
      <c r="C26" s="155"/>
      <c r="D26" s="155"/>
      <c r="E26" s="155"/>
      <c r="F26" s="158"/>
      <c r="G26" s="162" t="s">
        <v>60</v>
      </c>
      <c r="H26" s="163" t="e">
        <f>SUM(H9:H19)</f>
        <v>#REF!</v>
      </c>
      <c r="I26" s="164" t="s">
        <v>11</v>
      </c>
      <c r="J26" s="165"/>
      <c r="K26" s="154"/>
    </row>
    <row r="27" spans="1:11" s="47" customFormat="1" ht="16.5" thickBot="1">
      <c r="A27" s="155"/>
      <c r="B27" s="155"/>
      <c r="C27" s="155"/>
      <c r="D27" s="155"/>
      <c r="E27" s="155"/>
      <c r="F27" s="158"/>
      <c r="G27" s="162"/>
      <c r="H27" s="166"/>
      <c r="I27" s="154"/>
      <c r="J27" s="165"/>
      <c r="K27" s="154"/>
    </row>
    <row r="28" spans="1:11" s="47" customFormat="1" ht="16.5" thickBot="1">
      <c r="A28" s="155"/>
      <c r="B28" s="155"/>
      <c r="C28" s="155"/>
      <c r="D28" s="155"/>
      <c r="E28" s="155"/>
      <c r="F28" s="158"/>
      <c r="G28" s="151" t="s">
        <v>59</v>
      </c>
      <c r="H28" s="167" t="e">
        <f>ROUND(SUM(H26),-3)</f>
        <v>#REF!</v>
      </c>
      <c r="I28" s="168" t="s">
        <v>11</v>
      </c>
      <c r="J28" s="165"/>
      <c r="K28" s="154"/>
    </row>
    <row r="29" spans="1:11" s="47" customFormat="1">
      <c r="A29" s="155"/>
      <c r="B29" s="155"/>
      <c r="C29" s="155"/>
      <c r="D29" s="155"/>
      <c r="E29" s="155"/>
      <c r="F29" s="158"/>
      <c r="G29" s="151"/>
      <c r="H29" s="169"/>
      <c r="I29" s="170"/>
      <c r="J29" s="165"/>
      <c r="K29" s="154"/>
    </row>
    <row r="30" spans="1:11" s="47" customFormat="1">
      <c r="A30" s="155"/>
      <c r="B30" s="155"/>
      <c r="C30" s="155"/>
      <c r="D30" s="155"/>
      <c r="E30" s="155"/>
      <c r="F30" s="155"/>
      <c r="G30" s="161"/>
      <c r="H30" s="169"/>
      <c r="I30" s="170"/>
      <c r="J30" s="165"/>
      <c r="K30" s="154"/>
    </row>
    <row r="31" spans="1:11" s="47" customFormat="1">
      <c r="A31" s="155"/>
      <c r="B31" s="155"/>
      <c r="C31" s="155"/>
      <c r="D31" s="155"/>
      <c r="E31" s="155"/>
      <c r="F31" s="155"/>
      <c r="G31" s="161"/>
      <c r="H31" s="169"/>
      <c r="I31" s="170"/>
      <c r="J31" s="165"/>
      <c r="K31" s="154"/>
    </row>
    <row r="32" spans="1:11" s="47" customFormat="1">
      <c r="A32" s="155"/>
      <c r="B32" s="155"/>
      <c r="C32" s="155"/>
      <c r="D32" s="155"/>
      <c r="E32" s="155"/>
      <c r="F32" s="155"/>
      <c r="G32" s="161"/>
      <c r="H32" s="169"/>
      <c r="I32" s="170"/>
      <c r="J32" s="165"/>
      <c r="K32" s="154"/>
    </row>
    <row r="33" spans="1:11" s="47" customFormat="1">
      <c r="A33" s="115"/>
      <c r="B33" s="171"/>
      <c r="C33" s="172" t="s">
        <v>58</v>
      </c>
      <c r="D33" s="172"/>
      <c r="E33" s="173"/>
      <c r="F33" s="115"/>
      <c r="G33" s="287" t="s">
        <v>57</v>
      </c>
      <c r="H33" s="287"/>
      <c r="I33" s="287"/>
      <c r="J33" s="287"/>
      <c r="K33" s="287"/>
    </row>
    <row r="34" spans="1:11">
      <c r="A34" s="286" t="s">
        <v>70</v>
      </c>
      <c r="B34" s="286"/>
      <c r="C34" s="286"/>
      <c r="D34" s="286"/>
      <c r="E34" s="286"/>
      <c r="F34" s="174"/>
      <c r="G34" s="286" t="s">
        <v>71</v>
      </c>
      <c r="H34" s="286"/>
      <c r="I34" s="286"/>
      <c r="J34" s="286"/>
      <c r="K34" s="286"/>
    </row>
    <row r="35" spans="1:11">
      <c r="A35" s="115"/>
      <c r="B35" s="115"/>
      <c r="C35" s="174" t="s">
        <v>56</v>
      </c>
      <c r="D35" s="174"/>
      <c r="E35" s="174"/>
      <c r="F35" s="115"/>
      <c r="G35" s="286" t="s">
        <v>56</v>
      </c>
      <c r="H35" s="286"/>
      <c r="I35" s="286"/>
      <c r="J35" s="286"/>
      <c r="K35" s="286"/>
    </row>
    <row r="37" spans="1:11">
      <c r="F37" s="46"/>
    </row>
  </sheetData>
  <mergeCells count="7">
    <mergeCell ref="D2:J3"/>
    <mergeCell ref="A34:E34"/>
    <mergeCell ref="G34:K34"/>
    <mergeCell ref="G33:K33"/>
    <mergeCell ref="G35:K35"/>
    <mergeCell ref="H6:I6"/>
    <mergeCell ref="J6:K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555"/>
  <sheetViews>
    <sheetView tabSelected="1" view="pageBreakPreview" workbookViewId="0">
      <selection activeCell="C10" sqref="C10"/>
    </sheetView>
  </sheetViews>
  <sheetFormatPr defaultRowHeight="15"/>
  <cols>
    <col min="1" max="1" width="5.7109375" style="9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9" t="s">
        <v>8</v>
      </c>
      <c r="B1" s="9"/>
      <c r="C1" s="296" t="s">
        <v>374</v>
      </c>
      <c r="D1" s="296"/>
      <c r="E1" s="296"/>
      <c r="F1" s="296"/>
      <c r="G1" s="296"/>
      <c r="H1" s="296"/>
      <c r="I1" s="296"/>
      <c r="J1" s="296"/>
      <c r="K1" s="296"/>
    </row>
    <row r="2" spans="1:11" ht="21.75" customHeight="1">
      <c r="C2" s="296"/>
      <c r="D2" s="296"/>
      <c r="E2" s="296"/>
      <c r="F2" s="296"/>
      <c r="G2" s="296"/>
      <c r="H2" s="296"/>
      <c r="I2" s="296"/>
      <c r="J2" s="296"/>
      <c r="K2" s="296"/>
    </row>
    <row r="3" spans="1:11" ht="15" customHeight="1">
      <c r="C3" s="130"/>
      <c r="D3" s="145" t="s">
        <v>489</v>
      </c>
      <c r="E3" s="134"/>
      <c r="F3" s="134"/>
      <c r="G3" s="4"/>
      <c r="H3" s="29"/>
    </row>
    <row r="4" spans="1:11" ht="15" customHeight="1" thickBot="1">
      <c r="C4" s="9"/>
      <c r="D4" s="11"/>
      <c r="E4" s="3"/>
      <c r="F4" s="3"/>
      <c r="G4" s="4"/>
      <c r="H4" s="29"/>
    </row>
    <row r="5" spans="1:11" ht="15" customHeight="1" thickBot="1">
      <c r="A5" s="88" t="s">
        <v>7</v>
      </c>
      <c r="B5" s="89" t="s">
        <v>16</v>
      </c>
      <c r="C5" s="90"/>
      <c r="D5" s="91" t="s">
        <v>15</v>
      </c>
      <c r="E5" s="90"/>
      <c r="F5" s="90" t="s">
        <v>14</v>
      </c>
      <c r="G5" s="91"/>
      <c r="H5" s="92"/>
      <c r="I5" s="93" t="s">
        <v>12</v>
      </c>
      <c r="J5" s="90" t="s">
        <v>13</v>
      </c>
      <c r="K5" s="94"/>
    </row>
    <row r="6" spans="1:11" ht="15.75" customHeight="1">
      <c r="A6" s="69"/>
      <c r="B6" s="55" t="s">
        <v>144</v>
      </c>
      <c r="C6" s="71"/>
      <c r="D6" s="69"/>
      <c r="E6" s="69"/>
      <c r="F6" s="69"/>
      <c r="G6" s="69"/>
      <c r="H6" s="95"/>
      <c r="I6" s="69"/>
      <c r="J6" s="69"/>
      <c r="K6" s="69"/>
    </row>
    <row r="7" spans="1:11" ht="15.75" customHeight="1">
      <c r="A7" s="78">
        <v>1</v>
      </c>
      <c r="B7" s="96" t="s">
        <v>193</v>
      </c>
      <c r="C7" s="97"/>
      <c r="D7" s="80"/>
      <c r="E7" s="68"/>
      <c r="F7" s="82"/>
      <c r="G7" s="83"/>
      <c r="H7" s="84"/>
      <c r="I7" s="85"/>
      <c r="J7" s="86"/>
      <c r="K7" s="98"/>
    </row>
    <row r="8" spans="1:11" ht="14.1" customHeight="1">
      <c r="A8" s="78"/>
      <c r="B8" s="96" t="s">
        <v>196</v>
      </c>
      <c r="C8" s="97"/>
      <c r="D8" s="80">
        <f>Mes!J13</f>
        <v>648</v>
      </c>
      <c r="E8" s="68" t="s">
        <v>10</v>
      </c>
      <c r="F8" s="82">
        <v>786</v>
      </c>
      <c r="G8" s="83" t="s">
        <v>9</v>
      </c>
      <c r="H8" s="84">
        <v>50</v>
      </c>
      <c r="I8" s="85" t="s">
        <v>85</v>
      </c>
      <c r="J8" s="86">
        <f>IF(MID(I8,1,2)=("P."),(ROUND(D8*((F8)+(H8/100)),)),IF(MID(I8,1,2)=("%o"),(ROUND(D8*(((F8)+(H8/100))/1000),)),IF(MID(I8,1,2)=("Ea"),(ROUND(D8*((F8)+(H8/100)),)),ROUND(D8*(((F8)+(H8/100))/100),))))</f>
        <v>5097</v>
      </c>
      <c r="K8" s="98" t="s">
        <v>11</v>
      </c>
    </row>
    <row r="9" spans="1:11" ht="14.1" customHeight="1">
      <c r="A9" s="69"/>
      <c r="B9" s="55"/>
      <c r="C9" s="71"/>
      <c r="D9" s="297" t="s">
        <v>523</v>
      </c>
      <c r="E9" s="297"/>
      <c r="F9" s="297"/>
      <c r="G9" s="297"/>
      <c r="H9" s="297"/>
      <c r="I9" s="297"/>
      <c r="J9" s="297"/>
      <c r="K9" s="297"/>
    </row>
    <row r="10" spans="1:11" ht="14.1" customHeight="1">
      <c r="A10" s="78">
        <v>2</v>
      </c>
      <c r="B10" s="99" t="s">
        <v>145</v>
      </c>
      <c r="C10" s="79"/>
      <c r="D10" s="80"/>
      <c r="E10" s="68"/>
      <c r="F10" s="82"/>
      <c r="G10" s="83"/>
      <c r="H10" s="84"/>
      <c r="I10" s="85"/>
      <c r="J10" s="86"/>
      <c r="K10" s="98"/>
    </row>
    <row r="11" spans="1:11" ht="15" customHeight="1">
      <c r="A11" s="78"/>
      <c r="B11" s="99" t="s">
        <v>84</v>
      </c>
      <c r="C11" s="79"/>
      <c r="D11" s="80">
        <f>Mes!J37</f>
        <v>5650.1900000000005</v>
      </c>
      <c r="E11" s="68" t="s">
        <v>10</v>
      </c>
      <c r="F11" s="82">
        <v>226</v>
      </c>
      <c r="G11" s="83" t="s">
        <v>9</v>
      </c>
      <c r="H11" s="84">
        <v>88</v>
      </c>
      <c r="I11" s="85" t="s">
        <v>85</v>
      </c>
      <c r="J11" s="86">
        <f>IF(MID(I11,1,2)=("P."),(ROUND(D11*((F11)+(H11/100)),)),IF(MID(I11,1,2)=("%o"),(ROUND(D11*(((F11)+(H11/100))/1000),)),IF(MID(I11,1,2)=("Ea"),(ROUND(D11*((F11)+(H11/100)),)),ROUND(D11*(((F11)+(H11/100))/100),))))</f>
        <v>12819</v>
      </c>
      <c r="K11" s="98" t="s">
        <v>11</v>
      </c>
    </row>
    <row r="12" spans="1:11" ht="15" customHeight="1">
      <c r="A12" s="78"/>
      <c r="B12" s="99"/>
      <c r="C12" s="79"/>
      <c r="D12" s="294" t="s">
        <v>524</v>
      </c>
      <c r="E12" s="294"/>
      <c r="F12" s="294"/>
      <c r="G12" s="294"/>
      <c r="H12" s="294"/>
      <c r="I12" s="294"/>
      <c r="J12" s="294"/>
      <c r="K12" s="294"/>
    </row>
    <row r="13" spans="1:11" ht="14.1" customHeight="1">
      <c r="A13" s="78">
        <v>3</v>
      </c>
      <c r="B13" s="96" t="s">
        <v>290</v>
      </c>
      <c r="C13" s="96"/>
      <c r="D13" s="80"/>
      <c r="E13" s="81"/>
      <c r="F13" s="82"/>
      <c r="G13" s="83"/>
      <c r="H13" s="84"/>
      <c r="I13" s="85"/>
      <c r="J13" s="86"/>
      <c r="K13" s="87"/>
    </row>
    <row r="14" spans="1:11" ht="14.1" customHeight="1">
      <c r="A14" s="78"/>
      <c r="B14" s="96" t="s">
        <v>291</v>
      </c>
      <c r="C14" s="96"/>
      <c r="D14" s="80"/>
      <c r="E14" s="81"/>
      <c r="F14" s="82"/>
      <c r="G14" s="83"/>
      <c r="H14" s="84"/>
      <c r="I14" s="85"/>
      <c r="J14" s="86"/>
      <c r="K14" s="87"/>
    </row>
    <row r="15" spans="1:11" ht="14.1" customHeight="1">
      <c r="A15" s="78"/>
      <c r="B15" s="96" t="s">
        <v>292</v>
      </c>
      <c r="C15" s="96"/>
      <c r="D15" s="80"/>
      <c r="E15" s="81"/>
      <c r="F15" s="82"/>
      <c r="G15" s="83"/>
      <c r="H15" s="84"/>
      <c r="I15" s="85"/>
      <c r="J15" s="86"/>
      <c r="K15" s="87"/>
    </row>
    <row r="16" spans="1:11" ht="15.75" customHeight="1">
      <c r="A16" s="78"/>
      <c r="B16" s="96" t="s">
        <v>293</v>
      </c>
      <c r="C16" s="96"/>
      <c r="D16" s="80"/>
      <c r="E16" s="81"/>
      <c r="F16" s="82"/>
      <c r="G16" s="83"/>
      <c r="H16" s="84"/>
      <c r="I16" s="85"/>
      <c r="J16" s="86"/>
      <c r="K16" s="87"/>
    </row>
    <row r="17" spans="1:11" ht="15.75" customHeight="1">
      <c r="A17" s="78"/>
      <c r="B17" s="96" t="s">
        <v>294</v>
      </c>
      <c r="C17" s="96"/>
      <c r="D17" s="80">
        <f>Mes!J47</f>
        <v>316.5</v>
      </c>
      <c r="E17" s="68" t="s">
        <v>225</v>
      </c>
      <c r="F17" s="82">
        <v>15771</v>
      </c>
      <c r="G17" s="83" t="s">
        <v>9</v>
      </c>
      <c r="H17" s="84">
        <v>1</v>
      </c>
      <c r="I17" s="85" t="s">
        <v>295</v>
      </c>
      <c r="J17" s="86">
        <f>IF(MID(I17,1,2)=("P."),(ROUND(D17*((F17)+(H17/100)),)),IF(MID(I17,1,2)=("%o"),(ROUND(D17*(((F17)+(H17/100))/1000),)),IF(MID(I17,1,2)=("Ea"),(ROUND(D17*((F17)+(H17/100)),)),ROUND(D17*(((F17)+(H17/100))/100),))))</f>
        <v>49915</v>
      </c>
      <c r="K17" s="98" t="s">
        <v>11</v>
      </c>
    </row>
    <row r="18" spans="1:11" ht="15.75" customHeight="1">
      <c r="A18" s="78"/>
      <c r="B18" s="96"/>
      <c r="C18" s="96"/>
      <c r="D18" s="298" t="s">
        <v>525</v>
      </c>
      <c r="E18" s="298"/>
      <c r="F18" s="298"/>
      <c r="G18" s="298"/>
      <c r="H18" s="298"/>
      <c r="I18" s="298"/>
      <c r="J18" s="298"/>
      <c r="K18" s="298"/>
    </row>
    <row r="19" spans="1:11" ht="14.1" customHeight="1">
      <c r="A19" s="78">
        <v>4</v>
      </c>
      <c r="B19" s="71" t="s">
        <v>296</v>
      </c>
      <c r="C19" s="96"/>
      <c r="D19" s="80"/>
      <c r="E19" s="68"/>
      <c r="F19" s="82"/>
      <c r="G19" s="83"/>
      <c r="H19" s="84"/>
      <c r="I19" s="85"/>
      <c r="J19" s="86"/>
      <c r="K19" s="98"/>
    </row>
    <row r="20" spans="1:11" ht="14.25" customHeight="1">
      <c r="A20" s="78"/>
      <c r="B20" s="71" t="s">
        <v>297</v>
      </c>
      <c r="C20" s="96"/>
      <c r="D20" s="80">
        <f>Mes!J57</f>
        <v>549.29</v>
      </c>
      <c r="E20" s="68" t="s">
        <v>10</v>
      </c>
      <c r="F20" s="82">
        <v>3015</v>
      </c>
      <c r="G20" s="83" t="s">
        <v>9</v>
      </c>
      <c r="H20" s="84">
        <v>76</v>
      </c>
      <c r="I20" s="85" t="s">
        <v>85</v>
      </c>
      <c r="J20" s="86">
        <f>IF(MID(I20,1,2)=("P."),(ROUND(D20*((F20)+(H20/100)),)),IF(MID(I20,1,2)=("%o"),(ROUND(D20*(((F20)+(H20/100))/1000),)),IF(MID(I20,1,2)=("Ea"),(ROUND(D20*((F20)+(H20/100)),)),ROUND(D20*(((F20)+(H20/100))/100),))))</f>
        <v>16565</v>
      </c>
      <c r="K20" s="98" t="s">
        <v>11</v>
      </c>
    </row>
    <row r="21" spans="1:11" ht="14.25" customHeight="1">
      <c r="A21" s="78"/>
      <c r="B21" s="71"/>
      <c r="C21" s="96"/>
      <c r="D21" s="294" t="s">
        <v>526</v>
      </c>
      <c r="E21" s="294"/>
      <c r="F21" s="294"/>
      <c r="G21" s="294"/>
      <c r="H21" s="294"/>
      <c r="I21" s="294"/>
      <c r="J21" s="294"/>
      <c r="K21" s="294"/>
    </row>
    <row r="22" spans="1:11" ht="14.1" customHeight="1">
      <c r="A22" s="69">
        <v>5</v>
      </c>
      <c r="B22" s="71" t="s">
        <v>146</v>
      </c>
      <c r="C22" s="71"/>
      <c r="D22" s="80">
        <f>Mes!J60</f>
        <v>5650.1900000000005</v>
      </c>
      <c r="E22" s="68" t="s">
        <v>10</v>
      </c>
      <c r="F22" s="82">
        <v>1043</v>
      </c>
      <c r="G22" s="83" t="s">
        <v>9</v>
      </c>
      <c r="H22" s="84">
        <v>90</v>
      </c>
      <c r="I22" s="85" t="s">
        <v>85</v>
      </c>
      <c r="J22" s="86">
        <f>IF(MID(I22,1,2)=("P."),(ROUND(D22*((F22)+(H22/100)),)),IF(MID(I22,1,2)=("%o"),(ROUND(D22*(((F22)+(H22/100))/1000),)),IF(MID(I22,1,2)=("Ea"),(ROUND(D22*((F22)+(H22/100)),)),ROUND(D22*(((F22)+(H22/100))/100),))))</f>
        <v>58982</v>
      </c>
      <c r="K22" s="98" t="s">
        <v>11</v>
      </c>
    </row>
    <row r="23" spans="1:11" ht="14.1" customHeight="1">
      <c r="A23" s="69"/>
      <c r="B23" s="71"/>
      <c r="C23" s="71"/>
      <c r="D23" s="294" t="s">
        <v>527</v>
      </c>
      <c r="E23" s="294"/>
      <c r="F23" s="294"/>
      <c r="G23" s="294"/>
      <c r="H23" s="294"/>
      <c r="I23" s="294"/>
      <c r="J23" s="294"/>
      <c r="K23" s="294"/>
    </row>
    <row r="24" spans="1:11" ht="13.5" customHeight="1">
      <c r="A24" s="78">
        <v>6</v>
      </c>
      <c r="B24" s="96" t="s">
        <v>298</v>
      </c>
      <c r="C24" s="96"/>
      <c r="D24" s="80"/>
      <c r="E24" s="68"/>
      <c r="F24" s="82"/>
      <c r="G24" s="83"/>
      <c r="H24" s="84"/>
      <c r="I24" s="85"/>
      <c r="J24" s="86"/>
      <c r="K24" s="98"/>
    </row>
    <row r="25" spans="1:11" ht="14.1" customHeight="1">
      <c r="A25" s="78"/>
      <c r="B25" s="96" t="s">
        <v>299</v>
      </c>
      <c r="C25" s="96"/>
      <c r="D25" s="80"/>
      <c r="E25" s="68"/>
      <c r="F25" s="82"/>
      <c r="G25" s="83"/>
      <c r="H25" s="84"/>
      <c r="I25" s="85"/>
      <c r="J25" s="86"/>
      <c r="K25" s="98"/>
    </row>
    <row r="26" spans="1:11" ht="14.1" customHeight="1">
      <c r="A26" s="78"/>
      <c r="B26" s="96" t="s">
        <v>300</v>
      </c>
      <c r="C26" s="96"/>
      <c r="D26" s="80"/>
      <c r="E26" s="68"/>
      <c r="F26" s="82"/>
      <c r="G26" s="83"/>
      <c r="H26" s="84"/>
      <c r="I26" s="85"/>
      <c r="J26" s="86"/>
      <c r="K26" s="98"/>
    </row>
    <row r="27" spans="1:11" ht="14.1" customHeight="1">
      <c r="A27" s="78"/>
      <c r="B27" s="96" t="s">
        <v>301</v>
      </c>
      <c r="C27" s="96"/>
      <c r="D27" s="80"/>
      <c r="E27" s="68"/>
      <c r="F27" s="82"/>
      <c r="G27" s="83"/>
      <c r="H27" s="84"/>
      <c r="I27" s="85"/>
      <c r="J27" s="86"/>
      <c r="K27" s="98"/>
    </row>
    <row r="28" spans="1:11" ht="14.1" customHeight="1">
      <c r="A28" s="78"/>
      <c r="B28" s="96" t="s">
        <v>302</v>
      </c>
      <c r="C28" s="96"/>
      <c r="D28" s="80"/>
      <c r="E28" s="68"/>
      <c r="F28" s="82"/>
      <c r="G28" s="83"/>
      <c r="H28" s="84"/>
      <c r="I28" s="85"/>
      <c r="J28" s="86"/>
      <c r="K28" s="98"/>
    </row>
    <row r="29" spans="1:11" ht="14.1" customHeight="1">
      <c r="A29" s="78"/>
      <c r="B29" s="96" t="s">
        <v>303</v>
      </c>
      <c r="C29" s="96"/>
      <c r="D29" s="80"/>
      <c r="E29" s="68"/>
      <c r="F29" s="82"/>
      <c r="G29" s="83"/>
      <c r="H29" s="84"/>
      <c r="I29" s="85"/>
      <c r="J29" s="86"/>
      <c r="K29" s="98"/>
    </row>
    <row r="30" spans="1:11" ht="14.1" customHeight="1">
      <c r="A30" s="78"/>
      <c r="B30" s="96" t="s">
        <v>304</v>
      </c>
      <c r="C30" s="96"/>
      <c r="D30" s="80"/>
      <c r="E30" s="68"/>
      <c r="F30" s="82"/>
      <c r="G30" s="83"/>
      <c r="H30" s="84"/>
      <c r="I30" s="85"/>
      <c r="J30" s="86"/>
      <c r="K30" s="98"/>
    </row>
    <row r="31" spans="1:11" ht="14.1" customHeight="1">
      <c r="A31" s="78"/>
      <c r="B31" s="96" t="s">
        <v>305</v>
      </c>
      <c r="C31" s="96"/>
      <c r="D31" s="80">
        <f>Mes!J63</f>
        <v>170</v>
      </c>
      <c r="E31" s="68" t="s">
        <v>22</v>
      </c>
      <c r="F31" s="82">
        <v>228</v>
      </c>
      <c r="G31" s="83" t="s">
        <v>9</v>
      </c>
      <c r="H31" s="84">
        <v>90</v>
      </c>
      <c r="I31" s="85" t="s">
        <v>91</v>
      </c>
      <c r="J31" s="86">
        <f>IF(MID(I31,1,2)=("P."),(ROUND(D31*((F31)+(H31/100)),)),IF(MID(I31,1,2)=("%o"),(ROUND(D31*(((F31)+(H31/100))/1000),)),IF(MID(I31,1,2)=("Ea"),(ROUND(D31*((F31)+(H31/100)),)),ROUND(D31*(((F31)+(H31/100))/100),))))</f>
        <v>38913</v>
      </c>
      <c r="K31" s="98" t="s">
        <v>11</v>
      </c>
    </row>
    <row r="32" spans="1:11" ht="14.1" customHeight="1">
      <c r="A32" s="78"/>
      <c r="B32" s="96"/>
      <c r="C32" s="96"/>
      <c r="D32" s="294" t="s">
        <v>528</v>
      </c>
      <c r="E32" s="294"/>
      <c r="F32" s="294"/>
      <c r="G32" s="294"/>
      <c r="H32" s="294"/>
      <c r="I32" s="294"/>
      <c r="J32" s="294"/>
      <c r="K32" s="294"/>
    </row>
    <row r="33" spans="1:11" ht="14.1" customHeight="1">
      <c r="A33" s="78">
        <v>7</v>
      </c>
      <c r="B33" s="102" t="s">
        <v>306</v>
      </c>
      <c r="C33" s="97"/>
      <c r="D33" s="80"/>
      <c r="E33" s="68"/>
      <c r="F33" s="82"/>
      <c r="G33" s="83"/>
      <c r="H33" s="84"/>
      <c r="I33" s="85"/>
      <c r="J33" s="86"/>
      <c r="K33" s="98"/>
    </row>
    <row r="34" spans="1:11" ht="12.75" customHeight="1">
      <c r="A34" s="78"/>
      <c r="B34" s="102" t="s">
        <v>307</v>
      </c>
      <c r="C34" s="97"/>
      <c r="D34" s="80"/>
      <c r="E34" s="68"/>
      <c r="F34" s="82"/>
      <c r="G34" s="83"/>
      <c r="H34" s="84"/>
      <c r="I34" s="85"/>
      <c r="J34" s="86"/>
      <c r="K34" s="98"/>
    </row>
    <row r="35" spans="1:11" ht="12.75" customHeight="1">
      <c r="A35" s="78"/>
      <c r="B35" s="102" t="s">
        <v>308</v>
      </c>
      <c r="C35" s="97"/>
      <c r="D35" s="80"/>
      <c r="E35" s="68"/>
      <c r="F35" s="82"/>
      <c r="G35" s="83"/>
      <c r="H35" s="84"/>
      <c r="I35" s="85"/>
      <c r="J35" s="86"/>
      <c r="K35" s="98"/>
    </row>
    <row r="36" spans="1:11" ht="12.75" customHeight="1">
      <c r="A36" s="78"/>
      <c r="B36" s="102" t="s">
        <v>309</v>
      </c>
      <c r="C36" s="97"/>
      <c r="D36" s="80"/>
      <c r="E36" s="68"/>
      <c r="F36" s="82"/>
      <c r="G36" s="83"/>
      <c r="H36" s="84"/>
      <c r="I36" s="85"/>
      <c r="J36" s="86"/>
      <c r="K36" s="98"/>
    </row>
    <row r="37" spans="1:11" ht="12.75" customHeight="1">
      <c r="A37" s="78"/>
      <c r="B37" s="102" t="s">
        <v>310</v>
      </c>
      <c r="C37" s="97"/>
      <c r="D37" s="80"/>
      <c r="E37" s="68"/>
      <c r="F37" s="82"/>
      <c r="G37" s="83"/>
      <c r="H37" s="84"/>
      <c r="I37" s="85"/>
      <c r="J37" s="86"/>
      <c r="K37" s="98"/>
    </row>
    <row r="38" spans="1:11" ht="15.75" customHeight="1">
      <c r="A38" s="78"/>
      <c r="B38" s="102" t="s">
        <v>311</v>
      </c>
      <c r="C38" s="97"/>
      <c r="D38" s="96"/>
      <c r="E38" s="96"/>
      <c r="F38" s="96"/>
      <c r="G38" s="96"/>
      <c r="H38" s="96"/>
      <c r="I38" s="96"/>
      <c r="J38" s="96"/>
      <c r="K38" s="96"/>
    </row>
    <row r="39" spans="1:11" ht="14.1" customHeight="1">
      <c r="A39" s="78"/>
      <c r="B39" s="102" t="s">
        <v>312</v>
      </c>
      <c r="C39" s="97"/>
      <c r="D39" s="80"/>
      <c r="E39" s="68"/>
      <c r="F39" s="82"/>
      <c r="G39" s="83"/>
      <c r="H39" s="84"/>
      <c r="I39" s="85"/>
      <c r="J39" s="86"/>
      <c r="K39" s="98"/>
    </row>
    <row r="40" spans="1:11" ht="14.1" customHeight="1">
      <c r="A40" s="78"/>
      <c r="B40" s="102" t="s">
        <v>313</v>
      </c>
      <c r="C40" s="97"/>
    </row>
    <row r="41" spans="1:11" ht="15" customHeight="1">
      <c r="A41" s="78"/>
      <c r="B41" s="102" t="s">
        <v>314</v>
      </c>
      <c r="C41" s="97"/>
      <c r="D41" s="80">
        <f>Mes!J68</f>
        <v>192.5</v>
      </c>
      <c r="E41" s="68" t="s">
        <v>10</v>
      </c>
      <c r="F41" s="82">
        <v>706</v>
      </c>
      <c r="G41" s="83" t="s">
        <v>9</v>
      </c>
      <c r="H41" s="84">
        <v>23</v>
      </c>
      <c r="I41" s="85" t="s">
        <v>6</v>
      </c>
      <c r="J41" s="86">
        <f>IF(MID(I41,1,2)=("P."),(ROUND(D41*((F41)+(H41/100)),)),IF(MID(I41,1,2)=("%o"),(ROUND(D41*(((F41)+(H41/100))/1000),)),IF(MID(I41,1,2)=("Ea"),(ROUND(D41*((F41)+(H41/100)),)),ROUND(D41*(((F41)+(H41/100))/100),))))</f>
        <v>135949</v>
      </c>
      <c r="K41" s="98" t="s">
        <v>11</v>
      </c>
    </row>
    <row r="42" spans="1:11" ht="15" customHeight="1">
      <c r="A42" s="78"/>
      <c r="B42" s="102"/>
      <c r="C42" s="97"/>
      <c r="D42" s="294" t="s">
        <v>529</v>
      </c>
      <c r="E42" s="294"/>
      <c r="F42" s="294"/>
      <c r="G42" s="294"/>
      <c r="H42" s="294"/>
      <c r="I42" s="294"/>
      <c r="J42" s="294"/>
      <c r="K42" s="294"/>
    </row>
    <row r="43" spans="1:11" ht="14.1" customHeight="1">
      <c r="A43" s="78">
        <v>8</v>
      </c>
      <c r="B43" s="96" t="s">
        <v>315</v>
      </c>
      <c r="C43" s="96"/>
      <c r="D43" s="100"/>
      <c r="E43" s="101"/>
      <c r="F43" s="82"/>
      <c r="G43" s="85"/>
      <c r="H43" s="101"/>
      <c r="I43" s="85"/>
      <c r="J43" s="82"/>
      <c r="K43" s="101"/>
    </row>
    <row r="44" spans="1:11" ht="14.1" customHeight="1">
      <c r="A44" s="78"/>
      <c r="B44" s="96" t="s">
        <v>316</v>
      </c>
      <c r="C44" s="96"/>
      <c r="D44" s="239">
        <f>Mes!J71</f>
        <v>10</v>
      </c>
      <c r="E44" s="68" t="s">
        <v>17</v>
      </c>
      <c r="F44" s="82">
        <v>1786</v>
      </c>
      <c r="G44" s="83" t="s">
        <v>9</v>
      </c>
      <c r="H44" s="84">
        <v>13</v>
      </c>
      <c r="I44" s="85" t="s">
        <v>4</v>
      </c>
      <c r="J44" s="86">
        <f>IF(MID(I44,1,2)=("P."),(ROUND(D44*((F44)+(H44/100)),)),IF(MID(I44,1,2)=("%o"),(ROUND(D44*(((F44)+(H44/100))/1000),)),IF(MID(I44,1,2)=("Ea"),(ROUND(D44*((F44)+(H44/100)),)),ROUND(D44*(((F44)+(H44/100))/100),))))</f>
        <v>17861</v>
      </c>
      <c r="K44" s="98" t="s">
        <v>11</v>
      </c>
    </row>
    <row r="45" spans="1:11" ht="14.1" customHeight="1">
      <c r="A45" s="78"/>
      <c r="B45" s="96"/>
      <c r="C45" s="96"/>
      <c r="D45" s="295" t="s">
        <v>530</v>
      </c>
      <c r="E45" s="295"/>
      <c r="F45" s="295"/>
      <c r="G45" s="295"/>
      <c r="H45" s="295"/>
      <c r="I45" s="295"/>
      <c r="J45" s="295"/>
      <c r="K45" s="295"/>
    </row>
    <row r="46" spans="1:11" ht="14.1" customHeight="1">
      <c r="A46" s="78">
        <v>9</v>
      </c>
      <c r="B46" s="96" t="s">
        <v>317</v>
      </c>
      <c r="C46" s="96"/>
      <c r="D46" s="100"/>
      <c r="E46" s="101"/>
      <c r="F46" s="82"/>
      <c r="G46" s="85"/>
      <c r="H46" s="101"/>
      <c r="I46" s="85"/>
      <c r="J46" s="82"/>
      <c r="K46" s="101"/>
    </row>
    <row r="47" spans="1:11" ht="14.1" customHeight="1">
      <c r="A47" s="78"/>
      <c r="B47" s="96" t="s">
        <v>318</v>
      </c>
      <c r="C47" s="96"/>
      <c r="D47" s="80"/>
      <c r="E47" s="68"/>
      <c r="F47" s="82"/>
      <c r="G47" s="83"/>
      <c r="H47" s="84"/>
      <c r="I47" s="85"/>
      <c r="J47" s="86"/>
      <c r="K47" s="98"/>
    </row>
    <row r="48" spans="1:11" ht="14.1" customHeight="1">
      <c r="A48" s="78"/>
      <c r="B48" s="96" t="s">
        <v>319</v>
      </c>
      <c r="C48" s="96"/>
      <c r="D48" s="80"/>
      <c r="E48" s="68"/>
      <c r="F48" s="82"/>
      <c r="G48" s="83"/>
      <c r="H48" s="84"/>
      <c r="I48" s="85"/>
      <c r="J48" s="86"/>
      <c r="K48" s="98"/>
    </row>
    <row r="49" spans="1:11" ht="14.1" customHeight="1">
      <c r="A49" s="78"/>
      <c r="B49" s="96" t="s">
        <v>320</v>
      </c>
      <c r="C49" s="96"/>
      <c r="D49" s="100"/>
      <c r="E49" s="101"/>
      <c r="F49" s="82"/>
      <c r="G49" s="85"/>
      <c r="H49" s="101"/>
      <c r="I49" s="85"/>
      <c r="J49" s="82"/>
      <c r="K49" s="101"/>
    </row>
    <row r="50" spans="1:11" ht="14.1" customHeight="1">
      <c r="A50" s="78"/>
      <c r="B50" s="96" t="s">
        <v>321</v>
      </c>
      <c r="C50" s="96"/>
      <c r="D50" s="80">
        <f>Mes!J76</f>
        <v>96</v>
      </c>
      <c r="E50" s="68" t="s">
        <v>10</v>
      </c>
      <c r="F50" s="82">
        <v>1647</v>
      </c>
      <c r="G50" s="83" t="s">
        <v>9</v>
      </c>
      <c r="H50" s="84">
        <v>49</v>
      </c>
      <c r="I50" s="85" t="s">
        <v>6</v>
      </c>
      <c r="J50" s="86">
        <f>IF(MID(I50,1,2)=("P."),(ROUND(D50*((F50)+(H50/100)),)),IF(MID(I50,1,2)=("%o"),(ROUND(D50*(((F50)+(H50/100))/1000),)),IF(MID(I50,1,2)=("Ea"),(ROUND(D50*((F50)+(H50/100)),)),ROUND(D50*(((F50)+(H50/100))/100),))))</f>
        <v>158159</v>
      </c>
      <c r="K50" s="98" t="s">
        <v>11</v>
      </c>
    </row>
    <row r="51" spans="1:11" ht="14.1" customHeight="1">
      <c r="A51" s="78"/>
      <c r="B51" s="96"/>
      <c r="C51" s="96"/>
      <c r="D51" s="294" t="s">
        <v>531</v>
      </c>
      <c r="E51" s="294"/>
      <c r="F51" s="294"/>
      <c r="G51" s="294"/>
      <c r="H51" s="294"/>
      <c r="I51" s="294"/>
      <c r="J51" s="294"/>
      <c r="K51" s="294"/>
    </row>
    <row r="52" spans="1:11" ht="14.1" customHeight="1">
      <c r="A52" s="69">
        <v>10</v>
      </c>
      <c r="B52" s="102" t="s">
        <v>322</v>
      </c>
      <c r="C52" s="69"/>
      <c r="D52" s="118"/>
      <c r="E52" s="119"/>
      <c r="F52" s="110"/>
      <c r="G52" s="111"/>
      <c r="H52" s="104"/>
      <c r="I52" s="112"/>
      <c r="J52" s="113"/>
      <c r="K52" s="114"/>
    </row>
    <row r="53" spans="1:11" ht="14.1" customHeight="1">
      <c r="A53" s="69"/>
      <c r="B53" s="102" t="s">
        <v>323</v>
      </c>
      <c r="C53" s="71"/>
      <c r="D53" s="69"/>
      <c r="E53" s="69"/>
      <c r="F53" s="69"/>
      <c r="G53" s="69"/>
      <c r="H53" s="95"/>
      <c r="I53" s="69"/>
      <c r="J53" s="69"/>
      <c r="K53" s="69"/>
    </row>
    <row r="54" spans="1:11" ht="14.1" customHeight="1">
      <c r="A54" s="69"/>
      <c r="B54" s="102" t="s">
        <v>324</v>
      </c>
      <c r="C54" s="71"/>
      <c r="D54" s="69"/>
      <c r="E54" s="69"/>
      <c r="F54" s="69"/>
      <c r="G54" s="69"/>
      <c r="H54" s="95"/>
      <c r="I54" s="69"/>
      <c r="J54" s="69"/>
      <c r="K54" s="69"/>
    </row>
    <row r="55" spans="1:11" ht="14.1" customHeight="1">
      <c r="A55" s="69"/>
      <c r="B55" s="102" t="s">
        <v>325</v>
      </c>
      <c r="C55" s="71"/>
      <c r="D55" s="69"/>
      <c r="E55" s="69"/>
      <c r="F55" s="69"/>
      <c r="G55" s="69"/>
      <c r="H55" s="95"/>
      <c r="I55" s="69"/>
      <c r="J55" s="69"/>
      <c r="K55" s="69"/>
    </row>
    <row r="56" spans="1:11" ht="14.1" customHeight="1">
      <c r="A56" s="69"/>
      <c r="B56" s="102" t="s">
        <v>326</v>
      </c>
      <c r="C56" s="71"/>
      <c r="D56" s="69"/>
      <c r="E56" s="69"/>
      <c r="F56" s="69"/>
      <c r="G56" s="69"/>
      <c r="H56" s="95"/>
      <c r="I56" s="69"/>
      <c r="J56" s="69"/>
      <c r="K56" s="69"/>
    </row>
    <row r="57" spans="1:11" ht="14.1" customHeight="1">
      <c r="A57" s="69"/>
      <c r="B57" s="102" t="s">
        <v>327</v>
      </c>
      <c r="C57" s="71"/>
      <c r="D57" s="80">
        <f>Mes!J82</f>
        <v>308</v>
      </c>
      <c r="E57" s="68" t="s">
        <v>10</v>
      </c>
      <c r="F57" s="82">
        <v>1507</v>
      </c>
      <c r="G57" s="83" t="s">
        <v>9</v>
      </c>
      <c r="H57" s="84">
        <v>66</v>
      </c>
      <c r="I57" s="85" t="s">
        <v>6</v>
      </c>
      <c r="J57" s="240">
        <f>IF(MID(I57,1,2)=("P."),(ROUND(D57*((F57)+(H57/100)),)),IF(MID(I57,1,2)=("%o"),(ROUND(D57*(((F57)+(H57/100))/1000),)),IF(MID(I57,1,2)=("Ea"),(ROUND(D57*((F57)+(H57/100)),)),ROUND(D57*(((F57)+(H57/100))/100),))))</f>
        <v>464359</v>
      </c>
      <c r="K57" s="98" t="s">
        <v>11</v>
      </c>
    </row>
    <row r="58" spans="1:11" ht="14.1" customHeight="1">
      <c r="A58" s="69"/>
      <c r="B58" s="102"/>
      <c r="C58" s="71"/>
      <c r="D58" s="294" t="s">
        <v>532</v>
      </c>
      <c r="E58" s="294"/>
      <c r="F58" s="294"/>
      <c r="G58" s="294"/>
      <c r="H58" s="294"/>
      <c r="I58" s="294"/>
      <c r="J58" s="294"/>
      <c r="K58" s="294"/>
    </row>
    <row r="59" spans="1:11" ht="14.1" customHeight="1">
      <c r="A59" s="69"/>
      <c r="B59" s="96"/>
      <c r="C59" s="96"/>
      <c r="D59" s="80"/>
      <c r="E59" s="103"/>
      <c r="F59" s="103"/>
      <c r="G59" s="103"/>
      <c r="H59" s="104"/>
      <c r="I59" s="105" t="s">
        <v>54</v>
      </c>
      <c r="J59" s="106">
        <f>SUM(J8:J57)</f>
        <v>958619</v>
      </c>
      <c r="K59" s="107" t="s">
        <v>11</v>
      </c>
    </row>
    <row r="60" spans="1:11" ht="14.1" customHeight="1">
      <c r="A60" s="69"/>
      <c r="B60" s="96"/>
      <c r="C60" s="96"/>
      <c r="D60" s="80" t="s">
        <v>490</v>
      </c>
      <c r="E60" s="103"/>
      <c r="F60" s="103"/>
      <c r="G60" s="103"/>
      <c r="H60" s="104"/>
      <c r="I60" s="105"/>
      <c r="J60" s="132"/>
      <c r="K60" s="107"/>
    </row>
    <row r="61" spans="1:11" ht="14.1" customHeight="1">
      <c r="A61" s="69"/>
      <c r="B61" s="96"/>
      <c r="C61" s="96"/>
      <c r="D61" s="80"/>
      <c r="E61" s="103"/>
      <c r="F61" s="103"/>
      <c r="G61" s="103"/>
      <c r="H61" s="104"/>
      <c r="I61" s="105" t="s">
        <v>54</v>
      </c>
      <c r="J61" s="106"/>
      <c r="K61" s="107"/>
    </row>
    <row r="62" spans="1:11" ht="14.1" customHeight="1">
      <c r="A62" s="69"/>
      <c r="B62" s="96"/>
      <c r="C62" s="96"/>
      <c r="D62" s="80"/>
      <c r="E62" s="103"/>
      <c r="F62" s="103"/>
      <c r="G62" s="103"/>
      <c r="H62" s="104"/>
      <c r="I62" s="105"/>
      <c r="J62" s="132"/>
      <c r="K62" s="178"/>
    </row>
    <row r="63" spans="1:11" ht="14.1" customHeight="1">
      <c r="A63" s="10"/>
      <c r="B63" s="55" t="s">
        <v>142</v>
      </c>
      <c r="C63" s="10"/>
      <c r="D63" s="10"/>
      <c r="E63" s="10"/>
      <c r="F63" s="10"/>
      <c r="G63" s="10"/>
      <c r="H63" s="8"/>
      <c r="I63" s="10"/>
      <c r="J63" s="10"/>
      <c r="K63" s="10"/>
    </row>
    <row r="64" spans="1:11" ht="14.1" customHeight="1">
      <c r="A64" s="78">
        <v>1</v>
      </c>
      <c r="B64" s="192" t="s">
        <v>147</v>
      </c>
      <c r="C64" s="79"/>
      <c r="D64" s="80"/>
      <c r="E64" s="81"/>
      <c r="F64" s="82"/>
      <c r="G64" s="83"/>
      <c r="H64" s="84"/>
      <c r="I64" s="85"/>
      <c r="J64" s="86"/>
      <c r="K64" s="87"/>
    </row>
    <row r="65" spans="1:11" ht="14.1" customHeight="1">
      <c r="A65" s="78"/>
      <c r="B65" s="192" t="s">
        <v>148</v>
      </c>
      <c r="C65" s="79"/>
      <c r="D65" s="80"/>
      <c r="E65" s="81"/>
      <c r="F65" s="82"/>
      <c r="G65" s="83"/>
      <c r="H65" s="84"/>
      <c r="I65" s="85"/>
      <c r="J65" s="86"/>
      <c r="K65" s="87"/>
    </row>
    <row r="66" spans="1:11" ht="14.1" customHeight="1">
      <c r="A66" s="78"/>
      <c r="B66" s="192" t="s">
        <v>149</v>
      </c>
      <c r="C66" s="79"/>
      <c r="D66" s="80"/>
      <c r="E66" s="81"/>
      <c r="F66" s="82"/>
      <c r="G66" s="83"/>
      <c r="H66" s="84"/>
      <c r="I66" s="85"/>
      <c r="J66" s="86"/>
      <c r="K66" s="87"/>
    </row>
    <row r="67" spans="1:11" ht="14.1" customHeight="1">
      <c r="A67" s="78"/>
      <c r="B67" s="193" t="s">
        <v>171</v>
      </c>
      <c r="C67" s="79"/>
    </row>
    <row r="68" spans="1:11" ht="14.1" customHeight="1">
      <c r="A68" s="78"/>
      <c r="B68" s="194" t="s">
        <v>150</v>
      </c>
      <c r="C68" s="96"/>
      <c r="D68" s="80">
        <f>Mes!J108</f>
        <v>7778.24</v>
      </c>
      <c r="E68" s="81" t="s">
        <v>10</v>
      </c>
      <c r="F68" s="82"/>
      <c r="G68" s="83"/>
      <c r="H68" s="84"/>
      <c r="I68" s="85" t="s">
        <v>6</v>
      </c>
      <c r="J68" s="86"/>
      <c r="K68" s="87"/>
    </row>
    <row r="69" spans="1:11" ht="14.1" customHeight="1">
      <c r="A69" s="78"/>
      <c r="B69" s="194"/>
      <c r="C69" s="96"/>
      <c r="D69" s="80"/>
      <c r="E69" s="81"/>
      <c r="F69" s="82"/>
      <c r="G69" s="83"/>
      <c r="H69" s="84"/>
      <c r="I69" s="85"/>
      <c r="J69" s="86"/>
      <c r="K69" s="87"/>
    </row>
    <row r="70" spans="1:11" ht="14.1" customHeight="1">
      <c r="A70" s="78">
        <v>2</v>
      </c>
      <c r="B70" s="71" t="s">
        <v>328</v>
      </c>
      <c r="C70" s="96"/>
      <c r="D70" s="108"/>
      <c r="E70" s="101"/>
      <c r="F70" s="82"/>
      <c r="G70" s="117"/>
      <c r="H70" s="84"/>
      <c r="I70" s="85"/>
      <c r="J70" s="86"/>
      <c r="K70" s="87"/>
    </row>
    <row r="71" spans="1:11" ht="14.1" customHeight="1">
      <c r="A71" s="96"/>
      <c r="B71" s="96" t="s">
        <v>329</v>
      </c>
      <c r="C71" s="96"/>
      <c r="D71" s="108"/>
      <c r="E71" s="101"/>
      <c r="F71" s="82"/>
      <c r="G71" s="117"/>
      <c r="H71" s="84"/>
      <c r="I71" s="85"/>
      <c r="J71" s="86"/>
      <c r="K71" s="87"/>
    </row>
    <row r="72" spans="1:11" ht="14.1" customHeight="1">
      <c r="A72" s="96"/>
      <c r="B72" s="96" t="s">
        <v>330</v>
      </c>
      <c r="C72" s="96"/>
      <c r="D72" s="108"/>
      <c r="E72" s="101"/>
      <c r="F72" s="82"/>
      <c r="G72" s="117"/>
      <c r="H72" s="84"/>
      <c r="I72" s="85"/>
      <c r="J72" s="86"/>
      <c r="K72" s="87"/>
    </row>
    <row r="73" spans="1:11" ht="14.1" customHeight="1">
      <c r="A73" s="96"/>
      <c r="B73" s="96" t="s">
        <v>331</v>
      </c>
      <c r="C73" s="96"/>
      <c r="D73" s="108"/>
      <c r="E73" s="101"/>
      <c r="F73" s="82"/>
      <c r="G73" s="117"/>
      <c r="H73" s="84"/>
      <c r="I73" s="85"/>
      <c r="J73" s="86"/>
      <c r="K73" s="87"/>
    </row>
    <row r="74" spans="1:11" ht="13.5" customHeight="1">
      <c r="A74" s="96"/>
      <c r="B74" s="96" t="s">
        <v>332</v>
      </c>
      <c r="C74" s="96"/>
      <c r="D74" s="108"/>
      <c r="E74" s="101"/>
      <c r="F74" s="82"/>
      <c r="G74" s="117"/>
      <c r="H74" s="84"/>
      <c r="I74" s="85"/>
      <c r="J74" s="86"/>
      <c r="K74" s="87"/>
    </row>
    <row r="75" spans="1:11" ht="14.1" customHeight="1">
      <c r="A75" s="96"/>
      <c r="B75" s="96" t="s">
        <v>333</v>
      </c>
      <c r="C75" s="96"/>
      <c r="D75" s="108"/>
      <c r="E75" s="101"/>
      <c r="F75" s="82"/>
      <c r="G75" s="117"/>
      <c r="H75" s="84"/>
      <c r="I75" s="85"/>
      <c r="J75" s="86"/>
      <c r="K75" s="87"/>
    </row>
    <row r="76" spans="1:11" ht="14.1" customHeight="1">
      <c r="A76" s="96"/>
      <c r="B76" s="96" t="s">
        <v>334</v>
      </c>
      <c r="C76" s="96"/>
      <c r="D76" s="116"/>
      <c r="E76" s="101"/>
      <c r="F76" s="82"/>
      <c r="G76" s="117"/>
      <c r="H76" s="84"/>
      <c r="I76" s="85"/>
      <c r="J76" s="86"/>
      <c r="K76" s="98"/>
    </row>
    <row r="77" spans="1:11" ht="16.5" customHeight="1">
      <c r="A77" s="78"/>
      <c r="B77" s="96" t="s">
        <v>335</v>
      </c>
      <c r="C77" s="96"/>
      <c r="D77" s="108"/>
      <c r="E77" s="101"/>
      <c r="F77" s="82"/>
      <c r="G77" s="117"/>
      <c r="H77" s="84"/>
      <c r="I77" s="85"/>
      <c r="J77" s="86"/>
      <c r="K77" s="114"/>
    </row>
    <row r="78" spans="1:11" ht="16.5" customHeight="1">
      <c r="A78" s="78"/>
      <c r="B78" s="96" t="s">
        <v>336</v>
      </c>
      <c r="C78" s="96"/>
      <c r="D78" s="108"/>
      <c r="E78" s="101"/>
      <c r="F78" s="82"/>
      <c r="G78" s="117"/>
      <c r="H78" s="84"/>
      <c r="I78" s="85"/>
      <c r="J78" s="86"/>
      <c r="K78" s="114"/>
    </row>
    <row r="79" spans="1:11" ht="14.1" customHeight="1">
      <c r="A79" s="78"/>
      <c r="B79" s="96" t="s">
        <v>337</v>
      </c>
      <c r="C79" s="96"/>
      <c r="D79" s="108"/>
      <c r="E79" s="101"/>
      <c r="F79" s="82"/>
      <c r="G79" s="117"/>
      <c r="H79" s="84"/>
      <c r="I79" s="85"/>
      <c r="J79" s="86"/>
      <c r="K79" s="114"/>
    </row>
    <row r="80" spans="1:11" ht="14.1" customHeight="1">
      <c r="A80" s="78"/>
      <c r="B80" s="96" t="s">
        <v>338</v>
      </c>
      <c r="C80" s="96"/>
      <c r="D80" s="118">
        <f>Mes!J118</f>
        <v>1071.625</v>
      </c>
      <c r="E80" s="109" t="s">
        <v>10</v>
      </c>
      <c r="F80" s="110"/>
      <c r="G80" s="111"/>
      <c r="H80" s="104"/>
      <c r="I80" s="112" t="s">
        <v>6</v>
      </c>
      <c r="J80" s="113"/>
      <c r="K80" s="114"/>
    </row>
    <row r="81" spans="1:11" ht="14.1" customHeight="1">
      <c r="A81" s="202"/>
      <c r="B81" s="196"/>
      <c r="C81" s="196"/>
      <c r="D81" s="21"/>
      <c r="E81" s="2"/>
      <c r="F81" s="23"/>
      <c r="G81" s="24"/>
      <c r="H81" s="26"/>
      <c r="I81" s="25"/>
      <c r="J81" s="20"/>
      <c r="K81" s="197"/>
    </row>
    <row r="82" spans="1:11" ht="14.1" customHeight="1">
      <c r="A82" s="69">
        <v>3</v>
      </c>
      <c r="B82" s="242" t="s">
        <v>339</v>
      </c>
      <c r="C82" s="97"/>
      <c r="D82" s="116"/>
      <c r="E82" s="109"/>
      <c r="F82" s="110"/>
      <c r="G82" s="111"/>
      <c r="H82" s="104"/>
      <c r="I82" s="112"/>
      <c r="J82" s="113"/>
      <c r="K82" s="114"/>
    </row>
    <row r="83" spans="1:11" ht="14.1" customHeight="1">
      <c r="A83" s="69"/>
      <c r="B83" s="97" t="s">
        <v>340</v>
      </c>
      <c r="C83" s="97"/>
      <c r="D83" s="116"/>
      <c r="E83" s="109"/>
      <c r="F83" s="110"/>
      <c r="G83" s="111"/>
      <c r="H83" s="104"/>
      <c r="I83" s="112"/>
      <c r="J83" s="113"/>
      <c r="K83" s="114"/>
    </row>
    <row r="84" spans="1:11" ht="14.1" customHeight="1">
      <c r="A84" s="69"/>
      <c r="B84" s="97" t="s">
        <v>341</v>
      </c>
      <c r="C84" s="97"/>
      <c r="D84" s="71"/>
      <c r="E84" s="71"/>
      <c r="F84" s="71"/>
      <c r="G84" s="71"/>
      <c r="H84" s="71"/>
      <c r="I84" s="71"/>
      <c r="J84" s="71"/>
      <c r="K84" s="71"/>
    </row>
    <row r="85" spans="1:11" ht="14.1" customHeight="1">
      <c r="A85" s="69"/>
      <c r="B85" s="97" t="s">
        <v>342</v>
      </c>
      <c r="C85" s="97"/>
      <c r="D85" s="116"/>
      <c r="E85" s="109"/>
      <c r="F85" s="110"/>
      <c r="G85" s="111"/>
      <c r="H85" s="104"/>
      <c r="I85" s="112"/>
      <c r="J85" s="113"/>
      <c r="K85" s="114"/>
    </row>
    <row r="86" spans="1:11" ht="14.1" customHeight="1">
      <c r="A86" s="69"/>
      <c r="B86" s="97" t="s">
        <v>343</v>
      </c>
      <c r="C86" s="97"/>
      <c r="D86" s="71"/>
      <c r="E86" s="71"/>
      <c r="F86" s="71"/>
      <c r="G86" s="71"/>
      <c r="H86" s="109"/>
      <c r="I86" s="71"/>
      <c r="J86" s="71"/>
      <c r="K86" s="71"/>
    </row>
    <row r="87" spans="1:11" ht="14.1" customHeight="1">
      <c r="A87" s="69"/>
      <c r="B87" s="97" t="s">
        <v>344</v>
      </c>
      <c r="C87" s="97"/>
      <c r="D87" s="118">
        <f>Mes!J131</f>
        <v>639.74</v>
      </c>
      <c r="E87" s="109" t="s">
        <v>10</v>
      </c>
      <c r="F87" s="110"/>
      <c r="G87" s="111"/>
      <c r="H87" s="104"/>
      <c r="I87" s="112" t="s">
        <v>6</v>
      </c>
      <c r="J87" s="113"/>
      <c r="K87" s="114"/>
    </row>
    <row r="88" spans="1:11" ht="14.1" customHeight="1">
      <c r="A88" s="10"/>
      <c r="B88" s="241"/>
      <c r="C88" s="241"/>
      <c r="D88" s="21"/>
      <c r="E88" s="2"/>
      <c r="F88" s="23"/>
      <c r="G88" s="24"/>
      <c r="H88" s="26"/>
      <c r="I88" s="25"/>
      <c r="J88" s="20"/>
      <c r="K88" s="197"/>
    </row>
    <row r="89" spans="1:11" ht="12.75" customHeight="1">
      <c r="A89" s="78">
        <v>4</v>
      </c>
      <c r="B89" s="115" t="s">
        <v>105</v>
      </c>
      <c r="C89" s="96"/>
      <c r="D89" s="116"/>
      <c r="E89" s="101"/>
      <c r="F89" s="82"/>
      <c r="G89" s="117"/>
      <c r="H89" s="84"/>
      <c r="I89" s="85"/>
      <c r="J89" s="86"/>
      <c r="K89" s="98"/>
    </row>
    <row r="90" spans="1:11" ht="12.75" customHeight="1">
      <c r="A90" s="78"/>
      <c r="B90" s="115" t="s">
        <v>106</v>
      </c>
      <c r="C90" s="96"/>
      <c r="D90" s="116"/>
      <c r="E90" s="101"/>
      <c r="F90" s="82"/>
      <c r="G90" s="117"/>
      <c r="H90" s="84"/>
      <c r="I90" s="85"/>
      <c r="J90" s="86"/>
      <c r="K90" s="98"/>
    </row>
    <row r="91" spans="1:11" ht="14.1" customHeight="1">
      <c r="A91" s="78"/>
      <c r="B91" s="115" t="s">
        <v>107</v>
      </c>
      <c r="C91" s="96"/>
      <c r="D91" s="116"/>
      <c r="E91" s="101"/>
      <c r="F91" s="82"/>
      <c r="G91" s="117"/>
      <c r="H91" s="84"/>
      <c r="I91" s="85"/>
      <c r="J91" s="86"/>
      <c r="K91" s="98"/>
    </row>
    <row r="92" spans="1:11" ht="14.1" customHeight="1">
      <c r="A92" s="78"/>
      <c r="B92" s="115" t="s">
        <v>108</v>
      </c>
      <c r="C92" s="96"/>
      <c r="D92" s="116"/>
      <c r="E92" s="101"/>
      <c r="F92" s="82"/>
      <c r="G92" s="117"/>
      <c r="H92" s="84"/>
      <c r="I92" s="85"/>
      <c r="J92" s="86"/>
      <c r="K92" s="98"/>
    </row>
    <row r="93" spans="1:11" ht="14.1" customHeight="1">
      <c r="A93" s="78"/>
      <c r="B93" s="115" t="s">
        <v>109</v>
      </c>
      <c r="C93" s="96"/>
      <c r="D93" s="80">
        <f>Mes!J141</f>
        <v>2727.71</v>
      </c>
      <c r="E93" s="68" t="s">
        <v>10</v>
      </c>
      <c r="F93" s="82"/>
      <c r="G93" s="83"/>
      <c r="H93" s="84"/>
      <c r="I93" s="85" t="s">
        <v>6</v>
      </c>
      <c r="J93" s="86"/>
      <c r="K93" s="98"/>
    </row>
    <row r="94" spans="1:11" ht="14.1" customHeight="1">
      <c r="A94" s="78"/>
      <c r="B94" s="115"/>
      <c r="C94" s="96"/>
      <c r="D94" s="80"/>
      <c r="E94" s="68"/>
      <c r="F94" s="82"/>
      <c r="G94" s="83"/>
      <c r="H94" s="84"/>
      <c r="I94" s="85"/>
      <c r="J94" s="86"/>
      <c r="K94" s="98"/>
    </row>
    <row r="95" spans="1:11" ht="14.1" customHeight="1">
      <c r="A95" s="69">
        <v>5</v>
      </c>
      <c r="B95" s="71" t="s">
        <v>165</v>
      </c>
      <c r="C95" s="199"/>
      <c r="D95" s="118"/>
      <c r="E95" s="109"/>
      <c r="F95" s="110"/>
      <c r="G95" s="111"/>
      <c r="H95" s="104"/>
      <c r="I95" s="112"/>
      <c r="J95" s="113"/>
      <c r="K95" s="71"/>
    </row>
    <row r="96" spans="1:11" ht="14.1" customHeight="1">
      <c r="A96" s="69"/>
      <c r="B96" s="200" t="s">
        <v>166</v>
      </c>
      <c r="C96" s="199"/>
      <c r="D96" s="118"/>
      <c r="E96" s="109"/>
      <c r="F96" s="110"/>
      <c r="G96" s="111"/>
      <c r="H96" s="104"/>
      <c r="I96" s="112"/>
      <c r="J96" s="113"/>
      <c r="K96" s="71"/>
    </row>
    <row r="97" spans="1:11" ht="14.1" customHeight="1">
      <c r="A97" s="69"/>
      <c r="B97" s="200" t="s">
        <v>167</v>
      </c>
      <c r="C97" s="199"/>
      <c r="D97" s="118"/>
      <c r="E97" s="109"/>
      <c r="F97" s="110"/>
      <c r="G97" s="111"/>
      <c r="H97" s="104"/>
      <c r="I97" s="112"/>
      <c r="J97" s="113"/>
      <c r="K97" s="71"/>
    </row>
    <row r="98" spans="1:11" ht="14.1" customHeight="1">
      <c r="A98" s="69"/>
      <c r="B98" s="200" t="s">
        <v>168</v>
      </c>
      <c r="C98" s="199"/>
      <c r="D98" s="118"/>
      <c r="E98" s="109"/>
      <c r="F98" s="110"/>
      <c r="G98" s="111"/>
      <c r="H98" s="104"/>
      <c r="I98" s="112"/>
      <c r="J98" s="113"/>
      <c r="K98" s="71"/>
    </row>
    <row r="99" spans="1:11" ht="14.1" customHeight="1">
      <c r="A99" s="69"/>
      <c r="B99" s="200" t="s">
        <v>169</v>
      </c>
      <c r="C99" s="199"/>
      <c r="D99" s="118"/>
      <c r="E99" s="109"/>
      <c r="F99" s="110"/>
      <c r="G99" s="111"/>
      <c r="H99" s="104"/>
      <c r="I99" s="112"/>
      <c r="J99" s="113"/>
      <c r="K99" s="71"/>
    </row>
    <row r="100" spans="1:11" ht="14.1" customHeight="1">
      <c r="A100" s="69"/>
      <c r="B100" s="200" t="s">
        <v>170</v>
      </c>
      <c r="C100" s="199"/>
      <c r="D100" s="118">
        <f>Mes!J155</f>
        <v>1221</v>
      </c>
      <c r="E100" s="109" t="s">
        <v>10</v>
      </c>
      <c r="F100" s="110"/>
      <c r="G100" s="111"/>
      <c r="H100" s="104"/>
      <c r="I100" s="112" t="s">
        <v>6</v>
      </c>
      <c r="J100" s="113"/>
      <c r="K100" s="114"/>
    </row>
    <row r="101" spans="1:11" ht="14.1" customHeight="1">
      <c r="A101" s="69"/>
      <c r="B101" s="200"/>
      <c r="C101" s="199"/>
      <c r="D101" s="118"/>
      <c r="E101" s="109"/>
      <c r="F101" s="110"/>
      <c r="G101" s="111"/>
      <c r="H101" s="104"/>
      <c r="I101" s="112"/>
      <c r="J101" s="113"/>
      <c r="K101" s="114"/>
    </row>
    <row r="102" spans="1:11" ht="14.1" customHeight="1">
      <c r="A102" s="78">
        <v>6</v>
      </c>
      <c r="B102" s="71" t="s">
        <v>345</v>
      </c>
      <c r="C102" s="96"/>
      <c r="D102" s="108"/>
      <c r="E102" s="101"/>
      <c r="F102" s="82"/>
      <c r="G102" s="117"/>
      <c r="H102" s="84"/>
      <c r="I102" s="85"/>
      <c r="J102" s="86"/>
      <c r="K102" s="87"/>
    </row>
    <row r="103" spans="1:11" ht="14.1" customHeight="1">
      <c r="A103" s="96"/>
      <c r="B103" s="96" t="s">
        <v>346</v>
      </c>
      <c r="C103" s="96"/>
      <c r="D103" s="108"/>
      <c r="E103" s="101"/>
      <c r="F103" s="82"/>
      <c r="G103" s="117"/>
      <c r="H103" s="84"/>
      <c r="I103" s="85"/>
      <c r="J103" s="86"/>
      <c r="K103" s="87"/>
    </row>
    <row r="104" spans="1:11" ht="14.1" customHeight="1">
      <c r="A104" s="96"/>
      <c r="B104" s="96" t="s">
        <v>347</v>
      </c>
      <c r="C104" s="96"/>
      <c r="D104" s="108"/>
      <c r="E104" s="101"/>
      <c r="F104" s="82"/>
      <c r="G104" s="117"/>
      <c r="H104" s="84"/>
      <c r="I104" s="85"/>
      <c r="J104" s="86"/>
      <c r="K104" s="87"/>
    </row>
    <row r="105" spans="1:11" ht="14.1" customHeight="1">
      <c r="A105" s="96"/>
      <c r="B105" s="96" t="s">
        <v>348</v>
      </c>
      <c r="C105" s="96"/>
      <c r="D105" s="108"/>
      <c r="E105" s="101"/>
      <c r="F105" s="82"/>
      <c r="G105" s="117"/>
      <c r="H105" s="84"/>
      <c r="I105" s="85"/>
      <c r="J105" s="86"/>
      <c r="K105" s="87"/>
    </row>
    <row r="106" spans="1:11" ht="14.1" customHeight="1">
      <c r="A106" s="96"/>
      <c r="B106" s="96" t="s">
        <v>349</v>
      </c>
      <c r="C106" s="96"/>
      <c r="D106" s="108"/>
      <c r="E106" s="101"/>
      <c r="F106" s="82"/>
      <c r="G106" s="117"/>
      <c r="H106" s="84"/>
      <c r="I106" s="85"/>
      <c r="J106" s="86"/>
      <c r="K106" s="87"/>
    </row>
    <row r="107" spans="1:11" ht="12.75" customHeight="1">
      <c r="A107" s="96"/>
      <c r="B107" s="96" t="s">
        <v>350</v>
      </c>
      <c r="C107" s="96"/>
      <c r="D107" s="108"/>
      <c r="E107" s="101"/>
      <c r="F107" s="82"/>
      <c r="G107" s="117"/>
      <c r="H107" s="84"/>
      <c r="I107" s="85"/>
      <c r="J107" s="86"/>
      <c r="K107" s="87"/>
    </row>
    <row r="108" spans="1:11" ht="12.75" customHeight="1">
      <c r="A108" s="96"/>
      <c r="B108" s="96" t="s">
        <v>351</v>
      </c>
      <c r="C108" s="96"/>
      <c r="D108" s="116"/>
      <c r="E108" s="101"/>
      <c r="F108" s="82"/>
      <c r="G108" s="117"/>
      <c r="H108" s="84"/>
      <c r="I108" s="85"/>
      <c r="J108" s="86"/>
      <c r="K108" s="98"/>
    </row>
    <row r="109" spans="1:11" ht="14.1" customHeight="1">
      <c r="A109" s="78"/>
      <c r="B109" s="96" t="s">
        <v>338</v>
      </c>
      <c r="C109" s="96"/>
      <c r="D109" s="118">
        <f>Mes!J162</f>
        <v>309.36</v>
      </c>
      <c r="E109" s="109" t="s">
        <v>10</v>
      </c>
      <c r="F109" s="110"/>
      <c r="G109" s="111"/>
      <c r="H109" s="104"/>
      <c r="I109" s="112" t="s">
        <v>6</v>
      </c>
      <c r="J109" s="113"/>
      <c r="K109" s="114"/>
    </row>
    <row r="110" spans="1:11" ht="14.1" customHeight="1">
      <c r="A110" s="78"/>
      <c r="B110" s="96"/>
      <c r="C110" s="96"/>
      <c r="D110" s="118"/>
      <c r="E110" s="109"/>
      <c r="F110" s="110"/>
      <c r="G110" s="111"/>
      <c r="H110" s="104"/>
      <c r="I110" s="112"/>
      <c r="J110" s="113"/>
      <c r="K110" s="114"/>
    </row>
    <row r="111" spans="1:11" ht="14.1" customHeight="1">
      <c r="A111" s="69">
        <v>7</v>
      </c>
      <c r="B111" s="198" t="s">
        <v>156</v>
      </c>
      <c r="C111" s="96"/>
      <c r="D111" s="108"/>
      <c r="E111" s="109"/>
      <c r="F111" s="110"/>
      <c r="G111" s="111"/>
      <c r="H111" s="104"/>
      <c r="I111" s="112"/>
      <c r="J111" s="113"/>
      <c r="K111" s="114"/>
    </row>
    <row r="112" spans="1:11" ht="14.1" customHeight="1">
      <c r="A112" s="69"/>
      <c r="B112" s="198" t="s">
        <v>157</v>
      </c>
      <c r="C112" s="96"/>
      <c r="D112" s="108"/>
      <c r="E112" s="109"/>
      <c r="F112" s="110"/>
      <c r="G112" s="111"/>
      <c r="H112" s="104"/>
      <c r="I112" s="112"/>
      <c r="J112" s="113"/>
      <c r="K112" s="114"/>
    </row>
    <row r="113" spans="1:11" ht="14.1" customHeight="1">
      <c r="A113" s="69"/>
      <c r="B113" s="198" t="s">
        <v>158</v>
      </c>
      <c r="C113" s="96"/>
      <c r="D113" s="108"/>
      <c r="E113" s="109"/>
      <c r="F113" s="110"/>
      <c r="G113" s="111"/>
      <c r="H113" s="104"/>
      <c r="I113" s="112"/>
      <c r="J113" s="113"/>
      <c r="K113" s="114"/>
    </row>
    <row r="114" spans="1:11" ht="14.1" customHeight="1">
      <c r="A114" s="69"/>
      <c r="B114" s="198" t="s">
        <v>159</v>
      </c>
      <c r="C114" s="96"/>
      <c r="D114" s="108"/>
      <c r="E114" s="109"/>
      <c r="F114" s="110"/>
      <c r="G114" s="111"/>
      <c r="H114" s="104"/>
      <c r="I114" s="112"/>
      <c r="J114" s="113"/>
      <c r="K114" s="114"/>
    </row>
    <row r="115" spans="1:11" ht="14.1" customHeight="1">
      <c r="A115" s="69"/>
      <c r="B115" s="198" t="s">
        <v>160</v>
      </c>
      <c r="C115" s="96"/>
      <c r="D115" s="108"/>
      <c r="E115" s="109"/>
      <c r="F115" s="110"/>
      <c r="G115" s="111"/>
      <c r="H115" s="104"/>
      <c r="I115" s="112"/>
      <c r="J115" s="113"/>
      <c r="K115" s="114"/>
    </row>
    <row r="116" spans="1:11" ht="14.1" customHeight="1">
      <c r="A116" s="69"/>
      <c r="B116" s="198" t="s">
        <v>161</v>
      </c>
      <c r="C116" s="96"/>
      <c r="D116" s="108"/>
      <c r="E116" s="109"/>
      <c r="F116" s="110"/>
      <c r="G116" s="111"/>
      <c r="H116" s="104"/>
      <c r="I116" s="112"/>
      <c r="J116" s="113"/>
      <c r="K116" s="114"/>
    </row>
    <row r="117" spans="1:11" ht="14.1" customHeight="1">
      <c r="A117" s="69"/>
      <c r="B117" s="198" t="s">
        <v>162</v>
      </c>
      <c r="C117" s="96"/>
      <c r="D117" s="108"/>
      <c r="E117" s="109"/>
      <c r="F117" s="110"/>
      <c r="G117" s="111"/>
      <c r="H117" s="104"/>
      <c r="I117" s="112"/>
      <c r="J117" s="113"/>
      <c r="K117" s="114"/>
    </row>
    <row r="118" spans="1:11" ht="14.1" customHeight="1">
      <c r="A118" s="69"/>
      <c r="B118" s="198" t="s">
        <v>163</v>
      </c>
      <c r="C118" s="96"/>
      <c r="D118" s="108"/>
      <c r="E118" s="109"/>
      <c r="F118" s="110"/>
      <c r="G118" s="111"/>
      <c r="H118" s="104"/>
      <c r="I118" s="112"/>
      <c r="J118" s="113"/>
      <c r="K118" s="114"/>
    </row>
    <row r="119" spans="1:11" ht="14.1" customHeight="1">
      <c r="A119" s="69"/>
      <c r="B119" s="198" t="s">
        <v>164</v>
      </c>
      <c r="C119" s="96"/>
      <c r="D119" s="108"/>
      <c r="E119" s="71"/>
      <c r="F119" s="71"/>
      <c r="G119" s="71"/>
      <c r="H119" s="109"/>
      <c r="I119" s="71"/>
      <c r="J119" s="71"/>
      <c r="K119" s="71"/>
    </row>
    <row r="120" spans="1:11" ht="14.1" customHeight="1">
      <c r="A120" s="69"/>
      <c r="B120" s="96" t="s">
        <v>73</v>
      </c>
      <c r="C120" s="96"/>
      <c r="D120" s="80">
        <f>Mes!J172</f>
        <v>1542.145</v>
      </c>
      <c r="E120" s="68" t="s">
        <v>10</v>
      </c>
      <c r="F120" s="82"/>
      <c r="G120" s="83"/>
      <c r="H120" s="84"/>
      <c r="I120" s="85" t="s">
        <v>6</v>
      </c>
      <c r="J120" s="86"/>
      <c r="K120" s="98"/>
    </row>
    <row r="121" spans="1:11" ht="14.1" customHeight="1">
      <c r="A121" s="69"/>
      <c r="B121" s="96"/>
      <c r="C121" s="96"/>
      <c r="D121" s="80"/>
      <c r="E121" s="68"/>
      <c r="F121" s="82"/>
      <c r="G121" s="83"/>
      <c r="H121" s="84"/>
      <c r="I121" s="85"/>
      <c r="J121" s="86"/>
      <c r="K121" s="98"/>
    </row>
    <row r="122" spans="1:11" ht="14.1" customHeight="1">
      <c r="A122" s="78">
        <v>8</v>
      </c>
      <c r="B122" s="96" t="s">
        <v>352</v>
      </c>
      <c r="C122" s="96"/>
      <c r="D122" s="100"/>
      <c r="E122" s="101"/>
      <c r="F122" s="82"/>
      <c r="G122" s="85"/>
      <c r="H122" s="101"/>
      <c r="I122" s="85"/>
      <c r="J122" s="82"/>
      <c r="K122" s="98"/>
    </row>
    <row r="123" spans="1:11" ht="14.25" customHeight="1">
      <c r="A123" s="78"/>
      <c r="B123" s="96" t="s">
        <v>353</v>
      </c>
      <c r="C123" s="96"/>
      <c r="D123" s="239">
        <f>Mes!J175</f>
        <v>8</v>
      </c>
      <c r="E123" s="68" t="s">
        <v>17</v>
      </c>
      <c r="F123" s="82"/>
      <c r="G123" s="83"/>
      <c r="H123" s="84"/>
      <c r="I123" s="85" t="s">
        <v>4</v>
      </c>
      <c r="J123" s="86"/>
      <c r="K123" s="98"/>
    </row>
    <row r="124" spans="1:11" ht="14.25" customHeight="1" thickBot="1">
      <c r="A124" s="69"/>
      <c r="B124" s="102"/>
      <c r="C124" s="103"/>
      <c r="D124" s="103"/>
      <c r="E124" s="81"/>
      <c r="F124" s="103"/>
      <c r="G124" s="103"/>
      <c r="H124" s="104"/>
      <c r="I124" s="105" t="s">
        <v>55</v>
      </c>
      <c r="J124" s="123"/>
      <c r="K124" s="124"/>
    </row>
    <row r="125" spans="1:11" ht="14.25" customHeight="1">
      <c r="A125" s="69"/>
      <c r="B125" s="102"/>
      <c r="C125" s="103"/>
      <c r="D125" s="103"/>
      <c r="E125" s="81"/>
      <c r="F125" s="82"/>
      <c r="G125" s="83"/>
      <c r="H125" s="84"/>
      <c r="I125" s="121"/>
      <c r="J125" s="125"/>
      <c r="K125" s="87"/>
    </row>
    <row r="126" spans="1:11" ht="14.25" customHeight="1">
      <c r="A126" s="69"/>
      <c r="B126" s="55" t="s">
        <v>143</v>
      </c>
      <c r="C126" s="56"/>
      <c r="D126" s="103"/>
      <c r="E126" s="81"/>
      <c r="F126" s="82"/>
      <c r="G126" s="83"/>
      <c r="H126" s="84"/>
      <c r="I126" s="121"/>
      <c r="J126" s="125"/>
      <c r="K126" s="87"/>
    </row>
    <row r="127" spans="1:11" ht="14.25" customHeight="1">
      <c r="A127" s="78">
        <v>1</v>
      </c>
      <c r="B127" s="96" t="s">
        <v>172</v>
      </c>
      <c r="C127" s="96"/>
      <c r="D127" s="96"/>
      <c r="E127" s="96"/>
      <c r="F127" s="96"/>
      <c r="G127" s="96"/>
      <c r="H127" s="96"/>
      <c r="I127" s="96"/>
      <c r="J127" s="96"/>
      <c r="K127" s="96"/>
    </row>
    <row r="128" spans="1:11" ht="14.25" customHeight="1">
      <c r="A128" s="78"/>
      <c r="B128" s="96" t="s">
        <v>173</v>
      </c>
      <c r="C128" s="96"/>
      <c r="D128" s="96"/>
      <c r="E128" s="96"/>
      <c r="F128" s="96"/>
      <c r="G128" s="96"/>
      <c r="H128" s="96"/>
      <c r="I128" s="96"/>
      <c r="J128" s="96"/>
      <c r="K128" s="96"/>
    </row>
    <row r="129" spans="1:11" ht="14.25" customHeight="1">
      <c r="A129" s="78"/>
      <c r="B129" s="96" t="s">
        <v>174</v>
      </c>
      <c r="C129" s="96"/>
      <c r="D129" s="96"/>
      <c r="E129" s="96"/>
      <c r="F129" s="96"/>
      <c r="G129" s="96"/>
      <c r="H129" s="96"/>
      <c r="I129" s="96"/>
      <c r="J129" s="96"/>
      <c r="K129" s="96"/>
    </row>
    <row r="130" spans="1:11" ht="14.25" customHeight="1">
      <c r="A130" s="78"/>
      <c r="B130" s="96" t="s">
        <v>175</v>
      </c>
      <c r="C130" s="96"/>
      <c r="D130" s="96"/>
      <c r="E130" s="68"/>
      <c r="F130" s="82"/>
      <c r="G130" s="83"/>
      <c r="H130" s="84"/>
      <c r="I130" s="85"/>
      <c r="J130" s="86"/>
      <c r="K130" s="98"/>
    </row>
    <row r="131" spans="1:11" ht="14.25" customHeight="1">
      <c r="A131" s="78"/>
      <c r="B131" s="96" t="s">
        <v>176</v>
      </c>
      <c r="C131" s="96"/>
      <c r="D131" s="80"/>
      <c r="E131" s="68"/>
      <c r="F131" s="82"/>
      <c r="G131" s="83"/>
      <c r="H131" s="84"/>
      <c r="I131" s="85"/>
      <c r="J131" s="86"/>
      <c r="K131" s="98"/>
    </row>
    <row r="132" spans="1:11" ht="14.25" customHeight="1">
      <c r="A132" s="78"/>
      <c r="B132" s="96" t="s">
        <v>177</v>
      </c>
      <c r="C132" s="96"/>
      <c r="D132" s="80"/>
      <c r="E132" s="101"/>
      <c r="F132" s="82"/>
      <c r="G132" s="85"/>
      <c r="H132" s="101"/>
      <c r="I132" s="85"/>
      <c r="J132" s="82"/>
      <c r="K132" s="101"/>
    </row>
    <row r="133" spans="1:11" ht="14.25" customHeight="1">
      <c r="A133" s="78"/>
      <c r="B133" s="96" t="s">
        <v>178</v>
      </c>
      <c r="C133" s="96"/>
      <c r="D133" s="100"/>
      <c r="E133" s="101"/>
      <c r="F133" s="82"/>
      <c r="G133" s="85"/>
      <c r="H133" s="101"/>
      <c r="I133" s="85"/>
      <c r="J133" s="82"/>
      <c r="K133" s="101"/>
    </row>
    <row r="134" spans="1:11" ht="14.25" customHeight="1">
      <c r="A134" s="78"/>
      <c r="B134" s="96" t="s">
        <v>179</v>
      </c>
      <c r="C134" s="96"/>
      <c r="D134" s="100"/>
      <c r="E134" s="71"/>
      <c r="F134" s="71"/>
      <c r="G134" s="71"/>
      <c r="H134" s="109"/>
      <c r="I134" s="71"/>
      <c r="J134" s="71"/>
      <c r="K134" s="71"/>
    </row>
    <row r="135" spans="1:11" ht="14.25" customHeight="1">
      <c r="A135" s="78"/>
      <c r="B135" s="96" t="s">
        <v>180</v>
      </c>
      <c r="C135" s="96"/>
      <c r="D135" s="120">
        <f>Mes!J183</f>
        <v>8</v>
      </c>
      <c r="E135" s="109" t="s">
        <v>17</v>
      </c>
      <c r="F135" s="110">
        <v>5088</v>
      </c>
      <c r="G135" s="111" t="s">
        <v>9</v>
      </c>
      <c r="H135" s="104">
        <v>20</v>
      </c>
      <c r="I135" s="112" t="s">
        <v>4</v>
      </c>
      <c r="J135" s="126">
        <f>IF(MID(I135,1,2)=("P."),(ROUND(D135*((F135)+(H135/100)),)),IF(MID(I135,1,2)=("%o"),(ROUND(D135*(((F135)+(H135/100))/1000),)),IF(MID(I135,1,2)=("Ea"),(ROUND(D135*((F135)+(H135/100)),)),ROUND(D135*(((F135)+(H135/100))/100),))))</f>
        <v>40706</v>
      </c>
      <c r="K135" s="127" t="s">
        <v>11</v>
      </c>
    </row>
    <row r="136" spans="1:11" ht="14.25" customHeight="1">
      <c r="A136" s="78"/>
      <c r="B136" s="96"/>
      <c r="C136" s="96"/>
      <c r="D136" s="292" t="s">
        <v>533</v>
      </c>
      <c r="E136" s="292"/>
      <c r="F136" s="292"/>
      <c r="G136" s="292"/>
      <c r="H136" s="292"/>
      <c r="I136" s="292"/>
      <c r="J136" s="292"/>
      <c r="K136" s="292"/>
    </row>
    <row r="137" spans="1:11" ht="14.25" customHeight="1">
      <c r="A137" s="78">
        <v>2</v>
      </c>
      <c r="B137" s="102" t="s">
        <v>354</v>
      </c>
      <c r="C137" s="69"/>
      <c r="D137" s="69"/>
      <c r="E137" s="71"/>
      <c r="F137" s="71"/>
      <c r="G137" s="71"/>
      <c r="H137" s="109"/>
      <c r="I137" s="71"/>
      <c r="J137" s="71"/>
      <c r="K137" s="71"/>
    </row>
    <row r="138" spans="1:11" ht="14.1" customHeight="1">
      <c r="A138" s="78"/>
      <c r="B138" s="102" t="s">
        <v>355</v>
      </c>
      <c r="C138" s="69"/>
      <c r="D138" s="120">
        <f>Mes!J186</f>
        <v>10</v>
      </c>
      <c r="E138" s="109" t="s">
        <v>3</v>
      </c>
      <c r="F138" s="110">
        <v>1109</v>
      </c>
      <c r="G138" s="111" t="s">
        <v>9</v>
      </c>
      <c r="H138" s="104">
        <v>46</v>
      </c>
      <c r="I138" s="112" t="s">
        <v>4</v>
      </c>
      <c r="J138" s="113">
        <f>IF(MID(I138,1,2)=("P."),(ROUND(D138*((F138)+(H138/100)),)),IF(MID(I138,1,2)=("%o"),(ROUND(D138*(((F138)+(H138/100))/1000),)),IF(MID(I138,1,2)=("Ea"),(ROUND(D138*((F138)+(H138/100)),)),ROUND(D138*(((F138)+(H138/100))/100),))))</f>
        <v>11095</v>
      </c>
      <c r="K138" s="114" t="s">
        <v>11</v>
      </c>
    </row>
    <row r="139" spans="1:11" ht="14.1" customHeight="1">
      <c r="A139" s="78"/>
      <c r="B139" s="102"/>
      <c r="C139" s="69"/>
      <c r="D139" s="292" t="s">
        <v>534</v>
      </c>
      <c r="E139" s="292"/>
      <c r="F139" s="292"/>
      <c r="G139" s="292"/>
      <c r="H139" s="292"/>
      <c r="I139" s="292"/>
      <c r="J139" s="292"/>
      <c r="K139" s="292"/>
    </row>
    <row r="140" spans="1:11" ht="14.1" customHeight="1">
      <c r="A140" s="69">
        <v>3</v>
      </c>
      <c r="B140" s="102" t="s">
        <v>181</v>
      </c>
      <c r="C140" s="103"/>
      <c r="D140" s="120"/>
      <c r="E140" s="109"/>
      <c r="F140" s="110"/>
      <c r="G140" s="111"/>
      <c r="H140" s="104"/>
      <c r="I140" s="112"/>
      <c r="J140" s="126"/>
      <c r="K140" s="127"/>
    </row>
    <row r="141" spans="1:11" ht="14.1" customHeight="1">
      <c r="A141" s="69"/>
      <c r="B141" s="102" t="s">
        <v>182</v>
      </c>
      <c r="C141" s="103"/>
      <c r="D141" s="120"/>
      <c r="E141" s="71"/>
      <c r="F141" s="71"/>
      <c r="G141" s="71"/>
      <c r="H141" s="71"/>
      <c r="I141" s="71"/>
      <c r="J141" s="71"/>
      <c r="K141" s="71"/>
    </row>
    <row r="142" spans="1:11" ht="14.1" customHeight="1">
      <c r="A142" s="69"/>
      <c r="B142" s="102" t="s">
        <v>183</v>
      </c>
      <c r="C142" s="103"/>
      <c r="D142" s="120">
        <f>Mes!J189</f>
        <v>16</v>
      </c>
      <c r="E142" s="109" t="s">
        <v>17</v>
      </c>
      <c r="F142" s="110">
        <v>889</v>
      </c>
      <c r="G142" s="111" t="s">
        <v>9</v>
      </c>
      <c r="H142" s="104">
        <v>46</v>
      </c>
      <c r="I142" s="112" t="s">
        <v>4</v>
      </c>
      <c r="J142" s="113">
        <f>IF(MID(I142,1,2)=("P."),(ROUND(D142*((F142)+(H142/100)),)),IF(MID(I142,1,2)=("%o"),(ROUND(D142*(((F142)+(H142/100))/1000),)),IF(MID(I142,1,2)=("Ea"),(ROUND(D142*((F142)+(H142/100)),)),ROUND(D142*(((F142)+(H142/100))/100),))))</f>
        <v>14231</v>
      </c>
      <c r="K142" s="114" t="s">
        <v>11</v>
      </c>
    </row>
    <row r="143" spans="1:11" ht="14.1" customHeight="1">
      <c r="A143" s="69"/>
      <c r="B143" s="102"/>
      <c r="C143" s="103"/>
      <c r="D143" s="292" t="s">
        <v>535</v>
      </c>
      <c r="E143" s="292"/>
      <c r="F143" s="292"/>
      <c r="G143" s="292"/>
      <c r="H143" s="292"/>
      <c r="I143" s="292"/>
      <c r="J143" s="292"/>
      <c r="K143" s="292"/>
    </row>
    <row r="144" spans="1:11" ht="14.1" customHeight="1">
      <c r="A144" s="78">
        <v>4</v>
      </c>
      <c r="B144" s="96" t="s">
        <v>132</v>
      </c>
      <c r="C144" s="96"/>
      <c r="D144" s="120"/>
      <c r="E144" s="109"/>
      <c r="F144" s="110"/>
      <c r="G144" s="111"/>
      <c r="H144" s="104"/>
      <c r="I144" s="112"/>
      <c r="J144" s="126"/>
      <c r="K144" s="127"/>
    </row>
    <row r="145" spans="1:11" ht="14.1" customHeight="1">
      <c r="A145" s="78"/>
      <c r="B145" s="96" t="s">
        <v>133</v>
      </c>
      <c r="C145" s="69"/>
      <c r="D145" s="120"/>
      <c r="E145" s="109"/>
      <c r="F145" s="110"/>
      <c r="G145" s="111"/>
      <c r="H145" s="104"/>
      <c r="I145" s="112"/>
      <c r="J145" s="126"/>
      <c r="K145" s="127"/>
    </row>
    <row r="146" spans="1:11" ht="14.1" customHeight="1">
      <c r="A146" s="78"/>
      <c r="B146" s="96" t="s">
        <v>134</v>
      </c>
      <c r="C146" s="69"/>
      <c r="D146" s="120">
        <f>Mes!J192</f>
        <v>4</v>
      </c>
      <c r="E146" s="109" t="s">
        <v>17</v>
      </c>
      <c r="F146" s="110">
        <v>3432</v>
      </c>
      <c r="G146" s="111" t="s">
        <v>9</v>
      </c>
      <c r="H146" s="104">
        <v>0</v>
      </c>
      <c r="I146" s="112" t="s">
        <v>4</v>
      </c>
      <c r="J146" s="126">
        <f>IF(MID(I146,1,2)=("P."),(ROUND(D146*((F146)+(H146/100)),)),IF(MID(I146,1,2)=("%o"),(ROUND(D146*(((F146)+(H146/100))/1000),)),IF(MID(I146,1,2)=("Ea"),(ROUND(D146*((F146)+(H146/100)),)),ROUND(D146*(((F146)+(H146/100))/100),))))</f>
        <v>13728</v>
      </c>
      <c r="K146" s="127" t="s">
        <v>11</v>
      </c>
    </row>
    <row r="147" spans="1:11" ht="14.1" customHeight="1">
      <c r="A147" s="78"/>
      <c r="B147" s="96"/>
      <c r="C147" s="69"/>
      <c r="D147" s="292" t="s">
        <v>536</v>
      </c>
      <c r="E147" s="292"/>
      <c r="F147" s="292"/>
      <c r="G147" s="292"/>
      <c r="H147" s="292"/>
      <c r="I147" s="292"/>
      <c r="J147" s="292"/>
      <c r="K147" s="292"/>
    </row>
    <row r="148" spans="1:11" ht="14.1" customHeight="1">
      <c r="A148" s="78">
        <v>5</v>
      </c>
      <c r="B148" s="102" t="s">
        <v>184</v>
      </c>
      <c r="C148" s="69"/>
      <c r="D148" s="120"/>
      <c r="E148" s="109"/>
      <c r="F148" s="110"/>
      <c r="G148" s="111"/>
      <c r="H148" s="104"/>
      <c r="I148" s="112"/>
      <c r="J148" s="126"/>
      <c r="K148" s="127"/>
    </row>
    <row r="149" spans="1:11" ht="14.1" customHeight="1">
      <c r="A149" s="78"/>
      <c r="B149" s="102" t="s">
        <v>185</v>
      </c>
      <c r="C149" s="69"/>
      <c r="D149" s="120"/>
      <c r="E149" s="109"/>
      <c r="F149" s="110"/>
      <c r="G149" s="111"/>
      <c r="H149" s="104"/>
      <c r="I149" s="112"/>
      <c r="J149" s="126"/>
      <c r="K149" s="127"/>
    </row>
    <row r="150" spans="1:11" ht="14.1" customHeight="1">
      <c r="A150" s="78"/>
      <c r="B150" s="102" t="s">
        <v>186</v>
      </c>
      <c r="C150" s="69"/>
      <c r="D150" s="120"/>
      <c r="E150" s="109"/>
      <c r="F150" s="110"/>
      <c r="G150" s="111"/>
      <c r="H150" s="104"/>
      <c r="I150" s="112"/>
      <c r="J150" s="126"/>
      <c r="K150" s="127"/>
    </row>
    <row r="151" spans="1:11" ht="14.1" customHeight="1">
      <c r="A151" s="78"/>
      <c r="B151" s="102" t="s">
        <v>187</v>
      </c>
      <c r="C151" s="69"/>
      <c r="D151" s="120"/>
      <c r="E151" s="109"/>
      <c r="F151" s="110"/>
      <c r="G151" s="111"/>
      <c r="H151" s="104"/>
      <c r="I151" s="112"/>
      <c r="J151" s="126"/>
      <c r="K151" s="127"/>
    </row>
    <row r="152" spans="1:11" ht="14.1" customHeight="1">
      <c r="A152" s="78"/>
      <c r="B152" s="102" t="s">
        <v>188</v>
      </c>
      <c r="C152" s="96"/>
      <c r="D152" s="100"/>
      <c r="E152" s="101"/>
      <c r="F152" s="82"/>
      <c r="G152" s="85"/>
      <c r="H152" s="101"/>
      <c r="I152" s="85"/>
      <c r="J152" s="82"/>
      <c r="K152" s="101"/>
    </row>
    <row r="153" spans="1:11" ht="14.1" customHeight="1">
      <c r="A153" s="69"/>
      <c r="B153" s="102" t="s">
        <v>189</v>
      </c>
      <c r="C153" s="96"/>
      <c r="D153" s="100"/>
      <c r="E153" s="101"/>
      <c r="F153" s="82"/>
      <c r="G153" s="85"/>
      <c r="H153" s="101"/>
      <c r="I153" s="85"/>
      <c r="J153" s="82"/>
      <c r="K153" s="101"/>
    </row>
    <row r="154" spans="1:11" ht="14.1" customHeight="1">
      <c r="A154" s="78"/>
      <c r="B154" s="102" t="s">
        <v>190</v>
      </c>
      <c r="C154" s="69"/>
      <c r="D154" s="69"/>
      <c r="E154" s="69"/>
      <c r="F154" s="69"/>
      <c r="G154" s="69"/>
      <c r="H154" s="95"/>
      <c r="I154" s="69"/>
      <c r="J154" s="69"/>
      <c r="K154" s="69"/>
    </row>
    <row r="155" spans="1:11" ht="14.1" customHeight="1">
      <c r="A155" s="69"/>
      <c r="B155" s="96" t="s">
        <v>191</v>
      </c>
      <c r="C155" s="69"/>
      <c r="D155" s="120">
        <f>Mes!J195</f>
        <v>10</v>
      </c>
      <c r="E155" s="109" t="s">
        <v>17</v>
      </c>
      <c r="F155" s="110">
        <v>2042</v>
      </c>
      <c r="G155" s="111" t="s">
        <v>9</v>
      </c>
      <c r="H155" s="104">
        <v>43</v>
      </c>
      <c r="I155" s="112" t="s">
        <v>4</v>
      </c>
      <c r="J155" s="126">
        <f>IF(MID(I155,1,2)=("P."),(ROUND(D155*((F155)+(H155/100)),)),IF(MID(I155,1,2)=("%o"),(ROUND(D155*(((F155)+(H155/100))/1000),)),IF(MID(I155,1,2)=("Ea"),(ROUND(D155*((F155)+(H155/100)),)),ROUND(D155*(((F155)+(H155/100))/100),))))</f>
        <v>20424</v>
      </c>
      <c r="K155" s="127" t="s">
        <v>11</v>
      </c>
    </row>
    <row r="156" spans="1:11" ht="14.1" customHeight="1">
      <c r="A156" s="69"/>
      <c r="B156" s="96"/>
      <c r="C156" s="69"/>
      <c r="D156" s="292" t="s">
        <v>537</v>
      </c>
      <c r="E156" s="292"/>
      <c r="F156" s="292"/>
      <c r="G156" s="292"/>
      <c r="H156" s="292"/>
      <c r="I156" s="292"/>
      <c r="J156" s="292"/>
      <c r="K156" s="292"/>
    </row>
    <row r="157" spans="1:11" ht="14.1" customHeight="1">
      <c r="A157" s="78">
        <v>6</v>
      </c>
      <c r="B157" s="102" t="s">
        <v>363</v>
      </c>
      <c r="C157" s="69"/>
      <c r="D157" s="120"/>
      <c r="E157" s="109"/>
      <c r="F157" s="110"/>
      <c r="G157" s="111"/>
      <c r="H157" s="104"/>
      <c r="I157" s="112"/>
      <c r="J157" s="126"/>
      <c r="K157" s="127"/>
    </row>
    <row r="158" spans="1:11" ht="14.1" customHeight="1">
      <c r="A158" s="78"/>
      <c r="B158" s="102" t="s">
        <v>364</v>
      </c>
      <c r="C158" s="69"/>
      <c r="D158" s="120">
        <f>Mes!J198</f>
        <v>12</v>
      </c>
      <c r="E158" s="109" t="s">
        <v>3</v>
      </c>
      <c r="F158" s="110">
        <v>2882</v>
      </c>
      <c r="G158" s="111" t="s">
        <v>9</v>
      </c>
      <c r="H158" s="104">
        <v>0</v>
      </c>
      <c r="I158" s="112" t="s">
        <v>4</v>
      </c>
      <c r="J158" s="126">
        <f>IF(MID(I158,1,2)=("P."),(ROUND(D158*((F158)+(H158/100)),)),IF(MID(I158,1,2)=("%o"),(ROUND(D158*(((F158)+(H158/100))/1000),)),IF(MID(I158,1,2)=("Ea"),(ROUND(D158*((F158)+(H158/100)),)),ROUND(D158*(((F158)+(H158/100))/100),))))</f>
        <v>34584</v>
      </c>
      <c r="K158" s="127" t="s">
        <v>11</v>
      </c>
    </row>
    <row r="159" spans="1:11" ht="14.1" customHeight="1">
      <c r="A159" s="78"/>
      <c r="B159" s="71"/>
      <c r="C159" s="96"/>
      <c r="D159" s="292" t="s">
        <v>538</v>
      </c>
      <c r="E159" s="292"/>
      <c r="F159" s="292"/>
      <c r="G159" s="292"/>
      <c r="H159" s="292"/>
      <c r="I159" s="292"/>
      <c r="J159" s="292"/>
      <c r="K159" s="292"/>
    </row>
    <row r="160" spans="1:11" ht="14.1" customHeight="1">
      <c r="A160" s="137">
        <v>7</v>
      </c>
      <c r="B160" s="71" t="s">
        <v>356</v>
      </c>
    </row>
    <row r="161" spans="1:12" ht="14.1" customHeight="1">
      <c r="A161" s="69"/>
      <c r="B161" s="102" t="s">
        <v>357</v>
      </c>
      <c r="C161" s="69"/>
      <c r="D161" s="120"/>
      <c r="E161" s="109"/>
      <c r="F161" s="110"/>
      <c r="G161" s="111"/>
      <c r="H161" s="104"/>
      <c r="I161" s="112"/>
      <c r="J161" s="126"/>
      <c r="K161" s="127"/>
    </row>
    <row r="162" spans="1:12" ht="14.1" customHeight="1">
      <c r="B162" s="71" t="s">
        <v>358</v>
      </c>
    </row>
    <row r="163" spans="1:12" ht="14.1" customHeight="1">
      <c r="B163" s="71" t="s">
        <v>359</v>
      </c>
    </row>
    <row r="164" spans="1:12" ht="14.1" customHeight="1">
      <c r="B164" s="71" t="s">
        <v>360</v>
      </c>
    </row>
    <row r="165" spans="1:12" ht="14.1" customHeight="1">
      <c r="A165" s="69"/>
      <c r="B165" s="102" t="s">
        <v>361</v>
      </c>
      <c r="C165" s="103"/>
      <c r="D165" s="120"/>
      <c r="E165" s="109"/>
      <c r="F165" s="110"/>
      <c r="G165" s="111"/>
      <c r="H165" s="104"/>
      <c r="I165" s="112"/>
      <c r="J165" s="113"/>
      <c r="K165" s="114"/>
    </row>
    <row r="166" spans="1:12" ht="14.1" customHeight="1">
      <c r="B166" s="71" t="s">
        <v>362</v>
      </c>
      <c r="D166" s="120">
        <f>Mes!J201</f>
        <v>8</v>
      </c>
      <c r="E166" s="109" t="s">
        <v>17</v>
      </c>
      <c r="F166" s="110">
        <v>5052</v>
      </c>
      <c r="G166" s="111" t="s">
        <v>9</v>
      </c>
      <c r="H166" s="104">
        <v>30</v>
      </c>
      <c r="I166" s="112" t="s">
        <v>4</v>
      </c>
      <c r="J166" s="113">
        <f>IF(MID(I166,1,2)=("P."),(ROUND(D166*((F166)+(H166/100)),)),IF(MID(I166,1,2)=("%o"),(ROUND(D166*(((F166)+(H166/100))/1000),)),IF(MID(I166,1,2)=("Ea"),(ROUND(D166*((F166)+(H166/100)),)),ROUND(D166*(((F166)+(H166/100))/100),))))</f>
        <v>40418</v>
      </c>
      <c r="K166" s="114" t="s">
        <v>11</v>
      </c>
    </row>
    <row r="167" spans="1:12" ht="14.1" customHeight="1">
      <c r="B167" s="71"/>
      <c r="D167" s="292" t="s">
        <v>539</v>
      </c>
      <c r="E167" s="292"/>
      <c r="F167" s="292"/>
      <c r="G167" s="292"/>
      <c r="H167" s="292"/>
      <c r="I167" s="292"/>
      <c r="J167" s="292"/>
      <c r="K167" s="292"/>
    </row>
    <row r="168" spans="1:12" ht="14.1" customHeight="1">
      <c r="A168" s="78"/>
      <c r="B168" s="71"/>
      <c r="C168" s="103"/>
      <c r="D168" s="71"/>
      <c r="E168" s="101"/>
      <c r="F168" s="101" t="s">
        <v>115</v>
      </c>
      <c r="G168" s="117"/>
      <c r="H168" s="84"/>
      <c r="I168" s="85"/>
      <c r="J168" s="128">
        <f>SUM(J135:J166)</f>
        <v>175186</v>
      </c>
      <c r="K168" s="114" t="s">
        <v>11</v>
      </c>
    </row>
    <row r="169" spans="1:12" ht="14.1" customHeight="1">
      <c r="A169" s="78"/>
      <c r="B169" s="71"/>
      <c r="C169" s="103"/>
      <c r="D169" s="71" t="s">
        <v>490</v>
      </c>
      <c r="E169" s="101"/>
      <c r="F169" s="101"/>
      <c r="G169" s="117"/>
      <c r="H169" s="84"/>
      <c r="I169" s="85"/>
      <c r="J169" s="122"/>
      <c r="K169" s="114"/>
    </row>
    <row r="170" spans="1:12" ht="14.1" customHeight="1" thickBot="1">
      <c r="A170" s="78"/>
      <c r="B170" s="71"/>
      <c r="C170" s="103"/>
      <c r="D170" s="71"/>
      <c r="E170" s="101"/>
      <c r="F170" s="101"/>
      <c r="G170" s="117"/>
      <c r="H170" s="84"/>
      <c r="I170" s="82" t="s">
        <v>135</v>
      </c>
      <c r="J170" s="179"/>
      <c r="K170" s="114"/>
    </row>
    <row r="171" spans="1:12" ht="14.1" customHeight="1">
      <c r="A171" s="78"/>
      <c r="B171" s="96"/>
      <c r="C171" s="96"/>
      <c r="D171" s="129"/>
      <c r="E171" s="101"/>
      <c r="F171" s="82"/>
      <c r="G171" s="117"/>
      <c r="H171" s="84"/>
      <c r="I171" s="85"/>
      <c r="J171" s="125"/>
      <c r="K171" s="87"/>
    </row>
    <row r="172" spans="1:12" ht="14.1" customHeight="1">
      <c r="A172" s="130"/>
      <c r="B172" s="60" t="s">
        <v>116</v>
      </c>
      <c r="C172" s="96"/>
      <c r="D172" s="129"/>
      <c r="E172" s="101"/>
      <c r="F172" s="82"/>
      <c r="G172" s="117"/>
      <c r="H172" s="84"/>
      <c r="I172" s="85"/>
      <c r="J172" s="86"/>
      <c r="K172" s="87"/>
    </row>
    <row r="173" spans="1:12" ht="14.1" customHeight="1">
      <c r="A173" s="78">
        <v>1</v>
      </c>
      <c r="B173" s="96" t="s">
        <v>129</v>
      </c>
      <c r="C173" s="96"/>
      <c r="D173" s="108"/>
      <c r="E173" s="101"/>
      <c r="F173" s="82"/>
      <c r="G173" s="117"/>
      <c r="H173" s="84"/>
      <c r="I173" s="85"/>
      <c r="J173" s="86"/>
      <c r="K173" s="87"/>
      <c r="L173" s="71"/>
    </row>
    <row r="174" spans="1:12" ht="14.1" customHeight="1">
      <c r="A174" s="96"/>
      <c r="B174" s="96" t="s">
        <v>86</v>
      </c>
      <c r="C174" s="96"/>
      <c r="D174" s="108"/>
      <c r="E174" s="101"/>
      <c r="F174" s="82"/>
      <c r="G174" s="117"/>
      <c r="H174" s="84"/>
      <c r="I174" s="85"/>
      <c r="J174" s="86"/>
      <c r="K174" s="87"/>
      <c r="L174" s="71"/>
    </row>
    <row r="175" spans="1:12" ht="14.1" customHeight="1">
      <c r="A175" s="96"/>
      <c r="B175" s="96" t="s">
        <v>87</v>
      </c>
      <c r="C175" s="96"/>
      <c r="D175" s="108"/>
      <c r="E175" s="101"/>
      <c r="F175" s="82"/>
      <c r="G175" s="117"/>
      <c r="H175" s="84"/>
      <c r="I175" s="85"/>
      <c r="J175" s="86"/>
      <c r="K175" s="87"/>
      <c r="L175" s="71"/>
    </row>
    <row r="176" spans="1:12" ht="14.1" customHeight="1">
      <c r="A176" s="96"/>
      <c r="B176" s="96" t="s">
        <v>88</v>
      </c>
      <c r="C176" s="96"/>
      <c r="D176" s="108"/>
      <c r="E176" s="96"/>
      <c r="F176" s="96"/>
      <c r="G176" s="96"/>
      <c r="H176" s="96"/>
      <c r="I176" s="96"/>
      <c r="J176" s="96"/>
      <c r="K176" s="96"/>
      <c r="L176" s="71"/>
    </row>
    <row r="177" spans="1:12" ht="14.1" customHeight="1">
      <c r="A177" s="78"/>
      <c r="B177" s="96" t="s">
        <v>89</v>
      </c>
      <c r="C177" s="96"/>
      <c r="D177" s="96"/>
      <c r="E177" s="71"/>
      <c r="F177" s="71"/>
      <c r="G177" s="71"/>
      <c r="H177" s="109"/>
      <c r="I177" s="71"/>
      <c r="J177" s="71"/>
      <c r="K177" s="71"/>
      <c r="L177" s="71"/>
    </row>
    <row r="178" spans="1:12" ht="14.1" customHeight="1">
      <c r="A178" s="78"/>
      <c r="B178" s="96" t="s">
        <v>121</v>
      </c>
      <c r="C178" s="96"/>
      <c r="D178" s="118">
        <f>Mes!J206</f>
        <v>168</v>
      </c>
      <c r="E178" s="109" t="s">
        <v>22</v>
      </c>
      <c r="F178" s="110"/>
      <c r="G178" s="111"/>
      <c r="H178" s="104"/>
      <c r="I178" s="112" t="s">
        <v>91</v>
      </c>
      <c r="J178" s="113"/>
      <c r="K178" s="114"/>
    </row>
    <row r="179" spans="1:12" ht="14.1" customHeight="1">
      <c r="B179" s="96" t="s">
        <v>141</v>
      </c>
      <c r="C179" s="96"/>
      <c r="D179" s="118">
        <f>Mes!J207</f>
        <v>60</v>
      </c>
      <c r="E179" s="109" t="s">
        <v>22</v>
      </c>
      <c r="F179" s="110"/>
      <c r="G179" s="111"/>
      <c r="H179" s="104"/>
      <c r="I179" s="112" t="s">
        <v>91</v>
      </c>
      <c r="J179" s="113"/>
      <c r="K179" s="114"/>
    </row>
    <row r="180" spans="1:12" ht="14.1" customHeight="1">
      <c r="A180" s="78"/>
      <c r="B180" s="96" t="s">
        <v>90</v>
      </c>
      <c r="C180" s="96"/>
      <c r="D180" s="118">
        <f>Mes!J208</f>
        <v>80</v>
      </c>
      <c r="E180" s="109" t="s">
        <v>22</v>
      </c>
      <c r="F180" s="110"/>
      <c r="G180" s="111"/>
      <c r="H180" s="104"/>
      <c r="I180" s="112" t="s">
        <v>91</v>
      </c>
      <c r="J180" s="113"/>
      <c r="K180" s="114"/>
    </row>
    <row r="181" spans="1:12" ht="14.1" customHeight="1">
      <c r="A181" s="78"/>
      <c r="B181" s="96"/>
      <c r="C181" s="96"/>
      <c r="D181" s="118"/>
      <c r="E181" s="109"/>
      <c r="F181" s="110"/>
      <c r="G181" s="111"/>
      <c r="H181" s="104"/>
      <c r="I181" s="112"/>
      <c r="J181" s="113"/>
      <c r="K181" s="114"/>
    </row>
    <row r="182" spans="1:12" ht="14.1" customHeight="1">
      <c r="A182" s="78">
        <v>2</v>
      </c>
      <c r="B182" s="96" t="s">
        <v>92</v>
      </c>
      <c r="C182" s="96"/>
      <c r="D182" s="108"/>
      <c r="E182" s="101"/>
      <c r="F182" s="82"/>
      <c r="G182" s="117"/>
      <c r="H182" s="84"/>
      <c r="I182" s="85"/>
      <c r="J182" s="86"/>
      <c r="K182" s="114"/>
    </row>
    <row r="183" spans="1:12" ht="14.1" customHeight="1">
      <c r="A183" s="96"/>
      <c r="B183" s="96" t="s">
        <v>93</v>
      </c>
      <c r="C183" s="96"/>
      <c r="D183" s="108"/>
      <c r="E183" s="101"/>
      <c r="F183" s="82"/>
      <c r="G183" s="117"/>
      <c r="H183" s="84"/>
      <c r="I183" s="85"/>
      <c r="J183" s="86"/>
      <c r="K183" s="114"/>
    </row>
    <row r="184" spans="1:12" ht="14.1" customHeight="1">
      <c r="A184" s="96"/>
      <c r="B184" s="96" t="s">
        <v>94</v>
      </c>
      <c r="C184" s="96"/>
      <c r="D184" s="108"/>
      <c r="E184" s="101"/>
      <c r="F184" s="82"/>
      <c r="G184" s="117"/>
      <c r="H184" s="84"/>
      <c r="I184" s="85"/>
      <c r="J184" s="86"/>
      <c r="K184" s="114"/>
    </row>
    <row r="185" spans="1:12" ht="14.1" customHeight="1">
      <c r="A185" s="96"/>
      <c r="B185" s="96" t="s">
        <v>95</v>
      </c>
      <c r="C185" s="96"/>
      <c r="D185" s="108"/>
      <c r="E185" s="101"/>
      <c r="F185" s="82"/>
      <c r="G185" s="117"/>
      <c r="H185" s="84"/>
      <c r="I185" s="85"/>
      <c r="J185" s="86"/>
      <c r="K185" s="114"/>
    </row>
    <row r="186" spans="1:12" ht="14.1" customHeight="1">
      <c r="A186" s="78"/>
      <c r="B186" s="96" t="s">
        <v>82</v>
      </c>
      <c r="C186" s="96"/>
      <c r="D186" s="108"/>
      <c r="E186" s="101"/>
      <c r="F186" s="82"/>
      <c r="G186" s="117"/>
      <c r="H186" s="84"/>
      <c r="I186" s="85"/>
      <c r="J186" s="86"/>
      <c r="K186" s="114"/>
    </row>
    <row r="187" spans="1:12" ht="14.1" customHeight="1">
      <c r="A187" s="78"/>
      <c r="B187" s="96" t="s">
        <v>83</v>
      </c>
      <c r="C187" s="96"/>
      <c r="D187" s="108"/>
      <c r="E187" s="96"/>
      <c r="F187" s="96"/>
      <c r="G187" s="96"/>
      <c r="H187" s="96"/>
      <c r="I187" s="96"/>
      <c r="J187" s="96"/>
      <c r="K187" s="96"/>
    </row>
    <row r="188" spans="1:12" ht="14.1" customHeight="1">
      <c r="A188" s="78"/>
      <c r="B188" s="96" t="s">
        <v>73</v>
      </c>
      <c r="C188" s="96"/>
      <c r="D188" s="96"/>
      <c r="E188" s="71"/>
      <c r="F188" s="71"/>
      <c r="G188" s="71"/>
      <c r="H188" s="109"/>
      <c r="I188" s="71"/>
      <c r="J188" s="71"/>
      <c r="K188" s="71"/>
    </row>
    <row r="189" spans="1:12" ht="14.1" customHeight="1">
      <c r="A189" s="78"/>
      <c r="B189" s="96" t="s">
        <v>96</v>
      </c>
      <c r="C189" s="96"/>
      <c r="D189" s="120">
        <f>Mes!J211</f>
        <v>7</v>
      </c>
      <c r="E189" s="109" t="s">
        <v>17</v>
      </c>
      <c r="F189" s="110"/>
      <c r="G189" s="111"/>
      <c r="H189" s="104"/>
      <c r="I189" s="112" t="s">
        <v>4</v>
      </c>
      <c r="J189" s="113"/>
      <c r="K189" s="114"/>
    </row>
    <row r="190" spans="1:12" ht="14.1" customHeight="1">
      <c r="A190" s="78"/>
      <c r="B190" s="96" t="s">
        <v>78</v>
      </c>
      <c r="C190" s="96"/>
      <c r="D190" s="120">
        <f>Mes!J212</f>
        <v>7</v>
      </c>
      <c r="E190" s="109" t="s">
        <v>17</v>
      </c>
      <c r="F190" s="110"/>
      <c r="G190" s="111"/>
      <c r="H190" s="104"/>
      <c r="I190" s="112" t="s">
        <v>4</v>
      </c>
      <c r="J190" s="113"/>
      <c r="K190" s="114"/>
    </row>
    <row r="191" spans="1:12" ht="14.1" customHeight="1">
      <c r="A191" s="78"/>
      <c r="B191" s="96" t="s">
        <v>97</v>
      </c>
      <c r="C191" s="96"/>
      <c r="D191" s="120">
        <f>Mes!J213</f>
        <v>4</v>
      </c>
      <c r="E191" s="109" t="s">
        <v>17</v>
      </c>
      <c r="F191" s="110"/>
      <c r="G191" s="111"/>
      <c r="H191" s="104"/>
      <c r="I191" s="112" t="s">
        <v>4</v>
      </c>
      <c r="J191" s="113"/>
      <c r="K191" s="114"/>
    </row>
    <row r="192" spans="1:12" ht="14.1" customHeight="1">
      <c r="A192" s="78"/>
      <c r="B192" s="96"/>
      <c r="C192" s="96"/>
      <c r="D192" s="101" t="s">
        <v>117</v>
      </c>
      <c r="E192" s="101"/>
      <c r="F192" s="71"/>
      <c r="G192" s="117"/>
      <c r="H192" s="84"/>
      <c r="I192" s="85"/>
      <c r="J192" s="128"/>
      <c r="K192" s="114"/>
      <c r="L192" s="71"/>
    </row>
    <row r="193" spans="1:12" ht="14.1" customHeight="1">
      <c r="A193" s="78"/>
      <c r="B193" s="96"/>
      <c r="C193" s="96"/>
      <c r="D193" s="129"/>
      <c r="E193" s="101"/>
      <c r="F193" s="82"/>
      <c r="G193" s="117"/>
      <c r="H193" s="84"/>
      <c r="I193" s="85"/>
      <c r="J193" s="125"/>
      <c r="K193" s="87"/>
      <c r="L193" s="71"/>
    </row>
    <row r="194" spans="1:12" ht="14.1" customHeight="1">
      <c r="A194" s="130"/>
      <c r="B194" s="60" t="s">
        <v>112</v>
      </c>
      <c r="C194" s="96"/>
      <c r="D194" s="129"/>
      <c r="E194" s="119"/>
      <c r="F194" s="110"/>
      <c r="G194" s="111"/>
      <c r="H194" s="104"/>
      <c r="I194" s="112"/>
      <c r="J194" s="113"/>
      <c r="K194" s="114"/>
      <c r="L194" s="71"/>
    </row>
    <row r="195" spans="1:12" ht="14.1" customHeight="1">
      <c r="A195" s="69">
        <v>1</v>
      </c>
      <c r="B195" s="71" t="s">
        <v>79</v>
      </c>
      <c r="C195" s="69"/>
      <c r="D195" s="118"/>
      <c r="E195" s="119"/>
      <c r="F195" s="110"/>
      <c r="G195" s="111"/>
      <c r="H195" s="104"/>
      <c r="I195" s="112"/>
      <c r="J195" s="113"/>
      <c r="K195" s="114"/>
    </row>
    <row r="196" spans="1:12" ht="14.1" customHeight="1">
      <c r="A196" s="69"/>
      <c r="B196" s="71" t="s">
        <v>80</v>
      </c>
      <c r="C196" s="69"/>
      <c r="D196" s="118"/>
      <c r="E196" s="71"/>
      <c r="F196" s="71"/>
      <c r="G196" s="71"/>
      <c r="H196" s="109"/>
      <c r="I196" s="71"/>
      <c r="J196" s="71"/>
      <c r="K196" s="71"/>
    </row>
    <row r="197" spans="1:12" ht="14.1" customHeight="1">
      <c r="A197" s="78"/>
      <c r="B197" s="71" t="s">
        <v>81</v>
      </c>
      <c r="C197" s="69"/>
      <c r="D197" s="120">
        <f>Mes!J226</f>
        <v>146</v>
      </c>
      <c r="E197" s="109" t="s">
        <v>17</v>
      </c>
      <c r="F197" s="110">
        <v>1130</v>
      </c>
      <c r="G197" s="111" t="s">
        <v>9</v>
      </c>
      <c r="H197" s="104">
        <v>0</v>
      </c>
      <c r="I197" s="112" t="s">
        <v>98</v>
      </c>
      <c r="J197" s="113">
        <f>IF(MID(I197,1,2)=("P."),(ROUND(D197*((F197)+(H197/100)),)),IF(MID(I197,1,2)=("%o"),(ROUND(D197*(((F197)+(H197/100))/1000),)),IF(MID(I197,1,2)=("Ea"),(ROUND(D197*((F197)+(H197/100)),)),ROUND(D197*(((F197)+(H197/100))/100),))))</f>
        <v>164980</v>
      </c>
      <c r="K197" s="114" t="s">
        <v>11</v>
      </c>
    </row>
    <row r="198" spans="1:12" ht="14.1" customHeight="1">
      <c r="A198" s="78"/>
      <c r="B198" s="96"/>
      <c r="C198" s="96"/>
      <c r="D198" s="293" t="s">
        <v>540</v>
      </c>
      <c r="E198" s="293"/>
      <c r="F198" s="293"/>
      <c r="G198" s="293"/>
      <c r="H198" s="293"/>
      <c r="I198" s="293"/>
      <c r="J198" s="293"/>
      <c r="K198" s="293"/>
    </row>
    <row r="199" spans="1:12" ht="14.1" customHeight="1">
      <c r="A199" s="78">
        <v>2</v>
      </c>
      <c r="B199" s="71" t="s">
        <v>99</v>
      </c>
      <c r="C199" s="131"/>
      <c r="D199" s="72"/>
      <c r="E199" s="109"/>
      <c r="F199" s="110"/>
      <c r="G199" s="111"/>
      <c r="H199" s="104"/>
      <c r="I199" s="112"/>
      <c r="J199" s="126"/>
      <c r="K199" s="127"/>
    </row>
    <row r="200" spans="1:12" ht="14.1" customHeight="1">
      <c r="A200" s="78"/>
      <c r="B200" s="71" t="s">
        <v>100</v>
      </c>
      <c r="C200" s="131"/>
      <c r="D200" s="72"/>
      <c r="E200" s="71"/>
      <c r="F200" s="71"/>
      <c r="G200" s="71"/>
      <c r="H200" s="109"/>
      <c r="I200" s="71"/>
      <c r="J200" s="71"/>
      <c r="K200" s="71"/>
    </row>
    <row r="201" spans="1:12" ht="14.1" customHeight="1">
      <c r="A201" s="78"/>
      <c r="B201" s="71" t="s">
        <v>101</v>
      </c>
      <c r="C201" s="131"/>
      <c r="D201" s="120">
        <f>Mes!J233</f>
        <v>28</v>
      </c>
      <c r="E201" s="109" t="s">
        <v>3</v>
      </c>
      <c r="F201" s="110">
        <v>985</v>
      </c>
      <c r="G201" s="111" t="s">
        <v>9</v>
      </c>
      <c r="H201" s="104">
        <v>0</v>
      </c>
      <c r="I201" s="112" t="s">
        <v>98</v>
      </c>
      <c r="J201" s="113">
        <f>IF(MID(I201,1,2)=("P."),(ROUND(D201*((F201)+(H201/100)),)),IF(MID(I201,1,2)=("%o"),(ROUND(D201*(((F201)+(H201/100))/1000),)),IF(MID(I201,1,2)=("Ea"),(ROUND(D201*((F201)+(H201/100)),)),ROUND(D201*(((F201)+(H201/100))/100),))))</f>
        <v>27580</v>
      </c>
      <c r="K201" s="114" t="s">
        <v>11</v>
      </c>
    </row>
    <row r="202" spans="1:12" ht="14.1" customHeight="1">
      <c r="A202" s="78"/>
      <c r="B202" s="71"/>
      <c r="C202" s="131"/>
      <c r="D202" s="292" t="s">
        <v>541</v>
      </c>
      <c r="E202" s="292"/>
      <c r="F202" s="292"/>
      <c r="G202" s="292"/>
      <c r="H202" s="292"/>
      <c r="I202" s="292"/>
      <c r="J202" s="292"/>
      <c r="K202" s="292"/>
    </row>
    <row r="203" spans="1:12" ht="14.1" customHeight="1">
      <c r="A203" s="69">
        <v>3</v>
      </c>
      <c r="B203" s="115" t="s">
        <v>456</v>
      </c>
      <c r="C203" s="69"/>
      <c r="D203" s="250"/>
      <c r="E203" s="69"/>
      <c r="F203" s="69"/>
      <c r="G203" s="69"/>
      <c r="H203" s="95"/>
      <c r="I203" s="71"/>
      <c r="J203" s="71"/>
      <c r="K203" s="71"/>
    </row>
    <row r="204" spans="1:12" ht="14.1" customHeight="1">
      <c r="A204" s="69"/>
      <c r="B204" s="102" t="s">
        <v>457</v>
      </c>
      <c r="C204" s="69"/>
      <c r="D204" s="250"/>
      <c r="E204" s="69"/>
      <c r="F204" s="69"/>
      <c r="G204" s="69"/>
      <c r="H204" s="95"/>
      <c r="I204" s="69"/>
      <c r="J204" s="69"/>
      <c r="K204" s="69"/>
    </row>
    <row r="205" spans="1:12" ht="14.1" customHeight="1">
      <c r="A205" s="69"/>
      <c r="B205" s="115" t="s">
        <v>458</v>
      </c>
      <c r="C205" s="69"/>
      <c r="D205" s="120">
        <f>Mes!J236</f>
        <v>36</v>
      </c>
      <c r="E205" s="119" t="s">
        <v>3</v>
      </c>
      <c r="F205" s="110">
        <v>916</v>
      </c>
      <c r="G205" s="111" t="s">
        <v>9</v>
      </c>
      <c r="H205" s="104">
        <v>0</v>
      </c>
      <c r="I205" s="112" t="s">
        <v>459</v>
      </c>
      <c r="J205" s="113">
        <f>IF(MID(I205,1,2)=("P."),(ROUND(D205*((F205)+(H205/100)),)),IF(MID(I205,1,2)=("%o"),(ROUND(D205*(((F205)+(H205/100))/1000),)),IF(MID(I205,1,2)=("Ea"),(ROUND(D205*((F205)+(H205/100)),)),ROUND(D205*(((F205)+(H205/100))/100),))))</f>
        <v>32976</v>
      </c>
      <c r="K205" s="114" t="s">
        <v>11</v>
      </c>
    </row>
    <row r="206" spans="1:12" ht="14.1" customHeight="1">
      <c r="A206" s="78"/>
      <c r="B206" s="71"/>
      <c r="C206" s="131"/>
      <c r="D206" s="292" t="s">
        <v>542</v>
      </c>
      <c r="E206" s="292"/>
      <c r="F206" s="292"/>
      <c r="G206" s="292"/>
      <c r="H206" s="292"/>
      <c r="I206" s="292"/>
      <c r="J206" s="292"/>
      <c r="K206" s="292"/>
    </row>
    <row r="207" spans="1:12" ht="14.1" customHeight="1">
      <c r="A207" s="78">
        <v>4</v>
      </c>
      <c r="B207" s="75" t="s">
        <v>463</v>
      </c>
      <c r="C207" s="96"/>
      <c r="D207" s="120"/>
      <c r="E207" s="109"/>
      <c r="F207" s="110"/>
      <c r="G207" s="111"/>
      <c r="H207" s="104"/>
      <c r="I207" s="112"/>
      <c r="J207" s="113"/>
      <c r="K207" s="114"/>
    </row>
    <row r="208" spans="1:12" ht="14.1" customHeight="1">
      <c r="A208" s="78"/>
      <c r="B208" s="75" t="s">
        <v>464</v>
      </c>
      <c r="C208" s="96"/>
      <c r="D208" s="120"/>
      <c r="E208" s="109"/>
      <c r="F208" s="110"/>
      <c r="G208" s="111"/>
      <c r="H208" s="104"/>
      <c r="I208" s="112"/>
      <c r="J208" s="113"/>
      <c r="K208" s="114"/>
    </row>
    <row r="209" spans="1:11" ht="14.1" customHeight="1">
      <c r="A209" s="78"/>
      <c r="B209" s="75" t="s">
        <v>465</v>
      </c>
      <c r="C209" s="96"/>
      <c r="D209" s="120">
        <f>Mes!J239</f>
        <v>8</v>
      </c>
      <c r="E209" s="109" t="s">
        <v>3</v>
      </c>
      <c r="F209" s="110">
        <v>2456</v>
      </c>
      <c r="G209" s="111" t="s">
        <v>9</v>
      </c>
      <c r="H209" s="104">
        <v>0</v>
      </c>
      <c r="I209" s="112" t="s">
        <v>459</v>
      </c>
      <c r="J209" s="113">
        <f>IF(MID(I209,1,2)=("P."),(ROUND(D209*((F209)+(H209/100)),)),IF(MID(I209,1,2)=("%o"),(ROUND(D209*(((F209)+(H209/100))/1000),)),IF(MID(I209,1,2)=("Ea"),(ROUND(D209*((F209)+(H209/100)),)),ROUND(D209*(((F209)+(H209/100))/100),))))</f>
        <v>19648</v>
      </c>
      <c r="K209" s="114" t="s">
        <v>11</v>
      </c>
    </row>
    <row r="210" spans="1:11" ht="14.1" customHeight="1">
      <c r="A210" s="78"/>
      <c r="B210" s="71"/>
      <c r="C210" s="131"/>
      <c r="D210" s="292" t="s">
        <v>543</v>
      </c>
      <c r="E210" s="292"/>
      <c r="F210" s="292"/>
      <c r="G210" s="292"/>
      <c r="H210" s="292"/>
      <c r="I210" s="292"/>
      <c r="J210" s="292"/>
      <c r="K210" s="292"/>
    </row>
    <row r="211" spans="1:11" ht="15" customHeight="1">
      <c r="A211" s="78">
        <v>5</v>
      </c>
      <c r="B211" s="96" t="s">
        <v>466</v>
      </c>
      <c r="C211" s="96"/>
      <c r="D211" s="100"/>
      <c r="E211" s="101"/>
      <c r="F211" s="82"/>
      <c r="G211" s="85"/>
      <c r="H211" s="101"/>
      <c r="I211" s="85"/>
      <c r="J211" s="82"/>
      <c r="K211" s="101"/>
    </row>
    <row r="212" spans="1:11" ht="15" customHeight="1">
      <c r="A212" s="78"/>
      <c r="B212" s="96" t="s">
        <v>467</v>
      </c>
      <c r="C212" s="96"/>
      <c r="D212" s="100"/>
      <c r="E212" s="101"/>
      <c r="F212" s="82"/>
      <c r="G212" s="85"/>
      <c r="H212" s="101"/>
      <c r="I212" s="85"/>
      <c r="J212" s="82"/>
      <c r="K212" s="101"/>
    </row>
    <row r="213" spans="1:11" ht="14.1" customHeight="1">
      <c r="A213" s="78"/>
      <c r="B213" s="251" t="s">
        <v>468</v>
      </c>
      <c r="C213" s="96"/>
      <c r="D213" s="239">
        <f>Mes!J242</f>
        <v>3</v>
      </c>
      <c r="E213" s="252" t="s">
        <v>3</v>
      </c>
      <c r="F213" s="82">
        <v>5521</v>
      </c>
      <c r="G213" s="83" t="s">
        <v>9</v>
      </c>
      <c r="H213" s="84">
        <v>0</v>
      </c>
      <c r="I213" s="253" t="s">
        <v>459</v>
      </c>
      <c r="J213" s="86">
        <f>IF(MID(I213,1,2)=("P."),(ROUND(D213*((F213)+(H213/100)),)),IF(MID(I213,1,2)=("%o"),(ROUND(D213*(((F213)+(H213/100))/1000),)),IF(MID(I213,1,2)=("Ea"),(ROUND(D213*((F213)+(H213/100)),)),ROUND(D213*(((F213)+(H213/100))/100),))))</f>
        <v>16563</v>
      </c>
      <c r="K213" s="87" t="s">
        <v>11</v>
      </c>
    </row>
    <row r="214" spans="1:11" ht="14.1" customHeight="1">
      <c r="A214" s="78"/>
      <c r="B214" s="251"/>
      <c r="C214" s="96"/>
      <c r="D214" s="293" t="s">
        <v>544</v>
      </c>
      <c r="E214" s="293"/>
      <c r="F214" s="293"/>
      <c r="G214" s="293"/>
      <c r="H214" s="293"/>
      <c r="I214" s="293"/>
      <c r="J214" s="293"/>
      <c r="K214" s="293"/>
    </row>
    <row r="215" spans="1:11" ht="14.1" customHeight="1">
      <c r="A215" s="78"/>
      <c r="B215" s="251"/>
      <c r="C215" s="96"/>
      <c r="D215" s="254"/>
      <c r="E215" s="254"/>
      <c r="F215" s="103"/>
      <c r="G215" s="103"/>
      <c r="H215" s="104"/>
      <c r="I215" s="105" t="s">
        <v>54</v>
      </c>
      <c r="J215" s="106">
        <f>SUM(J197:J213)</f>
        <v>261747</v>
      </c>
      <c r="K215" s="107" t="s">
        <v>11</v>
      </c>
    </row>
    <row r="216" spans="1:11" ht="14.1" customHeight="1">
      <c r="A216" s="78"/>
      <c r="B216" s="71"/>
      <c r="C216" s="103"/>
      <c r="D216" s="71" t="s">
        <v>490</v>
      </c>
      <c r="E216" s="101"/>
      <c r="F216" s="101"/>
      <c r="G216" s="117"/>
      <c r="H216" s="84"/>
      <c r="I216" s="85"/>
      <c r="J216" s="122"/>
      <c r="K216" s="114"/>
    </row>
    <row r="217" spans="1:11" ht="14.1" customHeight="1" thickBot="1">
      <c r="A217" s="78"/>
      <c r="B217" s="71"/>
      <c r="C217" s="103"/>
      <c r="D217" s="71"/>
      <c r="E217" s="101"/>
      <c r="F217" s="101"/>
      <c r="G217" s="117"/>
      <c r="H217" s="84"/>
      <c r="I217" s="82" t="s">
        <v>135</v>
      </c>
      <c r="J217" s="179"/>
      <c r="K217" s="114"/>
    </row>
    <row r="218" spans="1:11" ht="14.1" customHeight="1">
      <c r="A218" s="69"/>
      <c r="B218" s="55" t="s">
        <v>114</v>
      </c>
      <c r="C218" s="103"/>
      <c r="D218" s="103"/>
      <c r="E218" s="81"/>
      <c r="F218" s="82"/>
      <c r="G218" s="83"/>
      <c r="H218" s="84"/>
      <c r="I218" s="121"/>
      <c r="J218" s="122"/>
      <c r="K218" s="87"/>
    </row>
    <row r="219" spans="1:11" ht="14.1" customHeight="1">
      <c r="A219" s="69"/>
      <c r="B219" s="55" t="s">
        <v>53</v>
      </c>
      <c r="C219" s="103"/>
      <c r="D219" s="103"/>
      <c r="E219" s="119"/>
      <c r="F219" s="110"/>
      <c r="G219" s="111"/>
      <c r="H219" s="104"/>
      <c r="I219" s="112"/>
      <c r="J219" s="113"/>
      <c r="K219" s="114"/>
    </row>
    <row r="220" spans="1:11" ht="14.1" customHeight="1">
      <c r="A220" s="78">
        <v>1</v>
      </c>
      <c r="B220" s="70" t="s">
        <v>365</v>
      </c>
      <c r="C220" s="96"/>
      <c r="D220" s="100"/>
      <c r="E220" s="101"/>
      <c r="F220" s="82"/>
      <c r="G220" s="85"/>
      <c r="H220" s="101"/>
      <c r="I220" s="85"/>
      <c r="J220" s="82"/>
      <c r="K220" s="69"/>
    </row>
    <row r="221" spans="1:11" ht="14.1" customHeight="1">
      <c r="A221" s="69"/>
      <c r="B221" s="70" t="s">
        <v>366</v>
      </c>
      <c r="C221" s="96"/>
      <c r="D221" s="100"/>
      <c r="E221" s="101"/>
      <c r="F221" s="82"/>
      <c r="G221" s="85"/>
      <c r="H221" s="101"/>
      <c r="I221" s="85"/>
      <c r="J221" s="82"/>
      <c r="K221" s="71"/>
    </row>
    <row r="222" spans="1:11" ht="14.1" customHeight="1">
      <c r="A222" s="69"/>
      <c r="B222" s="70" t="s">
        <v>367</v>
      </c>
      <c r="C222" s="96"/>
      <c r="D222" s="100"/>
      <c r="E222" s="101"/>
      <c r="F222" s="82"/>
      <c r="G222" s="85"/>
      <c r="H222" s="101"/>
      <c r="I222" s="85"/>
      <c r="J222" s="82"/>
      <c r="K222" s="114"/>
    </row>
    <row r="223" spans="1:11" ht="14.1" customHeight="1">
      <c r="A223" s="69"/>
      <c r="B223" s="71" t="s">
        <v>368</v>
      </c>
      <c r="C223" s="96"/>
      <c r="D223" s="118"/>
      <c r="E223" s="109"/>
      <c r="F223" s="110"/>
      <c r="G223" s="111"/>
      <c r="H223" s="104"/>
      <c r="I223" s="112"/>
      <c r="J223" s="113"/>
      <c r="K223" s="96"/>
    </row>
    <row r="224" spans="1:11" ht="14.1" customHeight="1">
      <c r="A224" s="69"/>
      <c r="B224" s="71" t="s">
        <v>369</v>
      </c>
      <c r="C224" s="96"/>
      <c r="D224" s="120">
        <f>Mes!J254</f>
        <v>58</v>
      </c>
      <c r="E224" s="109" t="s">
        <v>3</v>
      </c>
      <c r="F224" s="110"/>
      <c r="G224" s="111"/>
      <c r="H224" s="104"/>
      <c r="I224" s="112" t="s">
        <v>4</v>
      </c>
      <c r="J224" s="113"/>
      <c r="K224" s="114"/>
    </row>
    <row r="225" spans="1:11" ht="14.1" customHeight="1">
      <c r="A225" s="69"/>
      <c r="B225" s="71"/>
      <c r="C225" s="96"/>
      <c r="D225" s="120"/>
      <c r="E225" s="109"/>
      <c r="F225" s="110"/>
      <c r="G225" s="111"/>
      <c r="H225" s="104"/>
      <c r="I225" s="112"/>
      <c r="J225" s="113"/>
      <c r="K225" s="114"/>
    </row>
    <row r="226" spans="1:11" ht="14.1" customHeight="1">
      <c r="A226" s="69">
        <v>2</v>
      </c>
      <c r="B226" s="71" t="s">
        <v>370</v>
      </c>
      <c r="C226" s="69"/>
      <c r="D226" s="69"/>
      <c r="E226" s="101"/>
      <c r="F226" s="82"/>
      <c r="G226" s="85"/>
      <c r="H226" s="101"/>
      <c r="I226" s="85"/>
      <c r="J226" s="82"/>
      <c r="K226" s="101"/>
    </row>
    <row r="227" spans="1:11" ht="14.1" customHeight="1">
      <c r="A227" s="69"/>
      <c r="B227" s="71" t="s">
        <v>371</v>
      </c>
      <c r="C227" s="69"/>
      <c r="D227" s="120">
        <f>Mes!J263</f>
        <v>18</v>
      </c>
      <c r="E227" s="109" t="s">
        <v>3</v>
      </c>
      <c r="F227" s="110"/>
      <c r="G227" s="111"/>
      <c r="H227" s="104"/>
      <c r="I227" s="112" t="s">
        <v>4</v>
      </c>
      <c r="J227" s="113"/>
      <c r="K227" s="114"/>
    </row>
    <row r="228" spans="1:11" ht="14.1" customHeight="1">
      <c r="A228" s="69"/>
      <c r="B228" s="71"/>
      <c r="C228" s="69"/>
      <c r="D228" s="120"/>
      <c r="E228" s="109"/>
      <c r="F228" s="110"/>
      <c r="G228" s="111"/>
      <c r="H228" s="104"/>
      <c r="I228" s="112"/>
      <c r="J228" s="113"/>
      <c r="K228" s="101"/>
    </row>
    <row r="229" spans="1:11" ht="14.1" customHeight="1">
      <c r="A229" s="69">
        <v>3</v>
      </c>
      <c r="B229" s="71" t="s">
        <v>372</v>
      </c>
      <c r="C229" s="103"/>
      <c r="D229" s="96"/>
      <c r="E229" s="96"/>
      <c r="F229" s="96"/>
      <c r="G229" s="96"/>
      <c r="H229" s="96"/>
      <c r="I229" s="96"/>
      <c r="J229" s="96"/>
      <c r="K229" s="178"/>
    </row>
    <row r="230" spans="1:11" ht="14.1" customHeight="1">
      <c r="A230" s="69"/>
      <c r="B230" s="71" t="s">
        <v>373</v>
      </c>
      <c r="C230" s="103"/>
      <c r="D230" s="120">
        <f>Mes!J266</f>
        <v>4</v>
      </c>
      <c r="E230" s="109" t="s">
        <v>3</v>
      </c>
      <c r="F230" s="110"/>
      <c r="G230" s="111"/>
      <c r="H230" s="104"/>
      <c r="I230" s="112" t="s">
        <v>4</v>
      </c>
      <c r="J230" s="113"/>
      <c r="K230" s="178"/>
    </row>
    <row r="231" spans="1:11" ht="14.1" customHeight="1">
      <c r="A231" s="69"/>
      <c r="B231" s="71"/>
      <c r="C231" s="103"/>
      <c r="D231" s="120"/>
      <c r="E231" s="109"/>
      <c r="F231" s="110"/>
      <c r="G231" s="111"/>
      <c r="H231" s="104"/>
      <c r="I231" s="112"/>
      <c r="J231" s="113"/>
      <c r="K231" s="178"/>
    </row>
    <row r="232" spans="1:11" ht="14.1" customHeight="1">
      <c r="A232" s="69">
        <v>4</v>
      </c>
      <c r="B232" s="71" t="s">
        <v>197</v>
      </c>
      <c r="C232" s="103"/>
      <c r="D232" s="103"/>
      <c r="E232" s="103"/>
      <c r="F232" s="103"/>
      <c r="G232" s="103"/>
      <c r="H232" s="104"/>
      <c r="I232" s="105"/>
      <c r="J232" s="132"/>
      <c r="K232" s="178"/>
    </row>
    <row r="233" spans="1:11" ht="14.1" customHeight="1">
      <c r="A233" s="69"/>
      <c r="B233" s="71" t="s">
        <v>198</v>
      </c>
      <c r="C233" s="103"/>
      <c r="D233" s="100"/>
      <c r="E233" s="101"/>
      <c r="F233" s="82"/>
      <c r="G233" s="85"/>
      <c r="H233" s="101"/>
      <c r="I233" s="85"/>
      <c r="J233" s="82"/>
      <c r="K233" s="101"/>
    </row>
    <row r="234" spans="1:11" ht="14.1" customHeight="1">
      <c r="A234" s="69"/>
      <c r="B234" s="71" t="s">
        <v>199</v>
      </c>
      <c r="C234" s="103"/>
      <c r="D234" s="120">
        <f>Mes!J269</f>
        <v>146</v>
      </c>
      <c r="E234" s="109" t="s">
        <v>3</v>
      </c>
      <c r="F234" s="110"/>
      <c r="G234" s="111"/>
      <c r="H234" s="104"/>
      <c r="I234" s="112" t="s">
        <v>4</v>
      </c>
      <c r="J234" s="113"/>
      <c r="K234" s="114"/>
    </row>
    <row r="235" spans="1:11" ht="14.1" customHeight="1">
      <c r="A235" s="10"/>
      <c r="C235" s="7"/>
      <c r="D235" s="201"/>
      <c r="E235" s="2"/>
      <c r="F235" s="23"/>
      <c r="G235" s="24"/>
      <c r="H235" s="26"/>
      <c r="I235" s="25"/>
      <c r="J235" s="20"/>
      <c r="K235" s="197"/>
    </row>
    <row r="236" spans="1:11" ht="14.1" customHeight="1">
      <c r="A236" s="78">
        <v>5</v>
      </c>
      <c r="B236" s="70" t="s">
        <v>202</v>
      </c>
      <c r="C236" s="69"/>
      <c r="D236" s="69"/>
      <c r="E236" s="101"/>
      <c r="F236" s="82"/>
      <c r="G236" s="85"/>
      <c r="H236" s="101"/>
      <c r="I236" s="85"/>
      <c r="J236" s="82"/>
      <c r="K236" s="101"/>
    </row>
    <row r="237" spans="1:11" ht="14.1" customHeight="1">
      <c r="A237" s="78"/>
      <c r="B237" s="70" t="s">
        <v>200</v>
      </c>
      <c r="C237" s="69"/>
      <c r="D237" s="69"/>
      <c r="E237" s="101"/>
      <c r="F237" s="82"/>
      <c r="G237" s="85"/>
      <c r="H237" s="101"/>
      <c r="I237" s="85"/>
      <c r="J237" s="82"/>
      <c r="K237" s="101"/>
    </row>
    <row r="238" spans="1:11" ht="14.1" customHeight="1">
      <c r="A238" s="78"/>
      <c r="B238" s="70" t="s">
        <v>201</v>
      </c>
      <c r="C238" s="69"/>
      <c r="D238" s="120">
        <f>Mes!J272</f>
        <v>25</v>
      </c>
      <c r="E238" s="109" t="s">
        <v>3</v>
      </c>
      <c r="F238" s="110"/>
      <c r="G238" s="111"/>
      <c r="H238" s="104"/>
      <c r="I238" s="112" t="s">
        <v>4</v>
      </c>
      <c r="J238" s="113"/>
      <c r="K238" s="114"/>
    </row>
    <row r="239" spans="1:11" ht="14.1" customHeight="1">
      <c r="A239" s="78"/>
      <c r="B239" s="70"/>
      <c r="C239" s="69"/>
      <c r="D239" s="120"/>
      <c r="E239" s="109"/>
      <c r="F239" s="110"/>
      <c r="G239" s="111"/>
      <c r="H239" s="104"/>
      <c r="I239" s="112"/>
      <c r="J239" s="113"/>
      <c r="K239" s="114"/>
    </row>
    <row r="240" spans="1:11" ht="14.1" customHeight="1">
      <c r="A240" s="78">
        <v>6</v>
      </c>
      <c r="B240" s="71" t="s">
        <v>460</v>
      </c>
      <c r="C240" s="69"/>
      <c r="D240" s="72"/>
      <c r="E240" s="109"/>
      <c r="F240" s="110"/>
      <c r="G240" s="111"/>
      <c r="H240" s="104"/>
      <c r="I240" s="112"/>
      <c r="J240" s="126"/>
      <c r="K240" s="127"/>
    </row>
    <row r="241" spans="1:11" ht="14.1" customHeight="1">
      <c r="A241" s="78"/>
      <c r="B241" s="71" t="s">
        <v>469</v>
      </c>
      <c r="C241" s="69"/>
      <c r="D241" s="72"/>
      <c r="E241" s="109"/>
      <c r="F241" s="110"/>
      <c r="G241" s="111"/>
      <c r="H241" s="104"/>
      <c r="I241" s="112"/>
      <c r="J241" s="126"/>
      <c r="K241" s="127"/>
    </row>
    <row r="242" spans="1:11" ht="14.1" customHeight="1">
      <c r="A242" s="78"/>
      <c r="B242" s="102" t="s">
        <v>470</v>
      </c>
      <c r="C242" s="69"/>
      <c r="D242" s="72"/>
      <c r="E242" s="109"/>
      <c r="F242" s="110"/>
      <c r="G242" s="111"/>
      <c r="H242" s="104"/>
      <c r="I242" s="112"/>
      <c r="J242" s="126"/>
      <c r="K242" s="127"/>
    </row>
    <row r="243" spans="1:11" ht="14.1" customHeight="1">
      <c r="A243" s="78"/>
      <c r="B243" s="71" t="s">
        <v>471</v>
      </c>
      <c r="C243" s="131"/>
      <c r="D243" s="120">
        <f>Mes!J276</f>
        <v>640</v>
      </c>
      <c r="E243" s="109" t="s">
        <v>451</v>
      </c>
      <c r="F243" s="110"/>
      <c r="G243" s="111"/>
      <c r="H243" s="104"/>
      <c r="I243" s="112" t="s">
        <v>462</v>
      </c>
      <c r="J243" s="113"/>
      <c r="K243" s="114"/>
    </row>
    <row r="244" spans="1:11" ht="14.1" customHeight="1">
      <c r="A244" s="78"/>
      <c r="B244" s="96"/>
      <c r="C244" s="96"/>
      <c r="H244" s="1"/>
    </row>
    <row r="245" spans="1:11" ht="14.1" customHeight="1">
      <c r="A245" s="78"/>
      <c r="B245" s="96"/>
      <c r="C245" s="96"/>
      <c r="D245" s="120"/>
      <c r="E245" s="109"/>
      <c r="F245" s="110"/>
      <c r="G245" s="111"/>
      <c r="H245" s="104"/>
      <c r="I245" s="112"/>
      <c r="J245" s="113"/>
      <c r="K245" s="114"/>
    </row>
    <row r="246" spans="1:11" ht="14.1" customHeight="1">
      <c r="A246" s="78">
        <v>7</v>
      </c>
      <c r="B246" s="71" t="s">
        <v>460</v>
      </c>
      <c r="C246" s="69"/>
      <c r="D246" s="72"/>
      <c r="E246" s="109"/>
      <c r="F246" s="110"/>
      <c r="G246" s="111"/>
      <c r="H246" s="104"/>
      <c r="I246" s="112"/>
      <c r="J246" s="126"/>
      <c r="K246" s="127"/>
    </row>
    <row r="247" spans="1:11" ht="14.1" customHeight="1">
      <c r="A247" s="78"/>
      <c r="B247" s="71" t="s">
        <v>472</v>
      </c>
      <c r="C247" s="69"/>
      <c r="D247" s="72"/>
      <c r="E247" s="109"/>
      <c r="F247" s="110"/>
      <c r="G247" s="111"/>
      <c r="H247" s="104"/>
      <c r="I247" s="112"/>
      <c r="J247" s="126"/>
      <c r="K247" s="127"/>
    </row>
    <row r="248" spans="1:11" ht="14.1" customHeight="1">
      <c r="A248" s="78"/>
      <c r="B248" s="102" t="s">
        <v>470</v>
      </c>
      <c r="C248" s="69"/>
      <c r="D248" s="72"/>
      <c r="E248" s="109"/>
      <c r="F248" s="110"/>
      <c r="G248" s="111"/>
      <c r="H248" s="104"/>
      <c r="I248" s="112"/>
      <c r="J248" s="126"/>
      <c r="K248" s="127"/>
    </row>
    <row r="249" spans="1:11" ht="14.1" customHeight="1">
      <c r="A249" s="78"/>
      <c r="B249" s="71" t="s">
        <v>471</v>
      </c>
      <c r="C249" s="131"/>
      <c r="D249" s="120">
        <f>Mes!J280</f>
        <v>520</v>
      </c>
      <c r="E249" s="109" t="s">
        <v>451</v>
      </c>
      <c r="F249" s="110"/>
      <c r="G249" s="111"/>
      <c r="H249" s="104"/>
      <c r="I249" s="112" t="s">
        <v>462</v>
      </c>
      <c r="J249" s="113"/>
      <c r="K249" s="114"/>
    </row>
    <row r="250" spans="1:11" ht="14.1" customHeight="1">
      <c r="A250" s="78"/>
      <c r="B250" s="96"/>
      <c r="C250" s="96"/>
      <c r="H250" s="1"/>
    </row>
    <row r="251" spans="1:11" ht="14.1" customHeight="1">
      <c r="A251" s="78"/>
      <c r="B251" s="96"/>
      <c r="C251" s="96"/>
      <c r="D251" s="120"/>
      <c r="E251" s="109"/>
      <c r="F251" s="110"/>
      <c r="G251" s="111"/>
      <c r="H251" s="104"/>
      <c r="I251" s="112"/>
      <c r="J251" s="113"/>
      <c r="K251" s="114"/>
    </row>
    <row r="252" spans="1:11" ht="14.1" customHeight="1">
      <c r="A252" s="78">
        <v>8</v>
      </c>
      <c r="B252" s="71" t="s">
        <v>460</v>
      </c>
      <c r="C252" s="69"/>
      <c r="D252" s="72"/>
      <c r="E252" s="109"/>
      <c r="F252" s="110"/>
      <c r="G252" s="111"/>
      <c r="H252" s="104"/>
      <c r="I252" s="112"/>
      <c r="J252" s="126"/>
      <c r="K252" s="127"/>
    </row>
    <row r="253" spans="1:11" ht="14.1" customHeight="1">
      <c r="A253" s="78"/>
      <c r="B253" s="71" t="s">
        <v>461</v>
      </c>
      <c r="C253" s="69"/>
      <c r="D253" s="72"/>
      <c r="E253" s="109"/>
      <c r="F253" s="110"/>
      <c r="G253" s="111"/>
      <c r="H253" s="104"/>
      <c r="I253" s="112"/>
      <c r="J253" s="126"/>
      <c r="K253" s="127"/>
    </row>
    <row r="254" spans="1:11" ht="14.1" customHeight="1">
      <c r="A254" s="78"/>
      <c r="B254" s="102" t="s">
        <v>470</v>
      </c>
      <c r="C254" s="69"/>
      <c r="D254" s="72"/>
      <c r="E254" s="109"/>
      <c r="F254" s="110"/>
      <c r="G254" s="111"/>
      <c r="H254" s="104"/>
      <c r="I254" s="112"/>
      <c r="J254" s="126"/>
      <c r="K254" s="127"/>
    </row>
    <row r="255" spans="1:11" ht="14.1" customHeight="1">
      <c r="A255" s="78"/>
      <c r="B255" s="71" t="s">
        <v>471</v>
      </c>
      <c r="C255" s="131"/>
      <c r="D255" s="120">
        <f>Mes!J284</f>
        <v>840</v>
      </c>
      <c r="E255" s="109" t="s">
        <v>451</v>
      </c>
      <c r="F255" s="110"/>
      <c r="G255" s="111"/>
      <c r="H255" s="104"/>
      <c r="I255" s="112" t="s">
        <v>462</v>
      </c>
      <c r="J255" s="113"/>
      <c r="K255" s="114"/>
    </row>
    <row r="256" spans="1:11" ht="14.1" customHeight="1">
      <c r="A256" s="78"/>
      <c r="B256" s="71"/>
      <c r="C256" s="131"/>
      <c r="D256" s="120"/>
      <c r="E256" s="109"/>
      <c r="F256" s="110"/>
      <c r="G256" s="111"/>
      <c r="H256" s="104"/>
      <c r="I256" s="112"/>
      <c r="J256" s="113"/>
      <c r="K256" s="114"/>
    </row>
    <row r="257" spans="1:11" ht="14.1" customHeight="1">
      <c r="A257" s="69">
        <v>9</v>
      </c>
      <c r="B257" s="70" t="s">
        <v>485</v>
      </c>
      <c r="C257" s="96"/>
      <c r="D257" s="100"/>
      <c r="E257" s="101"/>
      <c r="F257" s="82"/>
      <c r="G257" s="85"/>
      <c r="H257" s="101"/>
      <c r="I257" s="85"/>
      <c r="J257" s="82"/>
      <c r="K257" s="101"/>
    </row>
    <row r="258" spans="1:11" ht="14.1" customHeight="1">
      <c r="A258" s="69"/>
      <c r="B258" s="71" t="s">
        <v>486</v>
      </c>
      <c r="C258" s="96"/>
      <c r="D258" s="118"/>
      <c r="E258" s="109"/>
      <c r="F258" s="110"/>
      <c r="G258" s="111"/>
      <c r="H258" s="104"/>
      <c r="I258" s="112"/>
      <c r="J258" s="113"/>
      <c r="K258" s="114"/>
    </row>
    <row r="259" spans="1:11" ht="14.1" customHeight="1">
      <c r="A259" s="69"/>
      <c r="B259" s="71" t="s">
        <v>487</v>
      </c>
      <c r="C259" s="96"/>
      <c r="D259" s="120">
        <f>Mes!J287</f>
        <v>32</v>
      </c>
      <c r="E259" s="109" t="s">
        <v>3</v>
      </c>
      <c r="F259" s="110"/>
      <c r="G259" s="111"/>
      <c r="H259" s="104"/>
      <c r="I259" s="112" t="s">
        <v>4</v>
      </c>
      <c r="J259" s="113"/>
      <c r="K259" s="114"/>
    </row>
    <row r="260" spans="1:11" ht="14.1" customHeight="1">
      <c r="A260" s="78"/>
      <c r="B260" s="71"/>
      <c r="C260" s="131"/>
      <c r="D260" s="120"/>
      <c r="E260" s="109"/>
      <c r="F260" s="110"/>
      <c r="G260" s="111"/>
      <c r="H260" s="104"/>
      <c r="I260" s="112"/>
      <c r="J260" s="113"/>
      <c r="K260" s="114"/>
    </row>
    <row r="261" spans="1:11" ht="14.1" customHeight="1" thickBot="1">
      <c r="A261" s="69"/>
      <c r="B261" s="96"/>
      <c r="C261" s="96"/>
      <c r="D261" s="108"/>
      <c r="E261" s="119"/>
      <c r="F261" s="103"/>
      <c r="G261" s="103"/>
      <c r="H261" s="104"/>
      <c r="I261" s="105" t="s">
        <v>72</v>
      </c>
      <c r="J261" s="123"/>
      <c r="K261" s="124"/>
    </row>
    <row r="262" spans="1:11" ht="14.1" customHeight="1" thickBot="1">
      <c r="A262" s="69"/>
      <c r="B262" s="96"/>
      <c r="C262" s="96"/>
      <c r="D262" s="108"/>
      <c r="E262" s="119"/>
      <c r="F262" s="103"/>
      <c r="G262" s="103"/>
      <c r="H262" s="104"/>
      <c r="I262" s="105"/>
      <c r="J262" s="132"/>
      <c r="K262" s="178"/>
    </row>
    <row r="263" spans="1:11" ht="14.1" customHeight="1" thickBot="1">
      <c r="A263" s="202"/>
      <c r="B263" s="196"/>
      <c r="C263" s="255" t="s">
        <v>491</v>
      </c>
      <c r="D263" s="256"/>
      <c r="E263" s="2"/>
      <c r="F263" s="23"/>
      <c r="G263" s="24"/>
      <c r="H263" s="26"/>
      <c r="I263" s="25"/>
      <c r="J263" s="20"/>
      <c r="K263" s="197"/>
    </row>
    <row r="264" spans="1:11" ht="14.1" customHeight="1">
      <c r="A264" s="202"/>
      <c r="B264" s="257" t="s">
        <v>492</v>
      </c>
      <c r="C264" s="258" t="s">
        <v>493</v>
      </c>
      <c r="D264" s="258"/>
      <c r="E264" s="259"/>
      <c r="F264" s="23"/>
      <c r="G264" s="24"/>
      <c r="H264" s="260" t="s">
        <v>494</v>
      </c>
      <c r="I264" s="25"/>
      <c r="J264" s="20"/>
      <c r="K264" s="197"/>
    </row>
    <row r="265" spans="1:11" ht="14.1" customHeight="1">
      <c r="A265" s="202"/>
      <c r="B265" s="257" t="s">
        <v>495</v>
      </c>
      <c r="C265" s="257" t="s">
        <v>496</v>
      </c>
      <c r="D265" s="201"/>
      <c r="E265" s="259"/>
      <c r="F265" s="23"/>
      <c r="G265" s="24"/>
      <c r="H265" s="260" t="s">
        <v>494</v>
      </c>
      <c r="I265" s="25"/>
      <c r="J265" s="20"/>
      <c r="K265" s="197"/>
    </row>
    <row r="266" spans="1:11" ht="14.1" customHeight="1">
      <c r="A266" s="202"/>
      <c r="B266" s="257" t="s">
        <v>497</v>
      </c>
      <c r="C266" s="258" t="s">
        <v>498</v>
      </c>
      <c r="D266" s="258"/>
      <c r="E266" s="259"/>
      <c r="F266" s="23"/>
      <c r="G266" s="24"/>
      <c r="H266" s="260" t="s">
        <v>494</v>
      </c>
      <c r="I266" s="25"/>
      <c r="J266" s="20"/>
      <c r="K266" s="197"/>
    </row>
    <row r="267" spans="1:11" ht="14.1" customHeight="1">
      <c r="A267" s="202"/>
      <c r="B267" s="257" t="s">
        <v>499</v>
      </c>
      <c r="C267" s="257" t="s">
        <v>500</v>
      </c>
      <c r="D267" s="201"/>
      <c r="E267" s="259"/>
      <c r="F267" s="23"/>
      <c r="G267" s="24"/>
      <c r="H267" s="260" t="s">
        <v>494</v>
      </c>
      <c r="I267" s="25"/>
      <c r="J267" s="20"/>
      <c r="K267" s="197"/>
    </row>
    <row r="268" spans="1:11" ht="14.1" customHeight="1">
      <c r="A268" s="202"/>
      <c r="B268" s="257" t="s">
        <v>501</v>
      </c>
      <c r="C268" s="258" t="s">
        <v>502</v>
      </c>
      <c r="D268" s="258"/>
      <c r="E268" s="259"/>
      <c r="F268" s="23"/>
      <c r="G268" s="24"/>
      <c r="H268" s="260" t="s">
        <v>494</v>
      </c>
      <c r="I268" s="25"/>
      <c r="J268" s="20"/>
      <c r="K268" s="197"/>
    </row>
    <row r="269" spans="1:11" ht="14.1" customHeight="1">
      <c r="A269" s="202"/>
      <c r="B269" s="257" t="s">
        <v>503</v>
      </c>
      <c r="C269" s="257" t="s">
        <v>504</v>
      </c>
      <c r="D269" s="201"/>
      <c r="E269" s="259"/>
      <c r="F269" s="23"/>
      <c r="G269" s="24"/>
      <c r="H269" s="260" t="s">
        <v>494</v>
      </c>
      <c r="I269" s="25"/>
      <c r="J269" s="20"/>
      <c r="K269" s="197"/>
    </row>
    <row r="270" spans="1:11" ht="14.1" customHeight="1">
      <c r="A270" s="202"/>
      <c r="B270" s="196"/>
      <c r="C270" s="196"/>
      <c r="D270" s="261"/>
      <c r="E270" s="262"/>
      <c r="F270" s="263"/>
      <c r="G270" s="264"/>
      <c r="H270" s="260"/>
      <c r="I270" s="264"/>
      <c r="J270" s="263"/>
      <c r="K270" s="262"/>
    </row>
    <row r="271" spans="1:11" ht="14.1" customHeight="1">
      <c r="A271" s="202"/>
      <c r="B271" s="196"/>
      <c r="C271" s="196"/>
      <c r="D271" s="265" t="s">
        <v>505</v>
      </c>
      <c r="E271" s="2"/>
      <c r="F271" s="262"/>
      <c r="G271" s="24"/>
      <c r="H271" s="260" t="s">
        <v>494</v>
      </c>
      <c r="I271" s="25"/>
      <c r="J271" s="20"/>
      <c r="K271" s="197"/>
    </row>
    <row r="272" spans="1:11" ht="14.1" customHeight="1">
      <c r="A272" s="202"/>
      <c r="B272" s="196"/>
      <c r="C272" s="196"/>
      <c r="D272" s="265"/>
      <c r="E272" s="2"/>
      <c r="F272" s="262"/>
      <c r="G272" s="24"/>
      <c r="H272" s="266"/>
      <c r="I272" s="25"/>
      <c r="J272" s="20"/>
      <c r="K272" s="197"/>
    </row>
    <row r="273" spans="1:11">
      <c r="A273" s="202"/>
      <c r="B273" s="257" t="s">
        <v>506</v>
      </c>
      <c r="C273" s="196"/>
      <c r="D273" s="201"/>
      <c r="E273" s="2"/>
      <c r="F273" s="23"/>
      <c r="G273" s="24"/>
      <c r="H273" s="26"/>
      <c r="I273" s="25"/>
      <c r="J273" s="20"/>
      <c r="K273" s="197"/>
    </row>
    <row r="274" spans="1:11">
      <c r="A274" s="202">
        <v>1</v>
      </c>
      <c r="B274" s="267" t="s">
        <v>507</v>
      </c>
      <c r="C274" s="196"/>
      <c r="D274" s="201"/>
      <c r="E274" s="2"/>
      <c r="F274" s="23"/>
      <c r="G274" s="24"/>
      <c r="H274" s="26"/>
      <c r="I274" s="25"/>
      <c r="J274" s="20"/>
      <c r="K274" s="197"/>
    </row>
    <row r="275" spans="1:11">
      <c r="A275" s="202"/>
      <c r="B275" s="267" t="s">
        <v>508</v>
      </c>
      <c r="C275" s="196"/>
      <c r="D275" s="201"/>
      <c r="E275" s="2"/>
      <c r="F275" s="23"/>
      <c r="G275" s="24"/>
      <c r="H275" s="26"/>
      <c r="I275" s="25"/>
      <c r="J275" s="20"/>
      <c r="K275" s="197"/>
    </row>
    <row r="276" spans="1:11">
      <c r="A276" s="202">
        <v>2</v>
      </c>
      <c r="B276" s="267" t="s">
        <v>509</v>
      </c>
      <c r="C276" s="196"/>
      <c r="D276" s="201"/>
      <c r="E276" s="2"/>
      <c r="F276" s="23"/>
      <c r="G276" s="24"/>
      <c r="H276" s="26"/>
      <c r="I276" s="25"/>
      <c r="J276" s="20"/>
      <c r="K276" s="197"/>
    </row>
    <row r="277" spans="1:11">
      <c r="A277" s="202">
        <v>3</v>
      </c>
      <c r="B277" s="267" t="s">
        <v>510</v>
      </c>
      <c r="C277" s="196"/>
      <c r="D277" s="201"/>
      <c r="E277" s="2"/>
      <c r="F277" s="23"/>
      <c r="G277" s="24"/>
      <c r="H277" s="26"/>
      <c r="I277" s="25"/>
      <c r="J277" s="20"/>
      <c r="K277" s="197"/>
    </row>
    <row r="278" spans="1:11">
      <c r="A278" s="202">
        <v>4</v>
      </c>
      <c r="B278" s="267" t="s">
        <v>511</v>
      </c>
      <c r="C278" s="196"/>
      <c r="D278" s="201"/>
      <c r="E278" s="2"/>
      <c r="F278" s="23"/>
      <c r="G278" s="24"/>
      <c r="H278" s="26"/>
      <c r="I278" s="25"/>
      <c r="J278" s="20"/>
      <c r="K278" s="197"/>
    </row>
    <row r="279" spans="1:11">
      <c r="A279" s="202">
        <v>5</v>
      </c>
      <c r="B279" s="267" t="s">
        <v>512</v>
      </c>
      <c r="C279" s="196"/>
      <c r="D279" s="201"/>
      <c r="E279" s="2"/>
      <c r="F279" s="23"/>
      <c r="G279" s="24"/>
      <c r="H279" s="26"/>
      <c r="I279" s="25"/>
      <c r="J279" s="20"/>
      <c r="K279" s="197"/>
    </row>
    <row r="280" spans="1:11">
      <c r="A280" s="202">
        <v>6</v>
      </c>
      <c r="B280" s="267" t="s">
        <v>513</v>
      </c>
      <c r="C280" s="196"/>
      <c r="D280" s="201"/>
      <c r="E280" s="2"/>
      <c r="F280" s="23"/>
      <c r="G280" s="24"/>
      <c r="H280" s="26"/>
      <c r="I280" s="25"/>
      <c r="J280" s="20"/>
      <c r="K280" s="197"/>
    </row>
    <row r="281" spans="1:11">
      <c r="A281" s="202">
        <v>7</v>
      </c>
      <c r="B281" s="267" t="s">
        <v>514</v>
      </c>
      <c r="C281" s="196"/>
      <c r="D281" s="201"/>
      <c r="E281" s="2"/>
      <c r="F281" s="23"/>
      <c r="G281" s="24"/>
      <c r="H281" s="26"/>
      <c r="I281" s="25"/>
      <c r="J281" s="20"/>
      <c r="K281" s="197"/>
    </row>
    <row r="282" spans="1:11">
      <c r="A282" s="202">
        <v>8</v>
      </c>
      <c r="B282" s="267" t="s">
        <v>515</v>
      </c>
      <c r="C282" s="196"/>
      <c r="D282" s="201"/>
      <c r="E282" s="2"/>
      <c r="F282" s="23"/>
      <c r="G282" s="24"/>
      <c r="H282" s="26"/>
      <c r="I282" s="25"/>
      <c r="J282" s="20"/>
      <c r="K282" s="197"/>
    </row>
    <row r="283" spans="1:11">
      <c r="A283" s="202">
        <v>9</v>
      </c>
      <c r="B283" s="267" t="s">
        <v>516</v>
      </c>
      <c r="C283" s="196"/>
      <c r="D283" s="201"/>
      <c r="E283" s="2"/>
      <c r="F283" s="23"/>
      <c r="G283" s="24"/>
      <c r="H283" s="26"/>
      <c r="I283" s="25"/>
      <c r="J283" s="20"/>
      <c r="K283" s="197"/>
    </row>
    <row r="284" spans="1:11">
      <c r="A284" s="202">
        <v>10</v>
      </c>
      <c r="B284" s="267" t="s">
        <v>517</v>
      </c>
      <c r="C284" s="196"/>
      <c r="D284" s="201"/>
      <c r="E284" s="2"/>
      <c r="F284" s="23"/>
      <c r="G284" s="24"/>
      <c r="H284" s="26"/>
      <c r="I284" s="25"/>
      <c r="J284" s="20"/>
      <c r="K284" s="197"/>
    </row>
    <row r="285" spans="1:11">
      <c r="A285" s="202">
        <v>11</v>
      </c>
      <c r="B285" s="267" t="s">
        <v>518</v>
      </c>
      <c r="C285" s="196"/>
      <c r="D285" s="201"/>
      <c r="E285" s="2"/>
      <c r="F285" s="23"/>
      <c r="G285" s="24"/>
      <c r="H285" s="26"/>
      <c r="I285" s="25"/>
      <c r="J285" s="20"/>
      <c r="K285" s="197"/>
    </row>
    <row r="286" spans="1:11">
      <c r="A286" s="202"/>
      <c r="B286" s="268"/>
      <c r="C286" s="196"/>
      <c r="D286" s="201"/>
      <c r="E286" s="2"/>
      <c r="F286" s="23"/>
      <c r="G286" s="24"/>
      <c r="H286" s="26"/>
      <c r="I286" s="25"/>
      <c r="J286" s="20"/>
      <c r="K286" s="197"/>
    </row>
    <row r="287" spans="1:11">
      <c r="A287" s="202"/>
      <c r="B287" s="268"/>
      <c r="C287" s="196"/>
      <c r="D287" s="201"/>
      <c r="E287" s="2"/>
      <c r="F287" s="23"/>
      <c r="G287" s="24"/>
      <c r="H287" s="26"/>
      <c r="I287" s="25"/>
      <c r="J287" s="20"/>
      <c r="K287" s="197"/>
    </row>
    <row r="288" spans="1:11" ht="15.75" customHeight="1">
      <c r="A288" s="202"/>
      <c r="B288" s="257" t="s">
        <v>519</v>
      </c>
      <c r="C288" s="196"/>
      <c r="D288" s="201"/>
      <c r="E288" s="2"/>
      <c r="F288" s="23"/>
      <c r="G288" s="24"/>
      <c r="H288" s="26"/>
      <c r="I288" s="25"/>
      <c r="J288" s="20"/>
      <c r="K288" s="197"/>
    </row>
    <row r="289" spans="1:11" ht="15.75" customHeight="1">
      <c r="A289" s="202"/>
      <c r="B289" s="269"/>
      <c r="C289" s="7"/>
      <c r="D289" s="201"/>
      <c r="E289" s="2"/>
      <c r="F289" s="23"/>
      <c r="G289" s="24"/>
      <c r="H289" s="26"/>
      <c r="I289" s="25"/>
      <c r="J289" s="270"/>
      <c r="K289" s="197"/>
    </row>
    <row r="290" spans="1:11" ht="15.75" customHeight="1">
      <c r="A290" s="8"/>
      <c r="B290" s="263"/>
      <c r="C290" s="8"/>
      <c r="D290" s="6" t="s">
        <v>0</v>
      </c>
      <c r="E290" s="10"/>
      <c r="F290" s="8"/>
      <c r="G290" s="10"/>
      <c r="H290" s="263"/>
      <c r="I290" s="202" t="s">
        <v>113</v>
      </c>
      <c r="J290" s="271"/>
      <c r="K290" s="197"/>
    </row>
    <row r="291" spans="1:11" ht="15" customHeight="1">
      <c r="A291" s="10"/>
      <c r="B291" s="269"/>
      <c r="C291" s="10"/>
      <c r="D291" s="4" t="s">
        <v>520</v>
      </c>
      <c r="E291" s="10"/>
      <c r="F291" s="2" t="s">
        <v>521</v>
      </c>
      <c r="G291" s="272"/>
      <c r="H291" s="8"/>
      <c r="I291" s="264"/>
      <c r="J291" s="263"/>
      <c r="K291" s="197"/>
    </row>
    <row r="292" spans="1:11" ht="15" customHeight="1">
      <c r="A292" s="10"/>
      <c r="B292" s="269"/>
      <c r="C292" s="188" t="s">
        <v>1</v>
      </c>
      <c r="D292" s="261"/>
      <c r="E292" s="10"/>
      <c r="F292" s="8"/>
      <c r="G292" s="10"/>
      <c r="H292" s="190" t="s">
        <v>522</v>
      </c>
      <c r="I292" s="264"/>
      <c r="J292" s="10"/>
      <c r="K292" s="197"/>
    </row>
    <row r="293" spans="1:11">
      <c r="A293" s="1"/>
      <c r="H293" s="1"/>
    </row>
    <row r="294" spans="1:11">
      <c r="A294" s="1"/>
      <c r="H294" s="1"/>
    </row>
    <row r="295" spans="1:11">
      <c r="A295" s="1"/>
      <c r="H295" s="1"/>
    </row>
    <row r="296" spans="1:11">
      <c r="A296" s="1"/>
      <c r="H296" s="1"/>
    </row>
    <row r="297" spans="1:11">
      <c r="A297" s="1"/>
      <c r="H297" s="1"/>
    </row>
    <row r="298" spans="1:11">
      <c r="A298" s="1"/>
      <c r="H298" s="1"/>
    </row>
    <row r="299" spans="1:11">
      <c r="A299" s="10"/>
      <c r="B299" s="54"/>
      <c r="C299" s="7"/>
      <c r="D299" s="21"/>
      <c r="E299" s="22"/>
      <c r="F299" s="7"/>
      <c r="G299" s="7"/>
      <c r="H299" s="26"/>
      <c r="I299" s="6"/>
      <c r="J299" s="16"/>
    </row>
    <row r="300" spans="1:11">
      <c r="A300" s="10"/>
      <c r="B300" s="54"/>
      <c r="C300" s="7"/>
      <c r="D300" s="21"/>
      <c r="E300" s="22"/>
      <c r="F300" s="7"/>
      <c r="G300" s="7"/>
      <c r="H300" s="26"/>
      <c r="I300" s="6"/>
      <c r="J300" s="16"/>
    </row>
    <row r="301" spans="1:11">
      <c r="A301" s="10"/>
      <c r="B301" s="54"/>
      <c r="C301" s="7"/>
      <c r="D301" s="21"/>
      <c r="E301" s="22"/>
      <c r="F301" s="7"/>
      <c r="G301" s="7"/>
      <c r="H301" s="26"/>
      <c r="I301" s="6"/>
      <c r="J301" s="16"/>
    </row>
    <row r="302" spans="1:11">
      <c r="A302" s="10"/>
      <c r="B302" s="54"/>
      <c r="C302" s="7"/>
      <c r="D302" s="21"/>
      <c r="E302" s="22"/>
      <c r="F302" s="7"/>
      <c r="G302" s="7"/>
      <c r="H302" s="26"/>
      <c r="I302" s="6"/>
      <c r="J302" s="16"/>
    </row>
    <row r="303" spans="1:11">
      <c r="A303" s="10"/>
      <c r="B303" s="54"/>
      <c r="C303" s="7"/>
      <c r="D303" s="21"/>
      <c r="E303" s="22"/>
      <c r="F303" s="7"/>
      <c r="G303" s="7"/>
      <c r="H303" s="26"/>
      <c r="I303" s="6"/>
      <c r="J303" s="16"/>
    </row>
    <row r="304" spans="1:11">
      <c r="A304" s="10"/>
      <c r="B304" s="54"/>
      <c r="C304" s="7"/>
      <c r="D304" s="21"/>
      <c r="E304" s="22"/>
      <c r="F304" s="7"/>
      <c r="G304" s="7"/>
      <c r="H304" s="26"/>
      <c r="I304" s="6"/>
      <c r="J304" s="16"/>
    </row>
    <row r="305" spans="1:12">
      <c r="A305" s="10"/>
      <c r="B305" s="54"/>
      <c r="C305" s="7"/>
      <c r="D305" s="21"/>
      <c r="E305" s="22"/>
      <c r="F305" s="7"/>
      <c r="G305" s="7"/>
      <c r="H305" s="26"/>
      <c r="I305" s="6"/>
      <c r="J305" s="16"/>
      <c r="L305" s="71"/>
    </row>
    <row r="306" spans="1:12">
      <c r="A306" s="10"/>
      <c r="B306" s="54"/>
      <c r="C306" s="7"/>
      <c r="D306" s="21"/>
      <c r="E306" s="22"/>
      <c r="F306" s="7"/>
      <c r="G306" s="7"/>
      <c r="H306" s="26"/>
      <c r="I306" s="6"/>
      <c r="J306" s="16"/>
      <c r="L306" s="71"/>
    </row>
    <row r="307" spans="1:12">
      <c r="A307" s="10"/>
      <c r="B307" s="54"/>
      <c r="C307" s="7"/>
      <c r="D307" s="21"/>
      <c r="E307" s="22"/>
      <c r="F307" s="7"/>
      <c r="G307" s="7"/>
      <c r="H307" s="26"/>
      <c r="I307" s="6"/>
      <c r="J307" s="16"/>
      <c r="L307" s="71"/>
    </row>
    <row r="308" spans="1:12">
      <c r="A308" s="10"/>
      <c r="B308" s="54"/>
      <c r="C308" s="7"/>
      <c r="D308" s="21"/>
      <c r="E308" s="22"/>
      <c r="F308" s="7"/>
      <c r="G308" s="7"/>
      <c r="H308" s="26"/>
      <c r="I308" s="6"/>
      <c r="J308" s="16"/>
      <c r="L308" s="71"/>
    </row>
    <row r="309" spans="1:12">
      <c r="A309" s="10"/>
      <c r="B309" s="54"/>
      <c r="C309" s="7"/>
      <c r="D309" s="21"/>
      <c r="E309" s="22"/>
      <c r="F309" s="7"/>
      <c r="G309" s="7"/>
      <c r="H309" s="26"/>
      <c r="I309" s="6"/>
      <c r="J309" s="16"/>
      <c r="L309" s="71"/>
    </row>
    <row r="310" spans="1:12">
      <c r="A310" s="10"/>
      <c r="B310" s="54"/>
      <c r="C310" s="7"/>
      <c r="D310" s="21"/>
      <c r="E310" s="22"/>
      <c r="F310" s="7"/>
      <c r="G310" s="7"/>
      <c r="H310" s="26"/>
      <c r="I310" s="6"/>
      <c r="J310" s="16"/>
      <c r="L310" s="71"/>
    </row>
    <row r="311" spans="1:12">
      <c r="A311" s="10"/>
      <c r="B311" s="54"/>
      <c r="C311" s="7"/>
      <c r="D311" s="21"/>
      <c r="E311" s="22"/>
      <c r="F311" s="7"/>
      <c r="G311" s="7"/>
      <c r="H311" s="26"/>
      <c r="I311" s="6"/>
      <c r="J311" s="16"/>
      <c r="L311" s="71"/>
    </row>
    <row r="312" spans="1:12">
      <c r="A312" s="10"/>
      <c r="B312" s="54"/>
      <c r="C312" s="7"/>
      <c r="D312" s="21"/>
      <c r="E312" s="22"/>
      <c r="F312" s="7"/>
      <c r="G312" s="7"/>
      <c r="H312" s="26"/>
      <c r="I312" s="6"/>
      <c r="J312" s="16"/>
      <c r="L312" s="71"/>
    </row>
    <row r="313" spans="1:12">
      <c r="A313" s="10"/>
      <c r="B313" s="54"/>
      <c r="C313" s="7"/>
      <c r="D313" s="21"/>
      <c r="E313" s="22"/>
      <c r="F313" s="7"/>
      <c r="G313" s="7"/>
      <c r="H313" s="26"/>
      <c r="I313" s="6"/>
      <c r="J313" s="16"/>
      <c r="L313" s="71"/>
    </row>
    <row r="314" spans="1:12">
      <c r="A314" s="10"/>
      <c r="B314" s="54"/>
      <c r="C314" s="7"/>
      <c r="D314" s="21"/>
      <c r="E314" s="22"/>
      <c r="F314" s="7"/>
      <c r="G314" s="7"/>
      <c r="H314" s="26"/>
      <c r="I314" s="6"/>
      <c r="J314" s="16"/>
    </row>
    <row r="315" spans="1:12">
      <c r="A315" s="10"/>
      <c r="B315" s="54"/>
      <c r="C315" s="7"/>
      <c r="D315" s="21"/>
      <c r="E315" s="22"/>
      <c r="F315" s="7"/>
      <c r="G315" s="7"/>
      <c r="H315" s="26"/>
      <c r="I315" s="6"/>
      <c r="J315" s="16"/>
    </row>
    <row r="316" spans="1:12">
      <c r="A316" s="10"/>
      <c r="B316" s="54"/>
      <c r="C316" s="7"/>
      <c r="D316" s="21"/>
      <c r="E316" s="22"/>
      <c r="F316" s="7"/>
      <c r="G316" s="7"/>
      <c r="H316" s="26"/>
      <c r="I316" s="6"/>
      <c r="J316" s="16"/>
    </row>
    <row r="317" spans="1:12">
      <c r="A317" s="10"/>
      <c r="B317" s="54"/>
      <c r="C317" s="7"/>
      <c r="D317" s="21"/>
      <c r="E317" s="22"/>
      <c r="F317" s="23"/>
      <c r="G317" s="24"/>
      <c r="H317" s="26"/>
      <c r="I317" s="25"/>
      <c r="J317" s="20"/>
    </row>
    <row r="318" spans="1:12">
      <c r="A318" s="1"/>
      <c r="B318" s="54"/>
      <c r="C318" s="7"/>
      <c r="D318" s="21"/>
      <c r="H318" s="1"/>
    </row>
    <row r="319" spans="1:12">
      <c r="A319" s="1"/>
      <c r="H319" s="1"/>
    </row>
    <row r="320" spans="1:12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  <row r="368" spans="1:8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  <row r="401" spans="1:8">
      <c r="A401" s="1"/>
      <c r="H401" s="1"/>
    </row>
    <row r="402" spans="1:8">
      <c r="A402" s="1"/>
      <c r="H402" s="1"/>
    </row>
    <row r="403" spans="1:8">
      <c r="A403" s="1"/>
      <c r="H403" s="1"/>
    </row>
    <row r="404" spans="1:8">
      <c r="A404" s="1"/>
      <c r="H404" s="1"/>
    </row>
    <row r="405" spans="1:8">
      <c r="A405" s="1"/>
      <c r="H405" s="1"/>
    </row>
    <row r="406" spans="1:8">
      <c r="A406" s="1"/>
      <c r="H406" s="1"/>
    </row>
    <row r="407" spans="1:8">
      <c r="A407" s="1"/>
      <c r="H407" s="1"/>
    </row>
    <row r="408" spans="1:8">
      <c r="A408" s="1"/>
      <c r="H408" s="1"/>
    </row>
    <row r="409" spans="1:8">
      <c r="A409" s="1"/>
      <c r="H409" s="1"/>
    </row>
    <row r="410" spans="1:8">
      <c r="A410" s="1"/>
      <c r="H410" s="1"/>
    </row>
    <row r="411" spans="1:8">
      <c r="A411" s="1"/>
      <c r="H411" s="1"/>
    </row>
    <row r="412" spans="1:8">
      <c r="A412" s="1"/>
      <c r="H412" s="1"/>
    </row>
    <row r="413" spans="1:8">
      <c r="A413" s="1"/>
      <c r="H413" s="1"/>
    </row>
    <row r="414" spans="1:8">
      <c r="A414" s="1"/>
      <c r="H414" s="1"/>
    </row>
    <row r="415" spans="1:8">
      <c r="A415" s="1"/>
      <c r="H415" s="1"/>
    </row>
    <row r="416" spans="1:8">
      <c r="A416" s="1"/>
      <c r="H416" s="1"/>
    </row>
    <row r="417" spans="1:8">
      <c r="A417" s="1"/>
      <c r="H417" s="1"/>
    </row>
    <row r="418" spans="1:8">
      <c r="A418" s="1"/>
      <c r="H418" s="1"/>
    </row>
    <row r="419" spans="1:8">
      <c r="A419" s="1"/>
      <c r="H419" s="1"/>
    </row>
    <row r="420" spans="1:8">
      <c r="A420" s="1"/>
      <c r="H420" s="1"/>
    </row>
    <row r="421" spans="1:8">
      <c r="A421" s="1"/>
      <c r="H421" s="1"/>
    </row>
    <row r="422" spans="1:8">
      <c r="A422" s="1"/>
      <c r="H422" s="1"/>
    </row>
    <row r="423" spans="1:8">
      <c r="A423" s="1"/>
      <c r="H423" s="1"/>
    </row>
    <row r="424" spans="1:8">
      <c r="A424" s="1"/>
      <c r="H424" s="1"/>
    </row>
    <row r="425" spans="1:8">
      <c r="A425" s="1"/>
      <c r="H425" s="1"/>
    </row>
    <row r="426" spans="1:8">
      <c r="A426" s="1"/>
      <c r="H426" s="1"/>
    </row>
    <row r="427" spans="1:8">
      <c r="A427" s="1"/>
      <c r="H427" s="1"/>
    </row>
    <row r="428" spans="1:8">
      <c r="A428" s="1"/>
      <c r="H428" s="1"/>
    </row>
    <row r="429" spans="1:8">
      <c r="A429" s="1"/>
      <c r="H429" s="1"/>
    </row>
    <row r="430" spans="1:8">
      <c r="A430" s="1"/>
      <c r="H430" s="1"/>
    </row>
    <row r="431" spans="1:8">
      <c r="A431" s="1"/>
      <c r="H431" s="1"/>
    </row>
    <row r="432" spans="1:8">
      <c r="A432" s="1"/>
      <c r="H432" s="1"/>
    </row>
    <row r="433" spans="1:8">
      <c r="A433" s="1"/>
      <c r="H433" s="1"/>
    </row>
    <row r="434" spans="1:8">
      <c r="A434" s="1"/>
      <c r="H434" s="1"/>
    </row>
    <row r="435" spans="1:8">
      <c r="A435" s="1"/>
      <c r="H435" s="1"/>
    </row>
    <row r="436" spans="1:8">
      <c r="A436" s="1"/>
      <c r="H436" s="1"/>
    </row>
    <row r="437" spans="1:8">
      <c r="A437" s="1"/>
      <c r="H437" s="1"/>
    </row>
    <row r="438" spans="1:8">
      <c r="A438" s="1"/>
      <c r="H438" s="1"/>
    </row>
    <row r="439" spans="1:8">
      <c r="A439" s="1"/>
      <c r="H439" s="1"/>
    </row>
    <row r="440" spans="1:8">
      <c r="A440" s="1"/>
      <c r="H440" s="1"/>
    </row>
    <row r="441" spans="1:8">
      <c r="A441" s="1"/>
      <c r="H441" s="1"/>
    </row>
    <row r="442" spans="1:8">
      <c r="A442" s="1"/>
      <c r="H442" s="1"/>
    </row>
    <row r="443" spans="1:8">
      <c r="A443" s="1"/>
      <c r="H443" s="1"/>
    </row>
    <row r="444" spans="1:8">
      <c r="A444" s="1"/>
      <c r="H444" s="1"/>
    </row>
    <row r="445" spans="1:8">
      <c r="A445" s="1"/>
      <c r="H445" s="1"/>
    </row>
    <row r="446" spans="1:8">
      <c r="A446" s="1"/>
      <c r="H446" s="1"/>
    </row>
    <row r="447" spans="1:8">
      <c r="A447" s="1"/>
      <c r="H447" s="1"/>
    </row>
    <row r="448" spans="1:8">
      <c r="A448" s="1"/>
      <c r="H448" s="1"/>
    </row>
    <row r="449" spans="1:8">
      <c r="A449" s="1"/>
      <c r="H449" s="1"/>
    </row>
    <row r="450" spans="1:8">
      <c r="A450" s="1"/>
      <c r="H450" s="1"/>
    </row>
    <row r="451" spans="1:8">
      <c r="A451" s="1"/>
      <c r="H451" s="1"/>
    </row>
    <row r="452" spans="1:8">
      <c r="A452" s="1"/>
      <c r="H452" s="1"/>
    </row>
    <row r="453" spans="1:8">
      <c r="A453" s="1"/>
      <c r="H453" s="1"/>
    </row>
    <row r="454" spans="1:8">
      <c r="A454" s="1"/>
      <c r="H454" s="1"/>
    </row>
    <row r="455" spans="1:8">
      <c r="A455" s="1"/>
      <c r="H455" s="1"/>
    </row>
    <row r="456" spans="1:8">
      <c r="A456" s="1"/>
      <c r="H456" s="1"/>
    </row>
    <row r="457" spans="1:8">
      <c r="A457" s="1"/>
      <c r="H457" s="1"/>
    </row>
    <row r="458" spans="1:8">
      <c r="A458" s="1"/>
      <c r="H458" s="1"/>
    </row>
    <row r="459" spans="1:8">
      <c r="A459" s="1"/>
      <c r="H459" s="1"/>
    </row>
    <row r="460" spans="1:8">
      <c r="A460" s="1"/>
      <c r="H460" s="1"/>
    </row>
    <row r="461" spans="1:8">
      <c r="A461" s="1"/>
      <c r="H461" s="1"/>
    </row>
    <row r="462" spans="1:8">
      <c r="A462" s="1"/>
      <c r="H462" s="1"/>
    </row>
    <row r="463" spans="1:8">
      <c r="A463" s="1"/>
      <c r="H463" s="1"/>
    </row>
    <row r="464" spans="1:8">
      <c r="A464" s="1"/>
      <c r="H464" s="1"/>
    </row>
    <row r="465" spans="1:8">
      <c r="A465" s="1"/>
      <c r="H465" s="1"/>
    </row>
    <row r="466" spans="1:8">
      <c r="A466" s="1"/>
      <c r="H466" s="1"/>
    </row>
    <row r="467" spans="1:8">
      <c r="A467" s="1"/>
      <c r="H467" s="1"/>
    </row>
    <row r="468" spans="1:8">
      <c r="A468" s="1"/>
      <c r="H468" s="1"/>
    </row>
    <row r="469" spans="1:8">
      <c r="A469" s="1"/>
      <c r="H469" s="1"/>
    </row>
    <row r="470" spans="1:8">
      <c r="A470" s="1"/>
      <c r="H470" s="1"/>
    </row>
    <row r="471" spans="1:8">
      <c r="A471" s="1"/>
      <c r="H471" s="1"/>
    </row>
    <row r="472" spans="1:8">
      <c r="A472" s="1"/>
      <c r="H472" s="1"/>
    </row>
    <row r="473" spans="1:8">
      <c r="A473" s="1"/>
      <c r="H473" s="1"/>
    </row>
    <row r="474" spans="1:8">
      <c r="A474" s="1"/>
      <c r="H474" s="1"/>
    </row>
    <row r="475" spans="1:8">
      <c r="A475" s="1"/>
      <c r="H475" s="1"/>
    </row>
    <row r="476" spans="1:8">
      <c r="A476" s="1"/>
      <c r="H476" s="1"/>
    </row>
    <row r="477" spans="1:8">
      <c r="A477" s="1"/>
      <c r="H477" s="1"/>
    </row>
    <row r="478" spans="1:8">
      <c r="A478" s="1"/>
      <c r="H478" s="1"/>
    </row>
    <row r="479" spans="1:8">
      <c r="A479" s="1"/>
      <c r="H479" s="1"/>
    </row>
    <row r="480" spans="1:8">
      <c r="A480" s="1"/>
      <c r="H480" s="1"/>
    </row>
    <row r="481" spans="1:8">
      <c r="A481" s="1"/>
      <c r="H481" s="1"/>
    </row>
    <row r="482" spans="1:8">
      <c r="A482" s="1"/>
      <c r="H482" s="1"/>
    </row>
    <row r="483" spans="1:8">
      <c r="A483" s="1"/>
      <c r="H483" s="1"/>
    </row>
    <row r="484" spans="1:8">
      <c r="A484" s="1"/>
      <c r="H484" s="1"/>
    </row>
    <row r="485" spans="1:8">
      <c r="A485" s="1"/>
      <c r="H485" s="1"/>
    </row>
    <row r="486" spans="1:8">
      <c r="A486" s="1"/>
      <c r="H486" s="1"/>
    </row>
    <row r="487" spans="1:8">
      <c r="A487" s="1"/>
      <c r="H487" s="1"/>
    </row>
    <row r="488" spans="1:8">
      <c r="A488" s="1"/>
      <c r="H488" s="1"/>
    </row>
    <row r="489" spans="1:8">
      <c r="A489" s="1"/>
      <c r="H489" s="1"/>
    </row>
    <row r="490" spans="1:8">
      <c r="A490" s="1"/>
      <c r="H490" s="1"/>
    </row>
    <row r="491" spans="1:8">
      <c r="A491" s="1"/>
      <c r="H491" s="1"/>
    </row>
    <row r="492" spans="1:8">
      <c r="A492" s="1"/>
      <c r="H492" s="1"/>
    </row>
    <row r="493" spans="1:8">
      <c r="A493" s="1"/>
      <c r="H493" s="1"/>
    </row>
    <row r="494" spans="1:8">
      <c r="A494" s="1"/>
      <c r="H494" s="1"/>
    </row>
    <row r="495" spans="1:8">
      <c r="A495" s="1"/>
      <c r="H495" s="1"/>
    </row>
    <row r="496" spans="1:8">
      <c r="A496" s="1"/>
      <c r="H496" s="1"/>
    </row>
    <row r="497" spans="1:8">
      <c r="A497" s="1"/>
      <c r="H497" s="1"/>
    </row>
    <row r="498" spans="1:8">
      <c r="A498" s="1"/>
      <c r="H498" s="1"/>
    </row>
    <row r="499" spans="1:8">
      <c r="A499" s="1"/>
      <c r="H499" s="1"/>
    </row>
    <row r="500" spans="1:8">
      <c r="A500" s="1"/>
      <c r="H500" s="1"/>
    </row>
    <row r="501" spans="1:8">
      <c r="A501" s="1"/>
      <c r="H501" s="1"/>
    </row>
    <row r="502" spans="1:8">
      <c r="A502" s="1"/>
      <c r="H502" s="1"/>
    </row>
    <row r="503" spans="1:8">
      <c r="A503" s="1"/>
      <c r="H503" s="1"/>
    </row>
    <row r="504" spans="1:8">
      <c r="A504" s="1"/>
      <c r="H504" s="1"/>
    </row>
    <row r="505" spans="1:8">
      <c r="A505" s="1"/>
      <c r="H505" s="1"/>
    </row>
    <row r="506" spans="1:8">
      <c r="A506" s="1"/>
      <c r="H506" s="1"/>
    </row>
    <row r="507" spans="1:8">
      <c r="A507" s="1"/>
      <c r="H507" s="1"/>
    </row>
    <row r="508" spans="1:8">
      <c r="A508" s="1"/>
      <c r="H508" s="1"/>
    </row>
    <row r="509" spans="1:8">
      <c r="A509" s="1"/>
      <c r="H509" s="1"/>
    </row>
    <row r="510" spans="1:8">
      <c r="A510" s="1"/>
      <c r="H510" s="1"/>
    </row>
    <row r="511" spans="1:8">
      <c r="A511" s="1"/>
      <c r="H511" s="1"/>
    </row>
    <row r="512" spans="1:8">
      <c r="A512" s="1"/>
      <c r="H512" s="1"/>
    </row>
    <row r="513" spans="1:8">
      <c r="A513" s="1"/>
      <c r="H513" s="1"/>
    </row>
    <row r="514" spans="1:8">
      <c r="A514" s="1"/>
      <c r="H514" s="1"/>
    </row>
    <row r="515" spans="1:8">
      <c r="A515" s="1"/>
      <c r="H515" s="1"/>
    </row>
    <row r="516" spans="1:8">
      <c r="A516" s="1"/>
      <c r="H516" s="1"/>
    </row>
    <row r="517" spans="1:8">
      <c r="A517" s="1"/>
      <c r="H517" s="1"/>
    </row>
    <row r="518" spans="1:8">
      <c r="A518" s="1"/>
      <c r="H518" s="1"/>
    </row>
    <row r="519" spans="1:8">
      <c r="A519" s="1"/>
      <c r="H519" s="1"/>
    </row>
    <row r="520" spans="1:8">
      <c r="A520" s="1"/>
      <c r="H520" s="1"/>
    </row>
    <row r="521" spans="1:8">
      <c r="A521" s="1"/>
      <c r="H521" s="1"/>
    </row>
    <row r="522" spans="1:8">
      <c r="A522" s="1"/>
      <c r="H522" s="1"/>
    </row>
    <row r="523" spans="1:8">
      <c r="A523" s="1"/>
      <c r="H523" s="1"/>
    </row>
    <row r="524" spans="1:8">
      <c r="A524" s="1"/>
      <c r="H524" s="1"/>
    </row>
    <row r="525" spans="1:8">
      <c r="A525" s="1"/>
      <c r="H525" s="1"/>
    </row>
    <row r="526" spans="1:8">
      <c r="A526" s="1"/>
      <c r="H526" s="1"/>
    </row>
    <row r="527" spans="1:8">
      <c r="A527" s="1"/>
      <c r="H527" s="1"/>
    </row>
    <row r="528" spans="1:8">
      <c r="A528" s="1"/>
      <c r="H528" s="1"/>
    </row>
    <row r="529" spans="1:8">
      <c r="A529" s="1"/>
      <c r="H529" s="1"/>
    </row>
    <row r="530" spans="1:8">
      <c r="A530" s="1"/>
      <c r="H530" s="1"/>
    </row>
    <row r="531" spans="1:8">
      <c r="A531" s="1"/>
      <c r="H531" s="1"/>
    </row>
    <row r="532" spans="1:8">
      <c r="A532" s="1"/>
      <c r="H532" s="1"/>
    </row>
    <row r="533" spans="1:8">
      <c r="A533" s="1"/>
      <c r="H533" s="1"/>
    </row>
    <row r="534" spans="1:8">
      <c r="A534" s="1"/>
      <c r="H534" s="1"/>
    </row>
    <row r="535" spans="1:8">
      <c r="A535" s="1"/>
      <c r="H535" s="1"/>
    </row>
    <row r="536" spans="1:8">
      <c r="A536" s="1"/>
      <c r="H536" s="1"/>
    </row>
    <row r="537" spans="1:8">
      <c r="A537" s="1"/>
      <c r="H537" s="1"/>
    </row>
    <row r="538" spans="1:8">
      <c r="A538" s="1"/>
      <c r="H538" s="1"/>
    </row>
    <row r="539" spans="1:8">
      <c r="A539" s="1"/>
      <c r="H539" s="1"/>
    </row>
    <row r="540" spans="1:8">
      <c r="A540" s="1"/>
      <c r="H540" s="1"/>
    </row>
    <row r="541" spans="1:8">
      <c r="A541" s="1"/>
      <c r="H541" s="1"/>
    </row>
    <row r="542" spans="1:8">
      <c r="A542" s="1"/>
      <c r="H542" s="1"/>
    </row>
    <row r="543" spans="1:8">
      <c r="A543" s="1"/>
      <c r="H543" s="1"/>
    </row>
    <row r="544" spans="1:8">
      <c r="A544" s="1"/>
      <c r="H544" s="1"/>
    </row>
    <row r="545" spans="1:8">
      <c r="A545" s="1"/>
      <c r="H545" s="1"/>
    </row>
    <row r="546" spans="1:8">
      <c r="A546" s="1"/>
      <c r="H546" s="1"/>
    </row>
    <row r="547" spans="1:8">
      <c r="A547" s="1"/>
      <c r="H547" s="1"/>
    </row>
    <row r="548" spans="1:8">
      <c r="A548" s="1"/>
      <c r="H548" s="1"/>
    </row>
    <row r="549" spans="1:8">
      <c r="A549" s="1"/>
      <c r="H549" s="1"/>
    </row>
    <row r="550" spans="1:8">
      <c r="A550" s="1"/>
      <c r="H550" s="1"/>
    </row>
    <row r="551" spans="1:8">
      <c r="A551" s="1"/>
      <c r="H551" s="1"/>
    </row>
    <row r="552" spans="1:8">
      <c r="A552" s="1"/>
      <c r="H552" s="1"/>
    </row>
    <row r="553" spans="1:8">
      <c r="A553" s="1"/>
      <c r="H553" s="1"/>
    </row>
    <row r="554" spans="1:8">
      <c r="A554" s="1"/>
      <c r="H554" s="1"/>
    </row>
    <row r="555" spans="1:8">
      <c r="A555" s="1"/>
      <c r="H555" s="1"/>
    </row>
  </sheetData>
  <mergeCells count="23">
    <mergeCell ref="C1:K2"/>
    <mergeCell ref="D9:K9"/>
    <mergeCell ref="D12:K12"/>
    <mergeCell ref="D18:K18"/>
    <mergeCell ref="D21:K21"/>
    <mergeCell ref="D23:K23"/>
    <mergeCell ref="D32:K32"/>
    <mergeCell ref="D42:K42"/>
    <mergeCell ref="D45:K45"/>
    <mergeCell ref="D51:K51"/>
    <mergeCell ref="D58:K58"/>
    <mergeCell ref="D136:K136"/>
    <mergeCell ref="D139:K139"/>
    <mergeCell ref="D143:K143"/>
    <mergeCell ref="D147:K147"/>
    <mergeCell ref="D206:K206"/>
    <mergeCell ref="D210:K210"/>
    <mergeCell ref="D214:K214"/>
    <mergeCell ref="D156:K156"/>
    <mergeCell ref="D159:K159"/>
    <mergeCell ref="D167:K167"/>
    <mergeCell ref="D198:K198"/>
    <mergeCell ref="D202:K202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313"/>
  <sheetViews>
    <sheetView view="pageBreakPreview" zoomScale="140" zoomScaleSheetLayoutView="140" workbookViewId="0">
      <selection activeCell="C1" sqref="C1:K3"/>
    </sheetView>
  </sheetViews>
  <sheetFormatPr defaultColWidth="17.85546875" defaultRowHeight="15"/>
  <cols>
    <col min="1" max="1" width="4.85546875" style="5" customWidth="1"/>
    <col min="2" max="2" width="23" style="12" customWidth="1"/>
    <col min="3" max="3" width="7.85546875" style="12" customWidth="1"/>
    <col min="4" max="4" width="8.42578125" style="12" customWidth="1"/>
    <col min="5" max="5" width="6.5703125" style="12" customWidth="1"/>
    <col min="6" max="6" width="9.85546875" style="12" customWidth="1"/>
    <col min="7" max="7" width="7" style="12" customWidth="1"/>
    <col min="8" max="8" width="1.28515625" style="12" customWidth="1"/>
    <col min="9" max="9" width="8.7109375" style="4" customWidth="1"/>
    <col min="10" max="10" width="10.5703125" style="13" customWidth="1"/>
    <col min="11" max="11" width="4.85546875" style="14" customWidth="1"/>
    <col min="12" max="250" width="9.140625" style="12" customWidth="1"/>
    <col min="251" max="251" width="5.7109375" style="12" customWidth="1"/>
    <col min="252" max="255" width="9.140625" style="12" hidden="1" customWidth="1"/>
    <col min="256" max="16384" width="17.85546875" style="12"/>
  </cols>
  <sheetData>
    <row r="1" spans="1:11" ht="15" customHeight="1">
      <c r="A1" s="299" t="s">
        <v>5</v>
      </c>
      <c r="B1" s="299"/>
      <c r="C1" s="296" t="s">
        <v>374</v>
      </c>
      <c r="D1" s="296"/>
      <c r="E1" s="296"/>
      <c r="F1" s="296"/>
      <c r="G1" s="296"/>
      <c r="H1" s="296"/>
      <c r="I1" s="296"/>
      <c r="J1" s="296"/>
      <c r="K1" s="296"/>
    </row>
    <row r="2" spans="1:11" ht="15" customHeight="1">
      <c r="C2" s="296"/>
      <c r="D2" s="296"/>
      <c r="E2" s="296"/>
      <c r="F2" s="296"/>
      <c r="G2" s="296"/>
      <c r="H2" s="296"/>
      <c r="I2" s="296"/>
      <c r="J2" s="296"/>
      <c r="K2" s="296"/>
    </row>
    <row r="3" spans="1:11" ht="29.25" customHeight="1">
      <c r="C3" s="296"/>
      <c r="D3" s="296"/>
      <c r="E3" s="296"/>
      <c r="F3" s="296"/>
      <c r="G3" s="296"/>
      <c r="H3" s="296"/>
      <c r="I3" s="296"/>
      <c r="J3" s="296"/>
      <c r="K3" s="296"/>
    </row>
    <row r="4" spans="1:11" ht="15.75">
      <c r="D4" s="17" t="s">
        <v>19</v>
      </c>
      <c r="H4" s="29"/>
    </row>
    <row r="5" spans="1:11" ht="15" customHeight="1">
      <c r="F5" s="15"/>
    </row>
    <row r="6" spans="1:11" ht="15" customHeight="1">
      <c r="A6" s="18" t="s">
        <v>18</v>
      </c>
      <c r="B6" s="300" t="s">
        <v>20</v>
      </c>
      <c r="C6" s="300"/>
      <c r="D6" s="300"/>
      <c r="E6" s="301" t="s">
        <v>21</v>
      </c>
      <c r="F6" s="301"/>
      <c r="G6" s="301"/>
      <c r="H6" s="301"/>
      <c r="I6" s="19"/>
      <c r="J6" s="302" t="s">
        <v>15</v>
      </c>
      <c r="K6" s="302"/>
    </row>
    <row r="7" spans="1:11" ht="15.75">
      <c r="A7" s="10"/>
      <c r="B7" s="55" t="s">
        <v>152</v>
      </c>
      <c r="C7" s="1"/>
    </row>
    <row r="8" spans="1:11" ht="15.75">
      <c r="A8" s="10">
        <v>1</v>
      </c>
      <c r="B8" s="211" t="s">
        <v>193</v>
      </c>
      <c r="C8" s="1"/>
    </row>
    <row r="9" spans="1:11" ht="15.75">
      <c r="A9" s="69"/>
      <c r="B9" s="70" t="s">
        <v>194</v>
      </c>
      <c r="C9" s="71"/>
      <c r="D9" s="72"/>
      <c r="E9" s="72" t="s">
        <v>203</v>
      </c>
      <c r="F9" s="72"/>
      <c r="G9" s="72"/>
      <c r="H9" s="72"/>
      <c r="I9" s="73"/>
      <c r="J9" s="74">
        <f>2*(16+4)*5</f>
        <v>200</v>
      </c>
      <c r="K9" s="75" t="s">
        <v>10</v>
      </c>
    </row>
    <row r="10" spans="1:11" ht="15.75">
      <c r="A10" s="69"/>
      <c r="B10" s="70" t="s">
        <v>195</v>
      </c>
      <c r="C10" s="71"/>
      <c r="D10" s="72"/>
      <c r="E10" s="72" t="s">
        <v>204</v>
      </c>
      <c r="F10" s="72"/>
      <c r="G10" s="72"/>
      <c r="H10" s="72"/>
      <c r="I10" s="73"/>
      <c r="J10" s="74">
        <v>64</v>
      </c>
      <c r="K10" s="75" t="s">
        <v>10</v>
      </c>
    </row>
    <row r="11" spans="1:11" ht="15.75">
      <c r="A11" s="69"/>
      <c r="B11" s="70" t="s">
        <v>194</v>
      </c>
      <c r="C11" s="71"/>
      <c r="D11" s="72"/>
      <c r="E11" s="72" t="s">
        <v>205</v>
      </c>
      <c r="F11" s="72"/>
      <c r="G11" s="72"/>
      <c r="H11" s="72"/>
      <c r="I11" s="73"/>
      <c r="J11" s="74">
        <v>320</v>
      </c>
      <c r="K11" s="75" t="s">
        <v>10</v>
      </c>
    </row>
    <row r="12" spans="1:11" ht="15.75">
      <c r="A12" s="69"/>
      <c r="B12" s="70" t="s">
        <v>195</v>
      </c>
      <c r="C12" s="71"/>
      <c r="D12" s="72"/>
      <c r="E12" s="72" t="s">
        <v>206</v>
      </c>
      <c r="F12" s="72"/>
      <c r="G12" s="72"/>
      <c r="H12" s="72"/>
      <c r="I12" s="73"/>
      <c r="J12" s="74">
        <v>64</v>
      </c>
      <c r="K12" s="75" t="s">
        <v>10</v>
      </c>
    </row>
    <row r="13" spans="1:11" ht="15.75">
      <c r="A13" s="69"/>
      <c r="B13" s="70"/>
      <c r="C13" s="71"/>
      <c r="D13" s="72"/>
      <c r="E13" s="72"/>
      <c r="F13" s="72"/>
      <c r="G13" s="72"/>
      <c r="H13" s="72"/>
      <c r="I13" s="73"/>
      <c r="J13" s="204">
        <f>SUM(J9:J12)</f>
        <v>648</v>
      </c>
      <c r="K13" s="205" t="s">
        <v>10</v>
      </c>
    </row>
    <row r="14" spans="1:11" ht="15.75">
      <c r="A14" s="10"/>
      <c r="B14" s="70"/>
      <c r="C14" s="1"/>
    </row>
    <row r="15" spans="1:11" ht="15.75">
      <c r="A15" s="10">
        <v>2</v>
      </c>
      <c r="B15" s="55" t="s">
        <v>131</v>
      </c>
      <c r="C15" s="1"/>
    </row>
    <row r="16" spans="1:11" ht="15.75">
      <c r="A16" s="69"/>
      <c r="B16" s="70" t="s">
        <v>207</v>
      </c>
      <c r="C16" s="71"/>
      <c r="D16" s="72"/>
      <c r="E16" s="72" t="s">
        <v>213</v>
      </c>
      <c r="F16" s="72"/>
      <c r="G16" s="72"/>
      <c r="H16" s="72"/>
      <c r="I16" s="73"/>
      <c r="J16" s="74">
        <v>492</v>
      </c>
      <c r="K16" s="75" t="s">
        <v>10</v>
      </c>
    </row>
    <row r="17" spans="1:12" ht="15.75">
      <c r="A17" s="69"/>
      <c r="B17" s="70" t="s">
        <v>208</v>
      </c>
      <c r="C17" s="71"/>
      <c r="D17" s="72"/>
      <c r="E17" s="72" t="s">
        <v>214</v>
      </c>
      <c r="F17" s="72"/>
      <c r="G17" s="72"/>
      <c r="H17" s="72"/>
      <c r="I17" s="73"/>
      <c r="J17" s="74">
        <v>1028.5</v>
      </c>
      <c r="K17" s="75" t="s">
        <v>10</v>
      </c>
    </row>
    <row r="18" spans="1:12" ht="15.75">
      <c r="A18" s="69"/>
      <c r="B18" s="70" t="s">
        <v>209</v>
      </c>
      <c r="C18" s="71"/>
      <c r="D18" s="72"/>
      <c r="E18" s="72" t="s">
        <v>215</v>
      </c>
      <c r="F18" s="72"/>
      <c r="G18" s="72"/>
      <c r="H18" s="72"/>
      <c r="I18" s="73"/>
      <c r="J18" s="74">
        <v>268.45</v>
      </c>
      <c r="K18" s="75" t="s">
        <v>10</v>
      </c>
    </row>
    <row r="19" spans="1:12" ht="15.75">
      <c r="A19" s="69"/>
      <c r="B19" s="70" t="s">
        <v>210</v>
      </c>
      <c r="C19" s="71"/>
      <c r="D19" s="72"/>
      <c r="E19" s="72" t="s">
        <v>216</v>
      </c>
      <c r="F19" s="72"/>
      <c r="G19" s="72"/>
      <c r="H19" s="72"/>
      <c r="I19" s="73"/>
      <c r="J19" s="74">
        <v>938.74</v>
      </c>
      <c r="K19" s="75" t="s">
        <v>10</v>
      </c>
    </row>
    <row r="20" spans="1:12" ht="15.75">
      <c r="A20" s="69"/>
      <c r="B20" s="70" t="s">
        <v>212</v>
      </c>
      <c r="C20" s="71"/>
      <c r="D20" s="72"/>
      <c r="E20" s="72" t="s">
        <v>217</v>
      </c>
      <c r="F20" s="72"/>
      <c r="G20" s="72"/>
      <c r="H20" s="72"/>
      <c r="I20" s="73"/>
      <c r="J20" s="74">
        <v>638</v>
      </c>
      <c r="K20" s="75" t="s">
        <v>10</v>
      </c>
    </row>
    <row r="21" spans="1:12" ht="15.75">
      <c r="A21" s="69"/>
      <c r="B21" s="70" t="s">
        <v>211</v>
      </c>
      <c r="C21" s="71"/>
      <c r="D21" s="72"/>
      <c r="E21" s="72" t="s">
        <v>218</v>
      </c>
      <c r="F21" s="72"/>
      <c r="G21" s="72"/>
      <c r="H21" s="72"/>
      <c r="I21" s="73"/>
      <c r="J21" s="74">
        <v>208</v>
      </c>
      <c r="K21" s="75" t="s">
        <v>10</v>
      </c>
    </row>
    <row r="22" spans="1:12" ht="15.75">
      <c r="A22" s="69"/>
      <c r="B22" s="70" t="s">
        <v>375</v>
      </c>
      <c r="C22" s="71"/>
      <c r="D22" s="72"/>
      <c r="E22" s="72" t="s">
        <v>378</v>
      </c>
      <c r="F22" s="72"/>
      <c r="G22" s="72"/>
      <c r="H22" s="72"/>
      <c r="I22" s="73"/>
      <c r="J22" s="74">
        <v>792</v>
      </c>
      <c r="K22" s="75" t="s">
        <v>10</v>
      </c>
    </row>
    <row r="23" spans="1:12" ht="15.75">
      <c r="A23" s="69"/>
      <c r="B23" s="70" t="s">
        <v>376</v>
      </c>
      <c r="C23" s="71"/>
      <c r="D23" s="72"/>
      <c r="E23" s="72" t="s">
        <v>379</v>
      </c>
      <c r="F23" s="72"/>
      <c r="G23" s="72"/>
      <c r="H23" s="72"/>
      <c r="I23" s="73"/>
      <c r="J23" s="74">
        <v>594</v>
      </c>
      <c r="K23" s="75" t="s">
        <v>10</v>
      </c>
    </row>
    <row r="24" spans="1:12" ht="15.75">
      <c r="A24" s="69"/>
      <c r="B24" s="70" t="s">
        <v>377</v>
      </c>
      <c r="C24" s="71"/>
      <c r="D24" s="72"/>
      <c r="E24" s="72" t="s">
        <v>380</v>
      </c>
      <c r="F24" s="72"/>
      <c r="G24" s="72"/>
      <c r="H24" s="72"/>
      <c r="I24" s="73"/>
      <c r="J24" s="74">
        <v>1012</v>
      </c>
      <c r="K24" s="75" t="s">
        <v>10</v>
      </c>
    </row>
    <row r="25" spans="1:12" ht="15.75">
      <c r="A25" s="69"/>
      <c r="B25" s="55"/>
      <c r="C25" s="71"/>
      <c r="D25" s="72"/>
      <c r="E25" s="72"/>
      <c r="F25" s="72"/>
      <c r="G25" s="72"/>
      <c r="H25" s="72"/>
      <c r="I25" s="73"/>
      <c r="J25" s="204">
        <f>SUM(J16:J24)</f>
        <v>5971.6900000000005</v>
      </c>
      <c r="K25" s="205" t="s">
        <v>10</v>
      </c>
    </row>
    <row r="26" spans="1:12" ht="15.75">
      <c r="A26" s="69"/>
      <c r="B26" s="55"/>
      <c r="C26" s="71"/>
      <c r="D26" s="72"/>
      <c r="E26" s="72"/>
      <c r="F26" s="72"/>
      <c r="G26" s="72"/>
      <c r="H26" s="72"/>
      <c r="I26" s="73"/>
      <c r="J26" s="74"/>
      <c r="K26" s="75"/>
    </row>
    <row r="27" spans="1:12" ht="15.75">
      <c r="A27" s="69"/>
      <c r="B27" s="55" t="s">
        <v>77</v>
      </c>
      <c r="C27" s="71"/>
      <c r="D27" s="72"/>
      <c r="E27" s="72"/>
      <c r="F27" s="72"/>
      <c r="G27" s="72"/>
      <c r="H27" s="72"/>
      <c r="I27" s="73"/>
      <c r="J27" s="74"/>
      <c r="K27" s="75"/>
    </row>
    <row r="28" spans="1:12" ht="15" customHeight="1">
      <c r="A28" s="69"/>
      <c r="B28" s="70" t="s">
        <v>111</v>
      </c>
      <c r="C28" s="71"/>
      <c r="D28" s="72"/>
      <c r="E28" s="72" t="s">
        <v>219</v>
      </c>
      <c r="F28" s="72"/>
      <c r="G28" s="72"/>
      <c r="H28" s="72"/>
      <c r="I28" s="73"/>
      <c r="J28" s="74">
        <v>37.5</v>
      </c>
      <c r="K28" s="75" t="s">
        <v>10</v>
      </c>
      <c r="L28" s="28"/>
    </row>
    <row r="29" spans="1:12" ht="15" customHeight="1">
      <c r="A29" s="69"/>
      <c r="B29" s="70" t="s">
        <v>111</v>
      </c>
      <c r="C29" s="71"/>
      <c r="D29" s="72"/>
      <c r="E29" s="72" t="s">
        <v>220</v>
      </c>
      <c r="F29" s="72"/>
      <c r="G29" s="72"/>
      <c r="H29" s="72"/>
      <c r="I29" s="73"/>
      <c r="J29" s="74">
        <v>28</v>
      </c>
      <c r="K29" s="75" t="s">
        <v>10</v>
      </c>
      <c r="L29" s="28"/>
    </row>
    <row r="30" spans="1:12" ht="15" customHeight="1">
      <c r="A30" s="69"/>
      <c r="B30" s="70" t="s">
        <v>104</v>
      </c>
      <c r="C30" s="71"/>
      <c r="D30" s="72"/>
      <c r="E30" s="72" t="s">
        <v>221</v>
      </c>
      <c r="F30" s="72"/>
      <c r="G30" s="72"/>
      <c r="H30" s="72"/>
      <c r="I30" s="73"/>
      <c r="J30" s="74">
        <v>72</v>
      </c>
      <c r="K30" s="75" t="s">
        <v>10</v>
      </c>
      <c r="L30" s="28"/>
    </row>
    <row r="31" spans="1:12" ht="15" customHeight="1">
      <c r="A31" s="69"/>
      <c r="B31" s="70" t="s">
        <v>104</v>
      </c>
      <c r="C31" s="71"/>
      <c r="D31" s="72"/>
      <c r="E31" s="72" t="s">
        <v>222</v>
      </c>
      <c r="F31" s="72"/>
      <c r="G31" s="72"/>
      <c r="H31" s="72"/>
      <c r="I31" s="73"/>
      <c r="J31" s="74">
        <v>24</v>
      </c>
      <c r="K31" s="75" t="s">
        <v>10</v>
      </c>
      <c r="L31" s="28"/>
    </row>
    <row r="32" spans="1:12" ht="15" customHeight="1">
      <c r="A32" s="69"/>
      <c r="B32" s="70" t="s">
        <v>111</v>
      </c>
      <c r="C32" s="71"/>
      <c r="D32" s="72"/>
      <c r="E32" s="72" t="s">
        <v>223</v>
      </c>
      <c r="F32" s="72"/>
      <c r="G32" s="72"/>
      <c r="H32" s="72"/>
      <c r="I32" s="73"/>
      <c r="J32" s="74">
        <v>28</v>
      </c>
      <c r="K32" s="75" t="s">
        <v>10</v>
      </c>
      <c r="L32" s="28"/>
    </row>
    <row r="33" spans="1:12" ht="15" customHeight="1">
      <c r="A33" s="69"/>
      <c r="B33" s="70" t="s">
        <v>111</v>
      </c>
      <c r="C33" s="71"/>
      <c r="D33" s="72"/>
      <c r="E33" s="72" t="s">
        <v>381</v>
      </c>
      <c r="F33" s="72"/>
      <c r="G33" s="72"/>
      <c r="H33" s="72"/>
      <c r="I33" s="73"/>
      <c r="J33" s="74">
        <f>4*3*7</f>
        <v>84</v>
      </c>
      <c r="K33" s="75" t="s">
        <v>10</v>
      </c>
      <c r="L33" s="28"/>
    </row>
    <row r="34" spans="1:12" ht="15" customHeight="1">
      <c r="A34" s="69"/>
      <c r="B34" s="70" t="s">
        <v>104</v>
      </c>
      <c r="C34" s="71"/>
      <c r="D34" s="72"/>
      <c r="E34" s="72" t="s">
        <v>382</v>
      </c>
      <c r="F34" s="72"/>
      <c r="G34" s="72"/>
      <c r="H34" s="72"/>
      <c r="I34" s="73"/>
      <c r="J34" s="74">
        <f>4*3*4</f>
        <v>48</v>
      </c>
      <c r="K34" s="75" t="s">
        <v>10</v>
      </c>
      <c r="L34" s="28"/>
    </row>
    <row r="35" spans="1:12" ht="15" customHeight="1">
      <c r="A35" s="69"/>
      <c r="B35" s="55"/>
      <c r="C35" s="71"/>
      <c r="D35" s="72"/>
      <c r="E35" s="72"/>
      <c r="F35" s="72"/>
      <c r="G35" s="72"/>
      <c r="H35" s="72"/>
      <c r="I35" s="73"/>
      <c r="J35" s="204">
        <f>SUM(J28:J34)</f>
        <v>321.5</v>
      </c>
      <c r="K35" s="205" t="s">
        <v>10</v>
      </c>
      <c r="L35" s="28"/>
    </row>
    <row r="36" spans="1:12" ht="15" customHeight="1">
      <c r="A36" s="69"/>
      <c r="B36" s="55"/>
      <c r="C36" s="71"/>
      <c r="D36" s="72"/>
      <c r="E36" s="72"/>
      <c r="F36" s="72"/>
      <c r="G36" s="72"/>
      <c r="H36" s="72"/>
      <c r="I36" s="73"/>
      <c r="J36" s="74"/>
      <c r="K36" s="75"/>
      <c r="L36" s="28"/>
    </row>
    <row r="37" spans="1:12" ht="15" customHeight="1">
      <c r="A37" s="69"/>
      <c r="B37" s="55"/>
      <c r="C37" s="71"/>
      <c r="D37" s="72"/>
      <c r="E37" s="72"/>
      <c r="F37" s="72"/>
      <c r="G37" s="72"/>
      <c r="H37" s="72"/>
      <c r="I37" s="73"/>
      <c r="J37" s="204">
        <f>J25-J35</f>
        <v>5650.1900000000005</v>
      </c>
      <c r="K37" s="205" t="s">
        <v>10</v>
      </c>
      <c r="L37" s="28"/>
    </row>
    <row r="38" spans="1:12" ht="15" customHeight="1">
      <c r="A38" s="69"/>
      <c r="B38" s="55"/>
      <c r="C38" s="71"/>
      <c r="D38" s="72"/>
      <c r="E38" s="72"/>
      <c r="F38" s="72"/>
      <c r="G38" s="72"/>
      <c r="H38" s="72"/>
      <c r="I38" s="73"/>
      <c r="J38" s="76"/>
      <c r="K38" s="77"/>
      <c r="L38" s="28"/>
    </row>
    <row r="39" spans="1:12" ht="15" customHeight="1">
      <c r="A39" s="69">
        <v>3</v>
      </c>
      <c r="B39" s="55" t="s">
        <v>224</v>
      </c>
      <c r="C39" s="71"/>
      <c r="D39" s="72"/>
      <c r="E39" s="72"/>
      <c r="F39" s="72"/>
      <c r="G39" s="72"/>
      <c r="H39" s="72"/>
      <c r="I39" s="73"/>
      <c r="J39" s="76"/>
      <c r="K39" s="77"/>
      <c r="L39" s="28"/>
    </row>
    <row r="40" spans="1:12" ht="15" customHeight="1">
      <c r="A40" s="69"/>
      <c r="B40" s="55"/>
      <c r="C40" s="71"/>
      <c r="D40" s="72"/>
      <c r="E40" s="72" t="s">
        <v>473</v>
      </c>
      <c r="F40" s="72"/>
      <c r="G40" s="72"/>
      <c r="H40" s="72"/>
      <c r="I40" s="73"/>
      <c r="J40" s="74">
        <v>37.24</v>
      </c>
      <c r="K40" s="75" t="s">
        <v>225</v>
      </c>
      <c r="L40" s="28"/>
    </row>
    <row r="41" spans="1:12" ht="15" customHeight="1">
      <c r="A41" s="69"/>
      <c r="B41" s="55"/>
      <c r="C41" s="71"/>
      <c r="D41" s="72"/>
      <c r="E41" s="72" t="s">
        <v>473</v>
      </c>
      <c r="F41" s="72"/>
      <c r="G41" s="72"/>
      <c r="H41" s="72"/>
      <c r="I41" s="73"/>
      <c r="J41" s="74">
        <v>37.24</v>
      </c>
      <c r="K41" s="75" t="s">
        <v>225</v>
      </c>
      <c r="L41" s="28"/>
    </row>
    <row r="42" spans="1:12" ht="15" customHeight="1">
      <c r="A42" s="69"/>
      <c r="B42" s="55"/>
      <c r="C42" s="71"/>
      <c r="D42" s="72"/>
      <c r="E42" s="72" t="s">
        <v>474</v>
      </c>
      <c r="F42" s="72"/>
      <c r="G42" s="72"/>
      <c r="H42" s="72"/>
      <c r="I42" s="73"/>
      <c r="J42" s="74">
        <v>65.16</v>
      </c>
      <c r="K42" s="75" t="s">
        <v>225</v>
      </c>
      <c r="L42" s="28"/>
    </row>
    <row r="43" spans="1:12" ht="15" customHeight="1">
      <c r="A43" s="69"/>
      <c r="B43" s="55"/>
      <c r="C43" s="71"/>
      <c r="D43" s="72"/>
      <c r="E43" s="72" t="s">
        <v>474</v>
      </c>
      <c r="F43" s="72"/>
      <c r="G43" s="72"/>
      <c r="H43" s="72"/>
      <c r="I43" s="73"/>
      <c r="J43" s="74">
        <v>65.16</v>
      </c>
      <c r="K43" s="75" t="s">
        <v>225</v>
      </c>
      <c r="L43" s="28"/>
    </row>
    <row r="44" spans="1:12" ht="15" customHeight="1">
      <c r="A44" s="69"/>
      <c r="B44" s="55"/>
      <c r="C44" s="71"/>
      <c r="D44" s="72"/>
      <c r="E44" s="72" t="s">
        <v>475</v>
      </c>
      <c r="F44" s="72"/>
      <c r="G44" s="72"/>
      <c r="H44" s="72"/>
      <c r="I44" s="73"/>
      <c r="J44" s="74">
        <v>27.92</v>
      </c>
      <c r="K44" s="75" t="s">
        <v>225</v>
      </c>
      <c r="L44" s="28"/>
    </row>
    <row r="45" spans="1:12" ht="15" customHeight="1">
      <c r="A45" s="69"/>
      <c r="B45" s="55"/>
      <c r="C45" s="71"/>
      <c r="D45" s="72"/>
      <c r="E45" s="72" t="s">
        <v>476</v>
      </c>
      <c r="H45" s="72"/>
      <c r="I45" s="73"/>
      <c r="J45" s="74">
        <v>55.86</v>
      </c>
      <c r="K45" s="75" t="s">
        <v>225</v>
      </c>
      <c r="L45" s="28"/>
    </row>
    <row r="46" spans="1:12" ht="15" customHeight="1">
      <c r="A46" s="69"/>
      <c r="B46" s="55"/>
      <c r="C46" s="71"/>
      <c r="D46" s="72"/>
      <c r="E46" s="72" t="s">
        <v>475</v>
      </c>
      <c r="F46" s="72"/>
      <c r="G46" s="72"/>
      <c r="H46" s="72"/>
      <c r="I46" s="73"/>
      <c r="J46" s="74">
        <v>27.92</v>
      </c>
      <c r="K46" s="75" t="s">
        <v>225</v>
      </c>
      <c r="L46" s="28"/>
    </row>
    <row r="47" spans="1:12" ht="15" customHeight="1">
      <c r="A47" s="69"/>
      <c r="B47" s="55"/>
      <c r="C47" s="71"/>
      <c r="D47" s="72"/>
      <c r="E47" s="72"/>
      <c r="F47" s="72"/>
      <c r="G47" s="72"/>
      <c r="H47" s="72"/>
      <c r="I47" s="73"/>
      <c r="J47" s="204">
        <f>SUM(J40:J46)</f>
        <v>316.5</v>
      </c>
      <c r="K47" s="205" t="s">
        <v>225</v>
      </c>
      <c r="L47" s="28"/>
    </row>
    <row r="48" spans="1:12" ht="15" customHeight="1">
      <c r="A48" s="69"/>
      <c r="B48" s="55"/>
      <c r="C48" s="71"/>
      <c r="D48" s="72"/>
      <c r="E48" s="72"/>
      <c r="F48" s="72"/>
      <c r="G48" s="72"/>
      <c r="H48" s="72"/>
      <c r="I48" s="73"/>
      <c r="J48" s="76"/>
      <c r="K48" s="77"/>
      <c r="L48" s="28"/>
    </row>
    <row r="49" spans="1:12" ht="15" customHeight="1">
      <c r="A49" s="69">
        <v>4</v>
      </c>
      <c r="B49" s="55" t="s">
        <v>226</v>
      </c>
      <c r="C49" s="71"/>
      <c r="D49" s="72"/>
      <c r="E49" s="72"/>
      <c r="F49" s="72"/>
      <c r="G49" s="72"/>
      <c r="H49" s="72"/>
      <c r="I49" s="73"/>
      <c r="J49" s="76"/>
      <c r="K49" s="77"/>
      <c r="L49" s="28"/>
    </row>
    <row r="50" spans="1:12" ht="15" customHeight="1">
      <c r="A50" s="69"/>
      <c r="B50" s="55"/>
      <c r="C50" s="71"/>
      <c r="D50" s="72"/>
      <c r="E50" s="72" t="s">
        <v>227</v>
      </c>
      <c r="F50" s="72"/>
      <c r="G50" s="72"/>
      <c r="H50" s="72"/>
      <c r="I50" s="73"/>
      <c r="J50" s="74">
        <v>74.48</v>
      </c>
      <c r="K50" s="75" t="s">
        <v>225</v>
      </c>
      <c r="L50" s="28"/>
    </row>
    <row r="51" spans="1:12" ht="15" customHeight="1">
      <c r="A51" s="69"/>
      <c r="B51" s="55"/>
      <c r="C51" s="71"/>
      <c r="D51" s="72"/>
      <c r="E51" s="72" t="s">
        <v>227</v>
      </c>
      <c r="F51" s="72"/>
      <c r="G51" s="72"/>
      <c r="H51" s="72"/>
      <c r="I51" s="73"/>
      <c r="J51" s="74">
        <v>18.62</v>
      </c>
      <c r="K51" s="75" t="s">
        <v>225</v>
      </c>
      <c r="L51" s="28"/>
    </row>
    <row r="52" spans="1:12" ht="15" customHeight="1">
      <c r="A52" s="69"/>
      <c r="B52" s="55"/>
      <c r="C52" s="71"/>
      <c r="D52" s="72"/>
      <c r="E52" s="72" t="s">
        <v>228</v>
      </c>
      <c r="F52" s="72"/>
      <c r="G52" s="72"/>
      <c r="H52" s="72"/>
      <c r="I52" s="73"/>
      <c r="J52" s="74">
        <v>130.34</v>
      </c>
      <c r="K52" s="75" t="s">
        <v>225</v>
      </c>
      <c r="L52" s="28"/>
    </row>
    <row r="53" spans="1:12" ht="15" customHeight="1">
      <c r="A53" s="69"/>
      <c r="B53" s="55"/>
      <c r="C53" s="71"/>
      <c r="D53" s="72"/>
      <c r="E53" s="72" t="s">
        <v>228</v>
      </c>
      <c r="F53" s="72"/>
      <c r="G53" s="72"/>
      <c r="H53" s="72"/>
      <c r="I53" s="73"/>
      <c r="J53" s="74">
        <v>130.34</v>
      </c>
      <c r="K53" s="75" t="s">
        <v>225</v>
      </c>
      <c r="L53" s="28"/>
    </row>
    <row r="54" spans="1:12" ht="15" customHeight="1">
      <c r="A54" s="69"/>
      <c r="B54" s="55"/>
      <c r="C54" s="71"/>
      <c r="D54" s="72"/>
      <c r="E54" s="72" t="s">
        <v>229</v>
      </c>
      <c r="F54" s="72"/>
      <c r="G54" s="72"/>
      <c r="H54" s="72"/>
      <c r="I54" s="73"/>
      <c r="J54" s="74">
        <v>55.86</v>
      </c>
      <c r="K54" s="75" t="s">
        <v>225</v>
      </c>
      <c r="L54" s="28"/>
    </row>
    <row r="55" spans="1:12" ht="15" customHeight="1">
      <c r="A55" s="69"/>
      <c r="B55" s="55"/>
      <c r="C55" s="71"/>
      <c r="D55" s="72"/>
      <c r="E55" s="72" t="s">
        <v>230</v>
      </c>
      <c r="H55" s="72"/>
      <c r="I55" s="73"/>
      <c r="J55" s="74">
        <v>111.72</v>
      </c>
      <c r="K55" s="75" t="s">
        <v>225</v>
      </c>
      <c r="L55" s="28"/>
    </row>
    <row r="56" spans="1:12" ht="15" customHeight="1">
      <c r="A56" s="69"/>
      <c r="B56" s="55"/>
      <c r="C56" s="71"/>
      <c r="D56" s="72"/>
      <c r="E56" s="72" t="s">
        <v>229</v>
      </c>
      <c r="F56" s="72"/>
      <c r="G56" s="72"/>
      <c r="H56" s="72"/>
      <c r="I56" s="73"/>
      <c r="J56" s="74">
        <v>27.93</v>
      </c>
      <c r="K56" s="75" t="s">
        <v>225</v>
      </c>
      <c r="L56" s="28"/>
    </row>
    <row r="57" spans="1:12" ht="15" customHeight="1">
      <c r="A57" s="69"/>
      <c r="B57" s="55"/>
      <c r="C57" s="71"/>
      <c r="D57" s="72"/>
      <c r="E57" s="72"/>
      <c r="F57" s="72"/>
      <c r="G57" s="72"/>
      <c r="H57" s="72"/>
      <c r="I57" s="73"/>
      <c r="J57" s="204">
        <f>SUM(J50:J56)</f>
        <v>549.29</v>
      </c>
      <c r="K57" s="205" t="s">
        <v>225</v>
      </c>
      <c r="L57" s="28"/>
    </row>
    <row r="58" spans="1:12" ht="15" customHeight="1">
      <c r="A58" s="69"/>
      <c r="B58" s="55"/>
      <c r="C58" s="71"/>
      <c r="D58" s="72"/>
      <c r="E58" s="72"/>
      <c r="F58" s="72"/>
      <c r="G58" s="72"/>
      <c r="H58" s="72"/>
      <c r="I58" s="73"/>
      <c r="J58" s="76"/>
      <c r="K58" s="77"/>
      <c r="L58" s="28"/>
    </row>
    <row r="59" spans="1:12" ht="15" customHeight="1">
      <c r="A59" s="69">
        <v>5</v>
      </c>
      <c r="B59" s="55" t="s">
        <v>151</v>
      </c>
      <c r="C59" s="71"/>
      <c r="D59" s="72"/>
      <c r="E59" s="72"/>
      <c r="F59" s="72"/>
      <c r="G59" s="72"/>
      <c r="H59" s="72"/>
      <c r="I59" s="73"/>
      <c r="J59" s="76"/>
      <c r="K59" s="77"/>
      <c r="L59" s="28"/>
    </row>
    <row r="60" spans="1:12" ht="15" customHeight="1">
      <c r="A60" s="69"/>
      <c r="B60" s="55"/>
      <c r="C60" s="71"/>
      <c r="D60" s="72"/>
      <c r="E60" s="72" t="s">
        <v>231</v>
      </c>
      <c r="F60" s="72"/>
      <c r="G60" s="72"/>
      <c r="H60" s="72"/>
      <c r="I60" s="73"/>
      <c r="J60" s="204">
        <f>J37</f>
        <v>5650.1900000000005</v>
      </c>
      <c r="K60" s="205" t="s">
        <v>10</v>
      </c>
      <c r="L60" s="28"/>
    </row>
    <row r="61" spans="1:12" ht="15" customHeight="1">
      <c r="A61" s="69"/>
      <c r="B61" s="55"/>
      <c r="C61" s="71"/>
      <c r="D61" s="72"/>
      <c r="E61" s="72"/>
      <c r="F61" s="72"/>
      <c r="G61" s="72"/>
      <c r="H61" s="72"/>
      <c r="I61" s="73"/>
      <c r="J61" s="76"/>
      <c r="K61" s="77"/>
      <c r="L61" s="28"/>
    </row>
    <row r="62" spans="1:12" ht="15" customHeight="1">
      <c r="A62" s="10">
        <v>6</v>
      </c>
      <c r="B62" s="55" t="s">
        <v>232</v>
      </c>
      <c r="C62" s="1"/>
      <c r="L62" s="28"/>
    </row>
    <row r="63" spans="1:12" ht="15" customHeight="1">
      <c r="B63" s="12" t="s">
        <v>383</v>
      </c>
      <c r="E63" s="72" t="s">
        <v>384</v>
      </c>
      <c r="F63" s="72"/>
      <c r="G63" s="72"/>
      <c r="H63" s="72"/>
      <c r="I63" s="73"/>
      <c r="J63" s="204">
        <f>10*(7+3+7)</f>
        <v>170</v>
      </c>
      <c r="K63" s="205" t="s">
        <v>22</v>
      </c>
      <c r="L63" s="28"/>
    </row>
    <row r="64" spans="1:12" ht="15" customHeight="1">
      <c r="L64" s="28"/>
    </row>
    <row r="65" spans="1:12" ht="15" customHeight="1">
      <c r="A65" s="69">
        <v>7</v>
      </c>
      <c r="B65" s="55" t="s">
        <v>233</v>
      </c>
      <c r="C65" s="71"/>
      <c r="D65" s="72"/>
      <c r="E65" s="72"/>
      <c r="F65" s="72"/>
      <c r="G65" s="72"/>
      <c r="H65" s="72"/>
      <c r="I65" s="73"/>
      <c r="J65" s="76"/>
      <c r="K65" s="77"/>
      <c r="L65" s="28"/>
    </row>
    <row r="66" spans="1:12" ht="15" customHeight="1">
      <c r="A66" s="69"/>
      <c r="B66" s="70" t="s">
        <v>386</v>
      </c>
      <c r="C66" s="71"/>
      <c r="D66" s="72"/>
      <c r="E66" s="72" t="s">
        <v>387</v>
      </c>
      <c r="F66" s="72"/>
      <c r="G66" s="72"/>
      <c r="H66" s="72"/>
      <c r="I66" s="73"/>
      <c r="J66" s="74">
        <f>5*3*7</f>
        <v>105</v>
      </c>
      <c r="K66" s="75" t="s">
        <v>10</v>
      </c>
      <c r="L66" s="28"/>
    </row>
    <row r="67" spans="1:12" ht="15" customHeight="1">
      <c r="A67" s="69"/>
      <c r="B67" s="70" t="s">
        <v>385</v>
      </c>
      <c r="C67" s="71"/>
      <c r="D67" s="72"/>
      <c r="E67" s="72" t="s">
        <v>388</v>
      </c>
      <c r="F67" s="72"/>
      <c r="G67" s="72"/>
      <c r="H67" s="72"/>
      <c r="I67" s="73"/>
      <c r="J67" s="74">
        <f>5*2.5*7</f>
        <v>87.5</v>
      </c>
      <c r="K67" s="75" t="s">
        <v>10</v>
      </c>
      <c r="L67" s="28"/>
    </row>
    <row r="68" spans="1:12" ht="15" customHeight="1">
      <c r="A68" s="69"/>
      <c r="B68" s="70"/>
      <c r="C68" s="71"/>
      <c r="D68" s="72"/>
      <c r="E68" s="72"/>
      <c r="F68" s="72"/>
      <c r="G68" s="72"/>
      <c r="H68" s="72"/>
      <c r="I68" s="73"/>
      <c r="J68" s="204">
        <f>SUM(J66:J67)</f>
        <v>192.5</v>
      </c>
      <c r="K68" s="205" t="s">
        <v>10</v>
      </c>
      <c r="L68" s="28"/>
    </row>
    <row r="69" spans="1:12" ht="15" customHeight="1">
      <c r="A69" s="69"/>
      <c r="B69" s="70"/>
      <c r="C69" s="71"/>
      <c r="D69" s="72"/>
      <c r="E69" s="72"/>
      <c r="F69" s="72"/>
      <c r="G69" s="72"/>
      <c r="H69" s="72"/>
      <c r="I69" s="73"/>
      <c r="J69" s="74"/>
      <c r="K69" s="75"/>
      <c r="L69" s="28"/>
    </row>
    <row r="70" spans="1:12" ht="15" customHeight="1">
      <c r="A70" s="69">
        <v>8</v>
      </c>
      <c r="B70" s="211" t="s">
        <v>235</v>
      </c>
      <c r="C70" s="71"/>
      <c r="D70" s="72"/>
      <c r="E70" s="72"/>
      <c r="F70" s="72"/>
      <c r="G70" s="72"/>
      <c r="H70" s="72"/>
      <c r="I70" s="73"/>
      <c r="J70" s="74"/>
      <c r="K70" s="75"/>
      <c r="L70" s="28"/>
    </row>
    <row r="71" spans="1:12" ht="15" customHeight="1">
      <c r="A71" s="69"/>
      <c r="B71" s="211"/>
      <c r="C71" s="71"/>
      <c r="D71" s="72"/>
      <c r="E71" s="72" t="s">
        <v>389</v>
      </c>
      <c r="F71" s="72"/>
      <c r="G71" s="72"/>
      <c r="H71" s="72"/>
      <c r="I71" s="73"/>
      <c r="J71" s="212">
        <v>10</v>
      </c>
      <c r="K71" s="205" t="s">
        <v>3</v>
      </c>
      <c r="L71" s="28"/>
    </row>
    <row r="72" spans="1:12" ht="15" customHeight="1">
      <c r="A72" s="69"/>
      <c r="B72" s="211"/>
      <c r="C72" s="71"/>
      <c r="D72" s="72"/>
      <c r="E72" s="72"/>
      <c r="F72" s="72"/>
      <c r="G72" s="72"/>
      <c r="H72" s="72"/>
      <c r="I72" s="73"/>
      <c r="J72" s="74"/>
      <c r="K72" s="75"/>
      <c r="L72" s="28"/>
    </row>
    <row r="73" spans="1:12" ht="15" customHeight="1">
      <c r="A73" s="69">
        <v>9</v>
      </c>
      <c r="B73" s="211" t="s">
        <v>236</v>
      </c>
      <c r="C73" s="71"/>
      <c r="D73" s="72"/>
      <c r="E73" s="72"/>
      <c r="F73" s="72"/>
      <c r="G73" s="72"/>
      <c r="H73" s="72"/>
      <c r="I73" s="73"/>
      <c r="J73" s="74"/>
      <c r="K73" s="75"/>
      <c r="L73" s="28"/>
    </row>
    <row r="74" spans="1:12" ht="15" customHeight="1">
      <c r="A74" s="69"/>
      <c r="B74" s="70" t="s">
        <v>390</v>
      </c>
      <c r="C74" s="71"/>
      <c r="D74" s="72"/>
      <c r="E74" s="72" t="s">
        <v>237</v>
      </c>
      <c r="F74" s="72"/>
      <c r="G74" s="72"/>
      <c r="H74" s="72"/>
      <c r="I74" s="73"/>
      <c r="J74" s="74">
        <f>1*6*3*4</f>
        <v>72</v>
      </c>
      <c r="K74" s="75" t="s">
        <v>239</v>
      </c>
      <c r="L74" s="28"/>
    </row>
    <row r="75" spans="1:12" ht="15" customHeight="1">
      <c r="A75" s="69"/>
      <c r="B75" s="70" t="s">
        <v>391</v>
      </c>
      <c r="C75" s="71"/>
      <c r="D75" s="72"/>
      <c r="E75" s="72" t="s">
        <v>238</v>
      </c>
      <c r="F75" s="72"/>
      <c r="G75" s="72"/>
      <c r="H75" s="72"/>
      <c r="I75" s="73"/>
      <c r="J75" s="74">
        <f>1*2*3*4</f>
        <v>24</v>
      </c>
      <c r="K75" s="75" t="s">
        <v>239</v>
      </c>
      <c r="L75" s="28"/>
    </row>
    <row r="76" spans="1:12" ht="15" customHeight="1">
      <c r="A76" s="69"/>
      <c r="B76" s="211"/>
      <c r="C76" s="71"/>
      <c r="D76" s="72"/>
      <c r="E76" s="72"/>
      <c r="F76" s="72"/>
      <c r="G76" s="72"/>
      <c r="H76" s="72"/>
      <c r="I76" s="73"/>
      <c r="J76" s="204">
        <f>SUM(J74:J75)</f>
        <v>96</v>
      </c>
      <c r="K76" s="205" t="s">
        <v>239</v>
      </c>
      <c r="L76" s="28"/>
    </row>
    <row r="77" spans="1:12" ht="15" customHeight="1">
      <c r="A77" s="69"/>
      <c r="B77" s="211"/>
      <c r="C77" s="71"/>
      <c r="D77" s="72"/>
      <c r="E77" s="72"/>
      <c r="F77" s="72"/>
      <c r="G77" s="72"/>
      <c r="H77" s="72"/>
      <c r="I77" s="73"/>
      <c r="J77" s="74"/>
      <c r="K77" s="75"/>
      <c r="L77" s="28"/>
    </row>
    <row r="78" spans="1:12" ht="15" customHeight="1">
      <c r="A78" s="69">
        <v>10</v>
      </c>
      <c r="B78" s="211" t="s">
        <v>240</v>
      </c>
      <c r="C78" s="71"/>
      <c r="D78" s="72"/>
      <c r="E78" s="72"/>
      <c r="F78" s="72"/>
      <c r="G78" s="72"/>
      <c r="H78" s="72"/>
      <c r="I78" s="73"/>
      <c r="J78" s="74"/>
      <c r="K78" s="75"/>
      <c r="L78" s="28"/>
    </row>
    <row r="79" spans="1:12" ht="15" customHeight="1">
      <c r="A79" s="69"/>
      <c r="B79" s="70" t="s">
        <v>392</v>
      </c>
      <c r="C79" s="71"/>
      <c r="D79" s="72"/>
      <c r="E79" s="72" t="s">
        <v>477</v>
      </c>
      <c r="F79" s="72"/>
      <c r="G79" s="72"/>
      <c r="H79" s="72"/>
      <c r="I79" s="73"/>
      <c r="J79" s="74">
        <v>128</v>
      </c>
      <c r="K79" s="75" t="s">
        <v>239</v>
      </c>
      <c r="L79" s="28"/>
    </row>
    <row r="80" spans="1:12" ht="15" customHeight="1">
      <c r="A80" s="69"/>
      <c r="B80" s="70" t="s">
        <v>394</v>
      </c>
      <c r="C80" s="71"/>
      <c r="D80" s="72"/>
      <c r="E80" s="72" t="s">
        <v>393</v>
      </c>
      <c r="F80" s="72"/>
      <c r="G80" s="72"/>
      <c r="H80" s="72"/>
      <c r="I80" s="73"/>
      <c r="J80" s="74">
        <f>4*3*7.5</f>
        <v>90</v>
      </c>
      <c r="K80" s="75" t="s">
        <v>239</v>
      </c>
      <c r="L80" s="28"/>
    </row>
    <row r="81" spans="1:12" ht="15" customHeight="1">
      <c r="A81" s="69"/>
      <c r="B81" s="70" t="s">
        <v>395</v>
      </c>
      <c r="C81" s="71"/>
      <c r="D81" s="72"/>
      <c r="E81" s="72" t="s">
        <v>393</v>
      </c>
      <c r="F81" s="72"/>
      <c r="G81" s="72"/>
      <c r="H81" s="72"/>
      <c r="I81" s="73"/>
      <c r="J81" s="74">
        <f>4*3*7.5</f>
        <v>90</v>
      </c>
      <c r="K81" s="75" t="s">
        <v>239</v>
      </c>
      <c r="L81" s="28"/>
    </row>
    <row r="82" spans="1:12" ht="15" customHeight="1">
      <c r="A82" s="69"/>
      <c r="B82" s="70"/>
      <c r="C82" s="71"/>
      <c r="D82" s="72"/>
      <c r="E82" s="72"/>
      <c r="F82" s="72"/>
      <c r="G82" s="72"/>
      <c r="H82" s="72"/>
      <c r="I82" s="73"/>
      <c r="J82" s="204">
        <f>SUM(J79:J81)</f>
        <v>308</v>
      </c>
      <c r="K82" s="205" t="s">
        <v>239</v>
      </c>
      <c r="L82" s="28"/>
    </row>
    <row r="83" spans="1:12" ht="15" customHeight="1">
      <c r="A83" s="69"/>
      <c r="B83" s="55"/>
      <c r="C83" s="71"/>
      <c r="D83" s="72"/>
      <c r="E83" s="72"/>
      <c r="F83" s="72"/>
      <c r="G83" s="72"/>
      <c r="H83" s="72"/>
      <c r="I83" s="73"/>
      <c r="J83" s="76"/>
      <c r="K83" s="77"/>
      <c r="L83" s="28"/>
    </row>
    <row r="84" spans="1:12" ht="15" customHeight="1">
      <c r="A84" s="69"/>
      <c r="B84" s="70"/>
      <c r="C84" s="71"/>
      <c r="D84" s="72"/>
      <c r="E84" s="72"/>
      <c r="F84" s="72"/>
      <c r="G84" s="72"/>
      <c r="H84" s="72"/>
      <c r="I84" s="73"/>
      <c r="J84" s="76"/>
      <c r="K84" s="77"/>
      <c r="L84" s="28"/>
    </row>
    <row r="85" spans="1:12" ht="15" customHeight="1">
      <c r="A85" s="10"/>
      <c r="B85" s="55" t="s">
        <v>118</v>
      </c>
      <c r="C85" s="1"/>
      <c r="L85" s="28"/>
    </row>
    <row r="86" spans="1:12" ht="15" customHeight="1">
      <c r="A86" s="10"/>
      <c r="B86" s="55" t="s">
        <v>119</v>
      </c>
      <c r="C86" s="1"/>
      <c r="L86" s="28"/>
    </row>
    <row r="87" spans="1:12" ht="15" customHeight="1">
      <c r="A87" s="10">
        <v>1</v>
      </c>
      <c r="B87" s="70" t="s">
        <v>137</v>
      </c>
      <c r="C87" s="1"/>
      <c r="E87" s="72"/>
      <c r="L87" s="28"/>
    </row>
    <row r="88" spans="1:12" ht="15" customHeight="1">
      <c r="A88" s="10"/>
      <c r="B88" s="70" t="s">
        <v>375</v>
      </c>
      <c r="C88" s="1"/>
      <c r="E88" s="72" t="s">
        <v>378</v>
      </c>
      <c r="J88" s="13">
        <f>2*(36+10)*11</f>
        <v>1012</v>
      </c>
      <c r="K88" s="14" t="s">
        <v>10</v>
      </c>
      <c r="L88" s="28"/>
    </row>
    <row r="89" spans="1:12" ht="15" customHeight="1">
      <c r="A89" s="10"/>
      <c r="B89" s="70" t="s">
        <v>376</v>
      </c>
      <c r="C89" s="1"/>
      <c r="E89" s="72" t="s">
        <v>379</v>
      </c>
      <c r="J89" s="13">
        <f>2*(15+12)*11</f>
        <v>594</v>
      </c>
      <c r="K89" s="14" t="s">
        <v>10</v>
      </c>
      <c r="L89" s="28"/>
    </row>
    <row r="90" spans="1:12" ht="15" customHeight="1">
      <c r="A90" s="10"/>
      <c r="B90" s="70" t="s">
        <v>377</v>
      </c>
      <c r="C90" s="1"/>
      <c r="E90" s="72" t="s">
        <v>380</v>
      </c>
      <c r="J90" s="13">
        <f>2*(28+18)*11</f>
        <v>1012</v>
      </c>
      <c r="K90" s="14" t="s">
        <v>10</v>
      </c>
      <c r="L90" s="28"/>
    </row>
    <row r="91" spans="1:12" ht="15" customHeight="1">
      <c r="A91" s="69"/>
      <c r="B91" s="70" t="s">
        <v>390</v>
      </c>
      <c r="C91" s="71"/>
      <c r="D91" s="72"/>
      <c r="E91" s="72" t="s">
        <v>241</v>
      </c>
      <c r="F91" s="72"/>
      <c r="G91" s="72"/>
      <c r="H91" s="72"/>
      <c r="I91" s="73"/>
      <c r="J91" s="74">
        <v>1028.5</v>
      </c>
      <c r="K91" s="75" t="s">
        <v>10</v>
      </c>
      <c r="L91" s="28"/>
    </row>
    <row r="92" spans="1:12" ht="15" customHeight="1">
      <c r="A92" s="69"/>
      <c r="B92" s="70" t="s">
        <v>211</v>
      </c>
      <c r="C92" s="71"/>
      <c r="D92" s="72"/>
      <c r="E92" s="72" t="s">
        <v>242</v>
      </c>
      <c r="F92" s="72"/>
      <c r="G92" s="72"/>
      <c r="H92" s="72"/>
      <c r="I92" s="73"/>
      <c r="J92" s="74">
        <v>528</v>
      </c>
      <c r="K92" s="75" t="s">
        <v>10</v>
      </c>
      <c r="L92" s="28"/>
    </row>
    <row r="93" spans="1:12" ht="15" customHeight="1">
      <c r="A93" s="69"/>
      <c r="B93" s="70" t="s">
        <v>211</v>
      </c>
      <c r="C93" s="71"/>
      <c r="D93" s="72"/>
      <c r="E93" s="72" t="s">
        <v>243</v>
      </c>
      <c r="F93" s="72"/>
      <c r="G93" s="72"/>
      <c r="H93" s="72"/>
      <c r="I93" s="73"/>
      <c r="J93" s="74">
        <v>938.74</v>
      </c>
      <c r="K93" s="75" t="s">
        <v>10</v>
      </c>
      <c r="L93" s="28"/>
    </row>
    <row r="94" spans="1:12" ht="15" customHeight="1">
      <c r="A94" s="69"/>
      <c r="B94" s="70" t="s">
        <v>391</v>
      </c>
      <c r="C94" s="71"/>
      <c r="D94" s="72"/>
      <c r="E94" s="72" t="s">
        <v>241</v>
      </c>
      <c r="F94" s="72"/>
      <c r="G94" s="72"/>
      <c r="H94" s="72"/>
      <c r="I94" s="73"/>
      <c r="J94" s="74">
        <f>2*(30.75+16)*11</f>
        <v>1028.5</v>
      </c>
      <c r="K94" s="75" t="s">
        <v>10</v>
      </c>
      <c r="L94" s="28"/>
    </row>
    <row r="95" spans="1:12" ht="15" customHeight="1">
      <c r="A95" s="69"/>
      <c r="B95" s="70" t="s">
        <v>211</v>
      </c>
      <c r="C95" s="71"/>
      <c r="D95" s="72"/>
      <c r="E95" s="72" t="s">
        <v>396</v>
      </c>
      <c r="F95" s="72"/>
      <c r="G95" s="72"/>
      <c r="H95" s="72"/>
      <c r="I95" s="73"/>
      <c r="J95" s="74">
        <f>2*(30.75+20)*11</f>
        <v>1116.5</v>
      </c>
      <c r="K95" s="75" t="s">
        <v>10</v>
      </c>
      <c r="L95" s="28"/>
    </row>
    <row r="96" spans="1:12" ht="15" customHeight="1">
      <c r="A96" s="69"/>
      <c r="B96" s="70" t="s">
        <v>211</v>
      </c>
      <c r="C96" s="71"/>
      <c r="D96" s="72"/>
      <c r="E96" s="72" t="s">
        <v>397</v>
      </c>
      <c r="F96" s="72"/>
      <c r="G96" s="72"/>
      <c r="H96" s="72"/>
      <c r="I96" s="73"/>
      <c r="J96" s="74">
        <f>2*(20+11)*11</f>
        <v>682</v>
      </c>
      <c r="K96" s="75" t="s">
        <v>10</v>
      </c>
      <c r="L96" s="28"/>
    </row>
    <row r="97" spans="1:12" ht="15" customHeight="1">
      <c r="A97" s="69"/>
      <c r="B97" s="70"/>
      <c r="C97" s="71"/>
      <c r="D97" s="72"/>
      <c r="E97" s="72"/>
      <c r="F97" s="72"/>
      <c r="G97" s="72"/>
      <c r="H97" s="72"/>
      <c r="I97" s="73"/>
      <c r="J97" s="76">
        <f>SUM(J88:J96)</f>
        <v>7940.24</v>
      </c>
      <c r="K97" s="77" t="s">
        <v>10</v>
      </c>
      <c r="L97" s="28"/>
    </row>
    <row r="98" spans="1:12" ht="15" customHeight="1">
      <c r="A98" s="10"/>
      <c r="B98" s="70"/>
      <c r="C98" s="1"/>
      <c r="E98" s="72"/>
      <c r="L98" s="28"/>
    </row>
    <row r="99" spans="1:12" ht="15" customHeight="1">
      <c r="A99" s="10"/>
      <c r="B99" s="70"/>
      <c r="C99" s="1"/>
      <c r="E99" s="72"/>
      <c r="L99" s="28"/>
    </row>
    <row r="100" spans="1:12" ht="15" customHeight="1">
      <c r="A100" s="10"/>
      <c r="B100" s="70" t="s">
        <v>77</v>
      </c>
      <c r="C100" s="1"/>
      <c r="E100" s="72"/>
      <c r="L100" s="28"/>
    </row>
    <row r="101" spans="1:12" ht="15" customHeight="1">
      <c r="A101" s="10"/>
      <c r="B101" s="70" t="s">
        <v>104</v>
      </c>
      <c r="C101" s="1"/>
      <c r="E101" s="72" t="s">
        <v>221</v>
      </c>
      <c r="F101" s="72"/>
      <c r="G101" s="72"/>
      <c r="H101" s="72"/>
      <c r="I101" s="73"/>
      <c r="J101" s="74">
        <f>6*3*4</f>
        <v>72</v>
      </c>
      <c r="K101" s="75" t="s">
        <v>10</v>
      </c>
      <c r="L101" s="28"/>
    </row>
    <row r="102" spans="1:12" ht="15" customHeight="1">
      <c r="A102" s="10"/>
      <c r="B102" s="70" t="s">
        <v>111</v>
      </c>
      <c r="C102" s="1"/>
      <c r="E102" s="72" t="s">
        <v>244</v>
      </c>
      <c r="F102" s="72"/>
      <c r="G102" s="72"/>
      <c r="H102" s="72"/>
      <c r="I102" s="73"/>
      <c r="J102" s="74">
        <f>1*5*7</f>
        <v>35</v>
      </c>
      <c r="K102" s="75" t="s">
        <v>10</v>
      </c>
      <c r="L102" s="28"/>
    </row>
    <row r="103" spans="1:12" ht="15" customHeight="1">
      <c r="A103" s="10"/>
      <c r="B103" s="70" t="s">
        <v>111</v>
      </c>
      <c r="C103" s="1"/>
      <c r="E103" s="72" t="s">
        <v>234</v>
      </c>
      <c r="F103" s="72"/>
      <c r="G103" s="72"/>
      <c r="H103" s="72"/>
      <c r="I103" s="73"/>
      <c r="J103" s="74">
        <f>1*3*7</f>
        <v>21</v>
      </c>
      <c r="K103" s="75" t="s">
        <v>10</v>
      </c>
      <c r="L103" s="28"/>
    </row>
    <row r="104" spans="1:12" ht="15" customHeight="1">
      <c r="A104" s="10"/>
      <c r="B104" s="70" t="s">
        <v>104</v>
      </c>
      <c r="C104" s="1"/>
      <c r="E104" s="72" t="s">
        <v>222</v>
      </c>
      <c r="F104" s="72"/>
      <c r="G104" s="72"/>
      <c r="H104" s="72"/>
      <c r="I104" s="73"/>
      <c r="J104" s="74">
        <f>2*3*4</f>
        <v>24</v>
      </c>
      <c r="K104" s="75" t="s">
        <v>10</v>
      </c>
      <c r="L104" s="28"/>
    </row>
    <row r="105" spans="1:12" ht="15" customHeight="1">
      <c r="A105" s="10"/>
      <c r="B105" s="70"/>
      <c r="C105" s="1"/>
      <c r="E105" s="72" t="s">
        <v>398</v>
      </c>
      <c r="F105" s="72"/>
      <c r="G105" s="72"/>
      <c r="H105" s="72"/>
      <c r="I105" s="73"/>
      <c r="J105" s="74">
        <v>10</v>
      </c>
      <c r="K105" s="75" t="s">
        <v>10</v>
      </c>
      <c r="L105" s="28"/>
    </row>
    <row r="106" spans="1:12" ht="15" customHeight="1">
      <c r="A106" s="10"/>
      <c r="B106" s="70"/>
      <c r="C106" s="1"/>
      <c r="E106" s="72"/>
      <c r="F106" s="72"/>
      <c r="G106" s="72"/>
      <c r="H106" s="72"/>
      <c r="I106" s="73"/>
      <c r="J106" s="76">
        <f>SUM(J101:J105)</f>
        <v>162</v>
      </c>
      <c r="K106" s="77" t="s">
        <v>10</v>
      </c>
      <c r="L106" s="28"/>
    </row>
    <row r="107" spans="1:12" ht="15" customHeight="1">
      <c r="A107" s="10"/>
      <c r="B107" s="70"/>
      <c r="C107" s="1"/>
      <c r="E107" s="72"/>
      <c r="J107" s="64"/>
      <c r="K107" s="62"/>
      <c r="L107" s="28"/>
    </row>
    <row r="108" spans="1:12" ht="15" customHeight="1">
      <c r="A108" s="10"/>
      <c r="B108" s="70"/>
      <c r="C108" s="1"/>
      <c r="E108" s="72"/>
      <c r="F108" s="72"/>
      <c r="G108" s="72"/>
      <c r="H108" s="72"/>
      <c r="I108" s="73"/>
      <c r="J108" s="76">
        <f>J97-J106</f>
        <v>7778.24</v>
      </c>
      <c r="K108" s="77" t="s">
        <v>10</v>
      </c>
      <c r="L108" s="28"/>
    </row>
    <row r="109" spans="1:12" ht="15" customHeight="1">
      <c r="A109" s="10"/>
      <c r="B109" s="70"/>
      <c r="C109" s="1"/>
      <c r="E109" s="72"/>
      <c r="F109" s="72"/>
      <c r="G109" s="72"/>
      <c r="H109" s="72"/>
      <c r="I109" s="73"/>
      <c r="J109" s="76"/>
      <c r="K109" s="77"/>
      <c r="L109" s="28"/>
    </row>
    <row r="110" spans="1:12" ht="15" customHeight="1">
      <c r="A110" s="10">
        <v>2</v>
      </c>
      <c r="B110" s="70" t="s">
        <v>245</v>
      </c>
      <c r="C110" s="1"/>
      <c r="E110" s="72"/>
      <c r="F110" s="72"/>
      <c r="G110" s="72"/>
      <c r="H110" s="72"/>
      <c r="I110" s="73"/>
      <c r="J110" s="76"/>
      <c r="K110" s="77"/>
      <c r="L110" s="28"/>
    </row>
    <row r="111" spans="1:12" ht="15" customHeight="1">
      <c r="A111" s="10"/>
      <c r="B111" s="70" t="s">
        <v>399</v>
      </c>
      <c r="C111" s="1"/>
      <c r="E111" s="72" t="s">
        <v>400</v>
      </c>
      <c r="F111" s="72"/>
      <c r="G111" s="72"/>
      <c r="H111" s="72"/>
      <c r="I111" s="73"/>
      <c r="J111" s="74">
        <f>2*31.75*2.67</f>
        <v>169.54499999999999</v>
      </c>
      <c r="K111" s="75" t="s">
        <v>10</v>
      </c>
      <c r="L111" s="28"/>
    </row>
    <row r="112" spans="1:12" ht="15" customHeight="1">
      <c r="A112" s="10"/>
      <c r="B112" s="70" t="s">
        <v>211</v>
      </c>
      <c r="C112" s="1"/>
      <c r="E112" s="72" t="s">
        <v>401</v>
      </c>
      <c r="F112" s="72"/>
      <c r="G112" s="72"/>
      <c r="H112" s="72"/>
      <c r="I112" s="73"/>
      <c r="J112" s="74">
        <f>2*2*16*2.67</f>
        <v>170.88</v>
      </c>
      <c r="K112" s="75" t="s">
        <v>10</v>
      </c>
      <c r="L112" s="28"/>
    </row>
    <row r="113" spans="1:12" ht="15" customHeight="1">
      <c r="A113" s="10"/>
      <c r="B113" s="70" t="s">
        <v>211</v>
      </c>
      <c r="C113" s="1"/>
      <c r="E113" s="72" t="s">
        <v>401</v>
      </c>
      <c r="F113" s="72"/>
      <c r="G113" s="72"/>
      <c r="H113" s="72"/>
      <c r="I113" s="73"/>
      <c r="J113" s="74">
        <f>2*2*16*2.67</f>
        <v>170.88</v>
      </c>
      <c r="K113" s="75" t="s">
        <v>10</v>
      </c>
      <c r="L113" s="28"/>
    </row>
    <row r="114" spans="1:12" ht="15" customHeight="1">
      <c r="A114" s="10"/>
      <c r="B114" s="70" t="s">
        <v>211</v>
      </c>
      <c r="C114" s="1"/>
      <c r="E114" s="72" t="s">
        <v>402</v>
      </c>
      <c r="F114" s="72"/>
      <c r="G114" s="72"/>
      <c r="H114" s="72"/>
      <c r="I114" s="73"/>
      <c r="J114" s="74">
        <f>2*2*11*2.67</f>
        <v>117.47999999999999</v>
      </c>
      <c r="K114" s="75" t="s">
        <v>10</v>
      </c>
      <c r="L114" s="28"/>
    </row>
    <row r="115" spans="1:12" ht="15" customHeight="1">
      <c r="A115" s="10"/>
      <c r="B115" s="70" t="s">
        <v>386</v>
      </c>
      <c r="C115" s="1"/>
      <c r="E115" s="72" t="s">
        <v>403</v>
      </c>
      <c r="F115" s="72"/>
      <c r="G115" s="72"/>
      <c r="H115" s="72"/>
      <c r="I115" s="73"/>
      <c r="J115" s="74">
        <f>2*2*13*2.67</f>
        <v>138.84</v>
      </c>
      <c r="K115" s="75" t="s">
        <v>10</v>
      </c>
      <c r="L115" s="28"/>
    </row>
    <row r="116" spans="1:12" ht="15" customHeight="1">
      <c r="A116" s="10"/>
      <c r="B116" s="70" t="s">
        <v>404</v>
      </c>
      <c r="C116" s="1"/>
      <c r="E116" s="72" t="s">
        <v>406</v>
      </c>
      <c r="F116" s="72"/>
      <c r="G116" s="72"/>
      <c r="H116" s="72"/>
      <c r="I116" s="73"/>
      <c r="J116" s="74">
        <f>2*2*5*4</f>
        <v>80</v>
      </c>
      <c r="K116" s="75" t="s">
        <v>10</v>
      </c>
      <c r="L116" s="28"/>
    </row>
    <row r="117" spans="1:12" ht="15" customHeight="1">
      <c r="A117" s="10"/>
      <c r="B117" s="70" t="s">
        <v>405</v>
      </c>
      <c r="C117" s="1"/>
      <c r="E117" s="72" t="s">
        <v>407</v>
      </c>
      <c r="F117" s="72"/>
      <c r="G117" s="72"/>
      <c r="H117" s="72"/>
      <c r="I117" s="73"/>
      <c r="J117" s="74">
        <f>2*2*8*7</f>
        <v>224</v>
      </c>
      <c r="K117" s="75" t="s">
        <v>10</v>
      </c>
      <c r="L117" s="28"/>
    </row>
    <row r="118" spans="1:12" ht="15" customHeight="1">
      <c r="A118" s="69"/>
      <c r="B118" s="70"/>
      <c r="C118" s="71"/>
      <c r="D118" s="72"/>
      <c r="E118" s="72"/>
      <c r="F118" s="72"/>
      <c r="G118" s="72"/>
      <c r="H118" s="72"/>
      <c r="I118" s="73"/>
      <c r="J118" s="76">
        <f>SUM(J111:J117)</f>
        <v>1071.625</v>
      </c>
      <c r="K118" s="77" t="s">
        <v>10</v>
      </c>
      <c r="L118" s="28"/>
    </row>
    <row r="119" spans="1:12" ht="15" customHeight="1">
      <c r="A119" s="69"/>
      <c r="B119" s="70"/>
      <c r="C119" s="71"/>
      <c r="D119" s="72"/>
      <c r="E119" s="72"/>
      <c r="F119" s="72"/>
      <c r="G119" s="72"/>
      <c r="H119" s="72"/>
      <c r="I119" s="73"/>
      <c r="J119" s="74"/>
      <c r="K119" s="75"/>
      <c r="L119" s="28"/>
    </row>
    <row r="120" spans="1:12" ht="15" customHeight="1">
      <c r="A120" s="78">
        <v>3</v>
      </c>
      <c r="B120" s="96" t="s">
        <v>246</v>
      </c>
      <c r="C120" s="96"/>
      <c r="D120" s="100"/>
      <c r="E120" s="101"/>
      <c r="F120" s="82"/>
      <c r="G120" s="85"/>
      <c r="H120" s="101"/>
      <c r="I120" s="85"/>
      <c r="J120" s="100"/>
      <c r="K120" s="101"/>
      <c r="L120" s="28"/>
    </row>
    <row r="121" spans="1:12" ht="15" customHeight="1">
      <c r="A121" s="78"/>
      <c r="B121" s="96" t="s">
        <v>390</v>
      </c>
      <c r="C121" s="96"/>
      <c r="D121" s="100"/>
      <c r="E121" s="101" t="s">
        <v>412</v>
      </c>
      <c r="F121" s="82"/>
      <c r="G121" s="85"/>
      <c r="H121" s="101"/>
      <c r="I121" s="85"/>
      <c r="J121" s="100">
        <f>2*16*2.5</f>
        <v>80</v>
      </c>
      <c r="K121" s="101" t="s">
        <v>10</v>
      </c>
      <c r="L121" s="28"/>
    </row>
    <row r="122" spans="1:12" ht="15" customHeight="1">
      <c r="A122" s="78"/>
      <c r="B122" s="96" t="s">
        <v>390</v>
      </c>
      <c r="C122" s="96"/>
      <c r="D122" s="100"/>
      <c r="E122" s="101" t="s">
        <v>413</v>
      </c>
      <c r="F122" s="82"/>
      <c r="G122" s="85"/>
      <c r="H122" s="101"/>
      <c r="I122" s="85"/>
      <c r="J122" s="100">
        <f>1*9*3.5</f>
        <v>31.5</v>
      </c>
      <c r="K122" s="101" t="s">
        <v>10</v>
      </c>
      <c r="L122" s="28"/>
    </row>
    <row r="123" spans="1:12" ht="15" customHeight="1">
      <c r="A123" s="78"/>
      <c r="B123" s="70" t="s">
        <v>211</v>
      </c>
      <c r="C123" s="96"/>
      <c r="D123" s="100"/>
      <c r="E123" s="101" t="s">
        <v>247</v>
      </c>
      <c r="F123" s="82"/>
      <c r="G123" s="85"/>
      <c r="H123" s="101"/>
      <c r="I123" s="85"/>
      <c r="J123" s="100">
        <f>111.12</f>
        <v>111.12</v>
      </c>
      <c r="K123" s="101" t="s">
        <v>10</v>
      </c>
      <c r="L123" s="28"/>
    </row>
    <row r="124" spans="1:12" ht="15" customHeight="1">
      <c r="A124" s="78"/>
      <c r="B124" s="70" t="s">
        <v>211</v>
      </c>
      <c r="C124" s="96"/>
      <c r="D124" s="100"/>
      <c r="E124" s="101" t="s">
        <v>248</v>
      </c>
      <c r="F124" s="82"/>
      <c r="G124" s="85"/>
      <c r="H124" s="101"/>
      <c r="I124" s="85"/>
      <c r="J124" s="100">
        <v>56</v>
      </c>
      <c r="K124" s="101" t="s">
        <v>10</v>
      </c>
      <c r="L124" s="28"/>
    </row>
    <row r="125" spans="1:12" ht="15" customHeight="1">
      <c r="A125" s="69"/>
      <c r="B125" s="70" t="s">
        <v>211</v>
      </c>
      <c r="C125" s="177"/>
      <c r="D125" s="131"/>
      <c r="E125" s="131" t="s">
        <v>248</v>
      </c>
      <c r="F125" s="131"/>
      <c r="G125" s="131"/>
      <c r="H125" s="131"/>
      <c r="I125" s="142"/>
      <c r="J125" s="143">
        <v>56</v>
      </c>
      <c r="K125" s="101" t="s">
        <v>10</v>
      </c>
      <c r="L125" s="28"/>
    </row>
    <row r="126" spans="1:12" ht="15" customHeight="1">
      <c r="A126" s="69"/>
      <c r="B126" s="70" t="s">
        <v>211</v>
      </c>
      <c r="C126" s="177"/>
      <c r="D126" s="131"/>
      <c r="E126" s="131" t="s">
        <v>249</v>
      </c>
      <c r="F126" s="131"/>
      <c r="G126" s="131"/>
      <c r="H126" s="131"/>
      <c r="I126" s="142"/>
      <c r="J126" s="143">
        <v>45.5</v>
      </c>
      <c r="K126" s="101" t="s">
        <v>10</v>
      </c>
      <c r="L126" s="28"/>
    </row>
    <row r="127" spans="1:12" ht="15" customHeight="1">
      <c r="A127" s="69"/>
      <c r="B127" s="70" t="s">
        <v>408</v>
      </c>
      <c r="C127" s="177"/>
      <c r="D127" s="131"/>
      <c r="E127" s="131" t="s">
        <v>247</v>
      </c>
      <c r="F127" s="131"/>
      <c r="G127" s="131"/>
      <c r="H127" s="131"/>
      <c r="I127" s="142"/>
      <c r="J127" s="143">
        <v>111.12</v>
      </c>
      <c r="K127" s="101" t="s">
        <v>10</v>
      </c>
      <c r="L127" s="28"/>
    </row>
    <row r="128" spans="1:12" ht="15" customHeight="1">
      <c r="A128" s="69"/>
      <c r="B128" s="216" t="s">
        <v>408</v>
      </c>
      <c r="C128" s="133"/>
      <c r="D128" s="118"/>
      <c r="E128" s="102" t="s">
        <v>250</v>
      </c>
      <c r="F128" s="218"/>
      <c r="G128" s="219"/>
      <c r="H128" s="104"/>
      <c r="I128" s="220"/>
      <c r="J128" s="222">
        <v>38.5</v>
      </c>
      <c r="K128" s="101" t="s">
        <v>10</v>
      </c>
      <c r="L128" s="28"/>
    </row>
    <row r="129" spans="1:12" ht="15" customHeight="1">
      <c r="A129" s="69"/>
      <c r="B129" s="216" t="s">
        <v>391</v>
      </c>
      <c r="C129" s="133"/>
      <c r="D129" s="118"/>
      <c r="E129" s="102" t="s">
        <v>410</v>
      </c>
      <c r="F129" s="218"/>
      <c r="G129" s="219"/>
      <c r="H129" s="104"/>
      <c r="I129" s="220"/>
      <c r="J129" s="222">
        <f>2*12*2.5</f>
        <v>60</v>
      </c>
      <c r="K129" s="101" t="s">
        <v>10</v>
      </c>
      <c r="L129" s="28"/>
    </row>
    <row r="130" spans="1:12" ht="15" customHeight="1">
      <c r="A130" s="69"/>
      <c r="B130" s="216" t="s">
        <v>409</v>
      </c>
      <c r="C130" s="133"/>
      <c r="D130" s="118"/>
      <c r="E130" s="102" t="s">
        <v>411</v>
      </c>
      <c r="F130" s="218"/>
      <c r="G130" s="219"/>
      <c r="H130" s="104"/>
      <c r="I130" s="220"/>
      <c r="J130" s="222">
        <f>2*10*2.5</f>
        <v>50</v>
      </c>
      <c r="K130" s="101" t="s">
        <v>10</v>
      </c>
      <c r="L130" s="28"/>
    </row>
    <row r="131" spans="1:12" ht="15" customHeight="1">
      <c r="A131" s="69"/>
      <c r="B131" s="133"/>
      <c r="C131" s="133"/>
      <c r="D131" s="118"/>
      <c r="E131" s="217"/>
      <c r="F131" s="218"/>
      <c r="G131" s="219"/>
      <c r="H131" s="104"/>
      <c r="I131" s="220"/>
      <c r="J131" s="223">
        <f>SUM(J121:J130)</f>
        <v>639.74</v>
      </c>
      <c r="K131" s="81" t="s">
        <v>10</v>
      </c>
      <c r="L131" s="28"/>
    </row>
    <row r="132" spans="1:12" ht="15" customHeight="1">
      <c r="A132" s="69"/>
      <c r="B132" s="70"/>
      <c r="C132" s="177"/>
      <c r="D132" s="131"/>
      <c r="E132" s="131"/>
      <c r="F132" s="131"/>
      <c r="G132" s="131"/>
      <c r="H132" s="131"/>
      <c r="I132" s="142"/>
      <c r="J132" s="143"/>
      <c r="K132" s="213"/>
      <c r="L132" s="28"/>
    </row>
    <row r="133" spans="1:12" ht="15" customHeight="1">
      <c r="A133" s="69">
        <v>4</v>
      </c>
      <c r="B133" s="70" t="s">
        <v>138</v>
      </c>
      <c r="C133" s="71"/>
      <c r="D133" s="72"/>
      <c r="E133" s="72"/>
      <c r="F133" s="72"/>
      <c r="G133" s="72"/>
      <c r="H133" s="72"/>
      <c r="I133" s="73"/>
      <c r="J133" s="74"/>
      <c r="K133" s="75"/>
      <c r="L133" s="28"/>
    </row>
    <row r="134" spans="1:12" ht="15" customHeight="1">
      <c r="A134" s="10"/>
      <c r="B134" s="70" t="s">
        <v>390</v>
      </c>
      <c r="C134" s="1"/>
      <c r="E134" s="12" t="s">
        <v>253</v>
      </c>
      <c r="J134" s="13">
        <f>1*31.75*16</f>
        <v>508</v>
      </c>
      <c r="K134" s="14" t="s">
        <v>10</v>
      </c>
      <c r="L134" s="28"/>
    </row>
    <row r="135" spans="1:12" ht="15" customHeight="1">
      <c r="A135" s="10"/>
      <c r="B135" s="70" t="s">
        <v>405</v>
      </c>
      <c r="C135" s="1"/>
      <c r="E135" s="12" t="s">
        <v>251</v>
      </c>
      <c r="J135" s="13">
        <f>1*11*13</f>
        <v>143</v>
      </c>
      <c r="K135" s="14" t="s">
        <v>10</v>
      </c>
      <c r="L135" s="28"/>
    </row>
    <row r="136" spans="1:12" ht="15" customHeight="1">
      <c r="A136" s="10"/>
      <c r="B136" s="70" t="s">
        <v>211</v>
      </c>
      <c r="C136" s="1"/>
      <c r="E136" s="12" t="s">
        <v>252</v>
      </c>
      <c r="J136" s="13">
        <f>1*6.67*13</f>
        <v>86.71</v>
      </c>
      <c r="K136" s="14" t="s">
        <v>10</v>
      </c>
      <c r="L136" s="28"/>
    </row>
    <row r="137" spans="1:12" ht="15" customHeight="1">
      <c r="A137" s="10"/>
      <c r="B137" s="70" t="s">
        <v>391</v>
      </c>
      <c r="C137" s="1"/>
      <c r="E137" s="12" t="s">
        <v>414</v>
      </c>
      <c r="J137" s="13">
        <f>3*16*10</f>
        <v>480</v>
      </c>
      <c r="K137" s="14" t="s">
        <v>10</v>
      </c>
      <c r="L137" s="28"/>
    </row>
    <row r="138" spans="1:12" ht="15" customHeight="1">
      <c r="A138" s="10"/>
      <c r="B138" s="70" t="s">
        <v>405</v>
      </c>
      <c r="C138" s="1"/>
      <c r="E138" s="12" t="s">
        <v>415</v>
      </c>
      <c r="J138" s="13">
        <f>3*10*8</f>
        <v>240</v>
      </c>
      <c r="K138" s="14" t="s">
        <v>10</v>
      </c>
      <c r="L138" s="28"/>
    </row>
    <row r="139" spans="1:12" ht="15" customHeight="1">
      <c r="A139" s="10"/>
      <c r="B139" s="70" t="s">
        <v>375</v>
      </c>
      <c r="C139" s="1"/>
      <c r="E139" s="12" t="s">
        <v>478</v>
      </c>
      <c r="J139" s="13">
        <f>1*31*10</f>
        <v>310</v>
      </c>
      <c r="K139" s="14" t="s">
        <v>10</v>
      </c>
      <c r="L139" s="28"/>
    </row>
    <row r="140" spans="1:12" ht="15" customHeight="1">
      <c r="A140" s="10"/>
      <c r="B140" s="70" t="s">
        <v>377</v>
      </c>
      <c r="C140" s="1"/>
      <c r="E140" s="12" t="s">
        <v>479</v>
      </c>
      <c r="J140" s="13">
        <f>2*30*16</f>
        <v>960</v>
      </c>
      <c r="K140" s="14" t="s">
        <v>10</v>
      </c>
      <c r="L140" s="28"/>
    </row>
    <row r="141" spans="1:12" ht="15" customHeight="1">
      <c r="A141" s="69"/>
      <c r="B141" s="70"/>
      <c r="C141" s="71"/>
      <c r="D141" s="72"/>
      <c r="E141" s="72"/>
      <c r="F141" s="72"/>
      <c r="G141" s="72"/>
      <c r="H141" s="72"/>
      <c r="I141" s="73"/>
      <c r="J141" s="204">
        <f>SUM(J134:J140)</f>
        <v>2727.71</v>
      </c>
      <c r="K141" s="205" t="s">
        <v>10</v>
      </c>
      <c r="L141" s="28"/>
    </row>
    <row r="142" spans="1:12" ht="15" customHeight="1">
      <c r="A142" s="69"/>
      <c r="B142" s="70"/>
      <c r="C142" s="177"/>
      <c r="D142" s="131"/>
      <c r="E142" s="131"/>
      <c r="F142" s="131"/>
      <c r="G142" s="131"/>
      <c r="H142" s="131"/>
      <c r="I142" s="142"/>
      <c r="J142" s="143"/>
      <c r="K142" s="213"/>
      <c r="L142" s="28"/>
    </row>
    <row r="143" spans="1:12" ht="15" customHeight="1">
      <c r="A143" s="69"/>
      <c r="B143" s="70"/>
      <c r="C143" s="177"/>
      <c r="D143" s="131"/>
      <c r="E143" s="131"/>
      <c r="F143" s="131"/>
      <c r="G143" s="131"/>
      <c r="H143" s="131"/>
      <c r="I143" s="142"/>
      <c r="J143" s="221"/>
      <c r="K143" s="215"/>
      <c r="L143" s="28"/>
    </row>
    <row r="144" spans="1:12" ht="15" customHeight="1">
      <c r="A144" s="69"/>
      <c r="B144" s="70"/>
      <c r="C144" s="177"/>
      <c r="D144" s="131"/>
      <c r="E144" s="131"/>
      <c r="F144" s="131"/>
      <c r="G144" s="131"/>
      <c r="H144" s="131"/>
      <c r="I144" s="142"/>
      <c r="J144" s="214"/>
      <c r="K144" s="215"/>
      <c r="L144" s="28"/>
    </row>
    <row r="145" spans="1:12" ht="15" customHeight="1">
      <c r="A145" s="69">
        <v>5</v>
      </c>
      <c r="B145" s="70" t="s">
        <v>154</v>
      </c>
      <c r="C145" s="71"/>
      <c r="D145" s="72"/>
      <c r="E145" s="72"/>
      <c r="F145" s="72"/>
      <c r="G145" s="72"/>
      <c r="H145" s="72"/>
      <c r="I145" s="73"/>
      <c r="J145" s="76"/>
      <c r="K145" s="77"/>
      <c r="L145" s="28"/>
    </row>
    <row r="146" spans="1:12" ht="15" customHeight="1">
      <c r="A146" s="69"/>
      <c r="B146" s="70"/>
      <c r="C146" s="71"/>
      <c r="D146" s="72"/>
      <c r="E146" s="72" t="s">
        <v>203</v>
      </c>
      <c r="F146" s="72"/>
      <c r="G146" s="72"/>
      <c r="H146" s="72"/>
      <c r="I146" s="73"/>
      <c r="J146" s="76">
        <f>2*(16+4)*5</f>
        <v>200</v>
      </c>
      <c r="K146" s="77" t="s">
        <v>10</v>
      </c>
      <c r="L146" s="28"/>
    </row>
    <row r="147" spans="1:12" ht="15" customHeight="1">
      <c r="A147" s="69"/>
      <c r="B147" s="70" t="s">
        <v>194</v>
      </c>
      <c r="C147" s="71"/>
      <c r="D147" s="72"/>
      <c r="E147" s="72" t="s">
        <v>203</v>
      </c>
      <c r="F147" s="72"/>
      <c r="G147" s="72"/>
      <c r="H147" s="72"/>
      <c r="I147" s="73"/>
      <c r="J147" s="74">
        <f>2*(16+4)*5</f>
        <v>200</v>
      </c>
      <c r="K147" s="75" t="s">
        <v>10</v>
      </c>
      <c r="L147" s="28"/>
    </row>
    <row r="148" spans="1:12" ht="15" customHeight="1">
      <c r="A148" s="69"/>
      <c r="B148" s="70" t="s">
        <v>195</v>
      </c>
      <c r="C148" s="71"/>
      <c r="D148" s="72"/>
      <c r="E148" s="72" t="s">
        <v>416</v>
      </c>
      <c r="F148" s="72"/>
      <c r="G148" s="72"/>
      <c r="H148" s="72"/>
      <c r="I148" s="73"/>
      <c r="J148" s="74">
        <f>2*16*4</f>
        <v>128</v>
      </c>
      <c r="K148" s="75" t="s">
        <v>10</v>
      </c>
      <c r="L148" s="28"/>
    </row>
    <row r="149" spans="1:12" ht="15" customHeight="1">
      <c r="A149" s="69"/>
      <c r="B149" s="70" t="s">
        <v>194</v>
      </c>
      <c r="C149" s="71"/>
      <c r="D149" s="72"/>
      <c r="E149" s="72" t="s">
        <v>417</v>
      </c>
      <c r="F149" s="72"/>
      <c r="G149" s="72"/>
      <c r="H149" s="72"/>
      <c r="I149" s="73"/>
      <c r="J149" s="74">
        <f>8*2*(4+4)*5</f>
        <v>640</v>
      </c>
      <c r="K149" s="75" t="s">
        <v>10</v>
      </c>
      <c r="L149" s="28"/>
    </row>
    <row r="150" spans="1:12" ht="15" customHeight="1">
      <c r="A150" s="69"/>
      <c r="B150" s="70" t="s">
        <v>195</v>
      </c>
      <c r="C150" s="71"/>
      <c r="D150" s="72"/>
      <c r="E150" s="72" t="s">
        <v>418</v>
      </c>
      <c r="F150" s="72"/>
      <c r="G150" s="72"/>
      <c r="H150" s="72"/>
      <c r="I150" s="73"/>
      <c r="J150" s="74">
        <f>8*4*4</f>
        <v>128</v>
      </c>
      <c r="K150" s="75" t="s">
        <v>10</v>
      </c>
      <c r="L150" s="28"/>
    </row>
    <row r="151" spans="1:12" ht="15" customHeight="1">
      <c r="A151" s="69"/>
      <c r="B151" s="70"/>
      <c r="C151" s="71"/>
      <c r="D151" s="72"/>
      <c r="E151" s="72"/>
      <c r="F151" s="72"/>
      <c r="G151" s="72"/>
      <c r="H151" s="72"/>
      <c r="I151" s="73"/>
      <c r="J151" s="204">
        <f>SUM(J146:J150)</f>
        <v>1296</v>
      </c>
      <c r="K151" s="205" t="s">
        <v>10</v>
      </c>
      <c r="L151" s="28"/>
    </row>
    <row r="152" spans="1:12" ht="15" customHeight="1">
      <c r="A152" s="69"/>
      <c r="B152" s="70" t="s">
        <v>77</v>
      </c>
      <c r="C152" s="71"/>
      <c r="D152" s="72"/>
      <c r="E152" s="72"/>
      <c r="F152" s="72"/>
      <c r="G152" s="72"/>
      <c r="H152" s="72"/>
      <c r="I152" s="73"/>
      <c r="J152" s="76"/>
      <c r="K152" s="77"/>
      <c r="L152" s="28"/>
    </row>
    <row r="153" spans="1:12" ht="15" customHeight="1">
      <c r="A153" s="69"/>
      <c r="B153" s="70" t="s">
        <v>192</v>
      </c>
      <c r="C153" s="71"/>
      <c r="D153" s="72"/>
      <c r="E153" s="72" t="s">
        <v>419</v>
      </c>
      <c r="F153" s="72"/>
      <c r="G153" s="72"/>
      <c r="H153" s="72"/>
      <c r="I153" s="73"/>
      <c r="J153" s="204">
        <f>2*3*2.5*5</f>
        <v>75</v>
      </c>
      <c r="K153" s="205" t="s">
        <v>10</v>
      </c>
      <c r="L153" s="28"/>
    </row>
    <row r="154" spans="1:12" ht="15" customHeight="1">
      <c r="A154" s="69"/>
      <c r="B154" s="70"/>
      <c r="C154" s="71"/>
      <c r="D154" s="72"/>
      <c r="E154" s="72"/>
      <c r="F154" s="72"/>
      <c r="G154" s="72"/>
      <c r="H154" s="72"/>
      <c r="I154" s="73"/>
      <c r="J154" s="180"/>
      <c r="K154" s="77"/>
      <c r="L154" s="28"/>
    </row>
    <row r="155" spans="1:12" ht="15" customHeight="1">
      <c r="A155" s="69"/>
      <c r="B155" s="70"/>
      <c r="C155" s="71"/>
      <c r="D155" s="72"/>
      <c r="E155" s="72"/>
      <c r="F155" s="72"/>
      <c r="G155" s="72"/>
      <c r="H155" s="72"/>
      <c r="I155" s="73"/>
      <c r="J155" s="204">
        <f>J151-J153</f>
        <v>1221</v>
      </c>
      <c r="K155" s="205" t="s">
        <v>10</v>
      </c>
      <c r="L155" s="28"/>
    </row>
    <row r="156" spans="1:12" ht="15" customHeight="1">
      <c r="A156" s="10"/>
      <c r="B156" s="63"/>
      <c r="C156" s="1"/>
      <c r="E156" s="72"/>
      <c r="J156" s="180"/>
      <c r="K156" s="77"/>
      <c r="L156" s="28"/>
    </row>
    <row r="157" spans="1:12" ht="15" customHeight="1">
      <c r="A157" s="69">
        <v>6</v>
      </c>
      <c r="B157" s="71" t="s">
        <v>254</v>
      </c>
      <c r="C157" s="199"/>
      <c r="D157" s="120"/>
      <c r="E157" s="109"/>
      <c r="F157" s="110"/>
      <c r="G157" s="111"/>
      <c r="H157" s="104"/>
      <c r="I157" s="112"/>
      <c r="J157" s="113"/>
      <c r="K157" s="114"/>
      <c r="L157" s="28"/>
    </row>
    <row r="158" spans="1:12" ht="15" customHeight="1">
      <c r="A158" s="69"/>
      <c r="B158" s="200" t="s">
        <v>420</v>
      </c>
      <c r="C158" s="199"/>
      <c r="D158" s="120"/>
      <c r="E158" s="109" t="s">
        <v>255</v>
      </c>
      <c r="F158" s="110"/>
      <c r="G158" s="111"/>
      <c r="H158" s="104"/>
      <c r="I158" s="112"/>
      <c r="J158" s="206">
        <f>1*16*8</f>
        <v>128</v>
      </c>
      <c r="K158" s="114" t="s">
        <v>10</v>
      </c>
      <c r="L158" s="28"/>
    </row>
    <row r="159" spans="1:12" ht="15" customHeight="1">
      <c r="A159" s="69"/>
      <c r="B159" s="200" t="s">
        <v>405</v>
      </c>
      <c r="C159" s="199"/>
      <c r="D159" s="120"/>
      <c r="E159" s="109" t="s">
        <v>255</v>
      </c>
      <c r="F159" s="110"/>
      <c r="G159" s="111"/>
      <c r="H159" s="104"/>
      <c r="I159" s="112"/>
      <c r="J159" s="206">
        <f>1*16*8</f>
        <v>128</v>
      </c>
      <c r="K159" s="114" t="s">
        <v>10</v>
      </c>
      <c r="L159" s="28"/>
    </row>
    <row r="160" spans="1:12" ht="15" customHeight="1">
      <c r="A160" s="69"/>
      <c r="B160" s="200" t="s">
        <v>211</v>
      </c>
      <c r="C160" s="199"/>
      <c r="D160" s="120"/>
      <c r="E160" s="109" t="s">
        <v>256</v>
      </c>
      <c r="F160" s="110"/>
      <c r="G160" s="111"/>
      <c r="H160" s="104"/>
      <c r="I160" s="112"/>
      <c r="J160" s="206">
        <f>1*6.67*8</f>
        <v>53.36</v>
      </c>
      <c r="K160" s="114" t="s">
        <v>10</v>
      </c>
      <c r="L160" s="28"/>
    </row>
    <row r="161" spans="1:12" ht="15" customHeight="1">
      <c r="A161" s="69"/>
      <c r="B161" s="200" t="s">
        <v>421</v>
      </c>
      <c r="C161" s="199"/>
      <c r="D161" s="120"/>
      <c r="E161" s="109" t="s">
        <v>422</v>
      </c>
      <c r="F161" s="110"/>
      <c r="G161" s="111"/>
      <c r="H161" s="104"/>
      <c r="I161" s="112"/>
      <c r="J161" s="206">
        <f>2*18*8</f>
        <v>288</v>
      </c>
      <c r="K161" s="114" t="s">
        <v>10</v>
      </c>
      <c r="L161" s="28"/>
    </row>
    <row r="162" spans="1:12" ht="15" customHeight="1">
      <c r="A162" s="69"/>
      <c r="B162" s="200"/>
      <c r="C162" s="199"/>
      <c r="D162" s="120"/>
      <c r="E162" s="109"/>
      <c r="F162" s="110"/>
      <c r="G162" s="111"/>
      <c r="H162" s="104"/>
      <c r="I162" s="112"/>
      <c r="J162" s="207">
        <f>SUM(J158:J160)</f>
        <v>309.36</v>
      </c>
      <c r="K162" s="107" t="s">
        <v>10</v>
      </c>
    </row>
    <row r="163" spans="1:12" ht="15" customHeight="1">
      <c r="A163" s="69"/>
      <c r="B163" s="200"/>
      <c r="C163" s="199"/>
      <c r="D163" s="120"/>
      <c r="E163" s="109"/>
      <c r="F163" s="110"/>
      <c r="G163" s="111"/>
      <c r="H163" s="104"/>
      <c r="I163" s="112"/>
      <c r="J163" s="113"/>
      <c r="K163" s="114"/>
    </row>
    <row r="164" spans="1:12" ht="15" customHeight="1">
      <c r="A164" s="69">
        <v>7</v>
      </c>
      <c r="B164" s="70" t="s">
        <v>153</v>
      </c>
      <c r="C164" s="71"/>
      <c r="D164" s="72"/>
      <c r="E164" s="72"/>
      <c r="F164" s="72"/>
      <c r="G164" s="72"/>
      <c r="H164" s="72"/>
      <c r="I164" s="73"/>
      <c r="J164" s="76"/>
      <c r="K164" s="77"/>
    </row>
    <row r="165" spans="1:12" ht="15" customHeight="1">
      <c r="A165" s="69"/>
      <c r="B165" s="70" t="s">
        <v>423</v>
      </c>
      <c r="C165" s="71"/>
      <c r="D165" s="72"/>
      <c r="E165" s="72" t="s">
        <v>258</v>
      </c>
      <c r="F165" s="72"/>
      <c r="G165" s="72"/>
      <c r="H165" s="72"/>
      <c r="I165" s="73"/>
      <c r="J165" s="74">
        <f>2*(31.75+16)*2.67</f>
        <v>254.98499999999999</v>
      </c>
      <c r="K165" s="75" t="s">
        <v>10</v>
      </c>
    </row>
    <row r="166" spans="1:12" ht="15" customHeight="1">
      <c r="A166" s="69"/>
      <c r="B166" s="70" t="s">
        <v>424</v>
      </c>
      <c r="C166" s="71"/>
      <c r="D166" s="72"/>
      <c r="E166" s="72" t="s">
        <v>259</v>
      </c>
      <c r="F166" s="72"/>
      <c r="G166" s="72"/>
      <c r="H166" s="72"/>
      <c r="I166" s="73"/>
      <c r="J166" s="74">
        <f>2*31.75*16</f>
        <v>1016</v>
      </c>
      <c r="K166" s="75" t="s">
        <v>10</v>
      </c>
    </row>
    <row r="167" spans="1:12" ht="15" customHeight="1">
      <c r="A167" s="69"/>
      <c r="B167" s="70" t="s">
        <v>425</v>
      </c>
      <c r="C167" s="71"/>
      <c r="D167" s="72"/>
      <c r="E167" s="72" t="s">
        <v>260</v>
      </c>
      <c r="F167" s="72"/>
      <c r="G167" s="72"/>
      <c r="H167" s="72"/>
      <c r="I167" s="73"/>
      <c r="J167" s="74">
        <f>2*(13+11)*2.67</f>
        <v>128.16</v>
      </c>
      <c r="K167" s="75" t="s">
        <v>10</v>
      </c>
    </row>
    <row r="168" spans="1:12" ht="15" customHeight="1">
      <c r="A168" s="69"/>
      <c r="B168" s="70" t="s">
        <v>257</v>
      </c>
      <c r="C168" s="71"/>
      <c r="D168" s="72"/>
      <c r="E168" s="72" t="s">
        <v>261</v>
      </c>
      <c r="F168" s="72"/>
      <c r="G168" s="72"/>
      <c r="H168" s="72"/>
      <c r="I168" s="73"/>
      <c r="J168" s="74">
        <f>1*13*11</f>
        <v>143</v>
      </c>
      <c r="K168" s="75" t="s">
        <v>10</v>
      </c>
    </row>
    <row r="169" spans="1:12" ht="15" customHeight="1">
      <c r="A169" s="69"/>
      <c r="B169" s="70" t="s">
        <v>391</v>
      </c>
      <c r="C169" s="71"/>
      <c r="D169" s="72"/>
      <c r="E169" s="72" t="s">
        <v>428</v>
      </c>
      <c r="F169" s="72"/>
      <c r="G169" s="72"/>
      <c r="H169" s="72"/>
      <c r="I169" s="73"/>
      <c r="J169" s="74">
        <f>3*(31.75+16)*2.67</f>
        <v>382.47749999999996</v>
      </c>
      <c r="K169" s="75" t="s">
        <v>10</v>
      </c>
    </row>
    <row r="170" spans="1:12" ht="15" customHeight="1">
      <c r="A170" s="69"/>
      <c r="B170" s="70" t="s">
        <v>426</v>
      </c>
      <c r="C170" s="71"/>
      <c r="D170" s="72"/>
      <c r="E170" s="72" t="s">
        <v>429</v>
      </c>
      <c r="F170" s="72"/>
      <c r="G170" s="72"/>
      <c r="H170" s="72"/>
      <c r="I170" s="73"/>
      <c r="J170" s="74">
        <f>2*(25+16)*2.67</f>
        <v>218.94</v>
      </c>
      <c r="K170" s="75" t="s">
        <v>10</v>
      </c>
    </row>
    <row r="171" spans="1:12" ht="15" customHeight="1">
      <c r="A171" s="69"/>
      <c r="B171" s="70" t="s">
        <v>427</v>
      </c>
      <c r="C171" s="71"/>
      <c r="D171" s="72"/>
      <c r="E171" s="72" t="s">
        <v>430</v>
      </c>
      <c r="F171" s="72"/>
      <c r="G171" s="72"/>
      <c r="H171" s="72"/>
      <c r="I171" s="73"/>
      <c r="J171" s="74">
        <f>2*30*2.67</f>
        <v>160.19999999999999</v>
      </c>
      <c r="K171" s="75" t="s">
        <v>10</v>
      </c>
    </row>
    <row r="172" spans="1:12" ht="15" customHeight="1">
      <c r="A172" s="69"/>
      <c r="B172" s="70"/>
      <c r="C172" s="71"/>
      <c r="D172" s="72"/>
      <c r="E172" s="72"/>
      <c r="F172" s="72"/>
      <c r="G172" s="72"/>
      <c r="H172" s="72"/>
      <c r="I172" s="73"/>
      <c r="J172" s="204">
        <f>SUM(J165:J168)</f>
        <v>1542.145</v>
      </c>
      <c r="K172" s="205" t="s">
        <v>10</v>
      </c>
    </row>
    <row r="173" spans="1:12" ht="15" customHeight="1">
      <c r="A173" s="69"/>
      <c r="B173" s="224"/>
      <c r="C173" s="225"/>
      <c r="D173" s="120"/>
      <c r="E173" s="102"/>
      <c r="F173" s="218"/>
      <c r="G173" s="219"/>
      <c r="H173" s="104"/>
      <c r="I173" s="220"/>
      <c r="J173" s="226"/>
      <c r="K173" s="127"/>
    </row>
    <row r="174" spans="1:12" ht="15" customHeight="1">
      <c r="A174" s="69">
        <v>8</v>
      </c>
      <c r="B174" s="224" t="s">
        <v>263</v>
      </c>
      <c r="C174" s="225"/>
      <c r="D174" s="120"/>
      <c r="E174" s="102"/>
      <c r="F174" s="218"/>
      <c r="G174" s="219"/>
      <c r="H174" s="104"/>
      <c r="I174" s="220"/>
      <c r="J174" s="226"/>
      <c r="K174" s="127"/>
    </row>
    <row r="175" spans="1:12" ht="15" customHeight="1">
      <c r="A175" s="69"/>
      <c r="B175" s="224"/>
      <c r="C175" s="225"/>
      <c r="D175" s="120"/>
      <c r="E175" s="102" t="s">
        <v>262</v>
      </c>
      <c r="F175" s="218"/>
      <c r="G175" s="219"/>
      <c r="H175" s="104"/>
      <c r="I175" s="220"/>
      <c r="J175" s="228">
        <v>8</v>
      </c>
      <c r="K175" s="107" t="s">
        <v>3</v>
      </c>
    </row>
    <row r="176" spans="1:12" ht="15" customHeight="1">
      <c r="A176" s="69"/>
      <c r="B176" s="224"/>
      <c r="C176" s="225"/>
      <c r="D176" s="120"/>
      <c r="E176" s="187"/>
      <c r="F176" s="218"/>
      <c r="G176" s="219"/>
      <c r="H176" s="104"/>
      <c r="I176" s="220"/>
      <c r="J176" s="227"/>
      <c r="K176" s="178"/>
    </row>
    <row r="177" spans="1:11" ht="15" customHeight="1">
      <c r="A177" s="69"/>
      <c r="B177" s="224"/>
      <c r="C177" s="225"/>
      <c r="D177" s="120"/>
      <c r="E177" s="102"/>
      <c r="F177" s="218"/>
      <c r="G177" s="219"/>
      <c r="H177" s="104"/>
      <c r="I177" s="220"/>
      <c r="J177" s="126"/>
      <c r="K177" s="127"/>
    </row>
    <row r="178" spans="1:11" ht="15" customHeight="1">
      <c r="A178" s="69"/>
      <c r="B178" s="224"/>
      <c r="C178" s="225"/>
      <c r="D178" s="120"/>
      <c r="E178" s="102"/>
      <c r="F178" s="218"/>
      <c r="G178" s="219"/>
      <c r="H178" s="104"/>
      <c r="I178" s="220"/>
      <c r="J178" s="227"/>
      <c r="K178" s="178"/>
    </row>
    <row r="179" spans="1:11" ht="15" customHeight="1">
      <c r="A179" s="69"/>
      <c r="B179" s="224"/>
      <c r="C179" s="225"/>
      <c r="D179" s="120"/>
      <c r="E179" s="102"/>
      <c r="F179" s="218"/>
      <c r="G179" s="219"/>
      <c r="H179" s="104"/>
      <c r="I179" s="220"/>
      <c r="J179" s="126"/>
      <c r="K179" s="127"/>
    </row>
    <row r="180" spans="1:11" ht="15" customHeight="1">
      <c r="A180" s="69"/>
      <c r="B180" s="55" t="s">
        <v>110</v>
      </c>
      <c r="C180" s="71"/>
      <c r="D180" s="72"/>
      <c r="E180" s="72"/>
      <c r="F180" s="72"/>
      <c r="G180" s="72"/>
      <c r="H180" s="72"/>
      <c r="I180" s="73"/>
      <c r="J180" s="74"/>
      <c r="K180" s="75"/>
    </row>
    <row r="181" spans="1:11" ht="15" customHeight="1">
      <c r="A181" s="69"/>
      <c r="B181" s="55" t="s">
        <v>52</v>
      </c>
      <c r="C181" s="71"/>
      <c r="D181" s="72"/>
      <c r="E181" s="72"/>
      <c r="F181" s="72"/>
      <c r="G181" s="72"/>
      <c r="H181" s="72"/>
      <c r="I181" s="73"/>
      <c r="J181" s="74"/>
      <c r="K181" s="75"/>
    </row>
    <row r="182" spans="1:11" ht="15" customHeight="1">
      <c r="A182" s="69">
        <v>1</v>
      </c>
      <c r="B182" s="70" t="s">
        <v>264</v>
      </c>
      <c r="C182" s="71"/>
      <c r="D182" s="72"/>
      <c r="E182" s="72"/>
      <c r="F182" s="72"/>
      <c r="G182" s="72"/>
      <c r="H182" s="72"/>
      <c r="I182" s="73"/>
      <c r="J182" s="74"/>
      <c r="K182" s="75"/>
    </row>
    <row r="183" spans="1:11" ht="15" customHeight="1">
      <c r="A183" s="69"/>
      <c r="B183" s="70" t="s">
        <v>265</v>
      </c>
      <c r="C183" s="71"/>
      <c r="D183" s="72"/>
      <c r="E183" s="72" t="s">
        <v>431</v>
      </c>
      <c r="F183" s="72"/>
      <c r="G183" s="72"/>
      <c r="H183" s="72"/>
      <c r="I183" s="73"/>
      <c r="J183" s="212">
        <v>8</v>
      </c>
      <c r="K183" s="205" t="s">
        <v>3</v>
      </c>
    </row>
    <row r="184" spans="1:11" ht="15" customHeight="1">
      <c r="A184" s="69"/>
      <c r="B184" s="55"/>
      <c r="C184" s="71"/>
      <c r="D184" s="72"/>
      <c r="E184" s="72"/>
      <c r="F184" s="72"/>
      <c r="G184" s="72"/>
      <c r="H184" s="72"/>
      <c r="I184" s="73"/>
      <c r="J184" s="74"/>
      <c r="K184" s="75"/>
    </row>
    <row r="185" spans="1:11" ht="15" customHeight="1">
      <c r="A185" s="69">
        <v>2</v>
      </c>
      <c r="B185" s="70" t="s">
        <v>266</v>
      </c>
      <c r="C185" s="71"/>
      <c r="D185" s="72"/>
      <c r="E185" s="72"/>
      <c r="F185" s="72"/>
      <c r="G185" s="72"/>
      <c r="H185" s="72"/>
      <c r="I185" s="73"/>
      <c r="J185" s="74"/>
      <c r="K185" s="75"/>
    </row>
    <row r="186" spans="1:11" ht="15" customHeight="1">
      <c r="A186" s="69"/>
      <c r="B186" s="70" t="s">
        <v>267</v>
      </c>
      <c r="C186" s="71"/>
      <c r="D186" s="72"/>
      <c r="E186" s="72" t="s">
        <v>432</v>
      </c>
      <c r="F186" s="72"/>
      <c r="G186" s="72"/>
      <c r="H186" s="72"/>
      <c r="I186" s="73"/>
      <c r="J186" s="212">
        <v>10</v>
      </c>
      <c r="K186" s="205" t="s">
        <v>3</v>
      </c>
    </row>
    <row r="187" spans="1:11" ht="15" customHeight="1">
      <c r="A187" s="69"/>
      <c r="B187" s="55"/>
      <c r="C187" s="71"/>
      <c r="D187" s="72"/>
      <c r="E187" s="72"/>
      <c r="F187" s="72"/>
      <c r="G187" s="72"/>
      <c r="H187" s="72"/>
      <c r="I187" s="73"/>
      <c r="J187" s="74"/>
      <c r="K187" s="75"/>
    </row>
    <row r="188" spans="1:11" ht="15" customHeight="1">
      <c r="A188" s="69">
        <v>3</v>
      </c>
      <c r="B188" s="70" t="s">
        <v>268</v>
      </c>
      <c r="C188" s="71"/>
      <c r="D188" s="72"/>
      <c r="E188" s="72"/>
      <c r="F188" s="72"/>
      <c r="G188" s="72"/>
      <c r="H188" s="72"/>
      <c r="I188" s="73"/>
      <c r="J188" s="74"/>
      <c r="K188" s="75"/>
    </row>
    <row r="189" spans="1:11" ht="15" customHeight="1">
      <c r="A189" s="69"/>
      <c r="B189" s="70" t="s">
        <v>269</v>
      </c>
      <c r="C189" s="71"/>
      <c r="D189" s="72"/>
      <c r="E189" s="72" t="s">
        <v>433</v>
      </c>
      <c r="F189" s="72"/>
      <c r="G189" s="72"/>
      <c r="H189" s="72"/>
      <c r="I189" s="73"/>
      <c r="J189" s="212">
        <v>16</v>
      </c>
      <c r="K189" s="205" t="s">
        <v>3</v>
      </c>
    </row>
    <row r="190" spans="1:11" ht="15" customHeight="1">
      <c r="A190" s="69"/>
      <c r="B190" s="55"/>
      <c r="C190" s="71"/>
      <c r="D190" s="72"/>
      <c r="E190" s="72"/>
      <c r="F190" s="72"/>
      <c r="G190" s="72"/>
      <c r="H190" s="72"/>
      <c r="I190" s="73"/>
      <c r="J190" s="74"/>
      <c r="K190" s="75"/>
    </row>
    <row r="191" spans="1:11" ht="15" customHeight="1">
      <c r="A191" s="69">
        <v>4</v>
      </c>
      <c r="B191" s="70" t="s">
        <v>270</v>
      </c>
      <c r="C191" s="71"/>
      <c r="D191" s="72"/>
      <c r="E191" s="72"/>
      <c r="F191" s="72"/>
      <c r="G191" s="72"/>
      <c r="H191" s="72"/>
      <c r="I191" s="73"/>
      <c r="J191" s="74"/>
      <c r="K191" s="75"/>
    </row>
    <row r="192" spans="1:11" ht="15" customHeight="1">
      <c r="A192" s="69"/>
      <c r="B192" s="70" t="s">
        <v>271</v>
      </c>
      <c r="C192" s="71"/>
      <c r="D192" s="72"/>
      <c r="E192" s="72" t="s">
        <v>434</v>
      </c>
      <c r="F192" s="72"/>
      <c r="G192" s="72"/>
      <c r="H192" s="72"/>
      <c r="I192" s="73"/>
      <c r="J192" s="212">
        <v>4</v>
      </c>
      <c r="K192" s="205" t="s">
        <v>3</v>
      </c>
    </row>
    <row r="193" spans="1:11" ht="15" customHeight="1">
      <c r="A193" s="69"/>
      <c r="B193" s="55"/>
      <c r="C193" s="71"/>
      <c r="D193" s="72"/>
      <c r="E193" s="72"/>
      <c r="F193" s="72"/>
      <c r="G193" s="72"/>
      <c r="H193" s="72"/>
      <c r="I193" s="73"/>
      <c r="J193" s="74"/>
      <c r="K193" s="75"/>
    </row>
    <row r="194" spans="1:11" ht="15" customHeight="1">
      <c r="A194" s="69">
        <v>5</v>
      </c>
      <c r="B194" s="70" t="s">
        <v>272</v>
      </c>
      <c r="C194" s="71"/>
      <c r="D194" s="72"/>
      <c r="E194" s="72"/>
      <c r="F194" s="72"/>
      <c r="G194" s="72"/>
      <c r="H194" s="72"/>
      <c r="I194" s="73"/>
      <c r="J194" s="74"/>
      <c r="K194" s="75"/>
    </row>
    <row r="195" spans="1:11" ht="15" customHeight="1">
      <c r="A195" s="69"/>
      <c r="B195" s="70" t="s">
        <v>273</v>
      </c>
      <c r="C195" s="71"/>
      <c r="D195" s="72"/>
      <c r="E195" s="72" t="s">
        <v>432</v>
      </c>
      <c r="F195" s="72"/>
      <c r="G195" s="72"/>
      <c r="H195" s="72"/>
      <c r="I195" s="73"/>
      <c r="J195" s="229">
        <v>10</v>
      </c>
      <c r="K195" s="230" t="s">
        <v>3</v>
      </c>
    </row>
    <row r="196" spans="1:11" ht="15" customHeight="1">
      <c r="A196" s="69"/>
      <c r="B196" s="55"/>
      <c r="C196" s="71"/>
      <c r="D196" s="72"/>
      <c r="E196" s="72"/>
      <c r="F196" s="72"/>
      <c r="G196" s="72"/>
      <c r="H196" s="72"/>
      <c r="I196" s="73"/>
      <c r="J196" s="74"/>
      <c r="K196" s="75"/>
    </row>
    <row r="197" spans="1:11" ht="15" customHeight="1">
      <c r="A197" s="231">
        <v>6</v>
      </c>
      <c r="B197" s="72" t="s">
        <v>274</v>
      </c>
      <c r="E197" s="72"/>
      <c r="I197" s="12"/>
      <c r="J197" s="12"/>
      <c r="K197" s="12"/>
    </row>
    <row r="198" spans="1:11" ht="15" customHeight="1">
      <c r="A198" s="12"/>
      <c r="B198" s="72" t="s">
        <v>275</v>
      </c>
      <c r="E198" s="72" t="s">
        <v>435</v>
      </c>
      <c r="I198" s="12"/>
      <c r="J198" s="232">
        <v>12</v>
      </c>
      <c r="K198" s="232" t="s">
        <v>3</v>
      </c>
    </row>
    <row r="199" spans="1:11" ht="15" customHeight="1">
      <c r="A199" s="12"/>
      <c r="E199" s="72"/>
      <c r="I199" s="12"/>
      <c r="J199" s="12"/>
      <c r="K199" s="12"/>
    </row>
    <row r="200" spans="1:11" ht="15" customHeight="1">
      <c r="A200" s="231">
        <v>7</v>
      </c>
      <c r="B200" s="72" t="s">
        <v>277</v>
      </c>
      <c r="E200" s="72"/>
      <c r="I200" s="12"/>
      <c r="J200" s="12"/>
      <c r="K200" s="12"/>
    </row>
    <row r="201" spans="1:11" ht="15" customHeight="1">
      <c r="A201" s="12"/>
      <c r="E201" s="72" t="s">
        <v>431</v>
      </c>
      <c r="I201" s="12"/>
      <c r="J201" s="232">
        <v>8</v>
      </c>
      <c r="K201" s="232" t="s">
        <v>3</v>
      </c>
    </row>
    <row r="202" spans="1:11" ht="15" customHeight="1">
      <c r="A202" s="69"/>
      <c r="B202" s="70"/>
      <c r="C202" s="71"/>
      <c r="D202" s="72"/>
      <c r="E202" s="72"/>
      <c r="F202" s="72"/>
      <c r="G202" s="72"/>
      <c r="H202" s="72"/>
      <c r="I202" s="73"/>
      <c r="J202" s="76"/>
      <c r="K202" s="77"/>
    </row>
    <row r="203" spans="1:11" ht="15" customHeight="1">
      <c r="A203" s="69"/>
      <c r="B203" s="70"/>
      <c r="C203" s="71"/>
      <c r="D203" s="72"/>
      <c r="E203" s="72"/>
      <c r="F203" s="72"/>
      <c r="G203" s="72"/>
      <c r="H203" s="72"/>
      <c r="I203" s="73"/>
      <c r="J203" s="76"/>
      <c r="K203" s="77"/>
    </row>
    <row r="204" spans="1:11" ht="15" customHeight="1">
      <c r="B204" s="135" t="s">
        <v>128</v>
      </c>
      <c r="C204" s="96"/>
      <c r="D204" s="80"/>
    </row>
    <row r="205" spans="1:11" ht="15" customHeight="1">
      <c r="A205" s="137">
        <v>1</v>
      </c>
      <c r="B205" s="72" t="s">
        <v>120</v>
      </c>
      <c r="C205" s="72"/>
      <c r="D205" s="72"/>
      <c r="E205" s="72"/>
      <c r="F205" s="72"/>
      <c r="G205" s="72"/>
      <c r="H205" s="72"/>
      <c r="I205" s="73"/>
      <c r="J205" s="74"/>
      <c r="K205" s="75"/>
    </row>
    <row r="206" spans="1:11" ht="15" customHeight="1">
      <c r="A206" s="137"/>
      <c r="B206" s="177" t="s">
        <v>121</v>
      </c>
      <c r="C206" s="72"/>
      <c r="D206" s="72"/>
      <c r="E206" s="195" t="s">
        <v>436</v>
      </c>
      <c r="F206" s="72"/>
      <c r="G206" s="72"/>
      <c r="H206" s="72"/>
      <c r="I206" s="73"/>
      <c r="J206" s="74">
        <f>8*(7+4+10)</f>
        <v>168</v>
      </c>
      <c r="K206" s="75" t="s">
        <v>22</v>
      </c>
    </row>
    <row r="207" spans="1:11" ht="15" customHeight="1">
      <c r="A207" s="137"/>
      <c r="B207" s="177" t="s">
        <v>141</v>
      </c>
      <c r="C207" s="72"/>
      <c r="D207" s="72"/>
      <c r="E207" s="72" t="s">
        <v>437</v>
      </c>
      <c r="F207" s="72"/>
      <c r="G207" s="72"/>
      <c r="H207" s="72"/>
      <c r="I207" s="73"/>
      <c r="J207" s="74">
        <v>60</v>
      </c>
      <c r="K207" s="75" t="s">
        <v>22</v>
      </c>
    </row>
    <row r="208" spans="1:11" ht="15" customHeight="1">
      <c r="A208" s="137"/>
      <c r="B208" s="176" t="s">
        <v>90</v>
      </c>
      <c r="C208" s="72"/>
      <c r="D208" s="72"/>
      <c r="E208" s="72" t="s">
        <v>438</v>
      </c>
      <c r="F208" s="72"/>
      <c r="G208" s="72"/>
      <c r="H208" s="72"/>
      <c r="I208" s="73"/>
      <c r="J208" s="74">
        <v>80</v>
      </c>
      <c r="K208" s="75" t="s">
        <v>22</v>
      </c>
    </row>
    <row r="209" spans="1:19" ht="15" customHeight="1">
      <c r="A209" s="10"/>
      <c r="B209" s="187"/>
      <c r="C209" s="187"/>
      <c r="D209" s="187"/>
      <c r="E209" s="187"/>
      <c r="F209" s="187"/>
      <c r="G209" s="187"/>
      <c r="H209" s="187"/>
      <c r="I209" s="188"/>
      <c r="J209" s="189"/>
      <c r="K209" s="190"/>
    </row>
    <row r="210" spans="1:19" ht="15" customHeight="1">
      <c r="A210" s="5">
        <v>2</v>
      </c>
      <c r="B210" s="176" t="s">
        <v>122</v>
      </c>
      <c r="I210" s="12"/>
      <c r="J210" s="12"/>
      <c r="K210" s="12"/>
    </row>
    <row r="211" spans="1:19" ht="15" customHeight="1">
      <c r="B211" s="72" t="s">
        <v>123</v>
      </c>
      <c r="E211" s="72" t="s">
        <v>278</v>
      </c>
      <c r="F211" s="72"/>
      <c r="G211" s="72"/>
      <c r="H211" s="72"/>
      <c r="I211" s="73"/>
      <c r="J211" s="181">
        <v>7</v>
      </c>
      <c r="K211" s="75" t="s">
        <v>3</v>
      </c>
    </row>
    <row r="212" spans="1:19" ht="15" customHeight="1">
      <c r="B212" s="176" t="s">
        <v>124</v>
      </c>
      <c r="E212" s="72" t="s">
        <v>278</v>
      </c>
      <c r="I212" s="12"/>
      <c r="J212" s="181">
        <v>7</v>
      </c>
      <c r="K212" s="75" t="s">
        <v>3</v>
      </c>
    </row>
    <row r="213" spans="1:19" ht="15" customHeight="1">
      <c r="B213" s="176" t="s">
        <v>97</v>
      </c>
      <c r="E213" s="72" t="s">
        <v>140</v>
      </c>
      <c r="J213" s="181">
        <v>4</v>
      </c>
      <c r="K213" s="75" t="s">
        <v>3</v>
      </c>
    </row>
    <row r="214" spans="1:19" ht="15" customHeight="1">
      <c r="A214" s="137"/>
      <c r="B214" s="72"/>
      <c r="C214" s="72"/>
      <c r="D214" s="72"/>
      <c r="E214" s="72"/>
      <c r="F214" s="72"/>
      <c r="G214" s="72"/>
      <c r="H214" s="72"/>
      <c r="I214" s="73"/>
      <c r="J214" s="181"/>
      <c r="K214" s="75"/>
    </row>
    <row r="215" spans="1:19" ht="15" customHeight="1">
      <c r="B215" s="136" t="s">
        <v>130</v>
      </c>
    </row>
    <row r="216" spans="1:19" ht="15" customHeight="1">
      <c r="A216" s="137">
        <v>1</v>
      </c>
      <c r="B216" s="138" t="s">
        <v>125</v>
      </c>
      <c r="C216" s="72"/>
      <c r="D216" s="72"/>
      <c r="E216" s="72"/>
      <c r="F216" s="72"/>
      <c r="G216" s="72"/>
      <c r="H216" s="72"/>
      <c r="I216" s="73"/>
      <c r="J216" s="74"/>
      <c r="K216" s="75"/>
      <c r="L216"/>
    </row>
    <row r="217" spans="1:19" ht="15" customHeight="1">
      <c r="A217" s="137"/>
      <c r="B217" s="138"/>
      <c r="C217" s="72"/>
      <c r="D217" s="72"/>
      <c r="E217" s="72" t="s">
        <v>439</v>
      </c>
      <c r="F217" s="72"/>
      <c r="G217" s="72"/>
      <c r="H217" s="72"/>
      <c r="I217" s="73"/>
      <c r="J217" s="181">
        <v>20</v>
      </c>
      <c r="K217" s="75" t="s">
        <v>139</v>
      </c>
      <c r="L217"/>
    </row>
    <row r="218" spans="1:19" ht="15" customHeight="1">
      <c r="A218" s="137"/>
      <c r="B218" s="138"/>
      <c r="C218" s="72"/>
      <c r="D218" s="72"/>
      <c r="E218" s="72" t="s">
        <v>440</v>
      </c>
      <c r="F218" s="72"/>
      <c r="G218" s="72"/>
      <c r="H218" s="72"/>
      <c r="I218" s="73"/>
      <c r="J218" s="181">
        <v>40</v>
      </c>
      <c r="K218" s="75" t="s">
        <v>139</v>
      </c>
      <c r="L218"/>
    </row>
    <row r="219" spans="1:19" ht="15" customHeight="1">
      <c r="A219" s="137"/>
      <c r="B219" s="72"/>
      <c r="C219" s="72"/>
      <c r="D219" s="72"/>
      <c r="E219" s="72" t="s">
        <v>441</v>
      </c>
      <c r="F219" s="72"/>
      <c r="G219" s="72"/>
      <c r="H219" s="72"/>
      <c r="I219" s="73"/>
      <c r="J219" s="181">
        <v>18</v>
      </c>
      <c r="K219" s="192" t="s">
        <v>139</v>
      </c>
      <c r="L219"/>
    </row>
    <row r="220" spans="1:19" ht="15" customHeight="1">
      <c r="A220" s="137"/>
      <c r="B220" s="72"/>
      <c r="C220" s="72"/>
      <c r="D220" s="72"/>
      <c r="E220" s="72" t="s">
        <v>441</v>
      </c>
      <c r="F220" s="72"/>
      <c r="G220" s="72"/>
      <c r="H220" s="72"/>
      <c r="I220" s="73"/>
      <c r="J220" s="181">
        <v>18</v>
      </c>
      <c r="K220" s="192" t="s">
        <v>139</v>
      </c>
      <c r="L220"/>
    </row>
    <row r="221" spans="1:19" ht="15" customHeight="1">
      <c r="A221" s="137"/>
      <c r="B221" s="72"/>
      <c r="C221" s="72"/>
      <c r="D221" s="72"/>
      <c r="E221" s="72" t="s">
        <v>435</v>
      </c>
      <c r="F221" s="72"/>
      <c r="G221" s="72"/>
      <c r="H221" s="72"/>
      <c r="I221" s="73"/>
      <c r="J221" s="181">
        <v>12</v>
      </c>
      <c r="K221" s="192" t="s">
        <v>139</v>
      </c>
      <c r="L221"/>
    </row>
    <row r="222" spans="1:19" ht="15" customHeight="1">
      <c r="A222" s="137"/>
      <c r="B222" s="72"/>
      <c r="C222" s="72"/>
      <c r="D222" s="72"/>
      <c r="E222" s="72" t="s">
        <v>435</v>
      </c>
      <c r="F222" s="72"/>
      <c r="G222" s="72"/>
      <c r="H222" s="72"/>
      <c r="I222" s="73"/>
      <c r="J222" s="181">
        <v>12</v>
      </c>
      <c r="K222" s="192" t="s">
        <v>281</v>
      </c>
      <c r="L222"/>
      <c r="M222"/>
      <c r="N222"/>
      <c r="O222"/>
      <c r="P222"/>
      <c r="Q222"/>
      <c r="R222"/>
      <c r="S222"/>
    </row>
    <row r="223" spans="1:19" ht="15" customHeight="1">
      <c r="A223" s="137"/>
      <c r="B223" s="72"/>
      <c r="C223" s="72"/>
      <c r="D223" s="72"/>
      <c r="E223" s="72" t="s">
        <v>442</v>
      </c>
      <c r="F223" s="72"/>
      <c r="G223" s="72"/>
      <c r="H223" s="72"/>
      <c r="I223" s="73"/>
      <c r="J223" s="181">
        <v>14</v>
      </c>
      <c r="K223" s="192" t="s">
        <v>281</v>
      </c>
      <c r="L223"/>
      <c r="M223"/>
      <c r="N223"/>
      <c r="O223"/>
      <c r="P223"/>
      <c r="Q223"/>
      <c r="R223"/>
      <c r="S223"/>
    </row>
    <row r="224" spans="1:19" ht="15" customHeight="1">
      <c r="A224" s="137"/>
      <c r="B224" s="72"/>
      <c r="C224" s="72"/>
      <c r="D224" s="72"/>
      <c r="E224" s="72" t="s">
        <v>278</v>
      </c>
      <c r="F224" s="72"/>
      <c r="G224" s="72"/>
      <c r="H224" s="72"/>
      <c r="I224" s="73"/>
      <c r="J224" s="181">
        <v>7</v>
      </c>
      <c r="K224" s="192" t="s">
        <v>281</v>
      </c>
      <c r="L224"/>
      <c r="M224"/>
      <c r="N224"/>
      <c r="O224"/>
      <c r="P224"/>
      <c r="Q224"/>
      <c r="R224"/>
      <c r="S224"/>
    </row>
    <row r="225" spans="1:19" ht="15" customHeight="1">
      <c r="A225" s="78"/>
      <c r="B225" s="96"/>
      <c r="C225" s="96"/>
      <c r="D225" s="80"/>
      <c r="E225" s="68" t="s">
        <v>136</v>
      </c>
      <c r="F225" s="82"/>
      <c r="G225" s="83"/>
      <c r="H225" s="84"/>
      <c r="I225" s="85"/>
      <c r="J225" s="203">
        <v>5</v>
      </c>
      <c r="K225" s="233" t="s">
        <v>281</v>
      </c>
      <c r="L225"/>
      <c r="M225"/>
      <c r="N225"/>
      <c r="O225"/>
      <c r="P225"/>
      <c r="Q225"/>
      <c r="R225"/>
      <c r="S225"/>
    </row>
    <row r="226" spans="1:19" ht="15" customHeight="1">
      <c r="A226" s="78"/>
      <c r="B226" s="135"/>
      <c r="C226" s="96"/>
      <c r="D226" s="80"/>
      <c r="E226" s="68"/>
      <c r="F226" s="82"/>
      <c r="G226" s="83"/>
      <c r="H226" s="84"/>
      <c r="I226" s="85"/>
      <c r="J226" s="128">
        <f>SUM(J217:J225)</f>
        <v>146</v>
      </c>
      <c r="K226" s="234" t="s">
        <v>139</v>
      </c>
      <c r="L226"/>
      <c r="M226"/>
      <c r="N226"/>
      <c r="O226"/>
      <c r="P226"/>
      <c r="Q226"/>
      <c r="R226"/>
      <c r="S226"/>
    </row>
    <row r="227" spans="1:19" ht="15" customHeight="1">
      <c r="A227" s="10"/>
      <c r="B227" s="70"/>
      <c r="C227" s="1"/>
      <c r="E227" s="72"/>
      <c r="L227" s="182"/>
      <c r="M227"/>
      <c r="N227"/>
      <c r="O227"/>
      <c r="P227"/>
      <c r="Q227"/>
      <c r="R227"/>
      <c r="S227"/>
    </row>
    <row r="228" spans="1:19" ht="15" customHeight="1">
      <c r="A228" s="10">
        <v>2</v>
      </c>
      <c r="B228" s="72" t="s">
        <v>126</v>
      </c>
      <c r="C228" s="1"/>
      <c r="E228" s="72"/>
      <c r="F228" s="72"/>
      <c r="G228" s="72"/>
      <c r="H228" s="72"/>
      <c r="I228" s="73"/>
      <c r="J228" s="180"/>
      <c r="K228" s="77"/>
      <c r="L228" s="182"/>
      <c r="M228"/>
      <c r="N228"/>
      <c r="O228"/>
      <c r="P228"/>
      <c r="Q228"/>
      <c r="R228"/>
      <c r="S228"/>
    </row>
    <row r="229" spans="1:19" ht="15" customHeight="1">
      <c r="A229" s="10"/>
      <c r="B229" s="72"/>
      <c r="C229" s="1"/>
      <c r="E229" s="72" t="s">
        <v>282</v>
      </c>
      <c r="F229" s="72"/>
      <c r="G229" s="72"/>
      <c r="H229" s="72"/>
      <c r="I229" s="73"/>
      <c r="J229" s="181">
        <v>10</v>
      </c>
      <c r="K229" s="192" t="s">
        <v>139</v>
      </c>
      <c r="L229" s="182"/>
      <c r="M229" s="54"/>
      <c r="N229"/>
      <c r="O229"/>
      <c r="P229" s="54"/>
      <c r="Q229" s="54"/>
      <c r="R229"/>
      <c r="S229"/>
    </row>
    <row r="230" spans="1:19" ht="15" customHeight="1">
      <c r="A230" s="10"/>
      <c r="B230" s="72"/>
      <c r="C230" s="1"/>
      <c r="E230" s="72" t="s">
        <v>262</v>
      </c>
      <c r="F230" s="72"/>
      <c r="G230" s="72"/>
      <c r="H230" s="72"/>
      <c r="I230" s="73"/>
      <c r="J230" s="181">
        <v>8</v>
      </c>
      <c r="K230" s="192" t="s">
        <v>139</v>
      </c>
      <c r="L230" s="182"/>
      <c r="M230"/>
      <c r="N230"/>
      <c r="O230"/>
      <c r="P230"/>
      <c r="Q230"/>
      <c r="R230"/>
      <c r="S230"/>
    </row>
    <row r="231" spans="1:19" ht="15" customHeight="1">
      <c r="A231" s="69"/>
      <c r="B231" s="70"/>
      <c r="C231" s="71"/>
      <c r="D231" s="72"/>
      <c r="E231" s="72" t="s">
        <v>136</v>
      </c>
      <c r="F231" s="72"/>
      <c r="G231" s="72"/>
      <c r="H231" s="72"/>
      <c r="I231" s="73"/>
      <c r="J231" s="181">
        <v>5</v>
      </c>
      <c r="K231" s="192" t="s">
        <v>139</v>
      </c>
      <c r="L231" s="182"/>
      <c r="M231"/>
      <c r="N231"/>
      <c r="O231"/>
      <c r="P231"/>
      <c r="Q231"/>
      <c r="R231"/>
      <c r="S231"/>
    </row>
    <row r="232" spans="1:19" ht="15" customHeight="1">
      <c r="E232" s="72" t="s">
        <v>136</v>
      </c>
      <c r="J232" s="67">
        <v>5</v>
      </c>
      <c r="K232" s="192" t="s">
        <v>139</v>
      </c>
      <c r="L232" s="182"/>
      <c r="M232"/>
      <c r="N232"/>
      <c r="O232"/>
      <c r="P232"/>
      <c r="Q232"/>
      <c r="R232"/>
      <c r="S232"/>
    </row>
    <row r="233" spans="1:19" ht="15" customHeight="1">
      <c r="J233" s="235">
        <f>SUM(J229:J232)</f>
        <v>28</v>
      </c>
      <c r="K233" s="236" t="s">
        <v>139</v>
      </c>
      <c r="L233" s="186"/>
      <c r="M233"/>
      <c r="N233"/>
      <c r="O233"/>
      <c r="P233"/>
      <c r="Q233"/>
      <c r="R233"/>
      <c r="S233"/>
    </row>
    <row r="234" spans="1:19" ht="15" customHeight="1">
      <c r="J234" s="243"/>
      <c r="K234" s="244"/>
      <c r="L234" s="186"/>
      <c r="M234"/>
      <c r="N234"/>
      <c r="O234"/>
      <c r="P234"/>
      <c r="Q234"/>
      <c r="R234"/>
      <c r="S234"/>
    </row>
    <row r="235" spans="1:19" ht="15" customHeight="1">
      <c r="A235" s="5">
        <v>3</v>
      </c>
      <c r="B235" s="12" t="s">
        <v>443</v>
      </c>
      <c r="J235" s="243"/>
      <c r="K235" s="244"/>
      <c r="L235" s="186"/>
      <c r="M235"/>
      <c r="N235"/>
      <c r="O235"/>
      <c r="P235"/>
      <c r="Q235"/>
      <c r="R235"/>
      <c r="S235"/>
    </row>
    <row r="236" spans="1:19" ht="15" customHeight="1">
      <c r="B236" s="12" t="s">
        <v>444</v>
      </c>
      <c r="E236" s="12" t="s">
        <v>445</v>
      </c>
      <c r="J236" s="235">
        <v>36</v>
      </c>
      <c r="K236" s="236" t="s">
        <v>3</v>
      </c>
      <c r="L236" s="186"/>
      <c r="M236"/>
      <c r="N236"/>
      <c r="O236"/>
      <c r="P236"/>
      <c r="Q236"/>
      <c r="R236"/>
      <c r="S236"/>
    </row>
    <row r="237" spans="1:19" ht="15" customHeight="1">
      <c r="J237" s="243"/>
      <c r="K237" s="244"/>
      <c r="L237" s="186"/>
      <c r="M237"/>
      <c r="N237"/>
      <c r="O237"/>
      <c r="P237"/>
      <c r="Q237"/>
      <c r="R237"/>
      <c r="S237"/>
    </row>
    <row r="238" spans="1:19" ht="15" customHeight="1">
      <c r="A238" s="5">
        <v>3</v>
      </c>
      <c r="B238" s="12" t="s">
        <v>446</v>
      </c>
      <c r="J238" s="243"/>
      <c r="K238" s="244"/>
      <c r="L238" s="186"/>
      <c r="M238"/>
      <c r="N238"/>
      <c r="O238"/>
      <c r="P238"/>
      <c r="Q238"/>
      <c r="R238"/>
      <c r="S238"/>
    </row>
    <row r="239" spans="1:19" ht="15" customHeight="1">
      <c r="E239" s="12" t="s">
        <v>431</v>
      </c>
      <c r="J239" s="235">
        <v>8</v>
      </c>
      <c r="K239" s="236" t="s">
        <v>3</v>
      </c>
      <c r="L239" s="186"/>
      <c r="M239"/>
      <c r="N239"/>
      <c r="O239"/>
      <c r="P239"/>
      <c r="Q239"/>
      <c r="R239"/>
      <c r="S239"/>
    </row>
    <row r="240" spans="1:19" ht="15" customHeight="1">
      <c r="J240" s="243"/>
      <c r="K240" s="244"/>
      <c r="L240" s="186"/>
      <c r="M240"/>
      <c r="N240"/>
      <c r="O240"/>
      <c r="P240"/>
      <c r="Q240"/>
      <c r="R240"/>
      <c r="S240"/>
    </row>
    <row r="241" spans="1:19" ht="15" customHeight="1">
      <c r="A241" s="5">
        <v>4</v>
      </c>
      <c r="B241" s="12" t="s">
        <v>447</v>
      </c>
      <c r="J241" s="243"/>
      <c r="K241" s="244"/>
      <c r="L241" s="186"/>
      <c r="M241"/>
      <c r="N241"/>
      <c r="O241"/>
      <c r="P241"/>
      <c r="Q241"/>
      <c r="R241"/>
      <c r="S241"/>
    </row>
    <row r="242" spans="1:19" ht="15" customHeight="1">
      <c r="E242" s="12" t="s">
        <v>285</v>
      </c>
      <c r="J242" s="235">
        <v>3</v>
      </c>
      <c r="K242" s="236" t="s">
        <v>3</v>
      </c>
      <c r="L242" s="186"/>
      <c r="M242"/>
      <c r="N242"/>
      <c r="O242"/>
      <c r="P242"/>
      <c r="Q242"/>
      <c r="R242"/>
      <c r="S242"/>
    </row>
    <row r="243" spans="1:19" ht="15" customHeight="1">
      <c r="J243" s="243"/>
      <c r="K243" s="244"/>
      <c r="L243" s="186"/>
    </row>
    <row r="244" spans="1:19" ht="15" customHeight="1">
      <c r="B244" s="66" t="s">
        <v>127</v>
      </c>
      <c r="C244" s="72"/>
      <c r="D244" s="72"/>
      <c r="L244" s="186"/>
    </row>
    <row r="245" spans="1:19" ht="15" customHeight="1">
      <c r="A245" s="5">
        <v>1</v>
      </c>
      <c r="B245" s="72" t="s">
        <v>283</v>
      </c>
      <c r="L245" s="186"/>
    </row>
    <row r="246" spans="1:19" ht="15" customHeight="1">
      <c r="A246" s="137"/>
      <c r="B246" s="72"/>
      <c r="C246" s="72"/>
      <c r="D246" s="72"/>
      <c r="E246" s="72" t="s">
        <v>279</v>
      </c>
      <c r="F246" s="72"/>
      <c r="G246" s="72"/>
      <c r="H246" s="72"/>
      <c r="I246" s="73"/>
      <c r="J246" s="181">
        <v>9</v>
      </c>
      <c r="K246" s="192" t="s">
        <v>3</v>
      </c>
      <c r="L246" s="186"/>
    </row>
    <row r="247" spans="1:19" ht="15" customHeight="1">
      <c r="A247" s="137"/>
      <c r="B247" s="72"/>
      <c r="C247" s="72"/>
      <c r="D247" s="72"/>
      <c r="E247" s="72" t="s">
        <v>279</v>
      </c>
      <c r="F247" s="72"/>
      <c r="G247" s="72"/>
      <c r="H247" s="72"/>
      <c r="I247" s="73"/>
      <c r="J247" s="181">
        <v>9</v>
      </c>
      <c r="K247" s="192" t="s">
        <v>3</v>
      </c>
      <c r="L247" s="186"/>
    </row>
    <row r="248" spans="1:19" ht="15" customHeight="1">
      <c r="A248" s="137"/>
      <c r="B248" s="72"/>
      <c r="C248" s="72"/>
      <c r="D248" s="72"/>
      <c r="E248" s="72" t="s">
        <v>279</v>
      </c>
      <c r="F248" s="72"/>
      <c r="G248" s="72"/>
      <c r="H248" s="72"/>
      <c r="I248" s="73"/>
      <c r="J248" s="181">
        <v>9</v>
      </c>
      <c r="K248" s="192" t="s">
        <v>3</v>
      </c>
      <c r="L248" s="186"/>
    </row>
    <row r="249" spans="1:19" ht="15" customHeight="1">
      <c r="A249" s="137"/>
      <c r="B249" s="72"/>
      <c r="C249" s="72"/>
      <c r="D249" s="72"/>
      <c r="E249" s="72" t="s">
        <v>276</v>
      </c>
      <c r="F249" s="72"/>
      <c r="G249" s="72"/>
      <c r="H249" s="72"/>
      <c r="I249" s="73"/>
      <c r="J249" s="181">
        <v>6</v>
      </c>
      <c r="K249" s="192" t="s">
        <v>3</v>
      </c>
      <c r="L249" s="186"/>
    </row>
    <row r="250" spans="1:19" ht="15" customHeight="1">
      <c r="A250" s="137"/>
      <c r="B250" s="72"/>
      <c r="C250" s="72"/>
      <c r="D250" s="72"/>
      <c r="E250" s="72" t="s">
        <v>280</v>
      </c>
      <c r="F250" s="72"/>
      <c r="G250" s="72"/>
      <c r="H250" s="72"/>
      <c r="I250" s="73"/>
      <c r="J250" s="181">
        <v>6</v>
      </c>
      <c r="K250" s="192" t="s">
        <v>3</v>
      </c>
      <c r="L250" s="28"/>
    </row>
    <row r="251" spans="1:19" ht="15" customHeight="1">
      <c r="A251" s="137"/>
      <c r="B251" s="72"/>
      <c r="C251" s="72"/>
      <c r="D251" s="72"/>
      <c r="E251" s="72" t="s">
        <v>278</v>
      </c>
      <c r="F251" s="72"/>
      <c r="G251" s="72"/>
      <c r="H251" s="72"/>
      <c r="I251" s="73"/>
      <c r="J251" s="181">
        <v>7</v>
      </c>
      <c r="K251" s="192" t="s">
        <v>3</v>
      </c>
      <c r="L251" s="28"/>
    </row>
    <row r="252" spans="1:19" ht="15" customHeight="1">
      <c r="A252" s="137"/>
      <c r="B252" s="72"/>
      <c r="C252" s="72"/>
      <c r="D252" s="72"/>
      <c r="E252" s="72" t="s">
        <v>278</v>
      </c>
      <c r="F252" s="72"/>
      <c r="G252" s="72"/>
      <c r="H252" s="72"/>
      <c r="I252" s="73"/>
      <c r="J252" s="181">
        <v>7</v>
      </c>
      <c r="K252" s="192" t="s">
        <v>3</v>
      </c>
      <c r="L252" s="28"/>
    </row>
    <row r="253" spans="1:19" ht="15" customHeight="1">
      <c r="A253" s="78"/>
      <c r="B253" s="96"/>
      <c r="C253" s="96"/>
      <c r="D253" s="80"/>
      <c r="E253" s="68" t="s">
        <v>136</v>
      </c>
      <c r="F253" s="82"/>
      <c r="G253" s="83"/>
      <c r="H253" s="84"/>
      <c r="I253" s="85"/>
      <c r="J253" s="203">
        <v>5</v>
      </c>
      <c r="K253" s="192" t="s">
        <v>3</v>
      </c>
      <c r="L253" s="28"/>
    </row>
    <row r="254" spans="1:19" ht="15" customHeight="1">
      <c r="A254" s="78"/>
      <c r="B254" s="135"/>
      <c r="C254" s="96"/>
      <c r="D254" s="80"/>
      <c r="E254" s="68"/>
      <c r="F254" s="82"/>
      <c r="G254" s="83"/>
      <c r="H254" s="84"/>
      <c r="I254" s="85"/>
      <c r="J254" s="128">
        <f>SUM(J246:J253)</f>
        <v>58</v>
      </c>
      <c r="K254" s="192" t="s">
        <v>3</v>
      </c>
      <c r="L254" s="28"/>
    </row>
    <row r="255" spans="1:19" ht="15" customHeight="1">
      <c r="A255" s="12"/>
      <c r="I255" s="12"/>
      <c r="J255" s="12"/>
      <c r="K255" s="12"/>
      <c r="L255" s="28"/>
    </row>
    <row r="256" spans="1:19" ht="15" customHeight="1">
      <c r="A256" s="137">
        <v>2</v>
      </c>
      <c r="B256" s="176" t="s">
        <v>284</v>
      </c>
      <c r="C256" s="72"/>
      <c r="D256" s="72"/>
      <c r="E256" s="72"/>
      <c r="F256" s="72"/>
      <c r="G256" s="72"/>
      <c r="H256" s="72"/>
      <c r="I256" s="73"/>
      <c r="J256" s="184"/>
      <c r="K256" s="183"/>
      <c r="L256" s="28"/>
    </row>
    <row r="257" spans="1:12" ht="15" customHeight="1">
      <c r="A257" s="137"/>
      <c r="B257" s="72"/>
      <c r="C257" s="72"/>
      <c r="D257" s="72"/>
      <c r="E257" s="72" t="s">
        <v>140</v>
      </c>
      <c r="F257" s="72"/>
      <c r="G257" s="72"/>
      <c r="H257" s="72"/>
      <c r="I257" s="73"/>
      <c r="J257" s="184">
        <v>4</v>
      </c>
      <c r="K257" s="183" t="s">
        <v>3</v>
      </c>
      <c r="L257" s="28"/>
    </row>
    <row r="258" spans="1:12" ht="15" customHeight="1">
      <c r="A258" s="137"/>
      <c r="B258" s="72"/>
      <c r="C258" s="72"/>
      <c r="D258" s="72"/>
      <c r="E258" s="72" t="s">
        <v>140</v>
      </c>
      <c r="F258" s="72"/>
      <c r="G258" s="72"/>
      <c r="H258" s="72"/>
      <c r="I258" s="73"/>
      <c r="J258" s="184">
        <v>4</v>
      </c>
      <c r="K258" s="183" t="s">
        <v>3</v>
      </c>
      <c r="L258" s="28"/>
    </row>
    <row r="259" spans="1:12" ht="15" customHeight="1">
      <c r="A259" s="78"/>
      <c r="B259" s="115"/>
      <c r="C259" s="69"/>
      <c r="D259" s="72"/>
      <c r="E259" s="109" t="s">
        <v>285</v>
      </c>
      <c r="F259" s="110"/>
      <c r="G259" s="111"/>
      <c r="H259" s="104"/>
      <c r="I259" s="112"/>
      <c r="J259" s="237">
        <v>3</v>
      </c>
      <c r="K259" s="183" t="s">
        <v>3</v>
      </c>
      <c r="L259" s="28"/>
    </row>
    <row r="260" spans="1:12" ht="15" customHeight="1">
      <c r="A260" s="78"/>
      <c r="B260" s="115"/>
      <c r="C260" s="69"/>
      <c r="D260" s="72"/>
      <c r="E260" s="72" t="s">
        <v>285</v>
      </c>
      <c r="F260" s="72"/>
      <c r="G260" s="72"/>
      <c r="H260" s="72"/>
      <c r="I260" s="73"/>
      <c r="J260" s="181">
        <v>3</v>
      </c>
      <c r="K260" s="183" t="s">
        <v>3</v>
      </c>
      <c r="L260" s="28"/>
    </row>
    <row r="261" spans="1:12" ht="15" customHeight="1">
      <c r="B261" s="72"/>
      <c r="E261" s="12" t="s">
        <v>155</v>
      </c>
      <c r="J261" s="67">
        <v>2</v>
      </c>
      <c r="K261" s="183" t="s">
        <v>3</v>
      </c>
      <c r="L261" s="28"/>
    </row>
    <row r="262" spans="1:12" ht="15" customHeight="1">
      <c r="A262" s="78"/>
      <c r="B262" s="115"/>
      <c r="C262" s="69"/>
      <c r="D262" s="72"/>
      <c r="E262" s="109" t="s">
        <v>155</v>
      </c>
      <c r="F262" s="110"/>
      <c r="G262" s="111"/>
      <c r="H262" s="104"/>
      <c r="I262" s="112"/>
      <c r="J262" s="237">
        <v>2</v>
      </c>
      <c r="K262" s="183" t="s">
        <v>3</v>
      </c>
      <c r="L262" s="28"/>
    </row>
    <row r="263" spans="1:12" ht="15" customHeight="1">
      <c r="A263" s="78"/>
      <c r="B263" s="115"/>
      <c r="C263" s="69"/>
      <c r="D263" s="72"/>
      <c r="E263" s="72"/>
      <c r="F263" s="72"/>
      <c r="G263" s="72"/>
      <c r="H263" s="72"/>
      <c r="I263" s="73"/>
      <c r="J263" s="212">
        <f>SUM(J257:J262)</f>
        <v>18</v>
      </c>
      <c r="K263" s="238" t="s">
        <v>3</v>
      </c>
      <c r="L263" s="28"/>
    </row>
    <row r="264" spans="1:12" ht="15" customHeight="1">
      <c r="A264" s="12"/>
      <c r="I264" s="12"/>
      <c r="J264" s="12"/>
      <c r="K264" s="12"/>
      <c r="L264" s="28"/>
    </row>
    <row r="265" spans="1:12" ht="15" customHeight="1">
      <c r="A265" s="137">
        <v>3</v>
      </c>
      <c r="B265" s="66" t="s">
        <v>286</v>
      </c>
      <c r="C265" s="72"/>
      <c r="D265" s="72"/>
      <c r="E265" s="72"/>
      <c r="F265" s="72"/>
      <c r="G265" s="72"/>
      <c r="H265" s="72"/>
      <c r="I265" s="73"/>
      <c r="J265" s="74"/>
      <c r="K265" s="75"/>
      <c r="L265" s="28"/>
    </row>
    <row r="266" spans="1:12" ht="15" customHeight="1">
      <c r="A266" s="137"/>
      <c r="B266" s="72"/>
      <c r="C266" s="72"/>
      <c r="D266" s="72"/>
      <c r="E266" s="72" t="s">
        <v>140</v>
      </c>
      <c r="F266" s="72"/>
      <c r="G266" s="72"/>
      <c r="H266" s="72"/>
      <c r="I266" s="73"/>
      <c r="J266" s="229">
        <v>4</v>
      </c>
      <c r="K266" s="230" t="s">
        <v>3</v>
      </c>
      <c r="L266" s="28"/>
    </row>
    <row r="267" spans="1:12" ht="15" customHeight="1">
      <c r="A267" s="12"/>
      <c r="I267" s="12"/>
      <c r="J267" s="12"/>
      <c r="K267" s="12"/>
      <c r="L267" s="28"/>
    </row>
    <row r="268" spans="1:12" ht="15" customHeight="1">
      <c r="A268" s="78">
        <v>4</v>
      </c>
      <c r="B268" s="70" t="s">
        <v>287</v>
      </c>
      <c r="C268" s="96"/>
      <c r="D268" s="100"/>
      <c r="E268" s="101"/>
      <c r="F268" s="82"/>
      <c r="G268" s="85"/>
      <c r="H268" s="101"/>
      <c r="I268" s="85"/>
      <c r="J268" s="185"/>
      <c r="K268" s="101"/>
      <c r="L268" s="28"/>
    </row>
    <row r="269" spans="1:12" ht="15" customHeight="1">
      <c r="A269" s="69"/>
      <c r="B269" s="72"/>
      <c r="C269" s="96"/>
      <c r="D269" s="100"/>
      <c r="E269" s="72" t="s">
        <v>448</v>
      </c>
      <c r="F269" s="72"/>
      <c r="G269" s="72"/>
      <c r="H269" s="72"/>
      <c r="I269" s="73"/>
      <c r="J269" s="180">
        <f>J226</f>
        <v>146</v>
      </c>
      <c r="K269" s="77" t="s">
        <v>3</v>
      </c>
      <c r="L269" s="28"/>
    </row>
    <row r="270" spans="1:12" ht="15" customHeight="1">
      <c r="A270" s="12"/>
      <c r="I270" s="12"/>
      <c r="J270" s="12"/>
      <c r="K270" s="12"/>
      <c r="L270" s="28"/>
    </row>
    <row r="271" spans="1:12" ht="15" customHeight="1">
      <c r="A271" s="69">
        <v>5</v>
      </c>
      <c r="B271" s="191" t="s">
        <v>288</v>
      </c>
      <c r="C271" s="71"/>
      <c r="D271" s="72"/>
      <c r="E271" s="72"/>
      <c r="F271" s="209"/>
      <c r="G271" s="209"/>
      <c r="H271" s="209"/>
      <c r="I271" s="210"/>
      <c r="J271" s="180"/>
      <c r="K271" s="77"/>
      <c r="L271" s="28"/>
    </row>
    <row r="272" spans="1:12" ht="15" customHeight="1">
      <c r="A272" s="69"/>
      <c r="B272" s="191"/>
      <c r="C272" s="71"/>
      <c r="D272" s="72"/>
      <c r="E272" s="72" t="s">
        <v>289</v>
      </c>
      <c r="F272" s="72"/>
      <c r="G272" s="72"/>
      <c r="H272" s="72"/>
      <c r="I272" s="73"/>
      <c r="J272" s="181">
        <v>25</v>
      </c>
      <c r="K272" s="75" t="s">
        <v>3</v>
      </c>
      <c r="L272" s="28"/>
    </row>
    <row r="273" spans="1:12" ht="15" customHeight="1">
      <c r="A273" s="137"/>
      <c r="B273" s="208"/>
      <c r="C273" s="72"/>
      <c r="D273" s="72"/>
      <c r="E273" s="72"/>
      <c r="F273" s="72"/>
      <c r="G273" s="72"/>
      <c r="H273" s="72"/>
      <c r="I273" s="73"/>
      <c r="J273" s="74"/>
      <c r="K273" s="75"/>
      <c r="L273" s="28"/>
    </row>
    <row r="274" spans="1:12" ht="15" customHeight="1">
      <c r="A274" s="12">
        <v>6</v>
      </c>
      <c r="B274" s="12" t="s">
        <v>449</v>
      </c>
      <c r="I274" s="12"/>
      <c r="J274" s="12"/>
      <c r="K274" s="12"/>
      <c r="L274" s="28"/>
    </row>
    <row r="275" spans="1:12" ht="15" customHeight="1">
      <c r="A275" s="12"/>
      <c r="B275" s="12" t="s">
        <v>450</v>
      </c>
      <c r="I275" s="12"/>
      <c r="J275" s="12"/>
      <c r="K275" s="12"/>
      <c r="L275" s="28"/>
    </row>
    <row r="276" spans="1:12" ht="15" customHeight="1">
      <c r="A276" s="69"/>
      <c r="B276" s="191" t="s">
        <v>488</v>
      </c>
      <c r="C276" s="71"/>
      <c r="D276" s="72"/>
      <c r="E276" s="72" t="s">
        <v>480</v>
      </c>
      <c r="F276" s="72"/>
      <c r="G276" s="72"/>
      <c r="H276" s="72"/>
      <c r="I276" s="73"/>
      <c r="J276" s="245">
        <v>640</v>
      </c>
      <c r="K276" s="230" t="s">
        <v>451</v>
      </c>
      <c r="L276" s="28"/>
    </row>
    <row r="277" spans="1:12" ht="15" customHeight="1">
      <c r="A277" s="12"/>
      <c r="I277" s="12"/>
      <c r="J277" s="12"/>
      <c r="K277" s="12"/>
      <c r="L277" s="28"/>
    </row>
    <row r="278" spans="1:12" ht="15" customHeight="1">
      <c r="A278" s="12">
        <v>7</v>
      </c>
      <c r="B278" s="12" t="s">
        <v>449</v>
      </c>
      <c r="I278" s="12"/>
      <c r="J278" s="12"/>
      <c r="K278" s="12"/>
      <c r="L278" s="28"/>
    </row>
    <row r="279" spans="1:12" ht="15" customHeight="1">
      <c r="A279" s="12"/>
      <c r="B279" s="12" t="s">
        <v>452</v>
      </c>
      <c r="I279" s="12"/>
      <c r="J279" s="12"/>
      <c r="K279" s="12"/>
      <c r="L279" s="28"/>
    </row>
    <row r="280" spans="1:12" ht="15" customHeight="1">
      <c r="A280" s="12"/>
      <c r="B280" s="12" t="s">
        <v>453</v>
      </c>
      <c r="E280" s="12" t="s">
        <v>481</v>
      </c>
      <c r="I280" s="12"/>
      <c r="J280" s="246">
        <v>520</v>
      </c>
      <c r="K280" s="247" t="s">
        <v>451</v>
      </c>
      <c r="L280" s="28"/>
    </row>
    <row r="281" spans="1:12" ht="15" customHeight="1">
      <c r="A281" s="12"/>
      <c r="I281" s="12"/>
      <c r="J281" s="12"/>
      <c r="K281" s="12"/>
      <c r="L281" s="28"/>
    </row>
    <row r="282" spans="1:12" ht="15" customHeight="1">
      <c r="A282" s="137">
        <v>8</v>
      </c>
      <c r="B282" s="12" t="s">
        <v>449</v>
      </c>
      <c r="C282" s="72"/>
      <c r="D282" s="72"/>
      <c r="E282" s="72"/>
      <c r="F282" s="72"/>
      <c r="G282" s="72"/>
      <c r="H282" s="72"/>
      <c r="I282" s="73"/>
      <c r="J282" s="74"/>
      <c r="K282" s="75"/>
      <c r="L282" s="28"/>
    </row>
    <row r="283" spans="1:12" ht="15" customHeight="1">
      <c r="A283" s="137"/>
      <c r="B283" s="12" t="s">
        <v>454</v>
      </c>
      <c r="C283" s="72"/>
      <c r="D283" s="72"/>
      <c r="E283" s="72"/>
      <c r="F283" s="72"/>
      <c r="G283" s="72"/>
      <c r="H283" s="72"/>
      <c r="I283" s="73"/>
      <c r="J283" s="181"/>
      <c r="K283" s="75"/>
      <c r="L283" s="28"/>
    </row>
    <row r="284" spans="1:12" ht="15" customHeight="1">
      <c r="A284" s="137"/>
      <c r="B284" s="133" t="s">
        <v>455</v>
      </c>
      <c r="C284" s="72"/>
      <c r="D284" s="72"/>
      <c r="E284" s="72" t="s">
        <v>482</v>
      </c>
      <c r="F284" s="72"/>
      <c r="G284" s="72"/>
      <c r="H284" s="72"/>
      <c r="I284" s="73"/>
      <c r="J284" s="204">
        <v>840</v>
      </c>
      <c r="K284" s="205" t="s">
        <v>451</v>
      </c>
      <c r="L284" s="28"/>
    </row>
    <row r="285" spans="1:12" ht="15" customHeight="1">
      <c r="L285" s="28"/>
    </row>
    <row r="286" spans="1:12" ht="15" customHeight="1">
      <c r="A286" s="5">
        <v>9</v>
      </c>
      <c r="B286" s="12" t="s">
        <v>483</v>
      </c>
      <c r="L286" s="28"/>
    </row>
    <row r="287" spans="1:12" ht="15" customHeight="1">
      <c r="E287" s="12" t="s">
        <v>484</v>
      </c>
      <c r="J287" s="248">
        <v>32</v>
      </c>
      <c r="K287" s="249" t="s">
        <v>3</v>
      </c>
      <c r="L287" s="28"/>
    </row>
    <row r="288" spans="1:12" ht="15" customHeight="1">
      <c r="L288" s="28"/>
    </row>
    <row r="289" spans="1:12" ht="15" customHeight="1">
      <c r="L289" s="28"/>
    </row>
    <row r="290" spans="1:12" ht="15" customHeight="1">
      <c r="L290" s="28"/>
    </row>
    <row r="291" spans="1:12" ht="15" customHeight="1">
      <c r="L291" s="28"/>
    </row>
    <row r="292" spans="1:12" ht="15" customHeight="1">
      <c r="A292" s="137"/>
      <c r="B292" s="95" t="s">
        <v>2</v>
      </c>
      <c r="C292" s="72"/>
      <c r="D292" s="69"/>
      <c r="E292" s="68"/>
      <c r="F292" s="72"/>
      <c r="G292" s="72"/>
      <c r="H292" s="72"/>
      <c r="I292" s="69" t="s">
        <v>0</v>
      </c>
      <c r="J292" s="122"/>
      <c r="K292" s="75"/>
      <c r="L292" s="28"/>
    </row>
    <row r="293" spans="1:12" ht="15" customHeight="1">
      <c r="A293" s="137"/>
      <c r="B293" s="72"/>
      <c r="C293" s="72"/>
      <c r="D293" s="69"/>
      <c r="E293" s="72"/>
      <c r="F293" s="72"/>
      <c r="G293" s="72"/>
      <c r="H293" s="72"/>
      <c r="I293" s="134" t="s">
        <v>76</v>
      </c>
      <c r="J293" s="122"/>
      <c r="K293" s="75"/>
      <c r="L293" s="28"/>
    </row>
    <row r="294" spans="1:12" ht="15" customHeight="1">
      <c r="A294" s="137"/>
      <c r="B294" s="72"/>
      <c r="C294" s="69"/>
      <c r="D294" s="69"/>
      <c r="E294" s="69"/>
      <c r="F294" s="72"/>
      <c r="G294" s="72"/>
      <c r="H294" s="72"/>
      <c r="I294" s="103" t="s">
        <v>1</v>
      </c>
      <c r="J294" s="143"/>
      <c r="K294" s="75"/>
      <c r="L294" s="28"/>
    </row>
    <row r="295" spans="1:12" ht="15" customHeight="1">
      <c r="E295" s="10"/>
      <c r="F295" s="10"/>
      <c r="G295" s="10"/>
      <c r="I295" s="142"/>
      <c r="J295" s="175"/>
      <c r="K295" s="10"/>
      <c r="L295" s="28"/>
    </row>
    <row r="296" spans="1:12" ht="15" customHeight="1">
      <c r="E296" s="10"/>
      <c r="F296" s="10"/>
      <c r="G296" s="10"/>
      <c r="I296" s="142"/>
      <c r="J296" s="12"/>
      <c r="K296" s="10"/>
    </row>
    <row r="297" spans="1:12" ht="15" customHeight="1">
      <c r="G297" s="10"/>
      <c r="I297" s="65"/>
      <c r="J297" s="139"/>
    </row>
    <row r="298" spans="1:12" ht="15" customHeight="1">
      <c r="I298" s="65"/>
      <c r="J298" s="140"/>
    </row>
    <row r="299" spans="1:12" ht="15" customHeight="1">
      <c r="I299" s="65"/>
      <c r="J299" s="141"/>
    </row>
    <row r="300" spans="1:12">
      <c r="I300" s="12"/>
      <c r="J300" s="12"/>
      <c r="K300" s="12"/>
    </row>
    <row r="301" spans="1:12">
      <c r="I301" s="12"/>
      <c r="J301" s="12"/>
      <c r="K301" s="12"/>
    </row>
    <row r="302" spans="1:12">
      <c r="I302" s="12"/>
      <c r="J302" s="12"/>
      <c r="K302" s="12"/>
    </row>
    <row r="303" spans="1:12">
      <c r="I303" s="12"/>
      <c r="J303" s="143"/>
    </row>
    <row r="304" spans="1:12">
      <c r="I304" s="12"/>
      <c r="J304" s="144"/>
    </row>
    <row r="305" spans="10:10">
      <c r="J305" s="143"/>
    </row>
    <row r="306" spans="10:10">
      <c r="J306" s="30"/>
    </row>
    <row r="307" spans="10:10">
      <c r="J307" s="61"/>
    </row>
    <row r="308" spans="10:10">
      <c r="J308" s="61"/>
    </row>
    <row r="309" spans="10:10">
      <c r="J309" s="10"/>
    </row>
    <row r="310" spans="10:10">
      <c r="J310" s="10"/>
    </row>
    <row r="311" spans="10:10">
      <c r="J311" s="10"/>
    </row>
    <row r="312" spans="10:10">
      <c r="J312" s="12"/>
    </row>
    <row r="313" spans="10:10">
      <c r="J313" s="12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2017-05-12T05:48:11Z</cp:lastPrinted>
  <dcterms:created xsi:type="dcterms:W3CDTF">2004-01-20T03:33:34Z</dcterms:created>
  <dcterms:modified xsi:type="dcterms:W3CDTF">2017-05-12T06:00:41Z</dcterms:modified>
</cp:coreProperties>
</file>