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420" windowWidth="8730" windowHeight="3960" tabRatio="650" activeTab="3"/>
  </bookViews>
  <sheets>
    <sheet name="Face sheet" sheetId="58" r:id="rId1"/>
    <sheet name="G.Abs" sheetId="59" r:id="rId2"/>
    <sheet name="Mes" sheetId="56" r:id="rId3"/>
    <sheet name="(Abs)" sheetId="55" r:id="rId4"/>
  </sheets>
  <definedNames>
    <definedName name="_xlnm.Print_Area" localSheetId="3">'(Abs)'!$A$1:$K$209</definedName>
    <definedName name="_xlnm.Print_Area" localSheetId="2">Mes!$A$1:$K$168</definedName>
    <definedName name="_xlnm.Print_Titles" localSheetId="3">'(Abs)'!$6:$6</definedName>
    <definedName name="_xlnm.Print_Titles" localSheetId="2">Mes!$6:$6</definedName>
    <definedName name="Z_5096C17F_4B72_4439_B201_B103E6167857_.wvu.PrintTitles" localSheetId="3" hidden="1">'(Abs)'!$6:$6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33" i="56" l="1"/>
  <c r="D179" i="55" l="1"/>
  <c r="D176" i="55"/>
  <c r="D173" i="55"/>
  <c r="D170" i="55"/>
  <c r="D167" i="55"/>
  <c r="J145" i="56"/>
  <c r="D157" i="55" s="1"/>
  <c r="J141" i="56"/>
  <c r="J138" i="56"/>
  <c r="J148" i="55"/>
  <c r="J144" i="55"/>
  <c r="J150" i="55" l="1"/>
  <c r="H18" i="59" s="1"/>
  <c r="H19" i="59"/>
  <c r="D112" i="55" l="1"/>
  <c r="D41" i="55" l="1"/>
  <c r="J41" i="55" s="1"/>
  <c r="J111" i="56"/>
  <c r="J106" i="56"/>
  <c r="J105" i="56"/>
  <c r="J102" i="56"/>
  <c r="J101" i="56"/>
  <c r="J100" i="56"/>
  <c r="J95" i="56"/>
  <c r="J94" i="56"/>
  <c r="J90" i="56"/>
  <c r="J89" i="56"/>
  <c r="J83" i="56"/>
  <c r="J82" i="56"/>
  <c r="J81" i="56"/>
  <c r="J80" i="56"/>
  <c r="J77" i="56"/>
  <c r="J76" i="56"/>
  <c r="J75" i="56"/>
  <c r="J74" i="56"/>
  <c r="J73" i="56"/>
  <c r="J72" i="56"/>
  <c r="J71" i="56"/>
  <c r="J68" i="56"/>
  <c r="J67" i="56"/>
  <c r="J66" i="56"/>
  <c r="J65" i="56"/>
  <c r="J64" i="56"/>
  <c r="J63" i="56"/>
  <c r="J62" i="56"/>
  <c r="J61" i="56"/>
  <c r="J60" i="56"/>
  <c r="J59" i="56"/>
  <c r="J55" i="56"/>
  <c r="J54" i="56"/>
  <c r="J50" i="56"/>
  <c r="J46" i="56"/>
  <c r="D43" i="55" s="1"/>
  <c r="J39" i="56"/>
  <c r="J38" i="56"/>
  <c r="J34" i="56"/>
  <c r="J29" i="56"/>
  <c r="J28" i="56"/>
  <c r="J27" i="56"/>
  <c r="D15" i="55"/>
  <c r="J18" i="56"/>
  <c r="J17" i="56"/>
  <c r="J12" i="56"/>
  <c r="J13" i="56"/>
  <c r="J11" i="56"/>
  <c r="J10" i="56"/>
  <c r="J103" i="56" l="1"/>
  <c r="D97" i="55" s="1"/>
  <c r="J96" i="56"/>
  <c r="J91" i="56"/>
  <c r="J56" i="56"/>
  <c r="D63" i="55" s="1"/>
  <c r="J69" i="56"/>
  <c r="D74" i="55" s="1"/>
  <c r="J19" i="56"/>
  <c r="J35" i="56"/>
  <c r="D34" i="55" s="1"/>
  <c r="J40" i="56"/>
  <c r="D38" i="55" s="1"/>
  <c r="J38" i="55" s="1"/>
  <c r="J30" i="56"/>
  <c r="D24" i="55" s="1"/>
  <c r="J98" i="56" l="1"/>
  <c r="D86" i="55" s="1"/>
  <c r="D136" i="55" l="1"/>
  <c r="D135" i="55"/>
  <c r="D137" i="55"/>
  <c r="D126" i="55"/>
  <c r="D125" i="55"/>
  <c r="J15" i="55" l="1"/>
  <c r="J51" i="56"/>
  <c r="D54" i="55" l="1"/>
  <c r="J84" i="56"/>
  <c r="J112" i="56"/>
  <c r="J14" i="56"/>
  <c r="J78" i="56"/>
  <c r="J107" i="56"/>
  <c r="J114" i="56" l="1"/>
  <c r="J86" i="56"/>
  <c r="D80" i="55" s="1"/>
  <c r="J21" i="56"/>
  <c r="D9" i="55" s="1"/>
  <c r="J9" i="55" s="1"/>
  <c r="D102" i="55" l="1"/>
  <c r="H10" i="59" s="1"/>
  <c r="J122" i="56"/>
  <c r="D124" i="55" s="1"/>
  <c r="J24" i="55" l="1"/>
  <c r="J34" i="55"/>
  <c r="D138" i="55" l="1"/>
  <c r="J112" i="55" l="1"/>
  <c r="J43" i="55" l="1"/>
  <c r="J45" i="55" s="1"/>
  <c r="H9" i="59" l="1"/>
  <c r="J114" i="55" l="1"/>
  <c r="H13" i="59" l="1"/>
  <c r="H14" i="59" l="1"/>
  <c r="H26" i="59" l="1"/>
  <c r="H28" i="59" s="1"/>
</calcChain>
</file>

<file path=xl/sharedStrings.xml><?xml version="1.0" encoding="utf-8"?>
<sst xmlns="http://schemas.openxmlformats.org/spreadsheetml/2006/main" count="613" uniqueCount="372">
  <si>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</si>
  <si>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</si>
  <si>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</si>
  <si>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</si>
  <si>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</si>
  <si>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</si>
  <si>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</si>
  <si>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</si>
  <si>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</si>
  <si>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</si>
  <si>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</si>
  <si>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</si>
  <si>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</si>
  <si>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</si>
  <si>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</si>
  <si>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</si>
  <si>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</si>
  <si>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</si>
  <si>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</si>
  <si>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</si>
  <si>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</si>
  <si>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</si>
  <si>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</si>
  <si>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</si>
  <si>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</si>
  <si>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</si>
  <si>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</si>
  <si>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</si>
  <si>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</si>
  <si>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</si>
  <si>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</si>
  <si>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</si>
  <si>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</si>
  <si>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</si>
  <si>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</si>
  <si>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</si>
  <si>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</si>
  <si>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</si>
  <si>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</si>
  <si>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</si>
  <si>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</si>
  <si>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</si>
  <si>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</si>
  <si>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</si>
  <si>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</si>
  <si>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</si>
  <si>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</si>
  <si>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</si>
  <si>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</si>
  <si>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</si>
  <si>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</si>
  <si>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</si>
  <si>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</si>
  <si>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</si>
  <si>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</si>
  <si>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</si>
  <si>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</si>
  <si>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</si>
  <si>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</si>
  <si>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</si>
  <si>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</si>
  <si>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</si>
  <si>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</si>
  <si>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</si>
  <si>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</si>
  <si>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</si>
  <si>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</si>
  <si>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</si>
  <si>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</si>
  <si>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</si>
  <si>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</si>
  <si>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etc complete.</t>
  </si>
  <si>
    <t>Schedule Item</t>
  </si>
  <si>
    <t>Non Schedule Item</t>
  </si>
  <si>
    <t>Provincial Building Sub-Division No.VII</t>
  </si>
  <si>
    <t>Deduction:</t>
  </si>
  <si>
    <t>4" dia Plain Bend</t>
  </si>
  <si>
    <t>Distempering (c) Three Coats.(S.I.24(C)/54)</t>
  </si>
  <si>
    <t>PART (A) Civil Work)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</si>
  <si>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</si>
  <si>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</si>
  <si>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</si>
  <si>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jointing with switch pest with special </t>
  </si>
  <si>
    <t>approved quality i/c all cost of labour</t>
  </si>
  <si>
    <t>% Sft</t>
  </si>
  <si>
    <t xml:space="preserve">Painting Old Surfaces painting doors and </t>
  </si>
  <si>
    <t>Windows any type. Each subsequent coat.</t>
  </si>
  <si>
    <t>(S.I.No.4-c/i+ii/P-68)</t>
  </si>
  <si>
    <t>dia i/c cutting making jointing with</t>
  </si>
  <si>
    <t>switch pest with special approved</t>
  </si>
  <si>
    <t>quality i/c all cost of labour etc</t>
  </si>
  <si>
    <t>complete.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</si>
  <si>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</si>
  <si>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</si>
  <si>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</si>
  <si>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</si>
  <si>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</si>
  <si>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</si>
  <si>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4" dia Plug Tee</t>
  </si>
  <si>
    <t>4" dia Cowel</t>
  </si>
  <si>
    <t>P.Point</t>
  </si>
  <si>
    <t>Wiring for plug Point with 3/.029 PVC insulated wire</t>
  </si>
  <si>
    <t>in 20mm 3/4" PVC conduit recessed in wall or</t>
  </si>
  <si>
    <t>column as required.(S.I.No.125/P-15)</t>
  </si>
  <si>
    <t>Part "B" W/S &amp; S/F</t>
  </si>
  <si>
    <t>Part "C" Electric work</t>
  </si>
  <si>
    <t>W</t>
  </si>
  <si>
    <t>D</t>
  </si>
  <si>
    <t>Part C Electric Work Schedule Item</t>
  </si>
  <si>
    <t>EXECUTIVE ENGINEER</t>
  </si>
  <si>
    <t>PART - C Electric Item</t>
  </si>
  <si>
    <t>Part B-ii W/S &amp; S/F Non-Schedule Item</t>
  </si>
  <si>
    <t>Total W/S &amp; S/F Non- S.Item</t>
  </si>
  <si>
    <t>Providing &amp; Fixing approved quality mortice</t>
  </si>
  <si>
    <t>Lock.(S.I.No.21/P-60)</t>
  </si>
  <si>
    <t>and 2 holdre i/c steel box,jalli,and energy</t>
  </si>
  <si>
    <t xml:space="preserve">saver or tube light 2'-0 long rod as </t>
  </si>
  <si>
    <t>approved by engineer incharge.</t>
  </si>
  <si>
    <t>Engineer Incharge.</t>
  </si>
  <si>
    <t>Part B W/S &amp; S/F Non Schedule Item</t>
  </si>
  <si>
    <t>P/F False Ceiling</t>
  </si>
  <si>
    <t>W/S &amp; S/F Schedule Item</t>
  </si>
  <si>
    <t>1/2" dia</t>
  </si>
  <si>
    <t>P/F UPVC Fitting</t>
  </si>
  <si>
    <t>4" dia UPVC Plug Tee</t>
  </si>
  <si>
    <t>4" dia UPVC Plain Bend</t>
  </si>
  <si>
    <t>Wiring for Light or Fan Point</t>
  </si>
  <si>
    <t>Dismantling glazed or encaustic tiles</t>
  </si>
  <si>
    <t>1 x 2</t>
  </si>
  <si>
    <t>1x2.50x7.0</t>
  </si>
  <si>
    <t>1 x 4</t>
  </si>
  <si>
    <t>Verr</t>
  </si>
  <si>
    <t>P/F Porceline Tiles</t>
  </si>
  <si>
    <t xml:space="preserve">S/F fiber glass tank of approved quality </t>
  </si>
  <si>
    <t>and design and wall thickness as specified</t>
  </si>
  <si>
    <t>i/c the cost of nuts bolts and fixing in</t>
  </si>
  <si>
    <t>plateform of cement concrete 1:3:6</t>
  </si>
  <si>
    <t xml:space="preserve">and making connection for inlet and </t>
  </si>
  <si>
    <t>over flow pipe etc complete 250 gallon</t>
  </si>
  <si>
    <t>wall thickness 4mm (S.I.No.3-a/P-21)</t>
  </si>
  <si>
    <t xml:space="preserve">Providing &amp; fixing UPVC  pipe </t>
  </si>
  <si>
    <t xml:space="preserve">Electrification Works </t>
  </si>
  <si>
    <t>Chamber</t>
  </si>
  <si>
    <t>O/Side Building</t>
  </si>
  <si>
    <t>Door</t>
  </si>
  <si>
    <t>"</t>
  </si>
  <si>
    <t>3/4" dia</t>
  </si>
  <si>
    <t xml:space="preserve">Providing and fixing fancy type switch </t>
  </si>
  <si>
    <t>best make as directed by the Engineer Incharge.</t>
  </si>
  <si>
    <t>Providing &amp; Fixing Plug Socket switch</t>
  </si>
  <si>
    <t xml:space="preserve">10 Amos best make as directed by the </t>
  </si>
  <si>
    <t>Providing &amp; fixing Wall Bracket Fan 18"</t>
  </si>
  <si>
    <t>sweep approved quality etc complete.</t>
  </si>
  <si>
    <t xml:space="preserve">P/F Ceiling Fan 56" sweep best make </t>
  </si>
  <si>
    <t>approved quality as directed by the .I</t>
  </si>
  <si>
    <t>1x5.0x7.0</t>
  </si>
  <si>
    <t>Bath</t>
  </si>
  <si>
    <t>1x(7.0+2.50+7.0)</t>
  </si>
  <si>
    <t>P.A Room</t>
  </si>
  <si>
    <t>2x3.0x4.0</t>
  </si>
  <si>
    <t>Kit</t>
  </si>
  <si>
    <t>2x2.50x7.0</t>
  </si>
  <si>
    <t>P/F Door Lock</t>
  </si>
  <si>
    <t>Part A-ii Civil Work Non Schedule Item</t>
  </si>
  <si>
    <t>P/F Wooden Cabinet</t>
  </si>
  <si>
    <t>P/F Aluminum Partition</t>
  </si>
  <si>
    <t>P/L Matte finish</t>
  </si>
  <si>
    <t>P.A Office</t>
  </si>
  <si>
    <t>Deduction Doors &amp; Windows</t>
  </si>
  <si>
    <t>P/F Fiber Glass Tank 250 Gal</t>
  </si>
  <si>
    <t>P/F UPVC Pipe</t>
  </si>
  <si>
    <t>1x(6+6+10+10+6+6+10+8+10)</t>
  </si>
  <si>
    <t>RFt</t>
  </si>
  <si>
    <t>1x20.00</t>
  </si>
  <si>
    <t>4" dia UPVC Plain Elbow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</si>
  <si>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</si>
  <si>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</si>
  <si>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</si>
  <si>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</si>
  <si>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</si>
  <si>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</si>
  <si>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</si>
  <si>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</si>
  <si>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</si>
  <si>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</si>
  <si>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</si>
  <si>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</si>
  <si>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</si>
  <si>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</si>
  <si>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</si>
  <si>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</si>
  <si>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</si>
  <si>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>as directed by Engineer Incharge.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</si>
  <si>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</si>
  <si>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</si>
  <si>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</si>
  <si>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to 3 coats </t>
  </si>
  <si>
    <t>S.I.No.55/P-13</t>
  </si>
  <si>
    <t>Supplying &amp; fixing inposition Aluminum</t>
  </si>
  <si>
    <t xml:space="preserve">channel framing for sliding windows &amp; </t>
  </si>
  <si>
    <t xml:space="preserve">cventilators of Alcop made with 5mm </t>
  </si>
  <si>
    <t>thick tinted glass belgium etc complete</t>
  </si>
  <si>
    <t>(S.I.No.85(b)/P-108)</t>
  </si>
  <si>
    <t>Total RS.</t>
  </si>
  <si>
    <t>Total Rs.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</si>
  <si>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</si>
  <si>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</si>
  <si>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</si>
  <si>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</si>
  <si>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</si>
  <si>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</si>
  <si>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</si>
  <si>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</si>
  <si>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</si>
  <si>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>Incharge.</t>
  </si>
  <si>
    <t xml:space="preserve">P/F Aluminum Partition with fixed glass </t>
  </si>
  <si>
    <t xml:space="preserve">(frosted) 5mm thick using 4" lucky section </t>
  </si>
  <si>
    <t xml:space="preserve">in champion color as frame on floor or </t>
  </si>
  <si>
    <t xml:space="preserve">block masonry fixed with necessary fixtures </t>
  </si>
  <si>
    <t xml:space="preserve">rubber packing etc. The cost in/c tools &amp; </t>
  </si>
  <si>
    <t xml:space="preserve">plants used in making and carriage from </t>
  </si>
  <si>
    <t xml:space="preserve">shop to site as directed by the Engineer </t>
  </si>
  <si>
    <t xml:space="preserve">Providing &amp; Fixing Porcelain Tiles 24”x24” </t>
  </si>
  <si>
    <t>x1/4 as approved sizes specified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</si>
  <si>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</si>
  <si>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</si>
  <si>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</si>
  <si>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</si>
  <si>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</si>
  <si>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</si>
  <si>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</si>
  <si>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</si>
  <si>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</si>
  <si>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</si>
  <si>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</si>
  <si>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</si>
  <si>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Total NSI</t>
  </si>
  <si>
    <t>4" dia Plain Elbow</t>
  </si>
  <si>
    <t>PART (A) Civil Work)(i) Schedule Item</t>
  </si>
  <si>
    <t xml:space="preserve">complete as directed by Engineer Inch </t>
  </si>
  <si>
    <t>S.O Room</t>
  </si>
  <si>
    <t>1x2(30.0+15.0)x0.50</t>
  </si>
  <si>
    <t>Floor</t>
  </si>
  <si>
    <t>1x30.0x15.0</t>
  </si>
  <si>
    <t>1x2(15.0+12.0)x0.50</t>
  </si>
  <si>
    <t>1x15.0x12.0</t>
  </si>
  <si>
    <t>4x3.50x8.0</t>
  </si>
  <si>
    <t>P/Fixing Aluminum Window</t>
  </si>
  <si>
    <t>V Corridor</t>
  </si>
  <si>
    <t>P/F G.I Chowkhat</t>
  </si>
  <si>
    <t>2x(8.0+3.50+8.0)</t>
  </si>
  <si>
    <t>3x(8.0+3.50+8.0)</t>
  </si>
  <si>
    <t xml:space="preserve">P/F 1st Class Deodar </t>
  </si>
  <si>
    <t>Painting Doors and Windows</t>
  </si>
  <si>
    <t>2x5x3.50x8.0</t>
  </si>
  <si>
    <t>2x1x2.50x7.0</t>
  </si>
  <si>
    <t>1x6</t>
  </si>
  <si>
    <t>Distempering (b) Two Cats</t>
  </si>
  <si>
    <t>Ceiling Verr</t>
  </si>
  <si>
    <t>1x120.0x9.0</t>
  </si>
  <si>
    <t>1x25.0x7.0</t>
  </si>
  <si>
    <t>3x10.0x7.0</t>
  </si>
  <si>
    <t>S.O office</t>
  </si>
  <si>
    <t>Corridor Verr</t>
  </si>
  <si>
    <t>Corridor Floor</t>
  </si>
  <si>
    <t>Room Office</t>
  </si>
  <si>
    <t>2x(30.0+15.30)x0.50</t>
  </si>
  <si>
    <t>2x(15.0+12.0)x0.50</t>
  </si>
  <si>
    <t>2x120.0x4.0</t>
  </si>
  <si>
    <t>1x20.0x9.0</t>
  </si>
  <si>
    <t>2x(25.0+7.0)x0.50</t>
  </si>
  <si>
    <t>2x2x(8.0+7.0)x0.50</t>
  </si>
  <si>
    <t>2x1x8.0x7.0</t>
  </si>
  <si>
    <t>Room S.o</t>
  </si>
  <si>
    <t>2x120.0x8.0</t>
  </si>
  <si>
    <t>2x(30.0+15.0)x9.0</t>
  </si>
  <si>
    <t>2x(25.0+7.0)x8.0</t>
  </si>
  <si>
    <t>2x(8.0+5.0)x4.0</t>
  </si>
  <si>
    <t>2x(15.0+12.0)x9.0</t>
  </si>
  <si>
    <t>2x(9.0+7.0)x9.0</t>
  </si>
  <si>
    <t>24x1.50x3.50</t>
  </si>
  <si>
    <t>2x3.50x7.0</t>
  </si>
  <si>
    <t>2x3.50x8.0</t>
  </si>
  <si>
    <t>P/F Wall paper</t>
  </si>
  <si>
    <t>2x(14.75+9.75)x9.0</t>
  </si>
  <si>
    <t>3x3.50x8.0</t>
  </si>
  <si>
    <t>3x4.0x4.0</t>
  </si>
  <si>
    <t>1x23.0x2.50</t>
  </si>
  <si>
    <t>1x15.0x2.50</t>
  </si>
  <si>
    <t>3x10.0x2.50</t>
  </si>
  <si>
    <t>P/Layiing Graphitio Paint</t>
  </si>
  <si>
    <t>1x46.0x14.0</t>
  </si>
  <si>
    <t>4x10.0x14.0</t>
  </si>
  <si>
    <t>1x(10+10+10+10)</t>
  </si>
  <si>
    <t xml:space="preserve">Providing and fixing wall paper of imported   </t>
  </si>
  <si>
    <t>make of approved shade/colour/paint as</t>
  </si>
  <si>
    <t>approved by the competent authority</t>
  </si>
  <si>
    <t>fixed with glue, preparing smooth the surface</t>
  </si>
  <si>
    <t xml:space="preserve"> with plaster of paris/ chemical. </t>
  </si>
  <si>
    <t xml:space="preserve">Preparing the surface graphitio paint on wall  colour/shape </t>
  </si>
  <si>
    <t>surface having thickness between 1.6x2.0 mm in specified</t>
  </si>
  <si>
    <t xml:space="preserve"> and working at height of 50 ft using scaffolding as directed</t>
  </si>
  <si>
    <t>by Engineer Incharge</t>
  </si>
  <si>
    <t>Part A(i)Total</t>
  </si>
  <si>
    <t>P/F  fancy type LED light 18 Watt false</t>
  </si>
  <si>
    <t>Ceiling round shape or square shape with glass</t>
  </si>
  <si>
    <t>Room 1 , 2</t>
  </si>
  <si>
    <t>Wiring for Plug Point</t>
  </si>
  <si>
    <t>Non Schedule  Item Electric Work</t>
  </si>
  <si>
    <t>P/Fixing Switch fancy type</t>
  </si>
  <si>
    <t>P/F Plug Socket switch 10 Amps</t>
  </si>
  <si>
    <t>P/F Fancy type LED Light 18 Watt</t>
  </si>
  <si>
    <t>Room 1,2,3</t>
  </si>
  <si>
    <t>P/F Wall Bracket Fan 18" Sweep</t>
  </si>
  <si>
    <t>P/F Ceiling Fan 56" sweep</t>
  </si>
  <si>
    <t>32+32</t>
  </si>
  <si>
    <t>1 x 30</t>
  </si>
  <si>
    <t>1 x 20</t>
  </si>
  <si>
    <t>1 x (10+6+8+20+10+10)</t>
  </si>
  <si>
    <t>1 x 10</t>
  </si>
  <si>
    <t>P/F Energy Saver</t>
  </si>
  <si>
    <t>P/F Exhuast Fan</t>
  </si>
  <si>
    <t xml:space="preserve">Providing &amp; fixing Energy saver 18 to 24 </t>
  </si>
  <si>
    <t>watts approved quality etc complete.</t>
  </si>
  <si>
    <t xml:space="preserve">P/F Exhaust Fan 10” to 12” sweep metal body </t>
  </si>
  <si>
    <t xml:space="preserve">/ plastic body i/c. necessary connection etc. </t>
  </si>
  <si>
    <t>1x10.0x10.0</t>
  </si>
  <si>
    <t>M/R TO SINDH SECRETARIAT BLOCK 4-B KARACHI BARRACK No. 96 OFFICE OF THE DIRECTOR INFORMATION DEPARTMENT GOVERNMENT OF SINDH KARACHI.</t>
  </si>
  <si>
    <t>' SCHEDULE " B"</t>
  </si>
  <si>
    <t>Below Or Above</t>
  </si>
  <si>
    <t>Rupees Eleven Hundred Thirty Only</t>
  </si>
  <si>
    <t>Rupees Nine Hundred Eighty Five Only</t>
  </si>
  <si>
    <t>Rupees Seven Hundred eighty six and fifty only</t>
  </si>
  <si>
    <t>Rupees sixteen hundred forty seven and forty Nine Only</t>
  </si>
  <si>
    <t>Rupees Two Hundred Twenty Eight and Ninty Paisa Only</t>
  </si>
  <si>
    <t>Rupees Seven Hundred Six and Twenty Three Only</t>
  </si>
  <si>
    <t>Rupees Eleven Hundred Sixty and Six Only</t>
  </si>
  <si>
    <t>Rupees Seventeen Hundred Eighty Six and Thirteen Only</t>
  </si>
  <si>
    <t>Rupees One Thousand Forty Three and Ninty Paisa Only</t>
  </si>
  <si>
    <t>Rupees Twenty One Thousand Niner Hundred Eighty Nina and Sixty One Only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</si>
  <si>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</si>
  <si>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</si>
  <si>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</si>
  <si>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</si>
  <si>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</si>
  <si>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</si>
  <si>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</si>
  <si>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</si>
  <si>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</si>
  <si>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</si>
  <si>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>PART C</t>
  </si>
  <si>
    <t>Cost of Electric Work Schedule Item</t>
  </si>
  <si>
    <t>PART C-ii</t>
  </si>
  <si>
    <t>Cost of Non Schedule Item Electric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</si>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</sst>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5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1"/>
      <color rgb="FF000000"/>
      <name val="Times New Roman"/>
      <family val="1"/>
    </font>
    <font>
      <i/>
      <sz val="10"/>
      <name val="Times New Roman"/>
      <family val="1"/>
    </font>
    <font>
      <i/>
      <sz val="8"/>
      <name val="Times New Roman"/>
      <family val="1"/>
    </font>
    <font>
      <i/>
      <sz val="9"/>
      <name val="Times New Roman"/>
      <family val="1"/>
    </font>
    <font>
      <b/>
      <i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2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22" fillId="0" borderId="0" xfId="0" applyFont="1" applyFill="1"/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applyFont="1" applyFill="1" applyAlignment="1">
      <alignment vertical="top"/>
    </xf>
    <xf numFmtId="0" fontId="27" fillId="0" borderId="0" xfId="0" quotePrefix="1" applyFont="1" applyFill="1" applyAlignment="1">
      <alignment horizontal="left"/>
    </xf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1" fontId="23" fillId="0" borderId="0" xfId="0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8" fillId="0" borderId="0" xfId="0" applyFont="1"/>
    <xf numFmtId="2" fontId="27" fillId="0" borderId="0" xfId="0" applyNumberFormat="1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0" fontId="27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0" fontId="27" fillId="0" borderId="0" xfId="0" applyFont="1" applyFill="1" applyAlignment="1">
      <alignment horizontal="left" vertical="top" wrapText="1"/>
    </xf>
    <xf numFmtId="1" fontId="23" fillId="0" borderId="0" xfId="0" applyNumberFormat="1" applyFont="1" applyBorder="1" applyAlignment="1">
      <alignment wrapText="1"/>
    </xf>
    <xf numFmtId="0" fontId="27" fillId="0" borderId="0" xfId="0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165" fontId="23" fillId="0" borderId="0" xfId="1" quotePrefix="1" applyNumberFormat="1" applyFont="1" applyFill="1" applyBorder="1" applyAlignment="1">
      <alignment horizontal="right" vertical="top"/>
    </xf>
    <xf numFmtId="165" fontId="23" fillId="0" borderId="5" xfId="0" applyNumberFormat="1" applyFont="1" applyBorder="1" applyAlignment="1">
      <alignment horizontal="center"/>
    </xf>
    <xf numFmtId="0" fontId="23" fillId="0" borderId="5" xfId="0" quotePrefix="1" applyFont="1" applyBorder="1" applyAlignment="1">
      <alignment horizontal="left"/>
    </xf>
    <xf numFmtId="165" fontId="27" fillId="0" borderId="0" xfId="1" quotePrefix="1" applyNumberFormat="1" applyFont="1" applyFill="1" applyBorder="1" applyAlignment="1">
      <alignment horizontal="right" vertical="top"/>
    </xf>
    <xf numFmtId="165" fontId="27" fillId="0" borderId="0" xfId="1" quotePrefix="1" applyNumberFormat="1" applyFont="1" applyBorder="1" applyAlignment="1">
      <alignment horizontal="right" wrapText="1"/>
    </xf>
    <xf numFmtId="0" fontId="27" fillId="0" borderId="0" xfId="0" quotePrefix="1" applyFont="1" applyBorder="1" applyAlignment="1">
      <alignment horizontal="left"/>
    </xf>
    <xf numFmtId="165" fontId="23" fillId="0" borderId="4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Fill="1" applyBorder="1"/>
    <xf numFmtId="0" fontId="23" fillId="0" borderId="0" xfId="0" applyFont="1"/>
    <xf numFmtId="0" fontId="27" fillId="0" borderId="0" xfId="0" applyFont="1" applyBorder="1" applyAlignment="1">
      <alignment vertical="top"/>
    </xf>
    <xf numFmtId="165" fontId="23" fillId="0" borderId="0" xfId="0" applyNumberFormat="1" applyFont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Alignment="1">
      <alignment horizontal="center"/>
    </xf>
    <xf numFmtId="0" fontId="22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horizontal="center"/>
    </xf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center"/>
    </xf>
    <xf numFmtId="166" fontId="27" fillId="0" borderId="0" xfId="0" quotePrefix="1" applyNumberFormat="1" applyFont="1" applyFill="1" applyBorder="1" applyAlignment="1">
      <alignment horizontal="left"/>
    </xf>
    <xf numFmtId="0" fontId="27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0" fontId="27" fillId="0" borderId="0" xfId="0" applyFont="1" applyBorder="1" applyAlignment="1"/>
    <xf numFmtId="0" fontId="22" fillId="0" borderId="0" xfId="0" quotePrefix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9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7" fillId="0" borderId="0" xfId="0" applyFont="1" applyFill="1" applyBorder="1" applyAlignment="1">
      <alignment wrapText="1"/>
    </xf>
    <xf numFmtId="0" fontId="27" fillId="0" borderId="0" xfId="0" applyFont="1" applyBorder="1"/>
    <xf numFmtId="0" fontId="27" fillId="0" borderId="0" xfId="0" applyFont="1" applyFill="1" applyBorder="1" applyAlignment="1">
      <alignment horizontal="left"/>
    </xf>
    <xf numFmtId="1" fontId="23" fillId="0" borderId="0" xfId="1" quotePrefix="1" applyNumberFormat="1" applyFont="1" applyFill="1" applyBorder="1" applyAlignment="1">
      <alignment horizontal="right" vertical="top"/>
    </xf>
    <xf numFmtId="0" fontId="23" fillId="0" borderId="0" xfId="0" quotePrefix="1" applyFont="1" applyBorder="1" applyAlignment="1">
      <alignment horizontal="left"/>
    </xf>
    <xf numFmtId="1" fontId="27" fillId="0" borderId="0" xfId="0" applyNumberFormat="1" applyFont="1" applyAlignment="1">
      <alignment horizontal="right"/>
    </xf>
    <xf numFmtId="0" fontId="23" fillId="0" borderId="0" xfId="3" applyFont="1" applyBorder="1" applyAlignment="1">
      <alignment horizontal="center"/>
    </xf>
    <xf numFmtId="0" fontId="27" fillId="0" borderId="0" xfId="3" applyFont="1" applyBorder="1" applyAlignment="1">
      <alignment horizontal="left"/>
    </xf>
    <xf numFmtId="0" fontId="23" fillId="0" borderId="0" xfId="3" applyFont="1" applyBorder="1" applyAlignment="1">
      <alignment horizontal="left"/>
    </xf>
    <xf numFmtId="0" fontId="27" fillId="0" borderId="0" xfId="3" applyFont="1"/>
    <xf numFmtId="2" fontId="23" fillId="0" borderId="0" xfId="3" applyNumberFormat="1" applyFont="1" applyBorder="1" applyAlignment="1">
      <alignment wrapText="1"/>
    </xf>
    <xf numFmtId="0" fontId="27" fillId="0" borderId="0" xfId="3" applyFont="1" applyAlignment="1">
      <alignment horizontal="left" wrapText="1"/>
    </xf>
    <xf numFmtId="0" fontId="27" fillId="0" borderId="0" xfId="3" applyFont="1" applyAlignment="1">
      <alignment horizontal="right" wrapText="1"/>
    </xf>
    <xf numFmtId="0" fontId="27" fillId="0" borderId="0" xfId="3" quotePrefix="1" applyFont="1" applyAlignment="1">
      <alignment wrapText="1"/>
    </xf>
    <xf numFmtId="166" fontId="27" fillId="0" borderId="0" xfId="3" applyNumberFormat="1" applyFont="1" applyBorder="1" applyAlignment="1">
      <alignment horizontal="left"/>
    </xf>
    <xf numFmtId="0" fontId="27" fillId="0" borderId="0" xfId="3" applyFont="1" applyAlignment="1">
      <alignment horizontal="center" wrapText="1"/>
    </xf>
    <xf numFmtId="165" fontId="27" fillId="0" borderId="0" xfId="2" quotePrefix="1" applyNumberFormat="1" applyFont="1" applyAlignment="1">
      <alignment horizontal="right" wrapText="1"/>
    </xf>
    <xf numFmtId="0" fontId="27" fillId="0" borderId="0" xfId="3" quotePrefix="1" applyFont="1" applyAlignment="1">
      <alignment horizontal="left"/>
    </xf>
    <xf numFmtId="1" fontId="23" fillId="0" borderId="0" xfId="0" applyNumberFormat="1" applyFont="1" applyAlignment="1">
      <alignment horizontal="right"/>
    </xf>
    <xf numFmtId="1" fontId="27" fillId="0" borderId="0" xfId="0" applyNumberFormat="1" applyFont="1" applyBorder="1" applyAlignment="1">
      <alignment horizontal="right"/>
    </xf>
    <xf numFmtId="0" fontId="30" fillId="0" borderId="0" xfId="0" applyFont="1" applyAlignment="1"/>
    <xf numFmtId="0" fontId="30" fillId="0" borderId="0" xfId="0" applyFont="1" applyBorder="1" applyAlignment="1"/>
    <xf numFmtId="0" fontId="30" fillId="0" borderId="0" xfId="0" applyFont="1" applyBorder="1" applyAlignment="1">
      <alignment horizontal="left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right"/>
    </xf>
    <xf numFmtId="164" fontId="27" fillId="0" borderId="0" xfId="0" applyNumberFormat="1" applyFont="1" applyBorder="1" applyAlignment="1">
      <alignment vertical="top"/>
    </xf>
    <xf numFmtId="164" fontId="23" fillId="0" borderId="0" xfId="0" applyNumberFormat="1" applyFont="1" applyBorder="1" applyAlignment="1">
      <alignment vertical="top"/>
    </xf>
    <xf numFmtId="2" fontId="23" fillId="0" borderId="0" xfId="0" applyNumberFormat="1" applyFont="1" applyBorder="1" applyAlignment="1">
      <alignment horizontal="right"/>
    </xf>
    <xf numFmtId="0" fontId="23" fillId="0" borderId="0" xfId="0" applyFont="1" applyBorder="1" applyAlignment="1"/>
    <xf numFmtId="43" fontId="27" fillId="0" borderId="0" xfId="1" quotePrefix="1" applyNumberFormat="1" applyFont="1" applyFill="1" applyBorder="1" applyAlignment="1">
      <alignment horizontal="right" vertical="top"/>
    </xf>
    <xf numFmtId="165" fontId="23" fillId="0" borderId="0" xfId="1" quotePrefix="1" applyNumberFormat="1" applyFont="1" applyFill="1" applyAlignment="1">
      <alignment horizontal="right" vertical="top"/>
    </xf>
    <xf numFmtId="0" fontId="23" fillId="0" borderId="4" xfId="0" applyFont="1" applyFill="1" applyBorder="1"/>
    <xf numFmtId="2" fontId="23" fillId="0" borderId="0" xfId="0" applyNumberFormat="1" applyFont="1" applyFill="1" applyBorder="1"/>
    <xf numFmtId="0" fontId="23" fillId="0" borderId="4" xfId="0" applyFont="1" applyBorder="1" applyAlignment="1">
      <alignment vertical="top"/>
    </xf>
    <xf numFmtId="0" fontId="25" fillId="0" borderId="4" xfId="0" applyFont="1" applyBorder="1" applyAlignment="1">
      <alignment horizontal="left"/>
    </xf>
    <xf numFmtId="0" fontId="23" fillId="0" borderId="0" xfId="0" applyFont="1" applyFill="1" applyAlignment="1">
      <alignment vertical="top"/>
    </xf>
    <xf numFmtId="2" fontId="23" fillId="0" borderId="0" xfId="0" applyNumberFormat="1" applyFont="1" applyFill="1" applyAlignment="1">
      <alignment horizontal="right" vertical="top"/>
    </xf>
    <xf numFmtId="0" fontId="23" fillId="0" borderId="0" xfId="0" quotePrefix="1" applyFont="1" applyFill="1" applyAlignment="1">
      <alignment horizontal="center" vertical="top"/>
    </xf>
    <xf numFmtId="0" fontId="23" fillId="0" borderId="0" xfId="0" quotePrefix="1" applyFont="1" applyFill="1" applyBorder="1" applyAlignment="1">
      <alignment horizontal="left" vertical="top"/>
    </xf>
    <xf numFmtId="0" fontId="23" fillId="0" borderId="4" xfId="0" quotePrefix="1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0" xfId="0" quotePrefix="1" applyFont="1" applyFill="1" applyBorder="1" applyAlignment="1">
      <alignment horizontal="center"/>
    </xf>
    <xf numFmtId="166" fontId="2" fillId="0" borderId="0" xfId="0" quotePrefix="1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right"/>
    </xf>
    <xf numFmtId="0" fontId="22" fillId="0" borderId="0" xfId="0" applyFont="1" applyFill="1" applyBorder="1"/>
    <xf numFmtId="1" fontId="27" fillId="0" borderId="0" xfId="0" applyNumberFormat="1" applyFont="1" applyFill="1" applyBorder="1" applyAlignment="1"/>
    <xf numFmtId="0" fontId="2" fillId="0" borderId="0" xfId="0" applyFont="1" applyAlignment="1">
      <alignment vertical="top"/>
    </xf>
    <xf numFmtId="2" fontId="23" fillId="0" borderId="0" xfId="0" applyNumberFormat="1" applyFont="1" applyFill="1" applyBorder="1" applyAlignment="1"/>
    <xf numFmtId="1" fontId="23" fillId="0" borderId="0" xfId="0" applyNumberFormat="1" applyFont="1" applyFill="1" applyBorder="1" applyAlignment="1"/>
    <xf numFmtId="43" fontId="23" fillId="0" borderId="0" xfId="1" quotePrefix="1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32" fillId="0" borderId="3" xfId="0" applyFont="1" applyFill="1" applyBorder="1" applyAlignment="1">
      <alignment horizontal="left"/>
    </xf>
    <xf numFmtId="1" fontId="32" fillId="0" borderId="8" xfId="0" applyNumberFormat="1" applyFont="1" applyBorder="1" applyAlignment="1">
      <alignment horizontal="left" wrapText="1"/>
    </xf>
    <xf numFmtId="0" fontId="27" fillId="0" borderId="2" xfId="0" applyFont="1" applyBorder="1" applyAlignment="1">
      <alignment horizontal="left" wrapText="1"/>
    </xf>
    <xf numFmtId="0" fontId="2" fillId="0" borderId="0" xfId="0" quotePrefix="1" applyFont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33" fillId="0" borderId="0" xfId="0" applyFont="1" applyFill="1"/>
    <xf numFmtId="0" fontId="34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/>
    </xf>
    <xf numFmtId="0" fontId="2" fillId="0" borderId="0" xfId="0" applyFont="1" applyFill="1" applyAlignment="1">
      <alignment horizontal="right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top"/>
    </xf>
    <xf numFmtId="12" fontId="24" fillId="0" borderId="0" xfId="0" applyNumberFormat="1" applyFont="1" applyAlignment="1">
      <alignment horizontal="justify" vertical="top" wrapText="1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 vertical="top"/>
    </xf>
    <xf numFmtId="2" fontId="23" fillId="0" borderId="4" xfId="0" applyNumberFormat="1" applyFont="1" applyBorder="1" applyAlignment="1">
      <alignment horizontal="center"/>
    </xf>
    <xf numFmtId="0" fontId="25" fillId="0" borderId="0" xfId="0" applyFont="1" applyAlignment="1">
      <alignment horizontal="center"/>
    </xf>
    <xf numFmtId="2" fontId="21" fillId="0" borderId="0" xfId="0" applyNumberFormat="1" applyFont="1" applyBorder="1" applyAlignment="1">
      <alignment horizontal="left"/>
    </xf>
    <xf numFmtId="2" fontId="23" fillId="0" borderId="0" xfId="0" applyNumberFormat="1" applyFont="1" applyFill="1" applyBorder="1" applyAlignment="1">
      <alignment horizontal="center"/>
    </xf>
    <xf numFmtId="1" fontId="23" fillId="0" borderId="0" xfId="0" applyNumberFormat="1" applyFont="1" applyBorder="1" applyAlignment="1">
      <alignment horizontal="center" wrapText="1"/>
    </xf>
    <xf numFmtId="1" fontId="23" fillId="0" borderId="0" xfId="0" applyNumberFormat="1" applyFont="1" applyFill="1" applyBorder="1" applyAlignment="1">
      <alignment horizontal="center"/>
    </xf>
    <xf numFmtId="2" fontId="31" fillId="0" borderId="0" xfId="0" applyNumberFormat="1" applyFont="1" applyFill="1" applyBorder="1" applyAlignment="1">
      <alignment horizontal="left"/>
    </xf>
    <xf numFmtId="2" fontId="23" fillId="0" borderId="0" xfId="0" applyNumberFormat="1" applyFont="1" applyFill="1" applyBorder="1" applyAlignment="1">
      <alignment horizontal="center" vertical="top"/>
    </xf>
    <xf numFmtId="2" fontId="24" fillId="0" borderId="0" xfId="0" applyNumberFormat="1" applyFont="1" applyAlignment="1">
      <alignment horizontal="left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21"/>
      <c r="E3" s="33" t="s">
        <v>23</v>
      </c>
    </row>
    <row r="4" spans="2:8" ht="15">
      <c r="B4" s="22"/>
      <c r="C4" s="21"/>
      <c r="D4" s="21"/>
      <c r="E4" s="21"/>
    </row>
    <row r="5" spans="2:8" ht="15">
      <c r="B5" s="22" t="s">
        <v>24</v>
      </c>
      <c r="E5" s="22" t="s">
        <v>25</v>
      </c>
    </row>
    <row r="6" spans="2:8" ht="15">
      <c r="B6" s="22"/>
      <c r="E6" s="22"/>
    </row>
    <row r="7" spans="2:8" ht="15">
      <c r="B7" s="22" t="s">
        <v>26</v>
      </c>
      <c r="E7" s="22" t="s">
        <v>27</v>
      </c>
    </row>
    <row r="8" spans="2:8" ht="15">
      <c r="B8" s="22"/>
      <c r="E8" s="22"/>
    </row>
    <row r="9" spans="2:8" ht="15">
      <c r="B9" s="22" t="s">
        <v>28</v>
      </c>
      <c r="E9" s="22" t="s">
        <v>29</v>
      </c>
    </row>
    <row r="10" spans="2:8" ht="15">
      <c r="B10" s="22"/>
      <c r="E10" s="22"/>
    </row>
    <row r="11" spans="2:8" ht="15">
      <c r="B11" s="22" t="s">
        <v>30</v>
      </c>
      <c r="E11" s="22" t="s">
        <v>45</v>
      </c>
    </row>
    <row r="12" spans="2:8" ht="15">
      <c r="B12" s="22"/>
      <c r="D12" s="22"/>
      <c r="E12" s="22"/>
    </row>
    <row r="13" spans="2:8" ht="15.75" customHeight="1">
      <c r="B13" s="22" t="s">
        <v>31</v>
      </c>
      <c r="E13" s="244" t="s">
        <v>49</v>
      </c>
      <c r="F13" s="244"/>
      <c r="G13" s="244"/>
      <c r="H13" s="244"/>
    </row>
    <row r="14" spans="2:8" ht="15.75" customHeight="1">
      <c r="B14" s="22"/>
      <c r="D14" s="32"/>
      <c r="E14" s="244"/>
      <c r="F14" s="244"/>
      <c r="G14" s="244"/>
      <c r="H14" s="244"/>
    </row>
    <row r="15" spans="2:8" ht="15.75" customHeight="1">
      <c r="B15" s="22"/>
      <c r="D15" s="32"/>
      <c r="E15" s="244"/>
      <c r="F15" s="244"/>
      <c r="G15" s="244"/>
      <c r="H15" s="244"/>
    </row>
    <row r="16" spans="2:8" ht="15.75" customHeight="1">
      <c r="B16" s="22"/>
      <c r="D16" s="32"/>
      <c r="E16" s="244"/>
      <c r="F16" s="244"/>
      <c r="G16" s="244"/>
      <c r="H16" s="244"/>
    </row>
    <row r="17" spans="2:8" ht="15.75">
      <c r="B17" s="22"/>
      <c r="D17" s="23"/>
      <c r="E17" s="244"/>
      <c r="F17" s="244"/>
      <c r="G17" s="244"/>
      <c r="H17" s="244"/>
    </row>
    <row r="18" spans="2:8" ht="15.75">
      <c r="B18" s="22"/>
      <c r="D18" s="23"/>
      <c r="E18" s="23"/>
    </row>
    <row r="19" spans="2:8" ht="20.25">
      <c r="B19" s="22" t="s">
        <v>32</v>
      </c>
      <c r="E19" s="24" t="s">
        <v>33</v>
      </c>
    </row>
    <row r="20" spans="2:8" ht="15">
      <c r="B20" s="22"/>
      <c r="C20" s="21"/>
      <c r="D20" s="21"/>
      <c r="E20" s="21"/>
    </row>
    <row r="21" spans="2:8">
      <c r="B21" s="245" t="s">
        <v>46</v>
      </c>
      <c r="C21" s="246"/>
      <c r="D21" s="246"/>
      <c r="E21" s="246"/>
      <c r="F21" s="246"/>
      <c r="G21" s="246"/>
      <c r="H21" s="246"/>
    </row>
    <row r="22" spans="2:8">
      <c r="B22" s="246"/>
      <c r="C22" s="246"/>
      <c r="D22" s="246"/>
      <c r="E22" s="246"/>
      <c r="F22" s="246"/>
      <c r="G22" s="246"/>
      <c r="H22" s="246"/>
    </row>
    <row r="23" spans="2:8">
      <c r="B23" s="246"/>
      <c r="C23" s="246"/>
      <c r="D23" s="246"/>
      <c r="E23" s="246"/>
      <c r="F23" s="246"/>
      <c r="G23" s="246"/>
      <c r="H23" s="246"/>
    </row>
    <row r="24" spans="2:8">
      <c r="B24" s="246"/>
      <c r="C24" s="246"/>
      <c r="D24" s="246"/>
      <c r="E24" s="246"/>
      <c r="F24" s="246"/>
      <c r="G24" s="246"/>
      <c r="H24" s="246"/>
    </row>
    <row r="25" spans="2:8" ht="15">
      <c r="B25" s="22"/>
      <c r="C25" s="21"/>
      <c r="D25" s="21"/>
      <c r="E25" s="21"/>
    </row>
    <row r="26" spans="2:8" ht="12.75" customHeight="1">
      <c r="C26" s="21"/>
      <c r="D26" s="251" t="s">
        <v>50</v>
      </c>
      <c r="E26" s="251"/>
      <c r="F26" s="251"/>
    </row>
    <row r="27" spans="2:8" ht="20.25">
      <c r="B27" s="25"/>
      <c r="C27" s="21"/>
      <c r="D27" s="251"/>
      <c r="E27" s="251"/>
      <c r="F27" s="251"/>
    </row>
    <row r="28" spans="2:8">
      <c r="B28" s="245" t="s">
        <v>47</v>
      </c>
      <c r="C28" s="246"/>
      <c r="D28" s="246"/>
      <c r="E28" s="246"/>
      <c r="F28" s="246"/>
      <c r="G28" s="246"/>
      <c r="H28" s="246"/>
    </row>
    <row r="29" spans="2:8">
      <c r="B29" s="246"/>
      <c r="C29" s="246"/>
      <c r="D29" s="246"/>
      <c r="E29" s="246"/>
      <c r="F29" s="246"/>
      <c r="G29" s="246"/>
      <c r="H29" s="246"/>
    </row>
    <row r="30" spans="2:8">
      <c r="B30" s="246"/>
      <c r="C30" s="246"/>
      <c r="D30" s="246"/>
      <c r="E30" s="246"/>
      <c r="F30" s="246"/>
      <c r="G30" s="246"/>
      <c r="H30" s="246"/>
    </row>
    <row r="31" spans="2:8" ht="15">
      <c r="B31" s="22"/>
      <c r="C31" s="21"/>
      <c r="D31" s="21"/>
      <c r="E31" s="21"/>
    </row>
    <row r="32" spans="2:8" ht="12.75" customHeight="1">
      <c r="C32" s="241" t="s">
        <v>51</v>
      </c>
      <c r="D32" s="241"/>
      <c r="E32" s="241"/>
      <c r="F32" s="241"/>
    </row>
    <row r="33" spans="2:8" ht="20.25">
      <c r="B33" s="25"/>
      <c r="C33" s="241"/>
      <c r="D33" s="241"/>
      <c r="E33" s="241"/>
      <c r="F33" s="241"/>
    </row>
    <row r="34" spans="2:8">
      <c r="B34" s="245" t="s">
        <v>48</v>
      </c>
      <c r="C34" s="246"/>
      <c r="D34" s="246"/>
      <c r="E34" s="246"/>
      <c r="F34" s="246"/>
      <c r="G34" s="246"/>
      <c r="H34" s="246"/>
    </row>
    <row r="35" spans="2:8">
      <c r="B35" s="246"/>
      <c r="C35" s="246"/>
      <c r="D35" s="246"/>
      <c r="E35" s="246"/>
      <c r="F35" s="246"/>
      <c r="G35" s="246"/>
      <c r="H35" s="246"/>
    </row>
    <row r="36" spans="2:8">
      <c r="B36" s="246"/>
      <c r="C36" s="246"/>
      <c r="D36" s="246"/>
      <c r="E36" s="246"/>
      <c r="F36" s="246"/>
      <c r="G36" s="246"/>
      <c r="H36" s="246"/>
    </row>
    <row r="37" spans="2:8">
      <c r="B37" s="246"/>
      <c r="C37" s="246"/>
      <c r="D37" s="246"/>
      <c r="E37" s="246"/>
      <c r="F37" s="246"/>
      <c r="G37" s="246"/>
      <c r="H37" s="246"/>
    </row>
    <row r="38" spans="2:8">
      <c r="B38" s="246"/>
      <c r="C38" s="246"/>
      <c r="D38" s="246"/>
      <c r="E38" s="246"/>
      <c r="F38" s="246"/>
      <c r="G38" s="246"/>
      <c r="H38" s="246"/>
    </row>
    <row r="39" spans="2:8">
      <c r="B39" s="246"/>
      <c r="C39" s="246"/>
      <c r="D39" s="246"/>
      <c r="E39" s="246"/>
      <c r="F39" s="246"/>
      <c r="G39" s="246"/>
      <c r="H39" s="246"/>
    </row>
    <row r="40" spans="2:8">
      <c r="B40" s="246"/>
      <c r="C40" s="246"/>
      <c r="D40" s="246"/>
      <c r="E40" s="246"/>
      <c r="F40" s="246"/>
      <c r="G40" s="246"/>
      <c r="H40" s="246"/>
    </row>
    <row r="41" spans="2:8" ht="15">
      <c r="B41" s="22"/>
      <c r="C41" s="21"/>
      <c r="D41" s="21"/>
      <c r="E41" s="21"/>
    </row>
    <row r="42" spans="2:8" ht="15.75" thickBot="1">
      <c r="B42" s="22"/>
      <c r="C42" s="21"/>
      <c r="D42" s="21"/>
      <c r="E42" s="21"/>
    </row>
    <row r="43" spans="2:8" s="29" customFormat="1" ht="24.95" customHeight="1" thickBot="1">
      <c r="C43" s="26" t="s">
        <v>34</v>
      </c>
      <c r="D43" s="247" t="s">
        <v>35</v>
      </c>
      <c r="E43" s="248"/>
      <c r="F43" s="27" t="s">
        <v>40</v>
      </c>
      <c r="G43" s="28" t="s">
        <v>41</v>
      </c>
    </row>
    <row r="44" spans="2:8" s="29" customFormat="1" ht="24.95" customHeight="1">
      <c r="C44" s="31">
        <v>1</v>
      </c>
      <c r="D44" s="249" t="s">
        <v>36</v>
      </c>
      <c r="E44" s="250"/>
      <c r="F44" s="31" t="s">
        <v>42</v>
      </c>
      <c r="G44" s="31" t="s">
        <v>42</v>
      </c>
    </row>
    <row r="45" spans="2:8" s="29" customFormat="1" ht="24.95" customHeight="1">
      <c r="C45" s="30">
        <v>2</v>
      </c>
      <c r="D45" s="242" t="s">
        <v>37</v>
      </c>
      <c r="E45" s="243"/>
      <c r="F45" s="30" t="s">
        <v>43</v>
      </c>
      <c r="G45" s="30" t="s">
        <v>43</v>
      </c>
    </row>
    <row r="46" spans="2:8" s="29" customFormat="1" ht="24.95" customHeight="1">
      <c r="C46" s="30">
        <v>3</v>
      </c>
      <c r="D46" s="242" t="s">
        <v>38</v>
      </c>
      <c r="E46" s="243"/>
      <c r="F46" s="30" t="s">
        <v>44</v>
      </c>
      <c r="G46" s="30" t="s">
        <v>44</v>
      </c>
    </row>
    <row r="47" spans="2:8" ht="15">
      <c r="B47" s="22" t="s">
        <v>39</v>
      </c>
      <c r="C47" s="21"/>
      <c r="D47" s="21"/>
      <c r="E47" s="21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D2" sqref="D2:J3"/>
    </sheetView>
  </sheetViews>
  <sheetFormatPr defaultRowHeight="15.75"/>
  <cols>
    <col min="1" max="7" width="9.140625" style="18"/>
    <col min="8" max="8" width="15.7109375" style="18" bestFit="1" customWidth="1"/>
    <col min="9" max="9" width="3" style="18" customWidth="1"/>
    <col min="10" max="10" width="4.140625" style="18" customWidth="1"/>
    <col min="11" max="11" width="3.42578125" style="18" customWidth="1"/>
    <col min="12" max="16384" width="9.140625" style="18"/>
  </cols>
  <sheetData>
    <row r="2" spans="2:12" ht="15.75" customHeight="1">
      <c r="C2" s="42" t="s">
        <v>8</v>
      </c>
      <c r="D2" s="252" t="s">
        <v>327</v>
      </c>
      <c r="E2" s="252"/>
      <c r="F2" s="252"/>
      <c r="G2" s="252"/>
      <c r="H2" s="252"/>
      <c r="I2" s="252"/>
      <c r="J2" s="252"/>
      <c r="K2" s="41"/>
      <c r="L2" s="41"/>
    </row>
    <row r="3" spans="2:12" ht="21" customHeight="1">
      <c r="D3" s="252"/>
      <c r="E3" s="252"/>
      <c r="F3" s="252"/>
      <c r="G3" s="252"/>
      <c r="H3" s="252"/>
      <c r="I3" s="252"/>
      <c r="J3" s="252"/>
      <c r="K3" s="41"/>
      <c r="L3" s="41"/>
    </row>
    <row r="4" spans="2:12" ht="27">
      <c r="F4" s="40" t="s">
        <v>67</v>
      </c>
      <c r="I4" s="40"/>
    </row>
    <row r="5" spans="2:12" ht="16.5" thickBot="1"/>
    <row r="6" spans="2:12" s="34" customFormat="1" ht="16.5" thickBot="1">
      <c r="B6" s="129" t="s">
        <v>66</v>
      </c>
      <c r="C6" s="130" t="s">
        <v>65</v>
      </c>
      <c r="D6" s="131"/>
      <c r="E6" s="131"/>
      <c r="F6" s="131"/>
      <c r="G6" s="132"/>
      <c r="H6" s="255" t="s">
        <v>64</v>
      </c>
      <c r="I6" s="256"/>
      <c r="J6" s="257"/>
      <c r="K6" s="258"/>
    </row>
    <row r="8" spans="2:12">
      <c r="B8" s="96"/>
      <c r="C8" s="133" t="s">
        <v>63</v>
      </c>
      <c r="D8" s="96"/>
      <c r="E8" s="96"/>
      <c r="F8" s="96"/>
      <c r="G8" s="96"/>
      <c r="H8" s="96"/>
      <c r="I8" s="96"/>
      <c r="J8" s="96"/>
    </row>
    <row r="9" spans="2:12">
      <c r="B9" s="134" t="s">
        <v>62</v>
      </c>
      <c r="C9" s="135" t="s">
        <v>61</v>
      </c>
      <c r="D9" s="135"/>
      <c r="E9" s="96"/>
      <c r="F9" s="96"/>
      <c r="G9" s="96"/>
      <c r="H9" s="136" t="e">
        <f>'(Abs)'!#REF!</f>
        <v>#REF!</v>
      </c>
      <c r="I9" s="137" t="s">
        <v>11</v>
      </c>
      <c r="J9" s="96"/>
    </row>
    <row r="10" spans="2:12">
      <c r="B10" s="134" t="s">
        <v>60</v>
      </c>
      <c r="C10" s="135" t="s">
        <v>59</v>
      </c>
      <c r="D10" s="135"/>
      <c r="E10" s="96"/>
      <c r="F10" s="96"/>
      <c r="G10" s="96"/>
      <c r="H10" s="136">
        <f>'(Abs)'!J103</f>
        <v>0</v>
      </c>
      <c r="I10" s="137" t="s">
        <v>11</v>
      </c>
      <c r="J10" s="96"/>
    </row>
    <row r="11" spans="2:12" s="36" customFormat="1">
      <c r="B11" s="138"/>
      <c r="C11" s="138"/>
      <c r="D11" s="138"/>
      <c r="E11" s="138"/>
      <c r="F11" s="138"/>
      <c r="G11" s="138"/>
      <c r="H11" s="139"/>
      <c r="I11" s="140"/>
      <c r="J11" s="138"/>
    </row>
    <row r="12" spans="2:12" s="36" customFormat="1">
      <c r="B12" s="138"/>
      <c r="C12" s="133" t="s">
        <v>104</v>
      </c>
      <c r="D12" s="138"/>
      <c r="E12" s="138"/>
      <c r="F12" s="138"/>
      <c r="G12" s="138"/>
      <c r="H12" s="139"/>
      <c r="I12" s="140"/>
      <c r="J12" s="138"/>
    </row>
    <row r="13" spans="2:12" s="36" customFormat="1">
      <c r="B13" s="134" t="s">
        <v>62</v>
      </c>
      <c r="C13" s="135" t="s">
        <v>61</v>
      </c>
      <c r="D13" s="141"/>
      <c r="E13" s="138"/>
      <c r="F13" s="138"/>
      <c r="G13" s="138"/>
      <c r="H13" s="142">
        <f>'(Abs)'!J116</f>
        <v>0</v>
      </c>
      <c r="I13" s="143" t="s">
        <v>11</v>
      </c>
      <c r="J13" s="138"/>
    </row>
    <row r="14" spans="2:12" s="36" customFormat="1">
      <c r="B14" s="134" t="s">
        <v>60</v>
      </c>
      <c r="C14" s="135" t="s">
        <v>73</v>
      </c>
      <c r="D14" s="141"/>
      <c r="E14" s="138"/>
      <c r="F14" s="138"/>
      <c r="G14" s="138"/>
      <c r="H14" s="142">
        <f>'(Abs)'!J139</f>
        <v>0</v>
      </c>
      <c r="I14" s="143" t="s">
        <v>11</v>
      </c>
      <c r="J14" s="138"/>
    </row>
    <row r="15" spans="2:12" s="36" customFormat="1">
      <c r="B15" s="134"/>
      <c r="C15" s="135"/>
      <c r="D15" s="141"/>
      <c r="E15" s="138"/>
      <c r="F15" s="138"/>
      <c r="G15" s="138"/>
      <c r="H15" s="142"/>
      <c r="I15" s="143"/>
      <c r="J15" s="138"/>
    </row>
    <row r="16" spans="2:12" s="36" customFormat="1">
      <c r="B16" s="144"/>
      <c r="C16" s="96"/>
      <c r="D16" s="138"/>
      <c r="E16" s="138"/>
      <c r="F16" s="138"/>
      <c r="G16" s="138"/>
      <c r="H16" s="139"/>
      <c r="I16" s="143"/>
      <c r="J16" s="138"/>
    </row>
    <row r="17" spans="1:11">
      <c r="B17" s="96"/>
      <c r="C17" s="133" t="s">
        <v>105</v>
      </c>
      <c r="D17" s="96"/>
      <c r="E17" s="96"/>
      <c r="F17" s="96"/>
      <c r="G17" s="96"/>
      <c r="H17" s="96"/>
      <c r="I17" s="135"/>
      <c r="J17" s="96"/>
    </row>
    <row r="18" spans="1:11">
      <c r="B18" s="134" t="s">
        <v>62</v>
      </c>
      <c r="C18" s="135" t="s">
        <v>72</v>
      </c>
      <c r="D18" s="135"/>
      <c r="E18" s="96"/>
      <c r="F18" s="96"/>
      <c r="G18" s="96"/>
      <c r="H18" s="136">
        <f>'(Abs)'!J150</f>
        <v>101870</v>
      </c>
      <c r="I18" s="143" t="s">
        <v>11</v>
      </c>
      <c r="J18" s="96"/>
    </row>
    <row r="19" spans="1:11">
      <c r="B19" s="134" t="s">
        <v>60</v>
      </c>
      <c r="C19" s="135" t="s">
        <v>73</v>
      </c>
      <c r="D19" s="135"/>
      <c r="E19" s="96"/>
      <c r="F19" s="96"/>
      <c r="G19" s="96"/>
      <c r="H19" s="136">
        <f>'(Abs)'!J180</f>
        <v>0</v>
      </c>
      <c r="I19" s="143" t="s">
        <v>11</v>
      </c>
      <c r="J19" s="96"/>
    </row>
    <row r="20" spans="1:11">
      <c r="B20" s="47"/>
      <c r="C20" s="20"/>
      <c r="D20" s="20"/>
      <c r="H20" s="45"/>
      <c r="I20" s="46"/>
    </row>
    <row r="21" spans="1:11">
      <c r="B21" s="47"/>
      <c r="C21" s="20"/>
      <c r="D21" s="20"/>
      <c r="H21" s="45"/>
      <c r="I21" s="46"/>
    </row>
    <row r="22" spans="1:11">
      <c r="B22" s="47"/>
      <c r="C22" s="20"/>
      <c r="D22" s="20"/>
      <c r="H22" s="45"/>
      <c r="I22" s="46"/>
    </row>
    <row r="23" spans="1:11">
      <c r="B23" s="47"/>
      <c r="C23" s="20"/>
      <c r="D23" s="20"/>
      <c r="H23" s="45"/>
      <c r="I23" s="46"/>
    </row>
    <row r="24" spans="1:11">
      <c r="B24" s="38"/>
      <c r="H24" s="39"/>
      <c r="I24" s="37"/>
    </row>
    <row r="25" spans="1:11" s="36" customFormat="1" ht="16.5" thickBot="1">
      <c r="A25" s="138"/>
      <c r="B25" s="144"/>
      <c r="C25" s="96"/>
      <c r="D25" s="96"/>
      <c r="E25" s="96"/>
      <c r="F25" s="96"/>
      <c r="G25" s="96"/>
      <c r="H25" s="136"/>
      <c r="I25" s="143"/>
      <c r="J25" s="138"/>
      <c r="K25" s="138"/>
    </row>
    <row r="26" spans="1:11" s="36" customFormat="1" ht="16.5" thickBot="1">
      <c r="A26" s="138"/>
      <c r="B26" s="138"/>
      <c r="C26" s="138"/>
      <c r="D26" s="138"/>
      <c r="E26" s="138"/>
      <c r="F26" s="141"/>
      <c r="G26" s="145" t="s">
        <v>58</v>
      </c>
      <c r="H26" s="146" t="e">
        <f>SUM(H9:H19)</f>
        <v>#REF!</v>
      </c>
      <c r="I26" s="147" t="s">
        <v>11</v>
      </c>
      <c r="J26" s="148"/>
      <c r="K26" s="137"/>
    </row>
    <row r="27" spans="1:11" s="36" customFormat="1" ht="16.5" thickBot="1">
      <c r="A27" s="138"/>
      <c r="B27" s="138"/>
      <c r="C27" s="138"/>
      <c r="D27" s="138"/>
      <c r="E27" s="138"/>
      <c r="F27" s="141"/>
      <c r="G27" s="145"/>
      <c r="H27" s="149"/>
      <c r="I27" s="137"/>
      <c r="J27" s="148"/>
      <c r="K27" s="137"/>
    </row>
    <row r="28" spans="1:11" s="36" customFormat="1" ht="16.5" thickBot="1">
      <c r="A28" s="138"/>
      <c r="B28" s="138"/>
      <c r="C28" s="138"/>
      <c r="D28" s="138"/>
      <c r="E28" s="138"/>
      <c r="F28" s="141"/>
      <c r="G28" s="134" t="s">
        <v>57</v>
      </c>
      <c r="H28" s="150" t="e">
        <f>ROUND(SUM(H26),-3)</f>
        <v>#REF!</v>
      </c>
      <c r="I28" s="151" t="s">
        <v>11</v>
      </c>
      <c r="J28" s="148"/>
      <c r="K28" s="137"/>
    </row>
    <row r="29" spans="1:11" s="36" customFormat="1">
      <c r="A29" s="138"/>
      <c r="B29" s="138"/>
      <c r="C29" s="138"/>
      <c r="D29" s="138"/>
      <c r="E29" s="138"/>
      <c r="F29" s="141"/>
      <c r="G29" s="134"/>
      <c r="H29" s="152"/>
      <c r="I29" s="153"/>
      <c r="J29" s="148"/>
      <c r="K29" s="137"/>
    </row>
    <row r="30" spans="1:11" s="36" customFormat="1">
      <c r="A30" s="138"/>
      <c r="B30" s="138"/>
      <c r="C30" s="138"/>
      <c r="D30" s="138"/>
      <c r="E30" s="138"/>
      <c r="F30" s="138"/>
      <c r="G30" s="144"/>
      <c r="H30" s="152"/>
      <c r="I30" s="153"/>
      <c r="J30" s="148"/>
      <c r="K30" s="137"/>
    </row>
    <row r="31" spans="1:11" s="36" customFormat="1">
      <c r="A31" s="138"/>
      <c r="B31" s="138"/>
      <c r="C31" s="138"/>
      <c r="D31" s="138"/>
      <c r="E31" s="138"/>
      <c r="F31" s="138"/>
      <c r="G31" s="144"/>
      <c r="H31" s="152"/>
      <c r="I31" s="153"/>
      <c r="J31" s="148"/>
      <c r="K31" s="137"/>
    </row>
    <row r="32" spans="1:11" s="36" customFormat="1">
      <c r="A32" s="138"/>
      <c r="B32" s="138"/>
      <c r="C32" s="138"/>
      <c r="D32" s="138"/>
      <c r="E32" s="138"/>
      <c r="F32" s="138"/>
      <c r="G32" s="144"/>
      <c r="H32" s="152"/>
      <c r="I32" s="153"/>
      <c r="J32" s="148"/>
      <c r="K32" s="137"/>
    </row>
    <row r="33" spans="1:11" s="36" customFormat="1">
      <c r="A33" s="96"/>
      <c r="B33" s="154"/>
      <c r="C33" s="155" t="s">
        <v>56</v>
      </c>
      <c r="D33" s="155"/>
      <c r="E33" s="156"/>
      <c r="F33" s="96"/>
      <c r="G33" s="254" t="s">
        <v>55</v>
      </c>
      <c r="H33" s="254"/>
      <c r="I33" s="254"/>
      <c r="J33" s="254"/>
      <c r="K33" s="254"/>
    </row>
    <row r="34" spans="1:11">
      <c r="A34" s="253" t="s">
        <v>68</v>
      </c>
      <c r="B34" s="253"/>
      <c r="C34" s="253"/>
      <c r="D34" s="253"/>
      <c r="E34" s="253"/>
      <c r="F34" s="157"/>
      <c r="G34" s="253" t="s">
        <v>69</v>
      </c>
      <c r="H34" s="253"/>
      <c r="I34" s="253"/>
      <c r="J34" s="253"/>
      <c r="K34" s="253"/>
    </row>
    <row r="35" spans="1:11">
      <c r="A35" s="96"/>
      <c r="B35" s="96"/>
      <c r="C35" s="157" t="s">
        <v>54</v>
      </c>
      <c r="D35" s="157"/>
      <c r="E35" s="157"/>
      <c r="F35" s="96"/>
      <c r="G35" s="253" t="s">
        <v>54</v>
      </c>
      <c r="H35" s="253"/>
      <c r="I35" s="253"/>
      <c r="J35" s="253"/>
      <c r="K35" s="253"/>
    </row>
    <row r="37" spans="1:11">
      <c r="F37" s="35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20"/>
  <sheetViews>
    <sheetView view="pageBreakPreview" topLeftCell="A130" zoomScaleSheetLayoutView="100" workbookViewId="0">
      <selection activeCell="C1" sqref="C1:K3"/>
    </sheetView>
  </sheetViews>
  <sheetFormatPr defaultColWidth="17.85546875" defaultRowHeight="15"/>
  <cols>
    <col min="1" max="1" width="4.85546875" style="181" customWidth="1"/>
    <col min="2" max="2" width="23" style="53" customWidth="1"/>
    <col min="3" max="3" width="7.85546875" style="53" customWidth="1"/>
    <col min="4" max="4" width="8.42578125" style="53" customWidth="1"/>
    <col min="5" max="5" width="6.5703125" style="53" customWidth="1"/>
    <col min="6" max="6" width="9.85546875" style="53" customWidth="1"/>
    <col min="7" max="7" width="7" style="53" customWidth="1"/>
    <col min="8" max="8" width="1.28515625" style="53" customWidth="1"/>
    <col min="9" max="9" width="8.7109375" style="54" customWidth="1"/>
    <col min="10" max="10" width="10.5703125" style="55" customWidth="1"/>
    <col min="11" max="11" width="4.85546875" style="56" customWidth="1"/>
    <col min="12" max="250" width="9.140625" style="53" customWidth="1"/>
    <col min="251" max="251" width="5.7109375" style="53" customWidth="1"/>
    <col min="252" max="255" width="9.140625" style="53" hidden="1" customWidth="1"/>
    <col min="256" max="16384" width="17.85546875" style="53"/>
  </cols>
  <sheetData>
    <row r="1" spans="1:11" ht="15" customHeight="1">
      <c r="A1" s="259" t="s">
        <v>5</v>
      </c>
      <c r="B1" s="259"/>
      <c r="C1" s="260" t="s">
        <v>327</v>
      </c>
      <c r="D1" s="260"/>
      <c r="E1" s="260"/>
      <c r="F1" s="260"/>
      <c r="G1" s="260"/>
      <c r="H1" s="260"/>
      <c r="I1" s="260"/>
      <c r="J1" s="260"/>
      <c r="K1" s="260"/>
    </row>
    <row r="2" spans="1:11" ht="15" customHeight="1">
      <c r="C2" s="260"/>
      <c r="D2" s="260"/>
      <c r="E2" s="260"/>
      <c r="F2" s="260"/>
      <c r="G2" s="260"/>
      <c r="H2" s="260"/>
      <c r="I2" s="260"/>
      <c r="J2" s="260"/>
      <c r="K2" s="260"/>
    </row>
    <row r="3" spans="1:11" ht="12" customHeight="1">
      <c r="C3" s="260"/>
      <c r="D3" s="260"/>
      <c r="E3" s="260"/>
      <c r="F3" s="260"/>
      <c r="G3" s="260"/>
      <c r="H3" s="260"/>
      <c r="I3" s="260"/>
      <c r="J3" s="260"/>
      <c r="K3" s="260"/>
    </row>
    <row r="4" spans="1:11" ht="15.75">
      <c r="D4" s="182" t="s">
        <v>19</v>
      </c>
      <c r="H4" s="133"/>
    </row>
    <row r="5" spans="1:11" ht="15" customHeight="1">
      <c r="F5" s="183"/>
    </row>
    <row r="6" spans="1:11" ht="15" customHeight="1">
      <c r="A6" s="184" t="s">
        <v>18</v>
      </c>
      <c r="B6" s="261" t="s">
        <v>20</v>
      </c>
      <c r="C6" s="261"/>
      <c r="D6" s="261"/>
      <c r="E6" s="262" t="s">
        <v>21</v>
      </c>
      <c r="F6" s="262"/>
      <c r="G6" s="262"/>
      <c r="H6" s="262"/>
      <c r="I6" s="185"/>
      <c r="J6" s="263" t="s">
        <v>15</v>
      </c>
      <c r="K6" s="263"/>
    </row>
    <row r="7" spans="1:11" ht="15.75">
      <c r="A7" s="50"/>
      <c r="B7" s="44" t="s">
        <v>78</v>
      </c>
      <c r="C7" s="52"/>
    </row>
    <row r="8" spans="1:11" ht="15.75">
      <c r="A8" s="50"/>
      <c r="B8" s="44" t="s">
        <v>52</v>
      </c>
      <c r="C8" s="52"/>
    </row>
    <row r="9" spans="1:11" ht="15.75">
      <c r="A9" s="50">
        <v>1</v>
      </c>
      <c r="B9" s="51" t="s">
        <v>127</v>
      </c>
      <c r="C9" s="52"/>
      <c r="J9" s="53"/>
      <c r="K9" s="53"/>
    </row>
    <row r="10" spans="1:11" ht="15.75">
      <c r="A10" s="50"/>
      <c r="B10" s="51" t="s">
        <v>240</v>
      </c>
      <c r="C10" s="52"/>
      <c r="E10" s="53" t="s">
        <v>241</v>
      </c>
      <c r="J10" s="55">
        <f>1*2*(30+15)*0.5</f>
        <v>45</v>
      </c>
      <c r="K10" s="56" t="s">
        <v>10</v>
      </c>
    </row>
    <row r="11" spans="1:11" ht="15.75">
      <c r="A11" s="50"/>
      <c r="B11" s="51" t="s">
        <v>242</v>
      </c>
      <c r="C11" s="52"/>
      <c r="E11" s="53" t="s">
        <v>243</v>
      </c>
      <c r="J11" s="55">
        <f>1*30*15</f>
        <v>450</v>
      </c>
      <c r="K11" s="56" t="s">
        <v>10</v>
      </c>
    </row>
    <row r="12" spans="1:11" ht="15.75">
      <c r="A12" s="50"/>
      <c r="B12" s="51" t="s">
        <v>158</v>
      </c>
      <c r="C12" s="52"/>
      <c r="E12" s="53" t="s">
        <v>244</v>
      </c>
      <c r="J12" s="55">
        <f>1*2*(15+12)*0.5</f>
        <v>27</v>
      </c>
      <c r="K12" s="56" t="s">
        <v>10</v>
      </c>
    </row>
    <row r="13" spans="1:11" ht="15.75">
      <c r="A13" s="50"/>
      <c r="B13" s="51" t="s">
        <v>242</v>
      </c>
      <c r="C13" s="52"/>
      <c r="E13" s="53" t="s">
        <v>245</v>
      </c>
      <c r="J13" s="55">
        <f>1*15*12</f>
        <v>180</v>
      </c>
      <c r="K13" s="56" t="s">
        <v>10</v>
      </c>
    </row>
    <row r="14" spans="1:11" ht="15.75">
      <c r="A14" s="50"/>
      <c r="B14" s="44"/>
      <c r="C14" s="52"/>
      <c r="J14" s="57">
        <f>SUM(J10:J13)</f>
        <v>702</v>
      </c>
      <c r="K14" s="58" t="s">
        <v>10</v>
      </c>
    </row>
    <row r="15" spans="1:11" ht="15.75">
      <c r="A15" s="50"/>
      <c r="B15" s="51"/>
      <c r="C15" s="52"/>
    </row>
    <row r="16" spans="1:11" ht="15.75">
      <c r="A16" s="50"/>
      <c r="B16" s="51" t="s">
        <v>75</v>
      </c>
      <c r="C16" s="52"/>
    </row>
    <row r="17" spans="1:12" ht="15.75">
      <c r="A17" s="50"/>
      <c r="B17" s="51" t="s">
        <v>144</v>
      </c>
      <c r="C17" s="52"/>
      <c r="E17" s="53" t="s">
        <v>246</v>
      </c>
      <c r="J17" s="55">
        <f>4*3.5*8</f>
        <v>112</v>
      </c>
      <c r="K17" s="56" t="s">
        <v>10</v>
      </c>
    </row>
    <row r="18" spans="1:12" ht="15.75">
      <c r="A18" s="50"/>
      <c r="B18" s="51" t="s">
        <v>156</v>
      </c>
      <c r="C18" s="52"/>
      <c r="E18" s="53" t="s">
        <v>129</v>
      </c>
      <c r="J18" s="55">
        <f>1*2.5*7</f>
        <v>17.5</v>
      </c>
      <c r="K18" s="56" t="s">
        <v>10</v>
      </c>
    </row>
    <row r="19" spans="1:12" ht="15.75">
      <c r="A19" s="50"/>
      <c r="B19" s="44"/>
      <c r="C19" s="52"/>
      <c r="J19" s="57">
        <f>SUM(I17:J18)</f>
        <v>129.5</v>
      </c>
      <c r="K19" s="58" t="s">
        <v>10</v>
      </c>
    </row>
    <row r="20" spans="1:12" ht="15.75">
      <c r="A20" s="50"/>
      <c r="B20" s="44"/>
      <c r="C20" s="52"/>
    </row>
    <row r="21" spans="1:12" ht="15.75">
      <c r="A21" s="50"/>
      <c r="B21" s="51"/>
      <c r="C21" s="52"/>
      <c r="J21" s="55">
        <f>J14-J19</f>
        <v>572.5</v>
      </c>
      <c r="K21" s="56" t="s">
        <v>10</v>
      </c>
    </row>
    <row r="22" spans="1:12" ht="15" customHeight="1">
      <c r="A22" s="50"/>
      <c r="B22" s="51"/>
      <c r="C22" s="52"/>
      <c r="L22" s="186"/>
    </row>
    <row r="23" spans="1:12" ht="15" customHeight="1">
      <c r="A23" s="50">
        <v>2</v>
      </c>
      <c r="B23" s="51" t="s">
        <v>247</v>
      </c>
      <c r="C23" s="52"/>
      <c r="L23" s="186"/>
    </row>
    <row r="24" spans="1:12" ht="15" customHeight="1">
      <c r="A24" s="50"/>
      <c r="B24" s="51" t="s">
        <v>248</v>
      </c>
      <c r="C24" s="52"/>
      <c r="E24" s="53" t="s">
        <v>326</v>
      </c>
      <c r="J24" s="55">
        <v>100</v>
      </c>
      <c r="K24" s="56" t="s">
        <v>10</v>
      </c>
      <c r="L24" s="186"/>
    </row>
    <row r="25" spans="1:12" ht="15" customHeight="1">
      <c r="A25" s="50"/>
      <c r="B25" s="44"/>
      <c r="C25" s="52"/>
      <c r="J25" s="57"/>
      <c r="K25" s="58"/>
      <c r="L25" s="186"/>
    </row>
    <row r="26" spans="1:12" ht="15" customHeight="1">
      <c r="A26" s="50">
        <v>3</v>
      </c>
      <c r="B26" s="51" t="s">
        <v>249</v>
      </c>
      <c r="C26" s="52"/>
      <c r="L26" s="186"/>
    </row>
    <row r="27" spans="1:12" ht="15" customHeight="1">
      <c r="A27" s="50"/>
      <c r="B27" s="51" t="s">
        <v>107</v>
      </c>
      <c r="C27" s="52"/>
      <c r="E27" s="53" t="s">
        <v>250</v>
      </c>
      <c r="J27" s="55">
        <f>2*(8+3.5+8)</f>
        <v>39</v>
      </c>
      <c r="K27" s="56" t="s">
        <v>10</v>
      </c>
      <c r="L27" s="186"/>
    </row>
    <row r="28" spans="1:12" ht="15" customHeight="1">
      <c r="A28" s="50"/>
      <c r="B28" s="51" t="s">
        <v>107</v>
      </c>
      <c r="C28" s="52"/>
      <c r="E28" s="53" t="s">
        <v>157</v>
      </c>
      <c r="J28" s="55">
        <f>1*(7+2.5+7)</f>
        <v>16.5</v>
      </c>
      <c r="K28" s="56" t="s">
        <v>10</v>
      </c>
      <c r="L28" s="186"/>
    </row>
    <row r="29" spans="1:12" ht="15" customHeight="1">
      <c r="A29" s="50"/>
      <c r="B29" s="51" t="s">
        <v>107</v>
      </c>
      <c r="C29" s="52"/>
      <c r="E29" s="53" t="s">
        <v>251</v>
      </c>
      <c r="J29" s="55">
        <f>3*(8+3.5+8)</f>
        <v>58.5</v>
      </c>
      <c r="K29" s="56" t="s">
        <v>10</v>
      </c>
      <c r="L29" s="186"/>
    </row>
    <row r="30" spans="1:12" ht="15" customHeight="1">
      <c r="A30" s="50"/>
      <c r="B30" s="51"/>
      <c r="C30" s="52"/>
      <c r="J30" s="57">
        <f>SUM(J27:J29)</f>
        <v>114</v>
      </c>
      <c r="K30" s="58" t="s">
        <v>10</v>
      </c>
      <c r="L30" s="186"/>
    </row>
    <row r="31" spans="1:12" ht="15" customHeight="1">
      <c r="A31" s="50"/>
      <c r="B31" s="44"/>
      <c r="C31" s="52"/>
      <c r="J31" s="57"/>
      <c r="K31" s="58"/>
      <c r="L31" s="186"/>
    </row>
    <row r="32" spans="1:12" ht="15" customHeight="1">
      <c r="A32" s="50">
        <v>4</v>
      </c>
      <c r="B32" s="51" t="s">
        <v>252</v>
      </c>
      <c r="C32" s="52"/>
      <c r="J32" s="57"/>
      <c r="K32" s="58"/>
      <c r="L32" s="186"/>
    </row>
    <row r="33" spans="1:12" ht="15" customHeight="1">
      <c r="A33" s="50"/>
      <c r="B33" s="44" t="s">
        <v>107</v>
      </c>
      <c r="C33" s="52"/>
      <c r="E33" s="53" t="s">
        <v>281</v>
      </c>
      <c r="J33" s="55">
        <f>2*3.5*7</f>
        <v>49</v>
      </c>
      <c r="K33" s="56" t="s">
        <v>10</v>
      </c>
      <c r="L33" s="186"/>
    </row>
    <row r="34" spans="1:12" ht="15" customHeight="1">
      <c r="A34" s="50"/>
      <c r="B34" s="44" t="s">
        <v>107</v>
      </c>
      <c r="C34" s="52"/>
      <c r="E34" s="53" t="s">
        <v>129</v>
      </c>
      <c r="J34" s="55">
        <f>1*2.5*7</f>
        <v>17.5</v>
      </c>
      <c r="K34" s="56" t="s">
        <v>10</v>
      </c>
      <c r="L34" s="186"/>
    </row>
    <row r="35" spans="1:12" ht="15" customHeight="1">
      <c r="A35" s="50"/>
      <c r="B35" s="44"/>
      <c r="C35" s="52"/>
      <c r="J35" s="57">
        <f>SUM(J33:J34)</f>
        <v>66.5</v>
      </c>
      <c r="K35" s="58" t="s">
        <v>10</v>
      </c>
      <c r="L35" s="186"/>
    </row>
    <row r="36" spans="1:12" ht="15" customHeight="1">
      <c r="A36" s="50"/>
      <c r="B36" s="44"/>
      <c r="C36" s="52"/>
      <c r="J36" s="57"/>
      <c r="K36" s="58"/>
      <c r="L36" s="186"/>
    </row>
    <row r="37" spans="1:12" ht="15" customHeight="1">
      <c r="A37" s="50">
        <v>5</v>
      </c>
      <c r="B37" s="51" t="s">
        <v>253</v>
      </c>
      <c r="C37" s="52"/>
      <c r="J37" s="57"/>
      <c r="K37" s="58"/>
      <c r="L37" s="186"/>
    </row>
    <row r="38" spans="1:12" ht="15" customHeight="1">
      <c r="A38" s="50"/>
      <c r="B38" s="44"/>
      <c r="C38" s="52"/>
      <c r="E38" s="53" t="s">
        <v>254</v>
      </c>
      <c r="J38" s="55">
        <f>2*5*3.5*8</f>
        <v>280</v>
      </c>
      <c r="K38" s="56" t="s">
        <v>10</v>
      </c>
      <c r="L38" s="186"/>
    </row>
    <row r="39" spans="1:12" ht="15" customHeight="1">
      <c r="A39" s="50"/>
      <c r="B39" s="44"/>
      <c r="C39" s="52"/>
      <c r="E39" s="53" t="s">
        <v>255</v>
      </c>
      <c r="J39" s="55">
        <f>2*1*2.5*7</f>
        <v>35</v>
      </c>
      <c r="K39" s="56" t="s">
        <v>10</v>
      </c>
      <c r="L39" s="186"/>
    </row>
    <row r="40" spans="1:12" ht="15" customHeight="1">
      <c r="A40" s="50"/>
      <c r="B40" s="44"/>
      <c r="C40" s="52"/>
      <c r="J40" s="57">
        <f>SUM(J38:J39)</f>
        <v>315</v>
      </c>
      <c r="K40" s="58" t="s">
        <v>10</v>
      </c>
      <c r="L40" s="186"/>
    </row>
    <row r="41" spans="1:12" ht="15" customHeight="1">
      <c r="A41" s="50"/>
      <c r="B41" s="44"/>
      <c r="C41" s="52"/>
      <c r="J41" s="57"/>
      <c r="K41" s="58"/>
      <c r="L41" s="186"/>
    </row>
    <row r="42" spans="1:12" ht="15" customHeight="1">
      <c r="A42" s="50">
        <v>6</v>
      </c>
      <c r="B42" s="51" t="s">
        <v>162</v>
      </c>
      <c r="C42" s="52"/>
      <c r="J42" s="57"/>
      <c r="K42" s="58"/>
      <c r="L42" s="186"/>
    </row>
    <row r="43" spans="1:12" ht="15" customHeight="1">
      <c r="A43" s="50"/>
      <c r="B43" s="44"/>
      <c r="C43" s="52"/>
      <c r="E43" s="53" t="s">
        <v>256</v>
      </c>
      <c r="J43" s="176">
        <v>6</v>
      </c>
      <c r="K43" s="58" t="s">
        <v>3</v>
      </c>
      <c r="L43" s="186"/>
    </row>
    <row r="44" spans="1:12" ht="15" customHeight="1">
      <c r="A44" s="50"/>
      <c r="B44" s="44"/>
      <c r="C44" s="52"/>
      <c r="J44" s="57"/>
      <c r="K44" s="58"/>
      <c r="L44" s="186"/>
    </row>
    <row r="45" spans="1:12" ht="15" customHeight="1">
      <c r="A45" s="50">
        <v>7</v>
      </c>
      <c r="B45" s="51" t="s">
        <v>257</v>
      </c>
      <c r="C45" s="52"/>
      <c r="J45" s="57"/>
      <c r="K45" s="58"/>
      <c r="L45" s="186"/>
    </row>
    <row r="46" spans="1:12" ht="15" customHeight="1">
      <c r="A46" s="50"/>
      <c r="B46" s="51" t="s">
        <v>258</v>
      </c>
      <c r="C46" s="52"/>
      <c r="E46" s="53" t="s">
        <v>259</v>
      </c>
      <c r="J46" s="57">
        <f>1*120*9</f>
        <v>1080</v>
      </c>
      <c r="K46" s="58" t="s">
        <v>10</v>
      </c>
      <c r="L46" s="186"/>
    </row>
    <row r="47" spans="1:12" ht="15" customHeight="1">
      <c r="A47" s="50"/>
      <c r="B47" s="44"/>
      <c r="C47" s="52"/>
      <c r="J47" s="57"/>
      <c r="K47" s="58"/>
      <c r="L47" s="186"/>
    </row>
    <row r="48" spans="1:12" ht="15" customHeight="1">
      <c r="A48" s="50"/>
      <c r="B48" s="44" t="s">
        <v>163</v>
      </c>
      <c r="C48" s="52"/>
    </row>
    <row r="49" spans="1:11" ht="15" customHeight="1">
      <c r="A49" s="50">
        <v>1</v>
      </c>
      <c r="B49" s="51" t="s">
        <v>120</v>
      </c>
      <c r="C49" s="52"/>
    </row>
    <row r="50" spans="1:11" ht="15" customHeight="1">
      <c r="A50" s="50"/>
      <c r="B50" s="51" t="s">
        <v>240</v>
      </c>
      <c r="C50" s="52"/>
      <c r="E50" s="53" t="s">
        <v>243</v>
      </c>
      <c r="J50" s="55">
        <f>1*30*15</f>
        <v>450</v>
      </c>
      <c r="K50" s="56" t="s">
        <v>10</v>
      </c>
    </row>
    <row r="51" spans="1:11" ht="15" customHeight="1">
      <c r="A51" s="50"/>
      <c r="B51" s="44"/>
      <c r="C51" s="52"/>
      <c r="J51" s="57">
        <f>SUM(J50:J50)</f>
        <v>450</v>
      </c>
      <c r="K51" s="58" t="s">
        <v>10</v>
      </c>
    </row>
    <row r="52" spans="1:11" ht="15" customHeight="1">
      <c r="A52" s="50"/>
      <c r="B52" s="44"/>
      <c r="C52" s="52"/>
      <c r="J52" s="57"/>
      <c r="K52" s="58"/>
    </row>
    <row r="53" spans="1:11" ht="15" customHeight="1">
      <c r="A53" s="50">
        <v>2</v>
      </c>
      <c r="B53" s="51" t="s">
        <v>165</v>
      </c>
      <c r="C53" s="52"/>
      <c r="J53" s="53"/>
      <c r="K53" s="53"/>
    </row>
    <row r="54" spans="1:11" ht="15" customHeight="1">
      <c r="A54" s="50"/>
      <c r="B54" s="44" t="s">
        <v>145</v>
      </c>
      <c r="C54" s="52"/>
      <c r="E54" s="53" t="s">
        <v>261</v>
      </c>
      <c r="J54" s="55">
        <f>3*10*7</f>
        <v>210</v>
      </c>
      <c r="K54" s="56" t="s">
        <v>10</v>
      </c>
    </row>
    <row r="55" spans="1:11" ht="15" customHeight="1">
      <c r="A55" s="50"/>
      <c r="B55" s="44" t="s">
        <v>145</v>
      </c>
      <c r="C55" s="52"/>
      <c r="E55" s="53" t="s">
        <v>155</v>
      </c>
      <c r="J55" s="55">
        <f>1*5*7</f>
        <v>35</v>
      </c>
      <c r="K55" s="56" t="s">
        <v>10</v>
      </c>
    </row>
    <row r="56" spans="1:11" ht="15" customHeight="1">
      <c r="A56" s="50"/>
      <c r="B56" s="44"/>
      <c r="C56" s="52"/>
      <c r="J56" s="57">
        <f>SUM(J54:J55)</f>
        <v>245</v>
      </c>
      <c r="K56" s="58" t="s">
        <v>10</v>
      </c>
    </row>
    <row r="57" spans="1:11" ht="15" customHeight="1">
      <c r="A57" s="50"/>
      <c r="B57" s="44"/>
      <c r="C57" s="52"/>
      <c r="J57" s="57"/>
      <c r="K57" s="58"/>
    </row>
    <row r="58" spans="1:11" ht="15" customHeight="1">
      <c r="A58" s="50">
        <v>3</v>
      </c>
      <c r="B58" s="51" t="s">
        <v>132</v>
      </c>
      <c r="C58" s="52"/>
    </row>
    <row r="59" spans="1:11" ht="15" customHeight="1">
      <c r="A59" s="50"/>
      <c r="B59" s="51" t="s">
        <v>262</v>
      </c>
      <c r="C59" s="52"/>
      <c r="E59" s="53" t="s">
        <v>266</v>
      </c>
      <c r="J59" s="55">
        <f>2*(30+15)*0.5</f>
        <v>45</v>
      </c>
      <c r="K59" s="56" t="s">
        <v>10</v>
      </c>
    </row>
    <row r="60" spans="1:11" ht="15" customHeight="1">
      <c r="A60" s="50"/>
      <c r="B60" s="51" t="s">
        <v>242</v>
      </c>
      <c r="C60" s="52"/>
      <c r="E60" s="53" t="s">
        <v>243</v>
      </c>
      <c r="J60" s="55">
        <f>1*30*15</f>
        <v>450</v>
      </c>
      <c r="K60" s="56" t="s">
        <v>10</v>
      </c>
    </row>
    <row r="61" spans="1:11" ht="15" customHeight="1">
      <c r="A61" s="50"/>
      <c r="B61" s="51" t="s">
        <v>158</v>
      </c>
      <c r="C61" s="52"/>
      <c r="E61" s="53" t="s">
        <v>245</v>
      </c>
      <c r="J61" s="55">
        <f>1*15*12</f>
        <v>180</v>
      </c>
      <c r="K61" s="56" t="s">
        <v>10</v>
      </c>
    </row>
    <row r="62" spans="1:11" ht="15" customHeight="1">
      <c r="A62" s="50"/>
      <c r="B62" s="51" t="s">
        <v>158</v>
      </c>
      <c r="C62" s="52"/>
      <c r="E62" s="53" t="s">
        <v>267</v>
      </c>
      <c r="J62" s="55">
        <f>2*(15+12)*0.5</f>
        <v>27</v>
      </c>
      <c r="K62" s="56" t="s">
        <v>10</v>
      </c>
    </row>
    <row r="63" spans="1:11" ht="15" customHeight="1">
      <c r="A63" s="50"/>
      <c r="B63" s="51" t="s">
        <v>263</v>
      </c>
      <c r="C63" s="52"/>
      <c r="E63" s="53" t="s">
        <v>268</v>
      </c>
      <c r="J63" s="55">
        <f>2*120*4</f>
        <v>960</v>
      </c>
      <c r="K63" s="56" t="s">
        <v>10</v>
      </c>
    </row>
    <row r="64" spans="1:11" ht="15" customHeight="1">
      <c r="A64" s="50"/>
      <c r="B64" s="51" t="s">
        <v>264</v>
      </c>
      <c r="C64" s="52"/>
      <c r="E64" s="53" t="s">
        <v>269</v>
      </c>
      <c r="J64" s="55">
        <f>1*20*9</f>
        <v>180</v>
      </c>
      <c r="K64" s="56" t="s">
        <v>10</v>
      </c>
    </row>
    <row r="65" spans="1:11" ht="15" customHeight="1">
      <c r="A65" s="50"/>
      <c r="B65" s="51" t="s">
        <v>262</v>
      </c>
      <c r="C65" s="52"/>
      <c r="E65" s="53" t="s">
        <v>270</v>
      </c>
      <c r="J65" s="55">
        <f>2*(25+7)*0.5</f>
        <v>32</v>
      </c>
      <c r="K65" s="56" t="s">
        <v>10</v>
      </c>
    </row>
    <row r="66" spans="1:11" ht="15" customHeight="1">
      <c r="A66" s="50"/>
      <c r="B66" s="51" t="s">
        <v>242</v>
      </c>
      <c r="C66" s="52"/>
      <c r="E66" s="53" t="s">
        <v>260</v>
      </c>
      <c r="J66" s="55">
        <f>1*25*7</f>
        <v>175</v>
      </c>
      <c r="K66" s="56" t="s">
        <v>10</v>
      </c>
    </row>
    <row r="67" spans="1:11" ht="15" customHeight="1">
      <c r="A67" s="50"/>
      <c r="B67" s="51" t="s">
        <v>265</v>
      </c>
      <c r="C67" s="52"/>
      <c r="E67" s="53" t="s">
        <v>271</v>
      </c>
      <c r="J67" s="55">
        <f>2*2*(8+7)*0.5</f>
        <v>30</v>
      </c>
      <c r="K67" s="56" t="s">
        <v>10</v>
      </c>
    </row>
    <row r="68" spans="1:11" ht="15" customHeight="1">
      <c r="A68" s="50"/>
      <c r="B68" s="44"/>
      <c r="C68" s="52"/>
      <c r="E68" s="53" t="s">
        <v>272</v>
      </c>
      <c r="J68" s="55">
        <f>2*1*8*7</f>
        <v>112</v>
      </c>
      <c r="K68" s="56" t="s">
        <v>10</v>
      </c>
    </row>
    <row r="69" spans="1:11" ht="15" customHeight="1">
      <c r="A69" s="50"/>
      <c r="B69" s="44"/>
      <c r="C69" s="52"/>
      <c r="J69" s="57">
        <f>SUM(J59:J68)</f>
        <v>2191</v>
      </c>
      <c r="K69" s="58" t="s">
        <v>10</v>
      </c>
    </row>
    <row r="70" spans="1:11" ht="15" customHeight="1">
      <c r="A70" s="50">
        <v>4</v>
      </c>
      <c r="B70" s="51" t="s">
        <v>166</v>
      </c>
      <c r="C70" s="52"/>
    </row>
    <row r="71" spans="1:11" ht="15" customHeight="1">
      <c r="A71" s="50"/>
      <c r="B71" s="51" t="s">
        <v>263</v>
      </c>
      <c r="C71" s="52"/>
      <c r="E71" s="53" t="s">
        <v>274</v>
      </c>
      <c r="J71" s="55">
        <f>2*120*8</f>
        <v>1920</v>
      </c>
      <c r="K71" s="56" t="s">
        <v>10</v>
      </c>
    </row>
    <row r="72" spans="1:11" ht="15" customHeight="1">
      <c r="A72" s="50"/>
      <c r="B72" s="51" t="s">
        <v>273</v>
      </c>
      <c r="C72" s="52"/>
      <c r="E72" s="53" t="s">
        <v>275</v>
      </c>
      <c r="J72" s="55">
        <f>2*(30+15)*9</f>
        <v>810</v>
      </c>
      <c r="K72" s="56" t="s">
        <v>10</v>
      </c>
    </row>
    <row r="73" spans="1:11" ht="15" customHeight="1">
      <c r="A73" s="50"/>
      <c r="B73" s="51" t="s">
        <v>131</v>
      </c>
      <c r="C73" s="52"/>
      <c r="E73" s="53" t="s">
        <v>276</v>
      </c>
      <c r="J73" s="55">
        <f>2*(25+7)*8</f>
        <v>512</v>
      </c>
      <c r="K73" s="56" t="s">
        <v>10</v>
      </c>
    </row>
    <row r="74" spans="1:11" ht="15" customHeight="1">
      <c r="A74" s="50"/>
      <c r="B74" s="51" t="s">
        <v>167</v>
      </c>
      <c r="C74" s="52"/>
      <c r="E74" s="53" t="s">
        <v>277</v>
      </c>
      <c r="J74" s="55">
        <f>2*(8+5)*4</f>
        <v>104</v>
      </c>
      <c r="K74" s="56" t="s">
        <v>10</v>
      </c>
    </row>
    <row r="75" spans="1:11" ht="15" customHeight="1">
      <c r="A75" s="50"/>
      <c r="B75" s="51" t="s">
        <v>142</v>
      </c>
      <c r="C75" s="52"/>
      <c r="E75" s="53" t="s">
        <v>278</v>
      </c>
      <c r="J75" s="55">
        <f>2*(15+12)*9</f>
        <v>486</v>
      </c>
      <c r="K75" s="56" t="s">
        <v>10</v>
      </c>
    </row>
    <row r="76" spans="1:11" ht="15" customHeight="1">
      <c r="A76" s="50"/>
      <c r="B76" s="51" t="s">
        <v>160</v>
      </c>
      <c r="C76" s="52"/>
      <c r="E76" s="53" t="s">
        <v>274</v>
      </c>
      <c r="J76" s="55">
        <f>2*120*8</f>
        <v>1920</v>
      </c>
      <c r="K76" s="56" t="s">
        <v>10</v>
      </c>
    </row>
    <row r="77" spans="1:11" ht="15" customHeight="1">
      <c r="A77" s="50"/>
      <c r="B77" s="51" t="s">
        <v>145</v>
      </c>
      <c r="C77" s="52"/>
      <c r="E77" s="53" t="s">
        <v>279</v>
      </c>
      <c r="J77" s="55">
        <f>2*(9+7)*9</f>
        <v>288</v>
      </c>
      <c r="K77" s="56" t="s">
        <v>10</v>
      </c>
    </row>
    <row r="78" spans="1:11" ht="15" customHeight="1">
      <c r="A78" s="50"/>
      <c r="B78" s="44"/>
      <c r="C78" s="52"/>
      <c r="J78" s="57">
        <f>SUM(J71:J77)</f>
        <v>6040</v>
      </c>
      <c r="K78" s="58" t="s">
        <v>10</v>
      </c>
    </row>
    <row r="79" spans="1:11" ht="15" customHeight="1">
      <c r="A79" s="50"/>
      <c r="B79" s="51" t="s">
        <v>168</v>
      </c>
      <c r="C79" s="52"/>
    </row>
    <row r="80" spans="1:11" ht="15" customHeight="1">
      <c r="A80" s="50"/>
      <c r="B80" s="51" t="s">
        <v>106</v>
      </c>
      <c r="C80" s="52"/>
      <c r="E80" s="53" t="s">
        <v>280</v>
      </c>
      <c r="J80" s="55">
        <f>24*1.5*3.5</f>
        <v>126</v>
      </c>
      <c r="K80" s="56" t="s">
        <v>10</v>
      </c>
    </row>
    <row r="81" spans="1:11" ht="15" customHeight="1">
      <c r="A81" s="50"/>
      <c r="B81" s="51" t="s">
        <v>107</v>
      </c>
      <c r="C81" s="52"/>
      <c r="E81" s="53" t="s">
        <v>281</v>
      </c>
      <c r="J81" s="55">
        <f>2*3.5*7</f>
        <v>49</v>
      </c>
      <c r="K81" s="56" t="s">
        <v>10</v>
      </c>
    </row>
    <row r="82" spans="1:11" ht="15" customHeight="1">
      <c r="A82" s="50"/>
      <c r="B82" s="51" t="s">
        <v>107</v>
      </c>
      <c r="C82" s="52"/>
      <c r="E82" s="53" t="s">
        <v>161</v>
      </c>
      <c r="J82" s="55">
        <f>2*2.5*7</f>
        <v>35</v>
      </c>
      <c r="K82" s="56" t="s">
        <v>10</v>
      </c>
    </row>
    <row r="83" spans="1:11" ht="15" customHeight="1">
      <c r="A83" s="50"/>
      <c r="B83" s="51" t="s">
        <v>107</v>
      </c>
      <c r="C83" s="52"/>
      <c r="E83" s="53" t="s">
        <v>282</v>
      </c>
      <c r="J83" s="55">
        <f>2*3.5*8</f>
        <v>56</v>
      </c>
      <c r="K83" s="56" t="s">
        <v>10</v>
      </c>
    </row>
    <row r="84" spans="1:11" ht="15" customHeight="1">
      <c r="A84" s="50"/>
      <c r="B84" s="44"/>
      <c r="C84" s="52"/>
      <c r="J84" s="57">
        <f>SUM(J80:J83)</f>
        <v>266</v>
      </c>
      <c r="K84" s="58" t="s">
        <v>10</v>
      </c>
    </row>
    <row r="85" spans="1:11" ht="15" customHeight="1">
      <c r="A85" s="50"/>
      <c r="B85" s="44"/>
      <c r="C85" s="52"/>
    </row>
    <row r="86" spans="1:11" ht="15" customHeight="1">
      <c r="A86" s="50"/>
      <c r="B86" s="44"/>
      <c r="C86" s="52"/>
      <c r="J86" s="57">
        <f>J78-J84</f>
        <v>5774</v>
      </c>
      <c r="K86" s="58" t="s">
        <v>10</v>
      </c>
    </row>
    <row r="87" spans="1:11" ht="15" customHeight="1">
      <c r="A87" s="50"/>
      <c r="B87" s="44"/>
      <c r="C87" s="52"/>
      <c r="J87" s="57"/>
      <c r="K87" s="58"/>
    </row>
    <row r="88" spans="1:11" ht="15" customHeight="1">
      <c r="A88" s="50">
        <v>1</v>
      </c>
      <c r="B88" s="51" t="s">
        <v>283</v>
      </c>
      <c r="C88" s="52"/>
    </row>
    <row r="89" spans="1:11" ht="15" customHeight="1">
      <c r="A89" s="50"/>
      <c r="B89" s="44"/>
      <c r="C89" s="52"/>
      <c r="E89" s="53" t="s">
        <v>284</v>
      </c>
      <c r="J89" s="55">
        <f>2*(14.75+9.75)*9</f>
        <v>441</v>
      </c>
      <c r="K89" s="56" t="s">
        <v>10</v>
      </c>
    </row>
    <row r="90" spans="1:11" ht="15" customHeight="1">
      <c r="A90" s="50"/>
      <c r="B90" s="44"/>
      <c r="C90" s="52"/>
      <c r="E90" s="53" t="s">
        <v>284</v>
      </c>
      <c r="J90" s="55">
        <f>2*(14.75+9.75)*9</f>
        <v>441</v>
      </c>
      <c r="K90" s="56" t="s">
        <v>10</v>
      </c>
    </row>
    <row r="91" spans="1:11" ht="15" customHeight="1">
      <c r="A91" s="50"/>
      <c r="B91" s="44"/>
      <c r="C91" s="52"/>
      <c r="J91" s="57">
        <f>SUM(J89:J90)</f>
        <v>882</v>
      </c>
      <c r="K91" s="58" t="s">
        <v>10</v>
      </c>
    </row>
    <row r="92" spans="1:11" ht="15" customHeight="1">
      <c r="A92" s="50"/>
      <c r="B92" s="51"/>
      <c r="C92" s="52"/>
    </row>
    <row r="93" spans="1:11" ht="15" customHeight="1">
      <c r="A93" s="50"/>
      <c r="B93" s="51" t="s">
        <v>75</v>
      </c>
      <c r="C93" s="52"/>
    </row>
    <row r="94" spans="1:11" ht="15" customHeight="1">
      <c r="A94" s="50"/>
      <c r="B94" s="51" t="s">
        <v>107</v>
      </c>
      <c r="C94" s="52"/>
      <c r="E94" s="53" t="s">
        <v>285</v>
      </c>
      <c r="J94" s="55">
        <f>3*3.5*8</f>
        <v>84</v>
      </c>
      <c r="K94" s="56" t="s">
        <v>10</v>
      </c>
    </row>
    <row r="95" spans="1:11" ht="15" customHeight="1">
      <c r="A95" s="50"/>
      <c r="B95" s="51" t="s">
        <v>107</v>
      </c>
      <c r="C95" s="52"/>
      <c r="E95" s="53" t="s">
        <v>286</v>
      </c>
      <c r="J95" s="55">
        <f>3*4*4</f>
        <v>48</v>
      </c>
      <c r="K95" s="56" t="s">
        <v>10</v>
      </c>
    </row>
    <row r="96" spans="1:11" ht="15" customHeight="1">
      <c r="A96" s="50"/>
      <c r="B96" s="51"/>
      <c r="C96" s="52"/>
      <c r="J96" s="55">
        <f>SUM(J94:J95)</f>
        <v>132</v>
      </c>
      <c r="K96" s="56" t="s">
        <v>10</v>
      </c>
    </row>
    <row r="97" spans="1:11" ht="15" customHeight="1">
      <c r="A97" s="50"/>
      <c r="B97" s="51"/>
      <c r="C97" s="52"/>
    </row>
    <row r="98" spans="1:11" ht="15" customHeight="1">
      <c r="A98" s="50"/>
      <c r="B98" s="44"/>
      <c r="C98" s="52"/>
      <c r="J98" s="55">
        <f>J91-J96</f>
        <v>750</v>
      </c>
      <c r="K98" s="56" t="s">
        <v>10</v>
      </c>
    </row>
    <row r="99" spans="1:11" ht="15" customHeight="1">
      <c r="A99" s="50">
        <v>4</v>
      </c>
      <c r="B99" s="51" t="s">
        <v>164</v>
      </c>
      <c r="C99" s="52"/>
    </row>
    <row r="100" spans="1:11" ht="15" customHeight="1">
      <c r="A100" s="50"/>
      <c r="B100" s="44"/>
      <c r="C100" s="52"/>
      <c r="E100" s="53" t="s">
        <v>287</v>
      </c>
      <c r="J100" s="55">
        <f>1*23*2.5</f>
        <v>57.5</v>
      </c>
      <c r="K100" s="56" t="s">
        <v>10</v>
      </c>
    </row>
    <row r="101" spans="1:11" ht="15" customHeight="1">
      <c r="A101" s="50"/>
      <c r="B101" s="44"/>
      <c r="C101" s="52"/>
      <c r="E101" s="53" t="s">
        <v>288</v>
      </c>
      <c r="J101" s="55">
        <f>1*15*2.5</f>
        <v>37.5</v>
      </c>
      <c r="K101" s="56" t="s">
        <v>10</v>
      </c>
    </row>
    <row r="102" spans="1:11" ht="15" customHeight="1">
      <c r="A102" s="50"/>
      <c r="B102" s="44"/>
      <c r="C102" s="52"/>
      <c r="E102" s="53" t="s">
        <v>289</v>
      </c>
      <c r="J102" s="55">
        <f>3*10*2.5</f>
        <v>75</v>
      </c>
      <c r="K102" s="56" t="s">
        <v>10</v>
      </c>
    </row>
    <row r="103" spans="1:11" ht="15" customHeight="1">
      <c r="A103" s="50"/>
      <c r="B103" s="44"/>
      <c r="C103" s="52"/>
      <c r="J103" s="57">
        <f>SUM(J100:J102)</f>
        <v>170</v>
      </c>
      <c r="K103" s="58" t="s">
        <v>10</v>
      </c>
    </row>
    <row r="104" spans="1:11" ht="15" customHeight="1">
      <c r="A104" s="50">
        <v>5</v>
      </c>
      <c r="B104" s="51" t="s">
        <v>290</v>
      </c>
      <c r="C104" s="52"/>
    </row>
    <row r="105" spans="1:11" ht="15" customHeight="1">
      <c r="A105" s="50"/>
      <c r="B105" s="51" t="s">
        <v>143</v>
      </c>
      <c r="C105" s="52"/>
      <c r="E105" s="53" t="s">
        <v>291</v>
      </c>
      <c r="J105" s="55">
        <f>1*46*14</f>
        <v>644</v>
      </c>
      <c r="K105" s="56" t="s">
        <v>10</v>
      </c>
    </row>
    <row r="106" spans="1:11" ht="15" customHeight="1">
      <c r="A106" s="50"/>
      <c r="B106" s="44"/>
      <c r="C106" s="52"/>
      <c r="E106" s="53" t="s">
        <v>292</v>
      </c>
      <c r="J106" s="55">
        <f>4*10*14</f>
        <v>560</v>
      </c>
      <c r="K106" s="56" t="s">
        <v>10</v>
      </c>
    </row>
    <row r="107" spans="1:11" ht="15" customHeight="1">
      <c r="A107" s="50"/>
      <c r="B107" s="44"/>
      <c r="C107" s="52"/>
      <c r="J107" s="57">
        <f>SUM(J105:J106)</f>
        <v>1204</v>
      </c>
      <c r="K107" s="58" t="s">
        <v>10</v>
      </c>
    </row>
    <row r="108" spans="1:11" ht="15" customHeight="1">
      <c r="A108" s="50"/>
      <c r="B108" s="44"/>
      <c r="C108" s="52"/>
    </row>
    <row r="109" spans="1:11" ht="15" customHeight="1">
      <c r="A109" s="50"/>
      <c r="B109" s="44" t="s">
        <v>75</v>
      </c>
      <c r="C109" s="52"/>
    </row>
    <row r="110" spans="1:11" ht="15" customHeight="1">
      <c r="A110" s="50"/>
      <c r="B110" s="51" t="s">
        <v>107</v>
      </c>
      <c r="C110" s="52"/>
      <c r="E110" s="53" t="s">
        <v>155</v>
      </c>
      <c r="J110" s="55">
        <v>35</v>
      </c>
      <c r="K110" s="56" t="s">
        <v>10</v>
      </c>
    </row>
    <row r="111" spans="1:11" ht="15" customHeight="1">
      <c r="A111" s="50"/>
      <c r="B111" s="51" t="s">
        <v>107</v>
      </c>
      <c r="C111" s="52"/>
      <c r="E111" s="53" t="s">
        <v>159</v>
      </c>
      <c r="J111" s="55">
        <f>2*3*4</f>
        <v>24</v>
      </c>
      <c r="K111" s="56" t="s">
        <v>10</v>
      </c>
    </row>
    <row r="112" spans="1:11" ht="15" customHeight="1">
      <c r="A112" s="50"/>
      <c r="B112" s="44"/>
      <c r="C112" s="52"/>
      <c r="J112" s="57">
        <f>SUM(J110:J111)</f>
        <v>59</v>
      </c>
      <c r="K112" s="58" t="s">
        <v>10</v>
      </c>
    </row>
    <row r="113" spans="1:11" ht="15" customHeight="1">
      <c r="A113" s="50"/>
      <c r="B113" s="44"/>
      <c r="C113" s="52"/>
    </row>
    <row r="114" spans="1:11" ht="15" customHeight="1">
      <c r="A114" s="50"/>
      <c r="B114" s="44"/>
      <c r="C114" s="52"/>
      <c r="J114" s="57">
        <f>SUM(J107-J112)</f>
        <v>1145</v>
      </c>
      <c r="K114" s="58" t="s">
        <v>10</v>
      </c>
    </row>
    <row r="115" spans="1:11" ht="15" customHeight="1">
      <c r="A115" s="50"/>
      <c r="B115" s="44"/>
      <c r="C115" s="52"/>
    </row>
    <row r="116" spans="1:11" ht="15" customHeight="1">
      <c r="A116" s="50"/>
      <c r="B116" s="51"/>
      <c r="C116" s="52"/>
    </row>
    <row r="117" spans="1:11" ht="15" customHeight="1">
      <c r="A117" s="50"/>
      <c r="B117" s="194" t="s">
        <v>121</v>
      </c>
      <c r="C117" s="113"/>
      <c r="D117" s="113"/>
      <c r="E117" s="113"/>
      <c r="F117" s="113"/>
      <c r="G117" s="113"/>
      <c r="H117" s="113"/>
      <c r="I117" s="125"/>
      <c r="J117" s="188"/>
      <c r="K117" s="189"/>
    </row>
    <row r="118" spans="1:11" ht="15" customHeight="1">
      <c r="A118" s="50">
        <v>1</v>
      </c>
      <c r="B118" s="51" t="s">
        <v>169</v>
      </c>
      <c r="C118" s="52"/>
      <c r="J118" s="163"/>
    </row>
    <row r="119" spans="1:11" ht="15" customHeight="1">
      <c r="A119" s="50"/>
      <c r="B119" s="44"/>
      <c r="C119" s="52"/>
      <c r="E119" s="53" t="s">
        <v>128</v>
      </c>
      <c r="J119" s="176">
        <v>2</v>
      </c>
      <c r="K119" s="58" t="s">
        <v>17</v>
      </c>
    </row>
    <row r="120" spans="1:11" ht="15" customHeight="1">
      <c r="A120" s="50"/>
      <c r="B120" s="44" t="s">
        <v>119</v>
      </c>
      <c r="C120" s="52"/>
    </row>
    <row r="121" spans="1:11" ht="15" customHeight="1">
      <c r="A121" s="50">
        <v>1</v>
      </c>
      <c r="B121" s="51" t="s">
        <v>170</v>
      </c>
      <c r="C121" s="52"/>
    </row>
    <row r="122" spans="1:11" ht="15" customHeight="1">
      <c r="A122" s="50"/>
      <c r="B122" s="51" t="s">
        <v>122</v>
      </c>
      <c r="C122" s="52"/>
      <c r="E122" s="53" t="s">
        <v>171</v>
      </c>
      <c r="J122" s="55">
        <f>1*(6+6+10+10+6+6+10+8+10)</f>
        <v>72</v>
      </c>
      <c r="K122" s="56" t="s">
        <v>172</v>
      </c>
    </row>
    <row r="123" spans="1:11" ht="15" customHeight="1">
      <c r="A123" s="50"/>
      <c r="B123" s="44"/>
      <c r="C123" s="52"/>
      <c r="J123" s="57"/>
      <c r="K123" s="58"/>
    </row>
    <row r="124" spans="1:11" ht="15" customHeight="1">
      <c r="A124" s="50"/>
      <c r="B124" s="51" t="s">
        <v>146</v>
      </c>
      <c r="C124" s="52"/>
      <c r="E124" s="53" t="s">
        <v>173</v>
      </c>
      <c r="J124" s="55">
        <v>20</v>
      </c>
      <c r="K124" s="56" t="s">
        <v>22</v>
      </c>
    </row>
    <row r="125" spans="1:11" ht="15" customHeight="1">
      <c r="A125" s="50"/>
      <c r="B125" s="44"/>
      <c r="C125" s="52"/>
    </row>
    <row r="126" spans="1:11" ht="15" customHeight="1">
      <c r="A126" s="50"/>
      <c r="B126" s="51" t="s">
        <v>92</v>
      </c>
      <c r="C126" s="52"/>
      <c r="E126" s="53" t="s">
        <v>293</v>
      </c>
      <c r="J126" s="55">
        <v>40</v>
      </c>
      <c r="K126" s="56" t="s">
        <v>22</v>
      </c>
    </row>
    <row r="127" spans="1:11" ht="15" customHeight="1">
      <c r="A127" s="50"/>
      <c r="B127" s="51"/>
      <c r="C127" s="52"/>
    </row>
    <row r="128" spans="1:11" ht="15" customHeight="1">
      <c r="A128" s="118">
        <v>2</v>
      </c>
      <c r="B128" s="158" t="s">
        <v>123</v>
      </c>
      <c r="C128" s="158"/>
      <c r="D128" s="61"/>
      <c r="E128" s="160"/>
      <c r="F128" s="113"/>
      <c r="G128" s="121"/>
      <c r="H128" s="122"/>
      <c r="I128" s="123"/>
      <c r="J128" s="190"/>
      <c r="K128" s="160"/>
    </row>
    <row r="129" spans="1:11" ht="15" customHeight="1">
      <c r="B129" s="53" t="s">
        <v>124</v>
      </c>
      <c r="E129" s="160" t="s">
        <v>130</v>
      </c>
      <c r="F129" s="113"/>
      <c r="G129" s="121"/>
      <c r="H129" s="122"/>
      <c r="I129" s="123"/>
      <c r="J129" s="82">
        <v>4</v>
      </c>
      <c r="K129" s="124" t="s">
        <v>3</v>
      </c>
    </row>
    <row r="130" spans="1:11" ht="15" customHeight="1">
      <c r="A130" s="118"/>
      <c r="B130" s="119" t="s">
        <v>125</v>
      </c>
      <c r="C130" s="158"/>
      <c r="D130" s="61"/>
      <c r="E130" s="119" t="s">
        <v>130</v>
      </c>
      <c r="F130" s="120"/>
      <c r="G130" s="121"/>
      <c r="H130" s="122"/>
      <c r="I130" s="123"/>
      <c r="J130" s="161">
        <v>4</v>
      </c>
      <c r="K130" s="124" t="s">
        <v>3</v>
      </c>
    </row>
    <row r="131" spans="1:11" ht="15" customHeight="1">
      <c r="A131" s="118"/>
      <c r="B131" s="119" t="s">
        <v>174</v>
      </c>
      <c r="C131" s="158"/>
      <c r="D131" s="61"/>
      <c r="E131" s="119" t="s">
        <v>130</v>
      </c>
      <c r="F131" s="120"/>
      <c r="G131" s="121"/>
      <c r="H131" s="122"/>
      <c r="I131" s="123"/>
      <c r="J131" s="161">
        <v>4</v>
      </c>
      <c r="K131" s="124" t="s">
        <v>3</v>
      </c>
    </row>
    <row r="132" spans="1:11" ht="15" customHeight="1">
      <c r="A132" s="118"/>
      <c r="B132" s="158" t="s">
        <v>99</v>
      </c>
      <c r="C132" s="158"/>
      <c r="D132" s="61"/>
      <c r="E132" s="119" t="s">
        <v>128</v>
      </c>
      <c r="F132" s="120"/>
      <c r="G132" s="121"/>
      <c r="H132" s="122"/>
      <c r="I132" s="123"/>
      <c r="J132" s="161">
        <v>2</v>
      </c>
      <c r="K132" s="124" t="s">
        <v>3</v>
      </c>
    </row>
    <row r="133" spans="1:11" ht="15" customHeight="1">
      <c r="A133" s="50"/>
      <c r="B133" s="44"/>
      <c r="C133" s="52"/>
    </row>
    <row r="134" spans="1:11" ht="15" customHeight="1">
      <c r="A134" s="50"/>
      <c r="B134" s="44"/>
      <c r="C134" s="52"/>
    </row>
    <row r="135" spans="1:11" ht="15" customHeight="1">
      <c r="A135" s="201"/>
      <c r="B135" s="117" t="s">
        <v>141</v>
      </c>
      <c r="C135" s="202"/>
      <c r="D135" s="203"/>
      <c r="E135" s="204"/>
      <c r="F135" s="205"/>
      <c r="G135" s="206"/>
      <c r="H135" s="207"/>
      <c r="I135" s="208"/>
      <c r="J135" s="209"/>
      <c r="K135" s="204"/>
    </row>
    <row r="136" spans="1:11" ht="15" customHeight="1">
      <c r="A136" s="118">
        <v>1</v>
      </c>
      <c r="B136" s="119" t="s">
        <v>126</v>
      </c>
      <c r="C136" s="158"/>
      <c r="D136" s="61"/>
    </row>
    <row r="137" spans="1:11" ht="15" customHeight="1">
      <c r="A137" s="50"/>
      <c r="B137" s="159" t="s">
        <v>306</v>
      </c>
      <c r="C137" s="159"/>
      <c r="D137" s="61"/>
      <c r="E137" s="119" t="s">
        <v>315</v>
      </c>
      <c r="F137" s="120"/>
      <c r="G137" s="121"/>
      <c r="H137" s="122"/>
      <c r="I137" s="123"/>
      <c r="J137" s="107">
        <v>64</v>
      </c>
      <c r="K137" s="160" t="s">
        <v>3</v>
      </c>
    </row>
    <row r="138" spans="1:11" ht="15" customHeight="1">
      <c r="A138" s="118"/>
      <c r="B138" s="159"/>
      <c r="C138" s="115"/>
      <c r="D138" s="61"/>
      <c r="E138" s="49"/>
      <c r="F138" s="120"/>
      <c r="G138" s="121"/>
      <c r="H138" s="122"/>
      <c r="I138" s="123"/>
      <c r="J138" s="104">
        <f>SUM(J137:J137)</f>
        <v>64</v>
      </c>
      <c r="K138" s="160" t="s">
        <v>3</v>
      </c>
    </row>
    <row r="139" spans="1:11" ht="15" customHeight="1">
      <c r="A139" s="118">
        <v>2</v>
      </c>
      <c r="B139" s="158" t="s">
        <v>307</v>
      </c>
      <c r="C139" s="158"/>
      <c r="D139" s="61"/>
      <c r="E139" s="119"/>
      <c r="F139" s="120"/>
      <c r="G139" s="121"/>
      <c r="H139" s="122"/>
      <c r="I139" s="123"/>
      <c r="J139" s="190"/>
      <c r="K139" s="160"/>
    </row>
    <row r="140" spans="1:11" ht="15" customHeight="1">
      <c r="A140" s="118"/>
      <c r="B140" s="159"/>
      <c r="C140" s="158"/>
      <c r="D140" s="61"/>
      <c r="E140" s="119" t="s">
        <v>316</v>
      </c>
      <c r="F140" s="120"/>
      <c r="G140" s="121"/>
      <c r="H140" s="122"/>
      <c r="I140" s="123"/>
      <c r="J140" s="107">
        <v>30</v>
      </c>
      <c r="K140" s="160" t="s">
        <v>3</v>
      </c>
    </row>
    <row r="141" spans="1:11" ht="15" customHeight="1">
      <c r="A141" s="118"/>
      <c r="C141" s="158"/>
      <c r="D141" s="61"/>
      <c r="E141" s="119"/>
      <c r="F141" s="120"/>
      <c r="G141" s="121"/>
      <c r="H141" s="122"/>
      <c r="I141" s="123"/>
      <c r="J141" s="104">
        <f>SUM(J140:J140)</f>
        <v>30</v>
      </c>
      <c r="K141" s="160" t="s">
        <v>3</v>
      </c>
    </row>
    <row r="142" spans="1:11" ht="15" customHeight="1">
      <c r="B142" s="210" t="s">
        <v>308</v>
      </c>
      <c r="E142" s="90"/>
      <c r="F142" s="91"/>
      <c r="G142" s="92"/>
      <c r="H142" s="85"/>
      <c r="I142" s="93"/>
      <c r="J142" s="53"/>
      <c r="K142" s="53"/>
    </row>
    <row r="143" spans="1:11" ht="15" customHeight="1">
      <c r="A143" s="181">
        <v>1</v>
      </c>
      <c r="B143" s="115" t="s">
        <v>309</v>
      </c>
      <c r="E143" s="90"/>
      <c r="F143" s="91"/>
      <c r="G143" s="92"/>
      <c r="H143" s="85"/>
      <c r="I143" s="93"/>
      <c r="J143" s="53"/>
      <c r="K143" s="53"/>
    </row>
    <row r="144" spans="1:11" ht="15" customHeight="1">
      <c r="B144" s="210"/>
      <c r="E144" s="119" t="s">
        <v>315</v>
      </c>
      <c r="F144" s="120"/>
      <c r="G144" s="121"/>
      <c r="H144" s="122"/>
      <c r="I144" s="123"/>
      <c r="J144" s="107">
        <v>64</v>
      </c>
      <c r="K144" s="160" t="s">
        <v>3</v>
      </c>
    </row>
    <row r="145" spans="1:11" ht="15" customHeight="1">
      <c r="B145" s="210"/>
      <c r="E145" s="49"/>
      <c r="F145" s="120"/>
      <c r="G145" s="121"/>
      <c r="H145" s="122"/>
      <c r="I145" s="123"/>
      <c r="J145" s="104">
        <f>SUM(J144:J144)</f>
        <v>64</v>
      </c>
      <c r="K145" s="160" t="s">
        <v>3</v>
      </c>
    </row>
    <row r="146" spans="1:11" ht="15" customHeight="1">
      <c r="A146" s="181">
        <v>2</v>
      </c>
      <c r="B146" s="115" t="s">
        <v>310</v>
      </c>
      <c r="E146" s="90"/>
      <c r="F146" s="91"/>
      <c r="G146" s="92"/>
      <c r="H146" s="85"/>
      <c r="I146" s="93"/>
      <c r="J146" s="53"/>
      <c r="K146" s="53"/>
    </row>
    <row r="147" spans="1:11" ht="15" customHeight="1">
      <c r="B147" s="210"/>
      <c r="E147" s="90" t="s">
        <v>317</v>
      </c>
      <c r="F147" s="91"/>
      <c r="G147" s="92"/>
      <c r="H147" s="85"/>
      <c r="I147" s="93"/>
      <c r="J147" s="53">
        <v>20</v>
      </c>
      <c r="K147" s="53" t="s">
        <v>3</v>
      </c>
    </row>
    <row r="148" spans="1:11" ht="15" customHeight="1">
      <c r="B148" s="210"/>
      <c r="E148" s="90"/>
      <c r="F148" s="91"/>
      <c r="G148" s="92"/>
      <c r="H148" s="85"/>
      <c r="I148" s="93"/>
      <c r="J148" s="53"/>
      <c r="K148" s="53"/>
    </row>
    <row r="149" spans="1:11" ht="15" customHeight="1">
      <c r="A149" s="118">
        <v>3</v>
      </c>
      <c r="B149" s="115" t="s">
        <v>311</v>
      </c>
      <c r="C149" s="115"/>
      <c r="D149" s="61"/>
      <c r="E149" s="119"/>
      <c r="F149" s="120"/>
      <c r="G149" s="121"/>
      <c r="H149" s="122"/>
      <c r="I149" s="123"/>
      <c r="J149" s="190"/>
      <c r="K149" s="127"/>
    </row>
    <row r="150" spans="1:11" ht="15" customHeight="1">
      <c r="A150" s="118"/>
      <c r="B150" s="115" t="s">
        <v>312</v>
      </c>
      <c r="C150" s="115"/>
      <c r="D150" s="61"/>
      <c r="E150" s="119" t="s">
        <v>318</v>
      </c>
      <c r="F150" s="120"/>
      <c r="G150" s="121"/>
      <c r="H150" s="122"/>
      <c r="I150" s="123"/>
      <c r="J150" s="211">
        <v>64</v>
      </c>
      <c r="K150" s="127" t="s">
        <v>3</v>
      </c>
    </row>
    <row r="151" spans="1:11" ht="15" customHeight="1">
      <c r="A151" s="212"/>
      <c r="B151" s="212"/>
      <c r="C151" s="212"/>
      <c r="D151" s="212"/>
      <c r="E151" s="212"/>
      <c r="F151" s="212"/>
      <c r="G151" s="212"/>
      <c r="H151" s="212"/>
      <c r="I151" s="212"/>
      <c r="J151" s="212"/>
      <c r="K151" s="212"/>
    </row>
    <row r="152" spans="1:11" ht="15" customHeight="1">
      <c r="A152" s="118">
        <v>4</v>
      </c>
      <c r="B152" s="115" t="s">
        <v>313</v>
      </c>
      <c r="C152" s="115"/>
      <c r="D152" s="61"/>
      <c r="E152" s="119"/>
      <c r="F152" s="120"/>
      <c r="G152" s="121"/>
      <c r="H152" s="122"/>
      <c r="I152" s="123"/>
      <c r="J152" s="213"/>
      <c r="K152" s="124"/>
    </row>
    <row r="153" spans="1:11" ht="15" customHeight="1">
      <c r="A153" s="118"/>
      <c r="B153" s="115"/>
      <c r="C153" s="115"/>
      <c r="D153" s="61"/>
      <c r="E153" s="119" t="s">
        <v>319</v>
      </c>
      <c r="F153" s="120"/>
      <c r="G153" s="121"/>
      <c r="H153" s="122"/>
      <c r="I153" s="123"/>
      <c r="J153" s="214">
        <v>10</v>
      </c>
      <c r="K153" s="124" t="s">
        <v>3</v>
      </c>
    </row>
    <row r="154" spans="1:11" ht="15" customHeight="1">
      <c r="A154" s="118"/>
      <c r="B154" s="210"/>
      <c r="C154" s="115"/>
      <c r="D154" s="61"/>
      <c r="E154" s="119"/>
      <c r="F154" s="120"/>
      <c r="G154" s="121"/>
      <c r="H154" s="122"/>
      <c r="I154" s="123"/>
      <c r="J154" s="215"/>
      <c r="K154" s="124"/>
    </row>
    <row r="155" spans="1:11" ht="15" customHeight="1">
      <c r="A155" s="118">
        <v>5</v>
      </c>
      <c r="B155" s="115" t="s">
        <v>314</v>
      </c>
      <c r="C155" s="115"/>
      <c r="D155" s="61"/>
      <c r="E155" s="119"/>
      <c r="F155" s="120"/>
      <c r="G155" s="121"/>
      <c r="H155" s="122"/>
      <c r="I155" s="123"/>
      <c r="J155" s="104"/>
      <c r="K155" s="124"/>
    </row>
    <row r="156" spans="1:11" ht="15" customHeight="1">
      <c r="A156" s="118"/>
      <c r="B156" s="115"/>
      <c r="C156" s="115"/>
      <c r="D156" s="61"/>
      <c r="E156" s="119" t="s">
        <v>130</v>
      </c>
      <c r="F156" s="120"/>
      <c r="G156" s="121"/>
      <c r="H156" s="122"/>
      <c r="I156" s="123"/>
      <c r="J156" s="104">
        <v>4</v>
      </c>
      <c r="K156" s="124" t="s">
        <v>3</v>
      </c>
    </row>
    <row r="157" spans="1:11" ht="15" customHeight="1">
      <c r="A157" s="50"/>
      <c r="B157" s="113"/>
      <c r="C157" s="113"/>
      <c r="D157" s="113"/>
      <c r="E157" s="113"/>
      <c r="F157" s="113"/>
      <c r="G157" s="113"/>
      <c r="H157" s="113"/>
      <c r="I157" s="125"/>
      <c r="J157" s="126"/>
      <c r="K157" s="127"/>
    </row>
    <row r="158" spans="1:11" ht="15" customHeight="1">
      <c r="A158" s="50">
        <v>6</v>
      </c>
      <c r="B158" s="113" t="s">
        <v>320</v>
      </c>
      <c r="C158" s="113"/>
      <c r="D158" s="113"/>
      <c r="E158" s="113"/>
      <c r="F158" s="113"/>
      <c r="G158" s="113"/>
      <c r="H158" s="113"/>
      <c r="I158" s="125"/>
      <c r="J158" s="126"/>
      <c r="K158" s="127"/>
    </row>
    <row r="159" spans="1:11" ht="15" customHeight="1">
      <c r="A159" s="50"/>
      <c r="B159" s="113"/>
      <c r="C159" s="113"/>
      <c r="D159" s="113"/>
      <c r="E159" s="113" t="s">
        <v>130</v>
      </c>
      <c r="F159" s="113"/>
      <c r="G159" s="113"/>
      <c r="H159" s="113"/>
      <c r="I159" s="125"/>
      <c r="J159" s="177">
        <v>4</v>
      </c>
      <c r="K159" s="127" t="s">
        <v>3</v>
      </c>
    </row>
    <row r="160" spans="1:11" ht="15" customHeight="1">
      <c r="A160" s="50"/>
      <c r="B160" s="44"/>
      <c r="C160" s="52"/>
    </row>
    <row r="161" spans="1:11" ht="15" customHeight="1">
      <c r="A161" s="50">
        <v>7</v>
      </c>
      <c r="B161" s="51" t="s">
        <v>321</v>
      </c>
      <c r="C161" s="52"/>
    </row>
    <row r="162" spans="1:11" ht="15" customHeight="1">
      <c r="A162" s="50"/>
      <c r="B162" s="44"/>
      <c r="C162" s="52"/>
      <c r="E162" s="53" t="s">
        <v>128</v>
      </c>
      <c r="J162" s="163">
        <v>2</v>
      </c>
      <c r="K162" s="56" t="s">
        <v>3</v>
      </c>
    </row>
    <row r="163" spans="1:11" ht="15" customHeight="1">
      <c r="A163" s="50"/>
      <c r="B163" s="44"/>
      <c r="C163" s="52"/>
    </row>
    <row r="164" spans="1:11" ht="15" customHeight="1">
      <c r="A164" s="50"/>
      <c r="B164" s="44"/>
      <c r="C164" s="52"/>
    </row>
    <row r="165" spans="1:11" ht="15" customHeight="1">
      <c r="A165" s="50"/>
      <c r="B165" s="51"/>
      <c r="C165" s="52"/>
      <c r="J165" s="57"/>
      <c r="K165" s="58"/>
    </row>
    <row r="166" spans="1:11" ht="15" customHeight="1">
      <c r="B166" s="76" t="s">
        <v>2</v>
      </c>
      <c r="D166" s="50"/>
      <c r="E166" s="49"/>
      <c r="F166" s="160"/>
      <c r="G166" s="50"/>
      <c r="H166" s="76"/>
      <c r="I166" s="50" t="s">
        <v>0</v>
      </c>
      <c r="J166" s="50"/>
      <c r="K166" s="160"/>
    </row>
    <row r="167" spans="1:11" ht="15" customHeight="1">
      <c r="D167" s="50"/>
      <c r="G167" s="50"/>
      <c r="H167" s="76"/>
      <c r="I167" s="116" t="s">
        <v>74</v>
      </c>
      <c r="J167" s="50"/>
      <c r="K167" s="53"/>
    </row>
    <row r="168" spans="1:11" ht="15" customHeight="1">
      <c r="C168" s="50"/>
      <c r="D168" s="50"/>
      <c r="E168" s="50"/>
      <c r="F168" s="50"/>
      <c r="G168" s="50"/>
      <c r="H168" s="76"/>
      <c r="I168" s="84" t="s">
        <v>1</v>
      </c>
      <c r="J168" s="50"/>
      <c r="K168" s="50"/>
    </row>
    <row r="169" spans="1:11" ht="15" customHeight="1">
      <c r="E169" s="50"/>
      <c r="F169" s="50"/>
      <c r="I169" s="53"/>
      <c r="J169" s="53"/>
      <c r="K169" s="50"/>
    </row>
    <row r="170" spans="1:11" ht="15" customHeight="1">
      <c r="E170" s="50"/>
      <c r="F170" s="50"/>
      <c r="I170" s="53"/>
      <c r="J170" s="53"/>
      <c r="K170" s="50"/>
    </row>
    <row r="171" spans="1:11" ht="15" customHeight="1"/>
    <row r="172" spans="1:11" ht="15" customHeight="1"/>
    <row r="173" spans="1:11" ht="15" customHeight="1"/>
    <row r="174" spans="1:11" ht="15" customHeight="1"/>
    <row r="175" spans="1:11" ht="15" customHeight="1"/>
    <row r="176" spans="1:11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spans="12:12" ht="15" customHeight="1"/>
    <row r="194" spans="12:12" ht="15" customHeight="1"/>
    <row r="195" spans="12:12" ht="15" customHeight="1"/>
    <row r="196" spans="12:12" ht="15" customHeight="1"/>
    <row r="197" spans="12:12" ht="15" customHeight="1"/>
    <row r="198" spans="12:12" ht="15" customHeight="1"/>
    <row r="199" spans="12:12" ht="15" customHeight="1"/>
    <row r="200" spans="12:12" ht="15" customHeight="1"/>
    <row r="201" spans="12:12" ht="15" customHeight="1"/>
    <row r="202" spans="12:12" ht="15" customHeight="1"/>
    <row r="203" spans="12:12" ht="15" customHeight="1"/>
    <row r="204" spans="12:12" ht="15" customHeight="1"/>
    <row r="205" spans="12:12" ht="15" customHeight="1">
      <c r="L205" s="186"/>
    </row>
    <row r="206" spans="12:12" ht="15" customHeight="1">
      <c r="L206" s="186"/>
    </row>
    <row r="207" spans="12:12" ht="15" customHeight="1">
      <c r="L207" s="186"/>
    </row>
    <row r="208" spans="12:12" ht="15" customHeight="1">
      <c r="L208" s="186"/>
    </row>
    <row r="209" spans="12:12" ht="15" customHeight="1">
      <c r="L209" s="186"/>
    </row>
    <row r="210" spans="12:12" ht="15" customHeight="1">
      <c r="L210" s="186"/>
    </row>
    <row r="211" spans="12:12" ht="15" customHeight="1">
      <c r="L211" s="186"/>
    </row>
    <row r="212" spans="12:12" ht="15" customHeight="1">
      <c r="L212" s="186"/>
    </row>
    <row r="213" spans="12:12" ht="15" customHeight="1">
      <c r="L213" s="186"/>
    </row>
    <row r="214" spans="12:12" ht="15" customHeight="1">
      <c r="L214" s="186"/>
    </row>
    <row r="215" spans="12:12" ht="15" customHeight="1">
      <c r="L215" s="186"/>
    </row>
    <row r="216" spans="12:12" ht="15" customHeight="1">
      <c r="L216" s="186"/>
    </row>
    <row r="217" spans="12:12" ht="15" customHeight="1">
      <c r="L217" s="186"/>
    </row>
    <row r="218" spans="12:12" ht="15" customHeight="1">
      <c r="L218" s="186"/>
    </row>
    <row r="219" spans="12:12" ht="15" customHeight="1">
      <c r="L219" s="186"/>
    </row>
    <row r="220" spans="12:12" ht="15" customHeight="1">
      <c r="L220" s="186"/>
    </row>
    <row r="221" spans="12:12" ht="15" customHeight="1">
      <c r="L221" s="186"/>
    </row>
    <row r="222" spans="12:12" ht="15" customHeight="1">
      <c r="L222" s="186"/>
    </row>
    <row r="223" spans="12:12" ht="15" customHeight="1">
      <c r="L223" s="186"/>
    </row>
    <row r="224" spans="12:12" ht="15" customHeight="1">
      <c r="L224" s="186"/>
    </row>
    <row r="225" spans="12:12" ht="15" customHeight="1">
      <c r="L225" s="186"/>
    </row>
    <row r="226" spans="12:12" ht="15" customHeight="1">
      <c r="L226" s="186"/>
    </row>
    <row r="227" spans="12:12" ht="15" customHeight="1">
      <c r="L227" s="186"/>
    </row>
    <row r="228" spans="12:12" ht="15" customHeight="1">
      <c r="L228" s="186"/>
    </row>
    <row r="229" spans="12:12" ht="15" customHeight="1">
      <c r="L229" s="186"/>
    </row>
    <row r="230" spans="12:12" ht="15" customHeight="1">
      <c r="L230" s="186"/>
    </row>
    <row r="231" spans="12:12" ht="15" customHeight="1">
      <c r="L231" s="186"/>
    </row>
    <row r="232" spans="12:12" ht="15" customHeight="1">
      <c r="L232" s="186"/>
    </row>
    <row r="233" spans="12:12" ht="15" customHeight="1">
      <c r="L233" s="186"/>
    </row>
    <row r="234" spans="12:12" ht="15" customHeight="1">
      <c r="L234" s="186"/>
    </row>
    <row r="235" spans="12:12" ht="15" customHeight="1">
      <c r="L235" s="186"/>
    </row>
    <row r="236" spans="12:12" ht="15" customHeight="1">
      <c r="L236" s="186"/>
    </row>
    <row r="237" spans="12:12" ht="15" customHeight="1">
      <c r="L237" s="186"/>
    </row>
    <row r="238" spans="12:12" ht="15" customHeight="1">
      <c r="L238" s="186"/>
    </row>
    <row r="239" spans="12:12" ht="15" customHeight="1">
      <c r="L239" s="186"/>
    </row>
    <row r="240" spans="12:12" ht="15" customHeight="1">
      <c r="L240" s="186"/>
    </row>
    <row r="241" spans="12:12" ht="15" customHeight="1">
      <c r="L241" s="186"/>
    </row>
    <row r="242" spans="12:12" ht="15" customHeight="1">
      <c r="L242" s="186"/>
    </row>
    <row r="243" spans="12:12" ht="15" customHeight="1">
      <c r="L243" s="186"/>
    </row>
    <row r="244" spans="12:12" ht="15" customHeight="1">
      <c r="L244" s="186"/>
    </row>
    <row r="245" spans="12:12" ht="15" customHeight="1">
      <c r="L245" s="186"/>
    </row>
    <row r="246" spans="12:12" ht="15" customHeight="1">
      <c r="L246" s="186"/>
    </row>
    <row r="247" spans="12:12" ht="15" customHeight="1">
      <c r="L247" s="186"/>
    </row>
    <row r="248" spans="12:12" ht="15" customHeight="1">
      <c r="L248" s="186"/>
    </row>
    <row r="249" spans="12:12" ht="15" customHeight="1">
      <c r="L249" s="186"/>
    </row>
    <row r="250" spans="12:12" ht="15" customHeight="1">
      <c r="L250" s="186"/>
    </row>
    <row r="251" spans="12:12" ht="15" customHeight="1">
      <c r="L251" s="186"/>
    </row>
    <row r="252" spans="12:12" ht="15" customHeight="1">
      <c r="L252" s="186"/>
    </row>
    <row r="253" spans="12:12" ht="15" customHeight="1">
      <c r="L253" s="186"/>
    </row>
    <row r="254" spans="12:12" ht="15" customHeight="1">
      <c r="L254" s="186"/>
    </row>
    <row r="255" spans="12:12" ht="15" customHeight="1">
      <c r="L255" s="186"/>
    </row>
    <row r="256" spans="12:12" ht="15" customHeight="1">
      <c r="L256" s="186"/>
    </row>
    <row r="257" spans="12:12" ht="15" customHeight="1">
      <c r="L257" s="186"/>
    </row>
    <row r="258" spans="12:12" ht="15" customHeight="1">
      <c r="L258" s="186"/>
    </row>
    <row r="259" spans="12:12" ht="15" customHeight="1">
      <c r="L259" s="186"/>
    </row>
    <row r="260" spans="12:12" ht="15" customHeight="1">
      <c r="L260" s="186"/>
    </row>
    <row r="261" spans="12:12" ht="15" customHeight="1">
      <c r="L261" s="186"/>
    </row>
    <row r="262" spans="12:12" ht="15" customHeight="1">
      <c r="L262" s="186"/>
    </row>
    <row r="263" spans="12:12" ht="15" customHeight="1">
      <c r="L263" s="186"/>
    </row>
    <row r="264" spans="12:12" ht="15" customHeight="1">
      <c r="L264" s="186"/>
    </row>
    <row r="265" spans="12:12" ht="15" customHeight="1">
      <c r="L265" s="186"/>
    </row>
    <row r="266" spans="12:12" ht="15" customHeight="1">
      <c r="L266" s="186"/>
    </row>
    <row r="267" spans="12:12" ht="15" customHeight="1">
      <c r="L267" s="186"/>
    </row>
    <row r="268" spans="12:12" ht="15" customHeight="1">
      <c r="L268" s="186"/>
    </row>
    <row r="269" spans="12:12" ht="15" customHeight="1">
      <c r="L269" s="186"/>
    </row>
    <row r="270" spans="12:12" ht="15" customHeight="1">
      <c r="L270" s="186"/>
    </row>
    <row r="271" spans="12:12" ht="15" customHeight="1">
      <c r="L271" s="186"/>
    </row>
    <row r="272" spans="12:12" ht="15" customHeight="1">
      <c r="L272" s="186"/>
    </row>
    <row r="273" spans="12:12" ht="15" customHeight="1">
      <c r="L273" s="186"/>
    </row>
    <row r="274" spans="12:12" ht="15" customHeight="1">
      <c r="L274" s="186"/>
    </row>
    <row r="275" spans="12:12" ht="15" customHeight="1">
      <c r="L275" s="186"/>
    </row>
    <row r="276" spans="12:12" ht="15" customHeight="1">
      <c r="L276" s="186"/>
    </row>
    <row r="277" spans="12:12" ht="15" customHeight="1">
      <c r="L277" s="186"/>
    </row>
    <row r="278" spans="12:12" ht="15" customHeight="1">
      <c r="L278" s="186"/>
    </row>
    <row r="279" spans="12:12" ht="15" customHeight="1">
      <c r="L279" s="186"/>
    </row>
    <row r="280" spans="12:12" ht="15" customHeight="1">
      <c r="L280" s="186"/>
    </row>
    <row r="281" spans="12:12" ht="15" customHeight="1">
      <c r="L281" s="186"/>
    </row>
    <row r="282" spans="12:12" ht="15" customHeight="1">
      <c r="L282" s="186"/>
    </row>
    <row r="283" spans="12:12" ht="15" customHeight="1">
      <c r="L283" s="186"/>
    </row>
    <row r="284" spans="12:12" ht="15" customHeight="1">
      <c r="L284" s="186"/>
    </row>
    <row r="285" spans="12:12" ht="15" customHeight="1">
      <c r="L285" s="186"/>
    </row>
    <row r="286" spans="12:12" ht="15" customHeight="1">
      <c r="L286" s="186"/>
    </row>
    <row r="287" spans="12:12" ht="15" customHeight="1">
      <c r="L287" s="186"/>
    </row>
    <row r="288" spans="12:12" ht="15" customHeight="1">
      <c r="L288" s="186"/>
    </row>
    <row r="289" spans="12:12" ht="15" customHeight="1">
      <c r="L289" s="186"/>
    </row>
    <row r="290" spans="12:12" ht="15" customHeight="1">
      <c r="L290" s="186"/>
    </row>
    <row r="291" spans="12:12" ht="15" customHeight="1">
      <c r="L291" s="186"/>
    </row>
    <row r="292" spans="12:12" ht="15" customHeight="1">
      <c r="L292" s="186"/>
    </row>
    <row r="293" spans="12:12" ht="15" customHeight="1">
      <c r="L293" s="186"/>
    </row>
    <row r="294" spans="12:12" ht="15" customHeight="1">
      <c r="L294" s="186"/>
    </row>
    <row r="295" spans="12:12" ht="15" customHeight="1">
      <c r="L295" s="186"/>
    </row>
    <row r="296" spans="12:12" ht="15" customHeight="1">
      <c r="L296" s="186"/>
    </row>
    <row r="297" spans="12:12" ht="15" customHeight="1">
      <c r="L297" s="186"/>
    </row>
    <row r="298" spans="12:12" ht="15" customHeight="1">
      <c r="L298" s="186"/>
    </row>
    <row r="299" spans="12:12" ht="15" customHeight="1">
      <c r="L299" s="187"/>
    </row>
    <row r="300" spans="12:12" ht="15" customHeight="1">
      <c r="L300" s="186"/>
    </row>
    <row r="301" spans="12:12" ht="15" customHeight="1">
      <c r="L301" s="186"/>
    </row>
    <row r="302" spans="12:12" ht="15" customHeight="1">
      <c r="L302" s="186"/>
    </row>
    <row r="303" spans="12:12" ht="15" customHeight="1">
      <c r="L303" s="186"/>
    </row>
    <row r="304" spans="12:12" ht="15" customHeight="1">
      <c r="L304" s="186"/>
    </row>
    <row r="305" spans="12:12" ht="15" customHeight="1">
      <c r="L305" s="186"/>
    </row>
    <row r="306" spans="12:12" ht="15" customHeight="1">
      <c r="L306" s="186"/>
    </row>
    <row r="307" spans="12:12" ht="15" customHeight="1">
      <c r="L307" s="186"/>
    </row>
    <row r="308" spans="12:12" ht="15" customHeight="1">
      <c r="L308" s="186"/>
    </row>
    <row r="309" spans="12:12" ht="15" customHeight="1">
      <c r="L309" s="186"/>
    </row>
    <row r="310" spans="12:12" ht="15" customHeight="1">
      <c r="L310" s="186"/>
    </row>
    <row r="311" spans="12:12" ht="15" customHeight="1">
      <c r="L311" s="186"/>
    </row>
    <row r="312" spans="12:12" ht="15" customHeight="1">
      <c r="L312" s="186"/>
    </row>
    <row r="313" spans="12:12" ht="15" customHeight="1">
      <c r="L313" s="186"/>
    </row>
    <row r="314" spans="12:12" ht="15" customHeight="1">
      <c r="L314" s="186"/>
    </row>
    <row r="315" spans="12:12" ht="15" customHeight="1">
      <c r="L315" s="186"/>
    </row>
    <row r="316" spans="12:12" ht="15" customHeight="1">
      <c r="L316" s="186"/>
    </row>
    <row r="317" spans="12:12" ht="15" customHeight="1">
      <c r="L317" s="186"/>
    </row>
    <row r="318" spans="12:12" ht="15" customHeight="1">
      <c r="L318" s="186"/>
    </row>
    <row r="319" spans="12:12" ht="15" customHeight="1">
      <c r="L319" s="186"/>
    </row>
    <row r="320" spans="12:12" ht="15" customHeight="1">
      <c r="L320" s="186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71"/>
  <sheetViews>
    <sheetView tabSelected="1" view="pageBreakPreview" topLeftCell="A169" workbookViewId="0">
      <selection activeCell="D42" sqref="D42:K42"/>
    </sheetView>
  </sheetViews>
  <sheetFormatPr defaultRowHeight="15"/>
  <cols>
    <col min="1" max="1" width="5.7109375" style="7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7" t="s">
        <v>8</v>
      </c>
      <c r="B1" s="7"/>
      <c r="C1" s="260" t="s">
        <v>327</v>
      </c>
      <c r="D1" s="260"/>
      <c r="E1" s="260"/>
      <c r="F1" s="260"/>
      <c r="G1" s="260"/>
      <c r="H1" s="260"/>
      <c r="I1" s="260"/>
      <c r="J1" s="260"/>
      <c r="K1" s="260"/>
    </row>
    <row r="2" spans="1:11" ht="18" customHeight="1">
      <c r="C2" s="260"/>
      <c r="D2" s="260"/>
      <c r="E2" s="260"/>
      <c r="F2" s="260"/>
      <c r="G2" s="260"/>
      <c r="H2" s="260"/>
      <c r="I2" s="260"/>
      <c r="J2" s="260"/>
      <c r="K2" s="260"/>
    </row>
    <row r="3" spans="1:11" ht="12" customHeight="1">
      <c r="C3" s="260"/>
      <c r="D3" s="260"/>
      <c r="E3" s="260"/>
      <c r="F3" s="260"/>
      <c r="G3" s="260"/>
      <c r="H3" s="260"/>
      <c r="I3" s="260"/>
      <c r="J3" s="260"/>
      <c r="K3" s="260"/>
    </row>
    <row r="4" spans="1:11" ht="15" customHeight="1">
      <c r="C4" s="112"/>
      <c r="D4" s="128" t="s">
        <v>328</v>
      </c>
      <c r="E4" s="116"/>
      <c r="F4" s="116"/>
      <c r="G4" s="4"/>
      <c r="H4" s="19"/>
    </row>
    <row r="5" spans="1:11" ht="15" customHeight="1" thickBot="1">
      <c r="C5" s="7"/>
      <c r="D5" s="9"/>
      <c r="E5" s="3"/>
      <c r="F5" s="3"/>
      <c r="G5" s="4"/>
      <c r="H5" s="19"/>
    </row>
    <row r="6" spans="1:11" ht="15" customHeight="1" thickBot="1">
      <c r="A6" s="69" t="s">
        <v>7</v>
      </c>
      <c r="B6" s="70" t="s">
        <v>16</v>
      </c>
      <c r="C6" s="71"/>
      <c r="D6" s="72" t="s">
        <v>15</v>
      </c>
      <c r="E6" s="71"/>
      <c r="F6" s="71" t="s">
        <v>14</v>
      </c>
      <c r="G6" s="72"/>
      <c r="H6" s="73"/>
      <c r="I6" s="74" t="s">
        <v>12</v>
      </c>
      <c r="J6" s="71" t="s">
        <v>13</v>
      </c>
      <c r="K6" s="75"/>
    </row>
    <row r="7" spans="1:11" ht="15.75" customHeight="1">
      <c r="A7" s="50"/>
      <c r="B7" s="44" t="s">
        <v>238</v>
      </c>
      <c r="C7" s="52"/>
      <c r="D7" s="50"/>
      <c r="E7" s="50"/>
      <c r="F7" s="50"/>
      <c r="G7" s="50"/>
      <c r="H7" s="76"/>
      <c r="I7" s="50"/>
      <c r="J7" s="50"/>
      <c r="K7" s="50"/>
    </row>
    <row r="8" spans="1:11" ht="14.1" customHeight="1">
      <c r="A8" s="59">
        <v>1</v>
      </c>
      <c r="B8" s="77" t="s">
        <v>127</v>
      </c>
      <c r="C8" s="78"/>
      <c r="D8" s="61"/>
      <c r="E8" s="49"/>
      <c r="F8" s="63"/>
      <c r="G8" s="64"/>
      <c r="H8" s="65"/>
      <c r="I8" s="66"/>
      <c r="J8" s="67"/>
      <c r="K8" s="79"/>
    </row>
    <row r="9" spans="1:11" ht="14.1" customHeight="1">
      <c r="A9" s="59"/>
      <c r="B9" s="77" t="s">
        <v>197</v>
      </c>
      <c r="C9" s="78"/>
      <c r="D9" s="61">
        <f>Mes!J21</f>
        <v>572.5</v>
      </c>
      <c r="E9" s="49" t="s">
        <v>10</v>
      </c>
      <c r="F9" s="63">
        <v>786</v>
      </c>
      <c r="G9" s="64" t="s">
        <v>9</v>
      </c>
      <c r="H9" s="65">
        <v>50</v>
      </c>
      <c r="I9" s="66" t="s">
        <v>84</v>
      </c>
      <c r="J9" s="67">
        <f>IF(MID(I9,1,2)=("P."),(ROUND(D9*((F9)+(H9/100)),)),IF(MID(I9,1,2)=("%o"),(ROUND(D9*(((F9)+(H9/100))/1000),)),IF(MID(I9,1,2)=("Ea"),(ROUND(D9*((F9)+(H9/100)),)),ROUND(D9*(((F9)+(H9/100))/100),))))</f>
        <v>4503</v>
      </c>
      <c r="K9" s="79" t="s">
        <v>11</v>
      </c>
    </row>
    <row r="10" spans="1:11" ht="12.75" customHeight="1">
      <c r="A10" s="59"/>
      <c r="B10" s="77"/>
      <c r="C10" s="77"/>
      <c r="D10" s="270" t="s">
        <v>332</v>
      </c>
      <c r="E10" s="270"/>
      <c r="F10" s="270"/>
      <c r="G10" s="270"/>
      <c r="H10" s="270"/>
      <c r="I10" s="270"/>
      <c r="J10" s="270"/>
      <c r="K10" s="270"/>
    </row>
    <row r="11" spans="1:11" ht="12.75" customHeight="1">
      <c r="A11" s="59">
        <v>2</v>
      </c>
      <c r="B11" s="77" t="s">
        <v>198</v>
      </c>
      <c r="C11" s="77"/>
      <c r="D11" s="80"/>
      <c r="E11" s="81"/>
      <c r="F11" s="63"/>
      <c r="G11" s="66"/>
      <c r="H11" s="81"/>
      <c r="I11" s="66"/>
      <c r="J11" s="63"/>
      <c r="K11" s="81"/>
    </row>
    <row r="12" spans="1:11" ht="14.1" customHeight="1">
      <c r="A12" s="59"/>
      <c r="B12" s="77" t="s">
        <v>199</v>
      </c>
      <c r="C12" s="77"/>
      <c r="D12" s="61"/>
      <c r="E12" s="49"/>
      <c r="F12" s="63"/>
      <c r="G12" s="64"/>
      <c r="H12" s="65"/>
      <c r="I12" s="66"/>
      <c r="J12" s="67"/>
      <c r="K12" s="79"/>
    </row>
    <row r="13" spans="1:11" ht="14.1" customHeight="1">
      <c r="A13" s="59"/>
      <c r="B13" s="77" t="s">
        <v>200</v>
      </c>
      <c r="C13" s="77"/>
      <c r="D13" s="61"/>
      <c r="E13" s="49"/>
      <c r="F13" s="63"/>
      <c r="G13" s="64"/>
      <c r="H13" s="65"/>
      <c r="I13" s="66"/>
      <c r="J13" s="67"/>
      <c r="K13" s="79"/>
    </row>
    <row r="14" spans="1:11" ht="14.1" customHeight="1">
      <c r="A14" s="59"/>
      <c r="B14" s="77" t="s">
        <v>201</v>
      </c>
      <c r="C14" s="77"/>
      <c r="D14" s="80"/>
      <c r="E14" s="81"/>
      <c r="F14" s="63"/>
      <c r="G14" s="66"/>
      <c r="H14" s="81"/>
      <c r="I14" s="66"/>
      <c r="J14" s="63"/>
      <c r="K14" s="81"/>
    </row>
    <row r="15" spans="1:11" ht="15" customHeight="1">
      <c r="A15" s="59"/>
      <c r="B15" s="77" t="s">
        <v>202</v>
      </c>
      <c r="C15" s="77"/>
      <c r="D15" s="61">
        <f>Mes!J24</f>
        <v>100</v>
      </c>
      <c r="E15" s="49" t="s">
        <v>10</v>
      </c>
      <c r="F15" s="63">
        <v>1647</v>
      </c>
      <c r="G15" s="64" t="s">
        <v>9</v>
      </c>
      <c r="H15" s="65">
        <v>49</v>
      </c>
      <c r="I15" s="66" t="s">
        <v>6</v>
      </c>
      <c r="J15" s="67">
        <f>IF(MID(I15,1,2)=("P."),(ROUND(D15*((F15)+(H15/100)),)),IF(MID(I15,1,2)=("%o"),(ROUND(D15*(((F15)+(H15/100))/1000),)),IF(MID(I15,1,2)=("Ea"),(ROUND(D15*((F15)+(H15/100)),)),ROUND(D15*(((F15)+(H15/100))/100),))))</f>
        <v>164749</v>
      </c>
      <c r="K15" s="79" t="s">
        <v>11</v>
      </c>
    </row>
    <row r="16" spans="1:11" ht="17.25" customHeight="1">
      <c r="A16" s="156"/>
      <c r="B16" s="96"/>
      <c r="C16" s="96"/>
      <c r="D16" s="271" t="s">
        <v>333</v>
      </c>
      <c r="E16" s="271"/>
      <c r="F16" s="271"/>
      <c r="G16" s="271"/>
      <c r="H16" s="271"/>
      <c r="I16" s="271"/>
      <c r="J16" s="271"/>
      <c r="K16" s="271"/>
    </row>
    <row r="17" spans="1:11" ht="17.25" customHeight="1">
      <c r="A17" s="59">
        <v>3</v>
      </c>
      <c r="B17" s="77" t="s">
        <v>175</v>
      </c>
      <c r="C17" s="77"/>
      <c r="D17" s="61"/>
      <c r="E17" s="49"/>
      <c r="F17" s="63"/>
      <c r="G17" s="64"/>
      <c r="H17" s="65"/>
      <c r="I17" s="66"/>
      <c r="J17" s="67"/>
      <c r="K17" s="79"/>
    </row>
    <row r="18" spans="1:11" ht="16.5" customHeight="1">
      <c r="A18" s="59"/>
      <c r="B18" s="77" t="s">
        <v>176</v>
      </c>
      <c r="C18" s="77"/>
      <c r="D18" s="61"/>
      <c r="E18" s="49"/>
      <c r="F18" s="63"/>
      <c r="G18" s="64"/>
      <c r="H18" s="65"/>
      <c r="I18" s="66"/>
      <c r="J18" s="67"/>
      <c r="K18" s="79"/>
    </row>
    <row r="19" spans="1:11" ht="14.1" customHeight="1">
      <c r="A19" s="59"/>
      <c r="B19" s="77" t="s">
        <v>177</v>
      </c>
      <c r="C19" s="77"/>
      <c r="D19" s="61"/>
      <c r="E19" s="49"/>
      <c r="F19" s="63"/>
      <c r="G19" s="64"/>
      <c r="H19" s="65"/>
      <c r="I19" s="66"/>
      <c r="J19" s="67"/>
      <c r="K19" s="79"/>
    </row>
    <row r="20" spans="1:11" ht="12.75" customHeight="1">
      <c r="A20" s="59"/>
      <c r="B20" s="77" t="s">
        <v>178</v>
      </c>
      <c r="C20" s="77"/>
      <c r="D20" s="61"/>
      <c r="E20" s="49"/>
      <c r="F20" s="63"/>
      <c r="G20" s="64"/>
      <c r="H20" s="65"/>
      <c r="I20" s="66"/>
      <c r="J20" s="67"/>
      <c r="K20" s="79"/>
    </row>
    <row r="21" spans="1:11" ht="14.1" customHeight="1">
      <c r="A21" s="59"/>
      <c r="B21" s="77" t="s">
        <v>179</v>
      </c>
      <c r="C21" s="77"/>
      <c r="D21" s="61"/>
      <c r="E21" s="49"/>
      <c r="F21" s="63"/>
      <c r="G21" s="64"/>
      <c r="H21" s="65"/>
      <c r="I21" s="66"/>
      <c r="J21" s="67"/>
      <c r="K21" s="79"/>
    </row>
    <row r="22" spans="1:11" ht="14.1" customHeight="1">
      <c r="A22" s="59"/>
      <c r="B22" s="77" t="s">
        <v>180</v>
      </c>
      <c r="C22" s="77"/>
      <c r="D22" s="61"/>
      <c r="E22" s="49"/>
      <c r="F22" s="63"/>
      <c r="G22" s="64"/>
      <c r="H22" s="65"/>
      <c r="I22" s="66"/>
      <c r="J22" s="67"/>
      <c r="K22" s="79"/>
    </row>
    <row r="23" spans="1:11" ht="13.5" customHeight="1">
      <c r="A23" s="59"/>
      <c r="B23" s="77" t="s">
        <v>181</v>
      </c>
      <c r="C23" s="77"/>
      <c r="D23" s="61"/>
      <c r="E23" s="49"/>
      <c r="F23" s="63"/>
      <c r="G23" s="64"/>
      <c r="H23" s="65"/>
      <c r="I23" s="66"/>
      <c r="J23" s="67"/>
      <c r="K23" s="79"/>
    </row>
    <row r="24" spans="1:11" ht="14.1" customHeight="1">
      <c r="A24" s="59"/>
      <c r="B24" s="77" t="s">
        <v>182</v>
      </c>
      <c r="C24" s="77"/>
      <c r="D24" s="61">
        <f>Mes!J30</f>
        <v>114</v>
      </c>
      <c r="E24" s="49" t="s">
        <v>22</v>
      </c>
      <c r="F24" s="63">
        <v>228</v>
      </c>
      <c r="G24" s="64" t="s">
        <v>9</v>
      </c>
      <c r="H24" s="65">
        <v>90</v>
      </c>
      <c r="I24" s="66" t="s">
        <v>93</v>
      </c>
      <c r="J24" s="67">
        <f>IF(MID(I24,1,2)=("P."),(ROUND(D24*((F24)+(H24/100)),)),IF(MID(I24,1,2)=("%o"),(ROUND(D24*(((F24)+(H24/100))/1000),)),IF(MID(I24,1,2)=("Ea"),(ROUND(D24*((F24)+(H24/100)),)),ROUND(D24*(((F24)+(H24/100))/100),))))</f>
        <v>26095</v>
      </c>
      <c r="K24" s="79" t="s">
        <v>11</v>
      </c>
    </row>
    <row r="25" spans="1:11" ht="14.1" customHeight="1">
      <c r="A25" s="59"/>
      <c r="B25" s="77"/>
      <c r="C25" s="78"/>
      <c r="D25" s="266" t="s">
        <v>334</v>
      </c>
      <c r="E25" s="266"/>
      <c r="F25" s="266"/>
      <c r="G25" s="266"/>
      <c r="H25" s="266"/>
      <c r="I25" s="266"/>
      <c r="J25" s="266"/>
      <c r="K25" s="266"/>
    </row>
    <row r="26" spans="1:11" ht="14.1" customHeight="1">
      <c r="A26" s="164">
        <v>4</v>
      </c>
      <c r="B26" s="165" t="s">
        <v>183</v>
      </c>
      <c r="C26" s="164"/>
      <c r="D26" s="164"/>
      <c r="E26" s="164"/>
      <c r="F26" s="164"/>
      <c r="G26" s="164"/>
      <c r="H26" s="166"/>
      <c r="I26" s="164"/>
      <c r="J26" s="164"/>
      <c r="K26" s="164"/>
    </row>
    <row r="27" spans="1:11" ht="14.1" customHeight="1">
      <c r="A27" s="164"/>
      <c r="B27" s="165" t="s">
        <v>184</v>
      </c>
      <c r="C27" s="164"/>
      <c r="D27" s="164"/>
      <c r="E27" s="164"/>
      <c r="F27" s="164"/>
      <c r="G27" s="164"/>
      <c r="H27" s="166"/>
      <c r="I27" s="164"/>
      <c r="J27" s="164"/>
      <c r="K27" s="164"/>
    </row>
    <row r="28" spans="1:11" ht="14.1" customHeight="1">
      <c r="A28" s="164"/>
      <c r="B28" s="165" t="s">
        <v>185</v>
      </c>
      <c r="C28" s="164"/>
      <c r="D28" s="164"/>
      <c r="E28" s="164"/>
      <c r="F28" s="164"/>
      <c r="G28" s="164"/>
      <c r="H28" s="166"/>
      <c r="I28" s="164"/>
      <c r="J28" s="164"/>
      <c r="K28" s="164"/>
    </row>
    <row r="29" spans="1:11" ht="12.75" customHeight="1">
      <c r="A29" s="164"/>
      <c r="B29" s="165" t="s">
        <v>186</v>
      </c>
      <c r="C29" s="164"/>
      <c r="D29" s="164"/>
      <c r="E29" s="164"/>
      <c r="F29" s="164"/>
      <c r="G29" s="164"/>
      <c r="H29" s="166"/>
      <c r="I29" s="164"/>
      <c r="J29" s="164"/>
      <c r="K29" s="164"/>
    </row>
    <row r="30" spans="1:11" ht="15.75" customHeight="1">
      <c r="A30" s="164"/>
      <c r="B30" s="165" t="s">
        <v>187</v>
      </c>
      <c r="C30" s="164"/>
      <c r="D30" s="164"/>
      <c r="E30" s="164"/>
      <c r="F30" s="164"/>
      <c r="G30" s="164"/>
      <c r="H30" s="166"/>
      <c r="I30" s="164"/>
      <c r="J30" s="164"/>
      <c r="K30" s="164"/>
    </row>
    <row r="31" spans="1:11" ht="10.5" customHeight="1">
      <c r="A31" s="164"/>
      <c r="B31" s="165" t="s">
        <v>188</v>
      </c>
      <c r="C31" s="164"/>
      <c r="D31" s="164"/>
      <c r="E31" s="164"/>
      <c r="F31" s="164"/>
      <c r="G31" s="164"/>
      <c r="H31" s="166"/>
      <c r="I31" s="164"/>
      <c r="J31" s="164"/>
      <c r="K31" s="164"/>
    </row>
    <row r="32" spans="1:11" ht="14.1" customHeight="1">
      <c r="A32" s="164"/>
      <c r="B32" s="165" t="s">
        <v>189</v>
      </c>
      <c r="C32" s="164"/>
      <c r="D32" s="164"/>
      <c r="E32" s="164"/>
      <c r="F32" s="164"/>
      <c r="G32" s="164"/>
      <c r="H32" s="166"/>
      <c r="I32" s="164"/>
      <c r="J32" s="164"/>
      <c r="K32" s="164"/>
    </row>
    <row r="33" spans="1:11" ht="14.1" customHeight="1">
      <c r="A33" s="164"/>
      <c r="B33" s="165" t="s">
        <v>190</v>
      </c>
      <c r="C33" s="164"/>
      <c r="D33" s="164"/>
      <c r="E33" s="164"/>
      <c r="F33" s="164"/>
      <c r="G33" s="164"/>
      <c r="H33" s="166"/>
      <c r="I33" s="164"/>
      <c r="J33" s="164"/>
      <c r="K33" s="164"/>
    </row>
    <row r="34" spans="1:11" ht="12" customHeight="1">
      <c r="A34" s="164"/>
      <c r="B34" s="167" t="s">
        <v>191</v>
      </c>
      <c r="C34" s="164"/>
      <c r="D34" s="168">
        <f>Mes!J35</f>
        <v>66.5</v>
      </c>
      <c r="E34" s="169" t="s">
        <v>10</v>
      </c>
      <c r="F34" s="170">
        <v>706</v>
      </c>
      <c r="G34" s="171" t="s">
        <v>9</v>
      </c>
      <c r="H34" s="172">
        <v>23</v>
      </c>
      <c r="I34" s="173" t="s">
        <v>6</v>
      </c>
      <c r="J34" s="174">
        <f>IF(MID(I34,1,2)=("P."),(ROUND(D34*((F34)+(H34/100)),)),IF(MID(I34,1,2)=("%o"),(ROUND(D34*(((F34)+(H34/100))/1000),)),IF(MID(I34,1,2)=("Ea"),(ROUND(D34*((F34)+(H34/100)),)),ROUND(D34*(((F34)+(H34/100))/100),))))</f>
        <v>46964</v>
      </c>
      <c r="K34" s="175" t="s">
        <v>11</v>
      </c>
    </row>
    <row r="35" spans="1:11" ht="14.1" customHeight="1">
      <c r="A35" s="156"/>
      <c r="B35" s="96"/>
      <c r="C35" s="96"/>
      <c r="D35" s="264" t="s">
        <v>335</v>
      </c>
      <c r="E35" s="264"/>
      <c r="F35" s="264"/>
      <c r="G35" s="264"/>
      <c r="H35" s="264"/>
      <c r="I35" s="264"/>
      <c r="J35" s="264"/>
      <c r="K35" s="264"/>
    </row>
    <row r="36" spans="1:11" ht="14.1" customHeight="1">
      <c r="A36" s="59">
        <v>5</v>
      </c>
      <c r="B36" s="77" t="s">
        <v>85</v>
      </c>
      <c r="C36" s="77"/>
      <c r="D36" s="61"/>
      <c r="E36" s="49"/>
      <c r="F36" s="63"/>
      <c r="G36" s="64"/>
      <c r="H36" s="65"/>
      <c r="I36" s="66"/>
      <c r="J36" s="67"/>
      <c r="K36" s="79"/>
    </row>
    <row r="37" spans="1:11" ht="14.1" customHeight="1">
      <c r="A37" s="59"/>
      <c r="B37" s="77" t="s">
        <v>86</v>
      </c>
      <c r="C37" s="77"/>
      <c r="D37" s="61"/>
      <c r="E37" s="49"/>
      <c r="F37" s="63"/>
      <c r="G37" s="64"/>
      <c r="H37" s="65"/>
      <c r="I37" s="66"/>
      <c r="J37" s="67"/>
      <c r="K37" s="79"/>
    </row>
    <row r="38" spans="1:11" ht="14.1" customHeight="1">
      <c r="A38" s="59"/>
      <c r="B38" s="77" t="s">
        <v>87</v>
      </c>
      <c r="C38" s="77"/>
      <c r="D38" s="61">
        <f>Mes!J40</f>
        <v>315</v>
      </c>
      <c r="E38" s="49" t="s">
        <v>10</v>
      </c>
      <c r="F38" s="63">
        <v>1160</v>
      </c>
      <c r="G38" s="64" t="s">
        <v>9</v>
      </c>
      <c r="H38" s="65">
        <v>6</v>
      </c>
      <c r="I38" s="66" t="s">
        <v>84</v>
      </c>
      <c r="J38" s="67">
        <f>IF(MID(I38,1,2)=("P."),(ROUND(D38*((F38)+(H38/100)),)),IF(MID(I38,1,2)=("%o"),(ROUND(D38*(((F38)+(H38/100))/1000),)),IF(MID(I38,1,2)=("Ea"),(ROUND(D38*((F38)+(H38/100)),)),ROUND(D38*(((F38)+(H38/100))/100),))))</f>
        <v>3654</v>
      </c>
      <c r="K38" s="79" t="s">
        <v>11</v>
      </c>
    </row>
    <row r="39" spans="1:11" ht="14.1" customHeight="1">
      <c r="A39" s="156"/>
      <c r="B39" s="96"/>
      <c r="C39" s="96"/>
      <c r="D39" s="264" t="s">
        <v>336</v>
      </c>
      <c r="E39" s="264"/>
      <c r="F39" s="264"/>
      <c r="G39" s="264"/>
      <c r="H39" s="264"/>
      <c r="I39" s="264"/>
      <c r="J39" s="264"/>
      <c r="K39" s="264"/>
    </row>
    <row r="40" spans="1:11" ht="14.1" customHeight="1">
      <c r="A40" s="59">
        <v>6</v>
      </c>
      <c r="B40" s="77" t="s">
        <v>113</v>
      </c>
      <c r="C40" s="77"/>
      <c r="D40" s="80"/>
      <c r="E40" s="81"/>
      <c r="F40" s="63"/>
      <c r="G40" s="66"/>
      <c r="H40" s="81"/>
      <c r="I40" s="66"/>
      <c r="J40" s="63"/>
      <c r="K40" s="81"/>
    </row>
    <row r="41" spans="1:11" ht="14.1" customHeight="1">
      <c r="A41" s="59"/>
      <c r="B41" s="77" t="s">
        <v>114</v>
      </c>
      <c r="C41" s="77"/>
      <c r="D41" s="61">
        <f>Mes!J43</f>
        <v>6</v>
      </c>
      <c r="E41" s="49" t="s">
        <v>17</v>
      </c>
      <c r="F41" s="63">
        <v>1786</v>
      </c>
      <c r="G41" s="64" t="s">
        <v>9</v>
      </c>
      <c r="H41" s="65">
        <v>13</v>
      </c>
      <c r="I41" s="66" t="s">
        <v>4</v>
      </c>
      <c r="J41" s="67">
        <f>IF(MID(I41,1,2)=("P."),(ROUND(D41*((F41)+(H41/100)),)),IF(MID(I41,1,2)=("%o"),(ROUND(D41*(((F41)+(H41/100))/1000),)),IF(MID(I41,1,2)=("Ea"),(ROUND(D41*((F41)+(H41/100)),)),ROUND(D41*(((F41)+(H41/100))/100),))))</f>
        <v>10717</v>
      </c>
      <c r="K41" s="79" t="s">
        <v>11</v>
      </c>
    </row>
    <row r="42" spans="1:11" ht="14.1" customHeight="1">
      <c r="A42" s="156"/>
      <c r="B42" s="96"/>
      <c r="C42" s="96"/>
      <c r="D42" s="265" t="s">
        <v>337</v>
      </c>
      <c r="E42" s="265"/>
      <c r="F42" s="265"/>
      <c r="G42" s="265"/>
      <c r="H42" s="265"/>
      <c r="I42" s="265"/>
      <c r="J42" s="265"/>
      <c r="K42" s="265"/>
    </row>
    <row r="43" spans="1:11" ht="14.1" customHeight="1">
      <c r="A43" s="50">
        <v>7</v>
      </c>
      <c r="B43" s="52" t="s">
        <v>77</v>
      </c>
      <c r="C43" s="52"/>
      <c r="D43" s="61">
        <f>Mes!J46</f>
        <v>1080</v>
      </c>
      <c r="E43" s="49" t="s">
        <v>10</v>
      </c>
      <c r="F43" s="63">
        <v>1043</v>
      </c>
      <c r="G43" s="64" t="s">
        <v>9</v>
      </c>
      <c r="H43" s="65">
        <v>90</v>
      </c>
      <c r="I43" s="66" t="s">
        <v>84</v>
      </c>
      <c r="J43" s="67">
        <f>IF(MID(I43,1,2)=("P."),(ROUND(D43*((F43)+(H43/100)),)),IF(MID(I43,1,2)=("%o"),(ROUND(D43*(((F43)+(H43/100))/1000),)),IF(MID(I43,1,2)=("Ea"),(ROUND(D43*((F43)+(H43/100)),)),ROUND(D43*(((F43)+(H43/100))/100),))))</f>
        <v>11274</v>
      </c>
      <c r="K43" s="79" t="s">
        <v>11</v>
      </c>
    </row>
    <row r="44" spans="1:11" ht="14.1" customHeight="1">
      <c r="A44" s="50"/>
      <c r="B44" s="52"/>
      <c r="C44" s="52"/>
      <c r="D44" s="266" t="s">
        <v>338</v>
      </c>
      <c r="E44" s="266"/>
      <c r="F44" s="266"/>
      <c r="G44" s="266"/>
      <c r="H44" s="266"/>
      <c r="I44" s="266"/>
      <c r="J44" s="266"/>
      <c r="K44" s="266"/>
    </row>
    <row r="45" spans="1:11" ht="14.1" customHeight="1">
      <c r="A45" s="59"/>
      <c r="B45" s="77"/>
      <c r="C45" s="77"/>
      <c r="D45" s="61"/>
      <c r="E45" s="49"/>
      <c r="F45" s="63"/>
      <c r="G45" s="64"/>
      <c r="H45" s="65" t="s">
        <v>203</v>
      </c>
      <c r="I45" s="66"/>
      <c r="J45" s="191">
        <f>SUM(J9:J43)</f>
        <v>267956</v>
      </c>
      <c r="K45" s="79" t="s">
        <v>11</v>
      </c>
    </row>
    <row r="46" spans="1:11" ht="14.1" customHeight="1">
      <c r="A46" s="59"/>
      <c r="B46" s="77"/>
      <c r="C46" s="77"/>
      <c r="D46" s="61"/>
      <c r="E46" s="49"/>
      <c r="F46" s="63"/>
      <c r="G46" s="64"/>
      <c r="H46" s="65"/>
      <c r="I46" s="66"/>
      <c r="J46" s="67"/>
      <c r="K46" s="79"/>
    </row>
    <row r="47" spans="1:11" ht="14.1" customHeight="1">
      <c r="A47" s="59"/>
      <c r="B47" s="77"/>
      <c r="C47" s="77"/>
      <c r="D47" s="61"/>
      <c r="E47" s="49"/>
      <c r="F47" s="63"/>
      <c r="G47" s="64"/>
      <c r="H47" s="65"/>
      <c r="I47" s="66"/>
      <c r="J47" s="67"/>
      <c r="K47" s="79"/>
    </row>
    <row r="48" spans="1:11" ht="14.1" customHeight="1">
      <c r="A48" s="59"/>
      <c r="B48" s="77"/>
      <c r="C48" s="77"/>
      <c r="D48" s="61"/>
      <c r="E48" s="49"/>
      <c r="F48" s="63"/>
      <c r="G48" s="64"/>
      <c r="H48" s="65"/>
      <c r="I48" s="66"/>
      <c r="J48" s="67"/>
      <c r="K48" s="79"/>
    </row>
    <row r="49" spans="1:11" ht="14.1" customHeight="1">
      <c r="A49" s="59"/>
      <c r="B49" s="192" t="s">
        <v>163</v>
      </c>
      <c r="C49" s="77"/>
      <c r="D49" s="77"/>
      <c r="E49" s="77"/>
      <c r="F49" s="77"/>
      <c r="G49" s="77"/>
      <c r="H49" s="77"/>
      <c r="I49" s="77"/>
      <c r="J49" s="77"/>
      <c r="K49" s="77"/>
    </row>
    <row r="50" spans="1:11" ht="14.1" customHeight="1">
      <c r="A50" s="59">
        <v>1</v>
      </c>
      <c r="B50" s="96" t="s">
        <v>231</v>
      </c>
      <c r="C50" s="77"/>
      <c r="D50" s="193"/>
      <c r="E50" s="81"/>
      <c r="F50" s="63"/>
      <c r="G50" s="97"/>
      <c r="H50" s="65"/>
      <c r="I50" s="66"/>
      <c r="J50" s="67"/>
      <c r="K50" s="79"/>
    </row>
    <row r="51" spans="1:11" ht="14.1" customHeight="1">
      <c r="A51" s="59"/>
      <c r="B51" s="96" t="s">
        <v>232</v>
      </c>
      <c r="C51" s="77"/>
      <c r="D51" s="193"/>
      <c r="E51" s="81"/>
      <c r="F51" s="63"/>
      <c r="G51" s="97"/>
      <c r="H51" s="65"/>
      <c r="I51" s="66"/>
      <c r="J51" s="67"/>
      <c r="K51" s="79"/>
    </row>
    <row r="52" spans="1:11" ht="14.1" customHeight="1">
      <c r="A52" s="59"/>
      <c r="B52" s="96" t="s">
        <v>233</v>
      </c>
      <c r="C52" s="77"/>
      <c r="D52" s="193"/>
      <c r="E52" s="81"/>
      <c r="F52" s="63"/>
      <c r="G52" s="97"/>
      <c r="H52" s="65"/>
      <c r="I52" s="66"/>
      <c r="J52" s="67"/>
      <c r="K52" s="79"/>
    </row>
    <row r="53" spans="1:11" ht="14.1" customHeight="1">
      <c r="A53" s="59"/>
      <c r="B53" s="96" t="s">
        <v>234</v>
      </c>
      <c r="C53" s="77"/>
      <c r="D53" s="193"/>
      <c r="E53" s="81"/>
      <c r="F53" s="63"/>
      <c r="G53" s="97"/>
      <c r="H53" s="65"/>
      <c r="I53" s="66"/>
      <c r="J53" s="67"/>
      <c r="K53" s="79"/>
    </row>
    <row r="54" spans="1:11" ht="14.1" customHeight="1">
      <c r="A54" s="59"/>
      <c r="B54" s="96" t="s">
        <v>235</v>
      </c>
      <c r="C54" s="77"/>
      <c r="D54" s="61">
        <f>Mes!J51</f>
        <v>450</v>
      </c>
      <c r="E54" s="49" t="s">
        <v>10</v>
      </c>
      <c r="F54" s="63"/>
      <c r="G54" s="64"/>
      <c r="H54" s="65"/>
      <c r="I54" s="66" t="s">
        <v>6</v>
      </c>
      <c r="J54" s="67"/>
      <c r="K54" s="79"/>
    </row>
    <row r="55" spans="1:11" ht="14.1" customHeight="1">
      <c r="A55" s="59"/>
      <c r="B55" s="96"/>
      <c r="C55" s="77"/>
      <c r="D55" s="61"/>
      <c r="E55" s="49"/>
      <c r="F55" s="63"/>
      <c r="G55" s="64"/>
      <c r="H55" s="65"/>
      <c r="I55" s="66"/>
      <c r="J55" s="67"/>
      <c r="K55" s="79"/>
    </row>
    <row r="56" spans="1:11" ht="14.1" customHeight="1">
      <c r="A56" s="59">
        <v>2</v>
      </c>
      <c r="B56" s="52" t="s">
        <v>215</v>
      </c>
      <c r="C56" s="77"/>
      <c r="D56" s="89"/>
      <c r="E56" s="81"/>
      <c r="F56" s="63"/>
      <c r="G56" s="97"/>
      <c r="H56" s="65"/>
      <c r="I56" s="66"/>
      <c r="J56" s="67"/>
      <c r="K56" s="68"/>
    </row>
    <row r="57" spans="1:11" ht="14.1" customHeight="1">
      <c r="A57" s="77"/>
      <c r="B57" s="77" t="s">
        <v>216</v>
      </c>
      <c r="C57" s="77"/>
      <c r="D57" s="89"/>
      <c r="E57" s="81"/>
      <c r="F57" s="63"/>
      <c r="G57" s="97"/>
      <c r="H57" s="65"/>
      <c r="I57" s="66"/>
      <c r="J57" s="67"/>
      <c r="K57" s="68"/>
    </row>
    <row r="58" spans="1:11" ht="14.1" customHeight="1">
      <c r="A58" s="77"/>
      <c r="B58" s="77" t="s">
        <v>217</v>
      </c>
      <c r="C58" s="77"/>
      <c r="D58" s="89"/>
      <c r="E58" s="81"/>
      <c r="F58" s="63"/>
      <c r="G58" s="97"/>
      <c r="H58" s="65"/>
      <c r="I58" s="66"/>
      <c r="J58" s="67"/>
      <c r="K58" s="68"/>
    </row>
    <row r="59" spans="1:11" ht="14.1" customHeight="1">
      <c r="A59" s="77"/>
      <c r="B59" s="77" t="s">
        <v>218</v>
      </c>
      <c r="C59" s="77"/>
      <c r="D59" s="89"/>
      <c r="E59" s="81"/>
      <c r="F59" s="63"/>
      <c r="G59" s="97"/>
      <c r="H59" s="65"/>
      <c r="I59" s="66"/>
      <c r="J59" s="67"/>
      <c r="K59" s="68"/>
    </row>
    <row r="60" spans="1:11" ht="14.1" customHeight="1">
      <c r="A60" s="77"/>
      <c r="B60" s="77" t="s">
        <v>219</v>
      </c>
      <c r="C60" s="77"/>
      <c r="D60" s="89"/>
      <c r="E60" s="81"/>
      <c r="F60" s="63"/>
      <c r="G60" s="97"/>
      <c r="H60" s="65"/>
      <c r="I60" s="66"/>
      <c r="J60" s="67"/>
      <c r="K60" s="68"/>
    </row>
    <row r="61" spans="1:11" ht="13.5" customHeight="1">
      <c r="A61" s="77"/>
      <c r="B61" s="77" t="s">
        <v>220</v>
      </c>
      <c r="C61" s="77"/>
      <c r="D61" s="89"/>
      <c r="E61" s="81"/>
      <c r="F61" s="63"/>
      <c r="G61" s="97"/>
      <c r="H61" s="65"/>
      <c r="I61" s="66"/>
      <c r="J61" s="67"/>
      <c r="K61" s="68"/>
    </row>
    <row r="62" spans="1:11" ht="14.1" customHeight="1">
      <c r="A62" s="77"/>
      <c r="B62" s="77" t="s">
        <v>221</v>
      </c>
      <c r="C62" s="77"/>
      <c r="D62" s="193"/>
      <c r="E62" s="81"/>
      <c r="F62" s="63"/>
      <c r="G62" s="97"/>
      <c r="H62" s="65"/>
      <c r="I62" s="66"/>
      <c r="J62" s="67"/>
      <c r="K62" s="79"/>
    </row>
    <row r="63" spans="1:11" ht="14.1" customHeight="1">
      <c r="A63" s="59"/>
      <c r="B63" s="77" t="s">
        <v>214</v>
      </c>
      <c r="C63" s="77"/>
      <c r="D63" s="98">
        <f>Mes!J56</f>
        <v>245</v>
      </c>
      <c r="E63" s="90" t="s">
        <v>10</v>
      </c>
      <c r="F63" s="91"/>
      <c r="G63" s="92"/>
      <c r="H63" s="85"/>
      <c r="I63" s="93" t="s">
        <v>6</v>
      </c>
      <c r="J63" s="94"/>
      <c r="K63" s="95"/>
    </row>
    <row r="64" spans="1:11" ht="11.25" customHeight="1">
      <c r="A64" s="59"/>
      <c r="B64" s="77"/>
      <c r="C64" s="77"/>
      <c r="D64" s="98"/>
      <c r="E64" s="90"/>
      <c r="F64" s="91"/>
      <c r="G64" s="92"/>
      <c r="H64" s="85"/>
      <c r="I64" s="93"/>
      <c r="J64" s="94"/>
      <c r="K64" s="95"/>
    </row>
    <row r="65" spans="1:11" ht="14.1" customHeight="1">
      <c r="A65" s="50">
        <v>3</v>
      </c>
      <c r="B65" s="88" t="s">
        <v>222</v>
      </c>
      <c r="C65" s="77"/>
      <c r="D65" s="89"/>
      <c r="E65" s="90"/>
      <c r="F65" s="91"/>
      <c r="G65" s="92"/>
      <c r="H65" s="85"/>
      <c r="I65" s="93"/>
      <c r="J65" s="94"/>
      <c r="K65" s="95"/>
    </row>
    <row r="66" spans="1:11" ht="14.1" customHeight="1">
      <c r="A66" s="50"/>
      <c r="B66" s="88" t="s">
        <v>223</v>
      </c>
      <c r="C66" s="77"/>
      <c r="D66" s="89"/>
      <c r="E66" s="90"/>
      <c r="F66" s="91"/>
      <c r="G66" s="92"/>
      <c r="H66" s="85"/>
      <c r="I66" s="93"/>
      <c r="J66" s="94"/>
      <c r="K66" s="95"/>
    </row>
    <row r="67" spans="1:11" ht="14.1" customHeight="1">
      <c r="A67" s="50"/>
      <c r="B67" s="88" t="s">
        <v>224</v>
      </c>
      <c r="C67" s="77"/>
      <c r="D67" s="89"/>
      <c r="E67" s="90"/>
      <c r="F67" s="91"/>
      <c r="G67" s="92"/>
      <c r="H67" s="85"/>
      <c r="I67" s="93"/>
      <c r="J67" s="94"/>
      <c r="K67" s="95"/>
    </row>
    <row r="68" spans="1:11" ht="14.1" customHeight="1">
      <c r="A68" s="50"/>
      <c r="B68" s="88" t="s">
        <v>225</v>
      </c>
      <c r="C68" s="77"/>
      <c r="D68" s="89"/>
      <c r="E68" s="90"/>
      <c r="F68" s="91"/>
      <c r="G68" s="92"/>
      <c r="H68" s="85"/>
      <c r="I68" s="93"/>
      <c r="J68" s="94"/>
      <c r="K68" s="95"/>
    </row>
    <row r="69" spans="1:11" ht="14.1" customHeight="1">
      <c r="A69" s="50"/>
      <c r="B69" s="88" t="s">
        <v>226</v>
      </c>
      <c r="C69" s="77"/>
      <c r="D69" s="89"/>
      <c r="E69" s="90"/>
      <c r="F69" s="91"/>
      <c r="G69" s="92"/>
      <c r="H69" s="85"/>
      <c r="I69" s="93"/>
      <c r="J69" s="94"/>
      <c r="K69" s="95"/>
    </row>
    <row r="70" spans="1:11" ht="14.1" customHeight="1">
      <c r="A70" s="50"/>
      <c r="B70" s="88" t="s">
        <v>227</v>
      </c>
      <c r="C70" s="77"/>
      <c r="D70" s="89"/>
      <c r="E70" s="90"/>
      <c r="F70" s="91"/>
      <c r="G70" s="92"/>
      <c r="H70" s="85"/>
      <c r="I70" s="93"/>
      <c r="J70" s="94"/>
      <c r="K70" s="95"/>
    </row>
    <row r="71" spans="1:11" ht="14.1" customHeight="1">
      <c r="A71" s="50"/>
      <c r="B71" s="88" t="s">
        <v>228</v>
      </c>
      <c r="C71" s="77"/>
      <c r="D71" s="89"/>
      <c r="E71" s="90"/>
      <c r="F71" s="91"/>
      <c r="G71" s="92"/>
      <c r="H71" s="85"/>
      <c r="I71" s="93"/>
      <c r="J71" s="94"/>
      <c r="K71" s="95"/>
    </row>
    <row r="72" spans="1:11" ht="12.75" customHeight="1">
      <c r="A72" s="50"/>
      <c r="B72" s="88" t="s">
        <v>229</v>
      </c>
      <c r="C72" s="77"/>
      <c r="D72" s="89"/>
      <c r="E72" s="90"/>
      <c r="F72" s="91"/>
      <c r="G72" s="92"/>
      <c r="H72" s="85"/>
      <c r="I72" s="93"/>
      <c r="J72" s="94"/>
      <c r="K72" s="95"/>
    </row>
    <row r="73" spans="1:11" ht="14.1" customHeight="1">
      <c r="A73" s="50"/>
      <c r="B73" s="88" t="s">
        <v>230</v>
      </c>
      <c r="C73" s="77"/>
      <c r="D73" s="89"/>
      <c r="E73" s="52"/>
      <c r="F73" s="52"/>
      <c r="G73" s="52"/>
      <c r="H73" s="90"/>
      <c r="I73" s="52"/>
      <c r="J73" s="52"/>
      <c r="K73" s="52"/>
    </row>
    <row r="74" spans="1:11" ht="14.1" customHeight="1">
      <c r="A74" s="50"/>
      <c r="B74" s="77" t="s">
        <v>71</v>
      </c>
      <c r="C74" s="77"/>
      <c r="D74" s="61">
        <f>Mes!J69</f>
        <v>2191</v>
      </c>
      <c r="E74" s="49" t="s">
        <v>10</v>
      </c>
      <c r="F74" s="63"/>
      <c r="G74" s="64"/>
      <c r="H74" s="65"/>
      <c r="I74" s="66" t="s">
        <v>6</v>
      </c>
      <c r="J74" s="67"/>
      <c r="K74" s="79"/>
    </row>
    <row r="75" spans="1:11" ht="14.1" customHeight="1">
      <c r="A75" s="50"/>
      <c r="B75" s="77"/>
      <c r="C75" s="77"/>
      <c r="D75" s="61"/>
      <c r="E75" s="49"/>
      <c r="F75" s="63"/>
      <c r="G75" s="64"/>
      <c r="H75" s="65"/>
      <c r="I75" s="66"/>
      <c r="J75" s="67"/>
      <c r="K75" s="79"/>
    </row>
    <row r="76" spans="1:11" ht="14.1" customHeight="1">
      <c r="A76" s="59">
        <v>4</v>
      </c>
      <c r="B76" s="178" t="s">
        <v>193</v>
      </c>
      <c r="C76" s="78"/>
      <c r="D76" s="61"/>
      <c r="E76" s="49"/>
      <c r="F76" s="63"/>
      <c r="G76" s="64"/>
      <c r="H76" s="65"/>
      <c r="I76" s="66"/>
      <c r="J76" s="67"/>
      <c r="K76" s="79"/>
    </row>
    <row r="77" spans="1:11" ht="14.1" customHeight="1">
      <c r="A77" s="59"/>
      <c r="B77" s="178" t="s">
        <v>194</v>
      </c>
      <c r="C77" s="78"/>
      <c r="D77" s="61"/>
      <c r="E77" s="49"/>
      <c r="F77" s="63"/>
      <c r="G77" s="64"/>
      <c r="H77" s="65"/>
      <c r="I77" s="66"/>
      <c r="J77" s="67"/>
      <c r="K77" s="79"/>
    </row>
    <row r="78" spans="1:11" ht="14.1" customHeight="1">
      <c r="A78" s="59"/>
      <c r="B78" s="178" t="s">
        <v>195</v>
      </c>
      <c r="C78" s="78"/>
      <c r="D78" s="77"/>
      <c r="E78" s="77"/>
      <c r="F78" s="77"/>
      <c r="G78" s="77"/>
      <c r="H78" s="77"/>
      <c r="I78" s="77"/>
      <c r="J78" s="77"/>
      <c r="K78" s="77"/>
    </row>
    <row r="79" spans="1:11" ht="14.1" customHeight="1">
      <c r="A79" s="59"/>
      <c r="B79" s="179" t="s">
        <v>196</v>
      </c>
      <c r="C79" s="78"/>
      <c r="D79" s="61"/>
      <c r="E79" s="49"/>
      <c r="F79" s="63"/>
      <c r="G79" s="64"/>
      <c r="H79" s="65"/>
      <c r="I79" s="66"/>
      <c r="J79" s="67"/>
      <c r="K79" s="79"/>
    </row>
    <row r="80" spans="1:11" ht="14.1" customHeight="1">
      <c r="A80" s="59"/>
      <c r="B80" s="180" t="s">
        <v>192</v>
      </c>
      <c r="C80" s="60"/>
      <c r="D80" s="98">
        <f>Mes!J86</f>
        <v>5774</v>
      </c>
      <c r="E80" s="90" t="s">
        <v>10</v>
      </c>
      <c r="F80" s="91"/>
      <c r="G80" s="92"/>
      <c r="H80" s="85"/>
      <c r="I80" s="93" t="s">
        <v>6</v>
      </c>
      <c r="J80" s="94"/>
      <c r="K80" s="95"/>
    </row>
    <row r="81" spans="1:11" ht="12.75" customHeight="1">
      <c r="A81" s="59"/>
      <c r="B81" s="180"/>
      <c r="C81" s="60"/>
      <c r="D81" s="98"/>
      <c r="E81" s="90"/>
      <c r="F81" s="91"/>
      <c r="G81" s="92"/>
      <c r="H81" s="85"/>
      <c r="I81" s="93"/>
      <c r="J81" s="94"/>
      <c r="K81" s="95"/>
    </row>
    <row r="82" spans="1:11" ht="14.1" customHeight="1">
      <c r="A82" s="50">
        <v>5</v>
      </c>
      <c r="B82" s="52" t="s">
        <v>294</v>
      </c>
      <c r="C82" s="100"/>
      <c r="D82" s="101"/>
      <c r="E82" s="90"/>
      <c r="F82" s="91"/>
      <c r="G82" s="92"/>
      <c r="H82" s="85"/>
      <c r="I82" s="93"/>
      <c r="J82" s="94"/>
      <c r="K82" s="95"/>
    </row>
    <row r="83" spans="1:11" ht="14.1" customHeight="1">
      <c r="A83" s="50"/>
      <c r="B83" s="102" t="s">
        <v>295</v>
      </c>
      <c r="C83" s="100"/>
      <c r="D83" s="101"/>
      <c r="E83" s="90"/>
      <c r="F83" s="91"/>
      <c r="G83" s="92"/>
      <c r="H83" s="85"/>
      <c r="I83" s="93"/>
      <c r="J83" s="94"/>
      <c r="K83" s="95"/>
    </row>
    <row r="84" spans="1:11" ht="14.1" customHeight="1">
      <c r="A84" s="50"/>
      <c r="B84" s="102" t="s">
        <v>296</v>
      </c>
      <c r="C84" s="100"/>
      <c r="D84" s="101"/>
      <c r="E84" s="90"/>
      <c r="F84" s="91"/>
      <c r="G84" s="92"/>
      <c r="H84" s="85"/>
      <c r="I84" s="93"/>
      <c r="J84" s="94"/>
      <c r="K84" s="95"/>
    </row>
    <row r="85" spans="1:11" ht="14.1" customHeight="1">
      <c r="A85" s="50"/>
      <c r="B85" s="102" t="s">
        <v>297</v>
      </c>
      <c r="C85" s="100"/>
      <c r="D85" s="101"/>
      <c r="E85" s="90"/>
      <c r="F85" s="91"/>
      <c r="G85" s="92"/>
      <c r="H85" s="85"/>
      <c r="I85" s="93"/>
      <c r="J85" s="94"/>
      <c r="K85" s="95"/>
    </row>
    <row r="86" spans="1:11" ht="14.1" customHeight="1">
      <c r="A86" s="50"/>
      <c r="B86" s="102" t="s">
        <v>298</v>
      </c>
      <c r="C86" s="100"/>
      <c r="D86" s="98">
        <f>Mes!J98</f>
        <v>750</v>
      </c>
      <c r="E86" s="99" t="s">
        <v>10</v>
      </c>
      <c r="F86" s="91"/>
      <c r="G86" s="92"/>
      <c r="H86" s="85"/>
      <c r="I86" s="93" t="s">
        <v>6</v>
      </c>
      <c r="J86" s="94"/>
      <c r="K86" s="95"/>
    </row>
    <row r="87" spans="1:11" ht="14.1" customHeight="1">
      <c r="A87" s="50"/>
      <c r="B87" s="102"/>
      <c r="C87" s="100"/>
      <c r="D87" s="98"/>
      <c r="E87" s="99"/>
      <c r="F87" s="91"/>
      <c r="G87" s="92"/>
      <c r="H87" s="85"/>
      <c r="I87" s="93"/>
      <c r="J87" s="94"/>
      <c r="K87" s="95"/>
    </row>
    <row r="88" spans="1:11" ht="14.1" customHeight="1">
      <c r="A88" s="59">
        <v>6</v>
      </c>
      <c r="B88" s="52" t="s">
        <v>205</v>
      </c>
      <c r="C88" s="77"/>
      <c r="D88" s="89"/>
      <c r="E88" s="81"/>
      <c r="F88" s="63"/>
      <c r="G88" s="97"/>
      <c r="H88" s="65"/>
      <c r="I88" s="66"/>
      <c r="J88" s="67"/>
      <c r="K88" s="68"/>
    </row>
    <row r="89" spans="1:11" ht="14.1" customHeight="1">
      <c r="A89" s="77"/>
      <c r="B89" s="77" t="s">
        <v>206</v>
      </c>
      <c r="C89" s="77"/>
      <c r="D89" s="89"/>
      <c r="E89" s="81"/>
      <c r="F89" s="63"/>
      <c r="G89" s="97"/>
      <c r="H89" s="65"/>
      <c r="I89" s="66"/>
      <c r="J89" s="67"/>
      <c r="K89" s="68"/>
    </row>
    <row r="90" spans="1:11" ht="14.1" customHeight="1">
      <c r="A90" s="77"/>
      <c r="B90" s="77" t="s">
        <v>207</v>
      </c>
      <c r="C90" s="77"/>
      <c r="D90" s="89"/>
      <c r="E90" s="81"/>
      <c r="F90" s="63"/>
      <c r="G90" s="97"/>
      <c r="H90" s="65"/>
      <c r="I90" s="66"/>
      <c r="J90" s="67"/>
      <c r="K90" s="68"/>
    </row>
    <row r="91" spans="1:11" ht="14.25" customHeight="1">
      <c r="A91" s="77"/>
      <c r="B91" s="77" t="s">
        <v>208</v>
      </c>
      <c r="C91" s="77"/>
      <c r="D91" s="89"/>
      <c r="E91" s="81"/>
      <c r="F91" s="63"/>
      <c r="G91" s="97"/>
      <c r="H91" s="65"/>
      <c r="I91" s="66"/>
      <c r="J91" s="67"/>
      <c r="K91" s="68"/>
    </row>
    <row r="92" spans="1:11" ht="14.25" customHeight="1">
      <c r="A92" s="77"/>
      <c r="B92" s="77" t="s">
        <v>209</v>
      </c>
      <c r="C92" s="77"/>
      <c r="D92" s="89"/>
      <c r="E92" s="81"/>
      <c r="F92" s="63"/>
      <c r="G92" s="97"/>
      <c r="H92" s="65"/>
      <c r="I92" s="66"/>
      <c r="J92" s="67"/>
      <c r="K92" s="68"/>
    </row>
    <row r="93" spans="1:11" ht="14.25" customHeight="1">
      <c r="A93" s="77"/>
      <c r="B93" s="77" t="s">
        <v>210</v>
      </c>
      <c r="C93" s="77"/>
      <c r="D93" s="89"/>
      <c r="E93" s="81"/>
      <c r="F93" s="63"/>
      <c r="G93" s="97"/>
      <c r="H93" s="65"/>
      <c r="I93" s="66"/>
      <c r="J93" s="67"/>
      <c r="K93" s="68"/>
    </row>
    <row r="94" spans="1:11" ht="14.25" customHeight="1">
      <c r="A94" s="77"/>
      <c r="B94" s="77" t="s">
        <v>211</v>
      </c>
      <c r="C94" s="77"/>
      <c r="D94" s="193"/>
      <c r="E94" s="81"/>
      <c r="F94" s="63"/>
      <c r="G94" s="97"/>
      <c r="H94" s="65"/>
      <c r="I94" s="66"/>
      <c r="J94" s="67"/>
      <c r="K94" s="79"/>
    </row>
    <row r="95" spans="1:11" ht="14.25" customHeight="1">
      <c r="A95" s="59"/>
      <c r="B95" s="77" t="s">
        <v>212</v>
      </c>
      <c r="C95" s="77"/>
      <c r="D95" s="89"/>
      <c r="E95" s="81"/>
      <c r="F95" s="63"/>
      <c r="G95" s="97"/>
      <c r="H95" s="65"/>
      <c r="I95" s="66"/>
      <c r="J95" s="67"/>
      <c r="K95" s="95"/>
    </row>
    <row r="96" spans="1:11" ht="14.25" customHeight="1">
      <c r="A96" s="59"/>
      <c r="B96" s="77" t="s">
        <v>213</v>
      </c>
      <c r="C96" s="77"/>
      <c r="D96" s="89"/>
      <c r="E96" s="81"/>
      <c r="F96" s="63"/>
      <c r="G96" s="97"/>
      <c r="H96" s="65"/>
      <c r="I96" s="66"/>
      <c r="J96" s="67"/>
      <c r="K96" s="95"/>
    </row>
    <row r="97" spans="1:11" ht="14.25" customHeight="1">
      <c r="A97" s="59"/>
      <c r="B97" s="77" t="s">
        <v>239</v>
      </c>
      <c r="C97" s="77"/>
      <c r="D97" s="98">
        <f>Mes!J103</f>
        <v>170</v>
      </c>
      <c r="E97" s="90" t="s">
        <v>10</v>
      </c>
      <c r="F97" s="91"/>
      <c r="G97" s="92"/>
      <c r="H97" s="85"/>
      <c r="I97" s="93" t="s">
        <v>6</v>
      </c>
      <c r="J97" s="94"/>
      <c r="K97" s="95"/>
    </row>
    <row r="98" spans="1:11" ht="14.25" customHeight="1"/>
    <row r="99" spans="1:11" ht="14.25" customHeight="1">
      <c r="A99" s="59">
        <v>7</v>
      </c>
      <c r="B99" s="52" t="s">
        <v>299</v>
      </c>
      <c r="C99" s="196"/>
      <c r="D99" s="197"/>
      <c r="E99" s="62"/>
      <c r="F99" s="103"/>
      <c r="G99" s="198"/>
      <c r="H99" s="65"/>
      <c r="I99" s="103"/>
      <c r="J99" s="104"/>
      <c r="K99" s="199"/>
    </row>
    <row r="100" spans="1:11" ht="14.25" customHeight="1">
      <c r="A100" s="59"/>
      <c r="B100" s="77" t="s">
        <v>300</v>
      </c>
      <c r="C100" s="196"/>
      <c r="D100" s="197"/>
      <c r="E100" s="62"/>
      <c r="F100" s="103"/>
      <c r="G100" s="198"/>
      <c r="H100" s="65"/>
      <c r="I100" s="103"/>
      <c r="J100" s="104"/>
      <c r="K100" s="199"/>
    </row>
    <row r="101" spans="1:11" ht="14.25" customHeight="1">
      <c r="A101" s="59"/>
      <c r="B101" s="77" t="s">
        <v>301</v>
      </c>
      <c r="C101" s="196"/>
      <c r="D101" s="197"/>
      <c r="E101" s="62"/>
      <c r="F101" s="103"/>
      <c r="G101" s="198"/>
      <c r="H101" s="65"/>
      <c r="I101" s="103"/>
      <c r="J101" s="104"/>
      <c r="K101" s="199"/>
    </row>
    <row r="102" spans="1:11" ht="14.1" customHeight="1">
      <c r="A102" s="59"/>
      <c r="B102" s="77" t="s">
        <v>302</v>
      </c>
      <c r="C102" s="196"/>
      <c r="D102" s="193">
        <f>Mes!J114</f>
        <v>1145</v>
      </c>
      <c r="E102" s="81" t="s">
        <v>10</v>
      </c>
      <c r="F102" s="63"/>
      <c r="G102" s="97"/>
      <c r="H102" s="65"/>
      <c r="I102" s="66" t="s">
        <v>6</v>
      </c>
      <c r="J102" s="67"/>
      <c r="K102" s="79"/>
    </row>
    <row r="103" spans="1:11" ht="14.1" customHeight="1">
      <c r="A103" s="50"/>
      <c r="B103" s="180"/>
      <c r="C103" s="115"/>
      <c r="D103" s="61"/>
      <c r="E103" s="84"/>
      <c r="F103" s="84"/>
      <c r="G103" s="84"/>
      <c r="H103" s="85" t="s">
        <v>236</v>
      </c>
      <c r="I103" s="86"/>
      <c r="J103" s="87"/>
      <c r="K103" s="79"/>
    </row>
    <row r="104" spans="1:11" ht="14.1" customHeight="1">
      <c r="A104" s="50"/>
      <c r="B104" s="180"/>
      <c r="C104" s="115"/>
      <c r="D104" s="61"/>
      <c r="E104" s="84"/>
      <c r="F104" s="84"/>
      <c r="G104" s="84"/>
      <c r="H104" s="85"/>
      <c r="I104" s="86"/>
      <c r="J104" s="114"/>
      <c r="K104" s="79"/>
    </row>
    <row r="105" spans="1:11" ht="14.1" customHeight="1">
      <c r="A105" s="50"/>
      <c r="B105" s="195" t="s">
        <v>121</v>
      </c>
      <c r="C105" s="115"/>
      <c r="D105" s="61"/>
      <c r="E105" s="84"/>
      <c r="F105" s="84"/>
      <c r="G105" s="84"/>
      <c r="H105" s="85"/>
      <c r="I105" s="86"/>
      <c r="J105" s="114"/>
      <c r="K105" s="79"/>
    </row>
    <row r="106" spans="1:11" ht="12.75" customHeight="1">
      <c r="A106" s="59">
        <v>1</v>
      </c>
      <c r="B106" s="83" t="s">
        <v>133</v>
      </c>
      <c r="C106" s="50"/>
      <c r="D106" s="101"/>
      <c r="E106" s="90"/>
      <c r="F106" s="91"/>
      <c r="G106" s="92"/>
      <c r="H106" s="85"/>
      <c r="I106" s="93"/>
      <c r="J106" s="108"/>
      <c r="K106" s="109"/>
    </row>
    <row r="107" spans="1:11" ht="14.1" customHeight="1">
      <c r="A107" s="59"/>
      <c r="B107" s="83" t="s">
        <v>134</v>
      </c>
      <c r="C107" s="50"/>
      <c r="D107" s="101"/>
      <c r="E107" s="90"/>
      <c r="F107" s="91"/>
      <c r="G107" s="92"/>
      <c r="H107" s="85"/>
      <c r="I107" s="93"/>
      <c r="J107" s="108"/>
      <c r="K107" s="109"/>
    </row>
    <row r="108" spans="1:11" ht="14.1" customHeight="1">
      <c r="A108" s="59"/>
      <c r="B108" s="83" t="s">
        <v>135</v>
      </c>
      <c r="C108" s="50"/>
      <c r="D108" s="101"/>
      <c r="E108" s="90"/>
      <c r="F108" s="91"/>
      <c r="G108" s="92"/>
      <c r="H108" s="85"/>
      <c r="I108" s="93"/>
      <c r="J108" s="108"/>
      <c r="K108" s="109"/>
    </row>
    <row r="109" spans="1:11" ht="14.1" customHeight="1">
      <c r="A109" s="59"/>
      <c r="B109" s="83" t="s">
        <v>136</v>
      </c>
      <c r="C109" s="50"/>
      <c r="D109" s="101"/>
      <c r="E109" s="90"/>
      <c r="F109" s="91"/>
      <c r="G109" s="92"/>
      <c r="H109" s="85"/>
      <c r="I109" s="93"/>
      <c r="J109" s="108"/>
      <c r="K109" s="109"/>
    </row>
    <row r="110" spans="1:11" ht="14.1" customHeight="1">
      <c r="A110" s="59"/>
      <c r="B110" s="83" t="s">
        <v>137</v>
      </c>
      <c r="C110" s="50"/>
      <c r="D110" s="101"/>
      <c r="E110" s="90"/>
      <c r="F110" s="91"/>
      <c r="G110" s="92"/>
      <c r="H110" s="85"/>
      <c r="I110" s="93"/>
      <c r="J110" s="108"/>
      <c r="K110" s="109"/>
    </row>
    <row r="111" spans="1:11" ht="14.1" customHeight="1">
      <c r="A111" s="59"/>
      <c r="B111" s="83" t="s">
        <v>138</v>
      </c>
      <c r="C111" s="50"/>
      <c r="D111" s="101"/>
      <c r="E111" s="90"/>
      <c r="F111" s="91"/>
      <c r="G111" s="92"/>
      <c r="H111" s="85"/>
      <c r="I111" s="93"/>
      <c r="J111" s="108"/>
      <c r="K111" s="109"/>
    </row>
    <row r="112" spans="1:11" ht="14.1" customHeight="1">
      <c r="A112" s="59"/>
      <c r="B112" s="83" t="s">
        <v>139</v>
      </c>
      <c r="C112" s="50"/>
      <c r="D112" s="101">
        <f>Mes!J119</f>
        <v>2</v>
      </c>
      <c r="E112" s="90" t="s">
        <v>3</v>
      </c>
      <c r="F112" s="91">
        <v>21989</v>
      </c>
      <c r="G112" s="92" t="s">
        <v>9</v>
      </c>
      <c r="H112" s="85">
        <v>61</v>
      </c>
      <c r="I112" s="93" t="s">
        <v>4</v>
      </c>
      <c r="J112" s="108">
        <f>IF(MID(I112,1,2)=("P."),(ROUND(D112*((F112)+(H112/100)),)),IF(MID(I112,1,2)=("%o"),(ROUND(D112*(((F112)+(H112/100))/1000),)),IF(MID(I112,1,2)=("Ea"),(ROUND(D112*((F112)+(H112/100)),)),ROUND(D112*(((F112)+(H112/100))/100),))))</f>
        <v>43979</v>
      </c>
      <c r="K112" s="109" t="s">
        <v>11</v>
      </c>
    </row>
    <row r="113" spans="1:11" ht="14.1" customHeight="1">
      <c r="A113" s="50"/>
      <c r="B113" s="180"/>
      <c r="C113" s="115"/>
      <c r="D113" s="269" t="s">
        <v>339</v>
      </c>
      <c r="E113" s="269"/>
      <c r="F113" s="269"/>
      <c r="G113" s="269"/>
      <c r="H113" s="269"/>
      <c r="I113" s="269"/>
      <c r="J113" s="269"/>
      <c r="K113" s="269"/>
    </row>
    <row r="114" spans="1:11" ht="14.1" customHeight="1">
      <c r="A114" s="50"/>
      <c r="B114" s="180"/>
      <c r="C114" s="115"/>
      <c r="D114" s="61"/>
      <c r="E114" s="84"/>
      <c r="F114" s="84"/>
      <c r="G114" s="84"/>
      <c r="H114" s="85" t="s">
        <v>204</v>
      </c>
      <c r="I114" s="86"/>
      <c r="J114" s="114">
        <f>SUM(J106:J113)</f>
        <v>43979</v>
      </c>
      <c r="K114" s="95" t="s">
        <v>11</v>
      </c>
    </row>
    <row r="115" spans="1:11" ht="14.1" customHeight="1">
      <c r="A115" s="50"/>
      <c r="B115" s="180"/>
      <c r="C115" s="115"/>
      <c r="D115" s="61"/>
      <c r="E115" s="84"/>
      <c r="F115" s="84" t="s">
        <v>329</v>
      </c>
      <c r="G115" s="84"/>
      <c r="H115" s="85"/>
      <c r="I115" s="86"/>
      <c r="J115" s="114"/>
      <c r="K115" s="95"/>
    </row>
    <row r="116" spans="1:11" ht="11.25" customHeight="1">
      <c r="A116" s="50"/>
      <c r="B116" s="180"/>
      <c r="C116" s="115"/>
      <c r="D116" s="61"/>
      <c r="E116" s="84"/>
      <c r="F116" s="84"/>
      <c r="G116" s="84"/>
      <c r="H116" s="85" t="s">
        <v>204</v>
      </c>
      <c r="I116" s="86"/>
      <c r="J116" s="114"/>
      <c r="K116" s="95"/>
    </row>
    <row r="117" spans="1:11" ht="11.25" customHeight="1">
      <c r="A117" s="50"/>
      <c r="B117" s="180"/>
      <c r="C117" s="115"/>
      <c r="D117" s="61"/>
      <c r="E117" s="84"/>
      <c r="F117" s="84"/>
      <c r="G117" s="84"/>
      <c r="H117" s="85"/>
      <c r="I117" s="86"/>
      <c r="J117" s="114"/>
      <c r="K117" s="79"/>
    </row>
    <row r="118" spans="1:11" ht="12.75" customHeight="1">
      <c r="A118" s="112"/>
      <c r="B118" s="48" t="s">
        <v>111</v>
      </c>
      <c r="C118" s="77"/>
      <c r="D118" s="111"/>
      <c r="E118" s="81"/>
      <c r="F118" s="63"/>
      <c r="G118" s="97"/>
      <c r="H118" s="65"/>
      <c r="I118" s="66"/>
      <c r="J118" s="67"/>
      <c r="K118" s="68"/>
    </row>
    <row r="119" spans="1:11" ht="14.1" customHeight="1">
      <c r="A119" s="59">
        <v>1</v>
      </c>
      <c r="B119" s="77" t="s">
        <v>140</v>
      </c>
      <c r="C119" s="77"/>
      <c r="D119" s="89"/>
      <c r="E119" s="81"/>
      <c r="F119" s="63"/>
      <c r="G119" s="97"/>
      <c r="H119" s="65"/>
      <c r="I119" s="66"/>
      <c r="J119" s="67"/>
      <c r="K119" s="68"/>
    </row>
    <row r="120" spans="1:11" ht="14.1" customHeight="1">
      <c r="A120" s="77"/>
      <c r="B120" s="77" t="s">
        <v>88</v>
      </c>
      <c r="C120" s="77"/>
      <c r="D120" s="89"/>
      <c r="E120" s="81"/>
      <c r="F120" s="63"/>
      <c r="G120" s="97"/>
      <c r="H120" s="65"/>
      <c r="I120" s="66"/>
      <c r="J120" s="67"/>
      <c r="K120" s="68"/>
    </row>
    <row r="121" spans="1:11" ht="14.1" customHeight="1">
      <c r="A121" s="77"/>
      <c r="B121" s="77" t="s">
        <v>89</v>
      </c>
      <c r="C121" s="77"/>
      <c r="D121" s="89"/>
      <c r="E121" s="81"/>
      <c r="F121" s="63"/>
      <c r="G121" s="97"/>
      <c r="H121" s="65"/>
      <c r="I121" s="66"/>
      <c r="J121" s="67"/>
      <c r="K121" s="68"/>
    </row>
    <row r="122" spans="1:11" ht="14.1" customHeight="1">
      <c r="A122" s="77"/>
      <c r="B122" s="77" t="s">
        <v>90</v>
      </c>
      <c r="C122" s="77"/>
      <c r="D122" s="89"/>
      <c r="E122" s="77"/>
      <c r="F122" s="77"/>
      <c r="G122" s="77"/>
      <c r="H122" s="77"/>
      <c r="I122" s="77"/>
      <c r="J122" s="77"/>
      <c r="K122" s="77"/>
    </row>
    <row r="123" spans="1:11" ht="14.1" customHeight="1">
      <c r="A123" s="59"/>
      <c r="B123" s="77" t="s">
        <v>91</v>
      </c>
      <c r="C123" s="77"/>
      <c r="D123" s="77"/>
      <c r="E123" s="52"/>
      <c r="F123" s="52"/>
      <c r="G123" s="52"/>
      <c r="H123" s="90"/>
      <c r="I123" s="52"/>
      <c r="J123" s="52"/>
      <c r="K123" s="52"/>
    </row>
    <row r="124" spans="1:11" ht="14.1" customHeight="1">
      <c r="A124" s="59"/>
      <c r="B124" s="77" t="s">
        <v>122</v>
      </c>
      <c r="C124" s="77"/>
      <c r="D124" s="98">
        <f>Mes!J122</f>
        <v>72</v>
      </c>
      <c r="E124" s="90" t="s">
        <v>22</v>
      </c>
      <c r="F124" s="91"/>
      <c r="G124" s="92"/>
      <c r="H124" s="85"/>
      <c r="I124" s="93" t="s">
        <v>93</v>
      </c>
      <c r="J124" s="94"/>
      <c r="K124" s="95"/>
    </row>
    <row r="125" spans="1:11" ht="14.1" customHeight="1">
      <c r="A125" s="59"/>
      <c r="B125" s="77" t="s">
        <v>146</v>
      </c>
      <c r="C125" s="77"/>
      <c r="D125" s="98">
        <f>Mes!J124</f>
        <v>20</v>
      </c>
      <c r="E125" s="90" t="s">
        <v>22</v>
      </c>
      <c r="F125" s="91"/>
      <c r="G125" s="92"/>
      <c r="H125" s="85"/>
      <c r="I125" s="93" t="s">
        <v>93</v>
      </c>
      <c r="J125" s="94"/>
      <c r="K125" s="95"/>
    </row>
    <row r="126" spans="1:11" ht="14.1" customHeight="1">
      <c r="A126" s="59"/>
      <c r="B126" s="77" t="s">
        <v>92</v>
      </c>
      <c r="C126" s="77"/>
      <c r="D126" s="98">
        <f>Mes!J126</f>
        <v>40</v>
      </c>
      <c r="E126" s="90" t="s">
        <v>22</v>
      </c>
      <c r="F126" s="91"/>
      <c r="G126" s="92"/>
      <c r="H126" s="85"/>
      <c r="I126" s="93" t="s">
        <v>93</v>
      </c>
      <c r="J126" s="94"/>
      <c r="K126" s="95"/>
    </row>
    <row r="127" spans="1:11" ht="14.1" customHeight="1">
      <c r="A127" s="59"/>
      <c r="B127" s="77"/>
      <c r="C127" s="77"/>
      <c r="D127" s="98"/>
      <c r="E127" s="90"/>
      <c r="F127" s="91"/>
      <c r="G127" s="92"/>
      <c r="H127" s="85"/>
      <c r="I127" s="93"/>
      <c r="J127" s="94"/>
      <c r="K127" s="95"/>
    </row>
    <row r="128" spans="1:11" ht="14.1" customHeight="1">
      <c r="A128" s="59">
        <v>2</v>
      </c>
      <c r="B128" s="77" t="s">
        <v>94</v>
      </c>
      <c r="C128" s="77"/>
      <c r="D128" s="89"/>
      <c r="E128" s="81"/>
      <c r="F128" s="63"/>
      <c r="G128" s="97"/>
      <c r="H128" s="65"/>
      <c r="I128" s="66"/>
      <c r="J128" s="67"/>
      <c r="K128" s="95"/>
    </row>
    <row r="129" spans="1:11" ht="14.1" customHeight="1">
      <c r="A129" s="77"/>
      <c r="B129" s="77" t="s">
        <v>95</v>
      </c>
      <c r="C129" s="77"/>
      <c r="D129" s="89"/>
      <c r="E129" s="81"/>
      <c r="F129" s="63"/>
      <c r="G129" s="97"/>
      <c r="H129" s="65"/>
      <c r="I129" s="66"/>
      <c r="J129" s="67"/>
      <c r="K129" s="95"/>
    </row>
    <row r="130" spans="1:11" ht="14.1" customHeight="1">
      <c r="A130" s="77"/>
      <c r="B130" s="77" t="s">
        <v>96</v>
      </c>
      <c r="C130" s="77"/>
      <c r="D130" s="89"/>
      <c r="E130" s="81"/>
      <c r="F130" s="63"/>
      <c r="G130" s="97"/>
      <c r="H130" s="65"/>
      <c r="I130" s="66"/>
      <c r="J130" s="67"/>
      <c r="K130" s="95"/>
    </row>
    <row r="131" spans="1:11" ht="14.1" customHeight="1">
      <c r="A131" s="77"/>
      <c r="B131" s="77" t="s">
        <v>97</v>
      </c>
      <c r="C131" s="77"/>
      <c r="D131" s="89"/>
      <c r="E131" s="81"/>
      <c r="F131" s="63"/>
      <c r="G131" s="97"/>
      <c r="H131" s="65"/>
      <c r="I131" s="66"/>
      <c r="J131" s="67"/>
      <c r="K131" s="95"/>
    </row>
    <row r="132" spans="1:11" ht="14.1" customHeight="1">
      <c r="A132" s="59"/>
      <c r="B132" s="77" t="s">
        <v>82</v>
      </c>
      <c r="C132" s="77"/>
      <c r="D132" s="89"/>
      <c r="E132" s="81"/>
      <c r="F132" s="63"/>
      <c r="G132" s="97"/>
      <c r="H132" s="65"/>
      <c r="I132" s="66"/>
      <c r="J132" s="67"/>
      <c r="K132" s="95"/>
    </row>
    <row r="133" spans="1:11" ht="14.1" customHeight="1">
      <c r="A133" s="59"/>
      <c r="B133" s="77" t="s">
        <v>83</v>
      </c>
      <c r="C133" s="77"/>
      <c r="D133" s="89"/>
      <c r="E133" s="77"/>
      <c r="F133" s="77"/>
      <c r="G133" s="77"/>
      <c r="H133" s="77"/>
      <c r="I133" s="77"/>
      <c r="J133" s="77"/>
      <c r="K133" s="77"/>
    </row>
    <row r="134" spans="1:11" ht="14.1" customHeight="1">
      <c r="A134" s="59"/>
      <c r="B134" s="77" t="s">
        <v>71</v>
      </c>
      <c r="C134" s="77"/>
      <c r="D134" s="77"/>
      <c r="E134" s="52"/>
      <c r="F134" s="52"/>
      <c r="G134" s="52"/>
      <c r="H134" s="90"/>
      <c r="I134" s="52"/>
      <c r="J134" s="52"/>
      <c r="K134" s="52"/>
    </row>
    <row r="135" spans="1:11" ht="14.1" customHeight="1">
      <c r="A135" s="59"/>
      <c r="B135" s="77" t="s">
        <v>98</v>
      </c>
      <c r="C135" s="77"/>
      <c r="D135" s="101">
        <f>Mes!J129</f>
        <v>4</v>
      </c>
      <c r="E135" s="90" t="s">
        <v>17</v>
      </c>
      <c r="F135" s="91"/>
      <c r="G135" s="92"/>
      <c r="H135" s="85"/>
      <c r="I135" s="93" t="s">
        <v>93</v>
      </c>
      <c r="J135" s="94"/>
      <c r="K135" s="95"/>
    </row>
    <row r="136" spans="1:11" ht="14.1" customHeight="1">
      <c r="A136" s="59"/>
      <c r="B136" s="77" t="s">
        <v>76</v>
      </c>
      <c r="C136" s="77"/>
      <c r="D136" s="101">
        <f>Mes!J130</f>
        <v>4</v>
      </c>
      <c r="E136" s="90" t="s">
        <v>17</v>
      </c>
      <c r="F136" s="91"/>
      <c r="G136" s="92"/>
      <c r="H136" s="85"/>
      <c r="I136" s="93" t="s">
        <v>93</v>
      </c>
      <c r="J136" s="94"/>
      <c r="K136" s="95"/>
    </row>
    <row r="137" spans="1:11" ht="14.1" customHeight="1">
      <c r="A137" s="59"/>
      <c r="B137" s="77" t="s">
        <v>237</v>
      </c>
      <c r="C137" s="77"/>
      <c r="D137" s="101">
        <f>Mes!J131</f>
        <v>4</v>
      </c>
      <c r="E137" s="90" t="s">
        <v>17</v>
      </c>
      <c r="F137" s="91"/>
      <c r="G137" s="92"/>
      <c r="H137" s="85"/>
      <c r="I137" s="93" t="s">
        <v>93</v>
      </c>
      <c r="J137" s="94"/>
      <c r="K137" s="95"/>
    </row>
    <row r="138" spans="1:11" ht="14.1" customHeight="1">
      <c r="A138" s="59"/>
      <c r="B138" s="77" t="s">
        <v>99</v>
      </c>
      <c r="C138" s="77"/>
      <c r="D138" s="101">
        <f>Mes!J132</f>
        <v>2</v>
      </c>
      <c r="E138" s="90" t="s">
        <v>17</v>
      </c>
      <c r="F138" s="91"/>
      <c r="G138" s="92"/>
      <c r="H138" s="85"/>
      <c r="I138" s="93" t="s">
        <v>93</v>
      </c>
      <c r="J138" s="94"/>
      <c r="K138" s="95"/>
    </row>
    <row r="139" spans="1:11" ht="14.1" customHeight="1">
      <c r="A139" s="59"/>
      <c r="B139" s="77"/>
      <c r="C139" s="77"/>
      <c r="D139" s="81" t="s">
        <v>112</v>
      </c>
      <c r="E139" s="81"/>
      <c r="F139" s="52"/>
      <c r="G139" s="97"/>
      <c r="H139" s="65"/>
      <c r="I139" s="66"/>
      <c r="J139" s="110"/>
      <c r="K139" s="95"/>
    </row>
    <row r="140" spans="1:11" ht="14.1" customHeight="1">
      <c r="A140" s="50"/>
      <c r="B140" s="180"/>
      <c r="C140" s="115"/>
      <c r="D140" s="61"/>
      <c r="E140" s="84"/>
      <c r="F140" s="84"/>
      <c r="G140" s="84"/>
      <c r="H140" s="85"/>
      <c r="I140" s="86"/>
      <c r="J140" s="114"/>
      <c r="K140" s="79"/>
    </row>
    <row r="141" spans="1:11" ht="14.1" customHeight="1">
      <c r="A141" s="112"/>
      <c r="B141" s="48" t="s">
        <v>108</v>
      </c>
      <c r="C141" s="77"/>
      <c r="D141" s="111"/>
      <c r="E141" s="99"/>
      <c r="F141" s="91"/>
      <c r="G141" s="92"/>
      <c r="H141" s="85"/>
      <c r="I141" s="93"/>
      <c r="J141" s="94"/>
      <c r="K141" s="95"/>
    </row>
    <row r="142" spans="1:11" ht="14.1" customHeight="1">
      <c r="A142" s="50">
        <v>1</v>
      </c>
      <c r="B142" s="52" t="s">
        <v>79</v>
      </c>
      <c r="C142" s="50"/>
      <c r="D142" s="98"/>
      <c r="E142" s="99"/>
      <c r="F142" s="91"/>
      <c r="G142" s="92"/>
      <c r="H142" s="85"/>
      <c r="I142" s="93"/>
      <c r="J142" s="94"/>
      <c r="K142" s="95"/>
    </row>
    <row r="143" spans="1:11" ht="14.1" customHeight="1">
      <c r="A143" s="50"/>
      <c r="B143" s="52" t="s">
        <v>80</v>
      </c>
      <c r="C143" s="50"/>
      <c r="D143" s="98"/>
      <c r="E143" s="52"/>
      <c r="F143" s="52"/>
      <c r="G143" s="52"/>
      <c r="H143" s="90"/>
      <c r="I143" s="52"/>
      <c r="J143" s="52"/>
      <c r="K143" s="52"/>
    </row>
    <row r="144" spans="1:11" ht="14.1" customHeight="1">
      <c r="A144" s="59"/>
      <c r="B144" s="52" t="s">
        <v>81</v>
      </c>
      <c r="C144" s="50"/>
      <c r="D144" s="101">
        <v>64</v>
      </c>
      <c r="E144" s="90" t="s">
        <v>17</v>
      </c>
      <c r="F144" s="91">
        <v>1130</v>
      </c>
      <c r="G144" s="92" t="s">
        <v>9</v>
      </c>
      <c r="H144" s="85">
        <v>0</v>
      </c>
      <c r="I144" s="93" t="s">
        <v>100</v>
      </c>
      <c r="J144" s="94">
        <f>IF(MID(I144,1,2)=("P."),(ROUND(D144*((F144)+(H144/100)),)),IF(MID(I144,1,2)=("%o"),(ROUND(D144*(((F144)+(H144/100))/1000),)),IF(MID(I144,1,2)=("Ea"),(ROUND(D144*((F144)+(H144/100)),)),ROUND(D144*(((F144)+(H144/100))/100),))))</f>
        <v>72320</v>
      </c>
      <c r="K144" s="95" t="s">
        <v>11</v>
      </c>
    </row>
    <row r="145" spans="1:12" ht="14.1" customHeight="1">
      <c r="A145" s="59"/>
      <c r="B145" s="77"/>
      <c r="C145" s="77"/>
      <c r="D145" s="268" t="s">
        <v>330</v>
      </c>
      <c r="E145" s="268"/>
      <c r="F145" s="268"/>
      <c r="G145" s="268"/>
      <c r="H145" s="268"/>
      <c r="I145" s="268"/>
      <c r="J145" s="268"/>
      <c r="K145" s="268"/>
    </row>
    <row r="146" spans="1:12" ht="14.1" customHeight="1">
      <c r="A146" s="59">
        <v>2</v>
      </c>
      <c r="B146" s="52" t="s">
        <v>101</v>
      </c>
      <c r="C146" s="113"/>
      <c r="D146" s="53"/>
      <c r="E146" s="90"/>
      <c r="F146" s="91"/>
      <c r="G146" s="92"/>
      <c r="H146" s="85"/>
      <c r="I146" s="93"/>
      <c r="J146" s="108"/>
      <c r="K146" s="109"/>
    </row>
    <row r="147" spans="1:12" ht="14.1" customHeight="1">
      <c r="A147" s="59"/>
      <c r="B147" s="52" t="s">
        <v>102</v>
      </c>
      <c r="C147" s="113"/>
      <c r="D147" s="53"/>
      <c r="E147" s="52"/>
      <c r="F147" s="52"/>
      <c r="G147" s="52"/>
      <c r="H147" s="90"/>
      <c r="I147" s="52"/>
      <c r="J147" s="52"/>
      <c r="K147" s="52"/>
    </row>
    <row r="148" spans="1:12" ht="14.1" customHeight="1">
      <c r="A148" s="59"/>
      <c r="B148" s="52" t="s">
        <v>103</v>
      </c>
      <c r="C148" s="113"/>
      <c r="D148" s="101">
        <v>30</v>
      </c>
      <c r="E148" s="90" t="s">
        <v>3</v>
      </c>
      <c r="F148" s="91">
        <v>985</v>
      </c>
      <c r="G148" s="92" t="s">
        <v>9</v>
      </c>
      <c r="H148" s="85">
        <v>0</v>
      </c>
      <c r="I148" s="93" t="s">
        <v>100</v>
      </c>
      <c r="J148" s="94">
        <f>IF(MID(I148,1,2)=("P."),(ROUND(D148*((F148)+(H148/100)),)),IF(MID(I148,1,2)=("%o"),(ROUND(D148*(((F148)+(H148/100))/1000),)),IF(MID(I148,1,2)=("Ea"),(ROUND(D148*((F148)+(H148/100)),)),ROUND(D148*(((F148)+(H148/100))/100),))))</f>
        <v>29550</v>
      </c>
      <c r="K148" s="95" t="s">
        <v>11</v>
      </c>
    </row>
    <row r="149" spans="1:12" ht="14.1" customHeight="1">
      <c r="A149" s="59"/>
      <c r="B149" s="52"/>
      <c r="C149" s="113"/>
      <c r="D149" s="267" t="s">
        <v>331</v>
      </c>
      <c r="E149" s="267"/>
      <c r="F149" s="267"/>
      <c r="G149" s="267"/>
      <c r="H149" s="267"/>
      <c r="I149" s="267"/>
      <c r="J149" s="267"/>
      <c r="K149" s="267"/>
    </row>
    <row r="150" spans="1:12" ht="14.1" customHeight="1">
      <c r="A150" s="50"/>
      <c r="B150" s="77"/>
      <c r="C150" s="77"/>
      <c r="D150" s="101"/>
      <c r="E150" s="84"/>
      <c r="F150" s="84"/>
      <c r="G150" s="84"/>
      <c r="H150" s="85"/>
      <c r="I150" s="86" t="s">
        <v>303</v>
      </c>
      <c r="J150" s="87">
        <f>SUM(J144:J149)</f>
        <v>101870</v>
      </c>
      <c r="K150" s="200" t="s">
        <v>11</v>
      </c>
    </row>
    <row r="151" spans="1:12" ht="14.1" customHeight="1">
      <c r="A151" s="50"/>
      <c r="B151" s="77"/>
      <c r="C151" s="77"/>
      <c r="D151" s="101"/>
      <c r="E151" s="84" t="s">
        <v>329</v>
      </c>
      <c r="F151" s="84"/>
      <c r="G151" s="84"/>
      <c r="H151" s="85"/>
      <c r="I151" s="86"/>
      <c r="J151" s="114"/>
      <c r="K151" s="162"/>
    </row>
    <row r="152" spans="1:12" ht="14.1" customHeight="1">
      <c r="A152" s="50"/>
      <c r="B152" s="77"/>
      <c r="C152" s="77"/>
      <c r="D152" s="101"/>
      <c r="E152" s="84"/>
      <c r="F152" s="84"/>
      <c r="G152" s="84"/>
      <c r="H152" s="85"/>
      <c r="I152" s="86"/>
      <c r="J152" s="87"/>
      <c r="K152" s="200"/>
    </row>
    <row r="153" spans="1:12" ht="14.1" customHeight="1">
      <c r="A153" s="50"/>
      <c r="B153" s="77"/>
      <c r="C153" s="77"/>
      <c r="D153" s="101"/>
      <c r="E153" s="84"/>
      <c r="F153" s="84"/>
      <c r="G153" s="84"/>
      <c r="H153" s="85"/>
      <c r="I153" s="86"/>
      <c r="J153" s="114"/>
      <c r="K153" s="162"/>
    </row>
    <row r="154" spans="1:12" ht="14.1" customHeight="1">
      <c r="A154" s="50"/>
      <c r="B154" s="44" t="s">
        <v>110</v>
      </c>
      <c r="C154" s="84"/>
      <c r="D154" s="84"/>
      <c r="E154" s="62"/>
      <c r="F154" s="63"/>
      <c r="G154" s="64"/>
      <c r="H154" s="65"/>
      <c r="I154" s="103"/>
      <c r="J154" s="104"/>
      <c r="K154" s="68"/>
    </row>
    <row r="155" spans="1:12" ht="14.1" customHeight="1">
      <c r="A155" s="50"/>
      <c r="B155" s="44" t="s">
        <v>53</v>
      </c>
      <c r="C155" s="84"/>
      <c r="D155" s="84"/>
      <c r="E155" s="99"/>
      <c r="F155" s="91"/>
      <c r="G155" s="92"/>
      <c r="H155" s="85"/>
      <c r="I155" s="93"/>
      <c r="J155" s="94"/>
      <c r="K155" s="95"/>
    </row>
    <row r="156" spans="1:12" ht="14.1" customHeight="1">
      <c r="A156" s="50">
        <v>1</v>
      </c>
      <c r="B156" s="51" t="s">
        <v>147</v>
      </c>
      <c r="C156" s="84"/>
      <c r="D156" s="84"/>
      <c r="E156" s="99"/>
      <c r="F156" s="91"/>
      <c r="G156" s="92"/>
      <c r="H156" s="85"/>
      <c r="I156" s="93"/>
      <c r="J156" s="94"/>
      <c r="K156" s="95"/>
    </row>
    <row r="157" spans="1:12" ht="14.1" customHeight="1">
      <c r="A157" s="50"/>
      <c r="B157" s="51" t="s">
        <v>148</v>
      </c>
      <c r="C157" s="84"/>
      <c r="D157" s="101">
        <f>Mes!J145</f>
        <v>64</v>
      </c>
      <c r="E157" s="90" t="s">
        <v>3</v>
      </c>
      <c r="F157" s="91"/>
      <c r="G157" s="92"/>
      <c r="H157" s="85"/>
      <c r="I157" s="93" t="s">
        <v>4</v>
      </c>
      <c r="J157" s="94"/>
      <c r="K157" s="95"/>
      <c r="L157" s="52"/>
    </row>
    <row r="158" spans="1:12" ht="14.1" customHeight="1">
      <c r="A158" s="50"/>
      <c r="B158" s="44"/>
      <c r="C158" s="84"/>
      <c r="D158" s="84"/>
      <c r="E158" s="99"/>
      <c r="F158" s="91"/>
      <c r="G158" s="92"/>
      <c r="H158" s="85"/>
      <c r="I158" s="93"/>
      <c r="J158" s="94"/>
      <c r="K158" s="95"/>
      <c r="L158" s="52"/>
    </row>
    <row r="159" spans="1:12" ht="14.1" customHeight="1">
      <c r="A159" s="50">
        <v>2</v>
      </c>
      <c r="B159" s="51" t="s">
        <v>149</v>
      </c>
      <c r="C159" s="84"/>
      <c r="D159" s="84"/>
      <c r="E159" s="99"/>
      <c r="F159" s="91"/>
      <c r="G159" s="92"/>
      <c r="H159" s="85"/>
      <c r="I159" s="93"/>
      <c r="J159" s="94"/>
      <c r="K159" s="95"/>
      <c r="L159" s="52"/>
    </row>
    <row r="160" spans="1:12" ht="14.1" customHeight="1">
      <c r="A160" s="50"/>
      <c r="B160" s="51" t="s">
        <v>150</v>
      </c>
      <c r="C160" s="84"/>
      <c r="D160" s="84"/>
      <c r="E160" s="99"/>
      <c r="F160" s="91"/>
      <c r="G160" s="92"/>
      <c r="H160" s="85"/>
      <c r="I160" s="93"/>
      <c r="J160" s="94"/>
      <c r="K160" s="95"/>
      <c r="L160" s="52"/>
    </row>
    <row r="161" spans="1:12" ht="14.1" customHeight="1">
      <c r="A161" s="50"/>
      <c r="B161" s="51" t="s">
        <v>118</v>
      </c>
      <c r="C161" s="84"/>
      <c r="D161" s="101">
        <v>20</v>
      </c>
      <c r="E161" s="90" t="s">
        <v>3</v>
      </c>
      <c r="F161" s="91"/>
      <c r="G161" s="92"/>
      <c r="H161" s="85"/>
      <c r="I161" s="93" t="s">
        <v>4</v>
      </c>
      <c r="J161" s="94"/>
      <c r="K161" s="95"/>
      <c r="L161" s="52"/>
    </row>
    <row r="162" spans="1:12" ht="14.1" customHeight="1">
      <c r="A162" s="50"/>
      <c r="B162" s="44"/>
      <c r="C162" s="84"/>
      <c r="D162" s="84"/>
      <c r="E162" s="99"/>
      <c r="F162" s="91"/>
      <c r="G162" s="92"/>
      <c r="H162" s="85"/>
      <c r="I162" s="93"/>
      <c r="J162" s="94"/>
      <c r="K162" s="95"/>
    </row>
    <row r="163" spans="1:12" ht="14.1" customHeight="1">
      <c r="A163" s="59">
        <v>3</v>
      </c>
      <c r="B163" s="51" t="s">
        <v>304</v>
      </c>
      <c r="C163" s="77"/>
      <c r="D163" s="80"/>
      <c r="E163" s="81"/>
      <c r="F163" s="63"/>
      <c r="G163" s="66"/>
      <c r="H163" s="81"/>
      <c r="I163" s="66"/>
      <c r="J163" s="63"/>
      <c r="K163" s="81"/>
    </row>
    <row r="164" spans="1:12" ht="14.1" customHeight="1">
      <c r="A164" s="50"/>
      <c r="B164" s="51" t="s">
        <v>305</v>
      </c>
      <c r="C164" s="77"/>
      <c r="D164" s="80"/>
      <c r="E164" s="81"/>
      <c r="F164" s="63"/>
      <c r="G164" s="66"/>
      <c r="H164" s="81"/>
      <c r="I164" s="66"/>
      <c r="J164" s="63"/>
      <c r="K164" s="81"/>
    </row>
    <row r="165" spans="1:12" ht="14.1" customHeight="1">
      <c r="A165" s="50"/>
      <c r="B165" s="51" t="s">
        <v>115</v>
      </c>
      <c r="C165" s="77"/>
      <c r="D165" s="80"/>
      <c r="E165" s="81"/>
      <c r="F165" s="63"/>
      <c r="G165" s="66"/>
      <c r="H165" s="81"/>
      <c r="I165" s="66"/>
      <c r="J165" s="63"/>
      <c r="K165" s="81"/>
    </row>
    <row r="166" spans="1:12" ht="14.1" customHeight="1">
      <c r="A166" s="50"/>
      <c r="B166" s="52" t="s">
        <v>116</v>
      </c>
      <c r="C166" s="77"/>
      <c r="D166" s="98"/>
      <c r="E166" s="90"/>
      <c r="F166" s="91"/>
      <c r="G166" s="92"/>
      <c r="H166" s="85"/>
      <c r="I166" s="93"/>
      <c r="J166" s="94"/>
      <c r="K166" s="95"/>
    </row>
    <row r="167" spans="1:12" ht="14.1" customHeight="1">
      <c r="A167" s="50"/>
      <c r="B167" s="52" t="s">
        <v>117</v>
      </c>
      <c r="C167" s="77"/>
      <c r="D167" s="101">
        <f>Mes!J150</f>
        <v>64</v>
      </c>
      <c r="E167" s="90" t="s">
        <v>3</v>
      </c>
      <c r="F167" s="91"/>
      <c r="G167" s="92"/>
      <c r="H167" s="85"/>
      <c r="I167" s="93" t="s">
        <v>4</v>
      </c>
      <c r="J167" s="94"/>
      <c r="K167" s="95"/>
    </row>
    <row r="168" spans="1:12" ht="14.1" customHeight="1">
      <c r="A168" s="50"/>
      <c r="B168" s="52"/>
      <c r="C168" s="77"/>
      <c r="D168" s="101"/>
      <c r="E168" s="90"/>
      <c r="F168" s="91"/>
      <c r="G168" s="92"/>
      <c r="H168" s="85"/>
      <c r="I168" s="93"/>
      <c r="J168" s="94"/>
      <c r="K168" s="95"/>
    </row>
    <row r="169" spans="1:12" ht="14.1" customHeight="1">
      <c r="A169" s="59">
        <v>4</v>
      </c>
      <c r="B169" s="52" t="s">
        <v>151</v>
      </c>
      <c r="C169" s="50"/>
      <c r="D169" s="50"/>
      <c r="E169" s="50"/>
      <c r="F169" s="50"/>
      <c r="G169" s="50"/>
      <c r="H169" s="76"/>
      <c r="I169" s="50"/>
      <c r="J169" s="50"/>
      <c r="K169" s="50"/>
    </row>
    <row r="170" spans="1:12" ht="14.1" customHeight="1">
      <c r="A170" s="59"/>
      <c r="B170" s="52" t="s">
        <v>152</v>
      </c>
      <c r="C170" s="50"/>
      <c r="D170" s="101">
        <f>Mes!J153</f>
        <v>10</v>
      </c>
      <c r="E170" s="90" t="s">
        <v>3</v>
      </c>
      <c r="F170" s="91"/>
      <c r="G170" s="92"/>
      <c r="H170" s="85"/>
      <c r="I170" s="93" t="s">
        <v>4</v>
      </c>
      <c r="J170" s="94"/>
      <c r="K170" s="95"/>
    </row>
    <row r="171" spans="1:12" ht="14.1" customHeight="1">
      <c r="A171" s="59"/>
      <c r="B171" s="52"/>
      <c r="C171" s="50"/>
      <c r="D171" s="101"/>
      <c r="E171" s="90"/>
      <c r="F171" s="91"/>
      <c r="G171" s="92"/>
      <c r="H171" s="85"/>
      <c r="I171" s="93"/>
      <c r="J171" s="94"/>
      <c r="K171" s="95"/>
    </row>
    <row r="172" spans="1:12" ht="14.1" customHeight="1">
      <c r="A172" s="50">
        <v>5</v>
      </c>
      <c r="B172" s="52" t="s">
        <v>153</v>
      </c>
      <c r="C172" s="84"/>
      <c r="D172" s="77"/>
      <c r="E172" s="77"/>
      <c r="F172" s="77"/>
      <c r="G172" s="77"/>
      <c r="H172" s="77"/>
      <c r="I172" s="77"/>
      <c r="J172" s="77"/>
      <c r="K172" s="77"/>
    </row>
    <row r="173" spans="1:12" ht="14.1" customHeight="1">
      <c r="A173" s="50"/>
      <c r="B173" s="52" t="s">
        <v>154</v>
      </c>
      <c r="C173" s="84"/>
      <c r="D173" s="101">
        <f>Mes!J156</f>
        <v>4</v>
      </c>
      <c r="E173" s="90" t="s">
        <v>3</v>
      </c>
      <c r="F173" s="91"/>
      <c r="G173" s="92"/>
      <c r="H173" s="85"/>
      <c r="I173" s="93" t="s">
        <v>4</v>
      </c>
      <c r="J173" s="94"/>
      <c r="K173" s="95"/>
    </row>
    <row r="174" spans="1:12" ht="14.1" customHeight="1">
      <c r="A174" s="50"/>
      <c r="B174" s="52"/>
      <c r="C174" s="84"/>
      <c r="D174" s="101"/>
      <c r="E174" s="90"/>
      <c r="F174" s="91"/>
      <c r="G174" s="92"/>
      <c r="H174" s="85"/>
      <c r="I174" s="93"/>
      <c r="J174" s="94"/>
      <c r="K174" s="95"/>
    </row>
    <row r="175" spans="1:12" ht="14.1" customHeight="1">
      <c r="A175" s="59">
        <v>6</v>
      </c>
      <c r="B175" s="52" t="s">
        <v>322</v>
      </c>
      <c r="C175" s="50"/>
      <c r="D175" s="50"/>
      <c r="E175" s="50"/>
      <c r="F175" s="50"/>
      <c r="G175" s="50"/>
      <c r="H175" s="76"/>
      <c r="I175" s="50"/>
      <c r="J175" s="50"/>
      <c r="K175" s="50"/>
    </row>
    <row r="176" spans="1:12" ht="14.1" customHeight="1">
      <c r="A176" s="59"/>
      <c r="B176" s="52" t="s">
        <v>323</v>
      </c>
      <c r="C176" s="50"/>
      <c r="D176" s="101">
        <f>Mes!J159</f>
        <v>4</v>
      </c>
      <c r="E176" s="90" t="s">
        <v>3</v>
      </c>
      <c r="F176" s="91"/>
      <c r="G176" s="92"/>
      <c r="H176" s="85"/>
      <c r="I176" s="93" t="s">
        <v>4</v>
      </c>
      <c r="J176" s="94"/>
      <c r="K176" s="95"/>
    </row>
    <row r="177" spans="1:11" ht="14.1" customHeight="1">
      <c r="A177" s="59"/>
      <c r="B177" s="51"/>
      <c r="C177" s="77"/>
      <c r="D177" s="89"/>
      <c r="E177" s="81"/>
      <c r="F177" s="63"/>
      <c r="G177" s="97"/>
      <c r="H177" s="65"/>
      <c r="I177" s="66"/>
      <c r="J177" s="67"/>
      <c r="K177" s="95"/>
    </row>
    <row r="178" spans="1:11" ht="14.1" customHeight="1">
      <c r="A178" s="50">
        <v>7</v>
      </c>
      <c r="B178" s="52" t="s">
        <v>324</v>
      </c>
      <c r="C178" s="84"/>
      <c r="D178" s="77"/>
      <c r="E178" s="77"/>
      <c r="F178" s="77"/>
      <c r="G178" s="77"/>
      <c r="H178" s="77"/>
      <c r="I178" s="77"/>
      <c r="J178" s="77"/>
      <c r="K178" s="77"/>
    </row>
    <row r="179" spans="1:11" ht="15" customHeight="1">
      <c r="A179" s="50"/>
      <c r="B179" s="52" t="s">
        <v>325</v>
      </c>
      <c r="C179" s="84"/>
      <c r="D179" s="101">
        <f>Mes!J162</f>
        <v>2</v>
      </c>
      <c r="E179" s="90" t="s">
        <v>3</v>
      </c>
      <c r="F179" s="91"/>
      <c r="G179" s="92"/>
      <c r="H179" s="85"/>
      <c r="I179" s="93" t="s">
        <v>4</v>
      </c>
      <c r="J179" s="94"/>
      <c r="K179" s="95"/>
    </row>
    <row r="180" spans="1:11" ht="15" customHeight="1" thickBot="1">
      <c r="A180" s="50"/>
      <c r="B180" s="77"/>
      <c r="C180" s="77"/>
      <c r="D180" s="89"/>
      <c r="E180" s="99"/>
      <c r="F180" s="84"/>
      <c r="G180" s="84"/>
      <c r="H180" s="85"/>
      <c r="I180" s="86" t="s">
        <v>70</v>
      </c>
      <c r="J180" s="105"/>
      <c r="K180" s="106"/>
    </row>
    <row r="181" spans="1:11" ht="14.1" customHeight="1" thickBot="1">
      <c r="A181" s="50"/>
      <c r="B181" s="77"/>
      <c r="C181" s="77"/>
      <c r="D181" s="89"/>
      <c r="E181" s="99"/>
      <c r="F181" s="84"/>
      <c r="G181" s="84"/>
      <c r="H181" s="85"/>
      <c r="I181" s="86"/>
      <c r="J181" s="114"/>
      <c r="K181" s="162"/>
    </row>
    <row r="182" spans="1:11" ht="14.1" customHeight="1" thickBot="1">
      <c r="A182" s="216"/>
      <c r="B182" s="217"/>
      <c r="C182" s="218" t="s">
        <v>340</v>
      </c>
      <c r="D182" s="219"/>
      <c r="E182" s="73"/>
      <c r="F182" s="220"/>
      <c r="G182" s="15"/>
      <c r="H182" s="17"/>
      <c r="I182" s="16"/>
      <c r="J182" s="11"/>
      <c r="K182" s="221"/>
    </row>
    <row r="183" spans="1:11" ht="14.1" customHeight="1">
      <c r="A183" s="216"/>
      <c r="B183" s="222" t="s">
        <v>341</v>
      </c>
      <c r="C183" s="223" t="s">
        <v>342</v>
      </c>
      <c r="D183" s="223"/>
      <c r="E183" s="224"/>
      <c r="F183" s="14"/>
      <c r="G183" s="15"/>
      <c r="H183" s="225" t="s">
        <v>343</v>
      </c>
      <c r="I183" s="16"/>
      <c r="J183" s="11"/>
      <c r="K183" s="221"/>
    </row>
    <row r="184" spans="1:11" ht="14.1" customHeight="1">
      <c r="A184" s="216"/>
      <c r="B184" s="222" t="s">
        <v>344</v>
      </c>
      <c r="C184" s="222" t="s">
        <v>345</v>
      </c>
      <c r="D184" s="226"/>
      <c r="E184" s="224"/>
      <c r="F184" s="14"/>
      <c r="G184" s="15"/>
      <c r="H184" s="225" t="s">
        <v>343</v>
      </c>
      <c r="I184" s="16"/>
      <c r="J184" s="11"/>
      <c r="K184" s="221"/>
    </row>
    <row r="185" spans="1:11" ht="14.1" customHeight="1">
      <c r="A185" s="216"/>
      <c r="B185" s="222" t="s">
        <v>346</v>
      </c>
      <c r="C185" s="223" t="s">
        <v>347</v>
      </c>
      <c r="D185" s="223"/>
      <c r="E185" s="224"/>
      <c r="F185" s="14"/>
      <c r="G185" s="15"/>
      <c r="H185" s="225" t="s">
        <v>343</v>
      </c>
      <c r="I185" s="16"/>
      <c r="J185" s="11"/>
      <c r="K185" s="221"/>
    </row>
    <row r="186" spans="1:11" ht="14.1" customHeight="1">
      <c r="A186" s="216"/>
      <c r="B186" s="222" t="s">
        <v>348</v>
      </c>
      <c r="C186" s="222" t="s">
        <v>349</v>
      </c>
      <c r="D186" s="226"/>
      <c r="E186" s="224"/>
      <c r="F186" s="14"/>
      <c r="G186" s="15"/>
      <c r="H186" s="225" t="s">
        <v>343</v>
      </c>
      <c r="I186" s="16"/>
      <c r="J186" s="11"/>
      <c r="K186" s="221"/>
    </row>
    <row r="187" spans="1:11" ht="14.1" customHeight="1">
      <c r="A187" s="216"/>
      <c r="B187" s="222" t="s">
        <v>350</v>
      </c>
      <c r="C187" s="223" t="s">
        <v>351</v>
      </c>
      <c r="D187" s="223"/>
      <c r="E187" s="224"/>
      <c r="F187" s="14"/>
      <c r="G187" s="15"/>
      <c r="H187" s="225" t="s">
        <v>343</v>
      </c>
      <c r="I187" s="16"/>
      <c r="J187" s="11"/>
      <c r="K187" s="221"/>
    </row>
    <row r="188" spans="1:11" ht="14.1" customHeight="1">
      <c r="A188" s="216"/>
      <c r="B188" s="222" t="s">
        <v>352</v>
      </c>
      <c r="C188" s="222" t="s">
        <v>353</v>
      </c>
      <c r="D188" s="226"/>
      <c r="E188" s="224"/>
      <c r="F188" s="14"/>
      <c r="G188" s="15"/>
      <c r="H188" s="225" t="s">
        <v>343</v>
      </c>
      <c r="I188" s="16"/>
      <c r="J188" s="11"/>
      <c r="K188" s="221"/>
    </row>
    <row r="189" spans="1:11" ht="14.1" customHeight="1">
      <c r="A189" s="216"/>
      <c r="B189" s="217"/>
      <c r="C189" s="217"/>
      <c r="D189" s="227" t="s">
        <v>354</v>
      </c>
      <c r="E189" s="2"/>
      <c r="F189" s="228"/>
      <c r="G189" s="15"/>
      <c r="H189" s="225" t="s">
        <v>343</v>
      </c>
      <c r="I189" s="16"/>
      <c r="J189" s="11"/>
      <c r="K189" s="221"/>
    </row>
    <row r="190" spans="1:11" ht="14.1" customHeight="1">
      <c r="A190" s="216"/>
      <c r="B190" s="222" t="s">
        <v>355</v>
      </c>
      <c r="C190" s="217"/>
      <c r="D190" s="226"/>
      <c r="E190" s="2"/>
      <c r="F190" s="14"/>
      <c r="G190" s="15"/>
      <c r="H190" s="17"/>
      <c r="I190" s="16"/>
      <c r="J190" s="11"/>
      <c r="K190" s="221"/>
    </row>
    <row r="191" spans="1:11" ht="14.1" customHeight="1">
      <c r="A191" s="216">
        <v>1</v>
      </c>
      <c r="B191" s="229" t="s">
        <v>356</v>
      </c>
      <c r="C191" s="217"/>
      <c r="D191" s="226"/>
      <c r="E191" s="2"/>
      <c r="F191" s="14"/>
      <c r="G191" s="15"/>
      <c r="H191" s="17"/>
      <c r="I191" s="16"/>
      <c r="J191" s="11"/>
      <c r="K191" s="221"/>
    </row>
    <row r="192" spans="1:11" ht="14.1" customHeight="1">
      <c r="A192" s="216"/>
      <c r="B192" s="229" t="s">
        <v>357</v>
      </c>
      <c r="C192" s="217"/>
      <c r="D192" s="226"/>
      <c r="E192" s="2"/>
      <c r="F192" s="14"/>
      <c r="G192" s="15"/>
      <c r="H192" s="17"/>
      <c r="I192" s="16"/>
      <c r="J192" s="11"/>
      <c r="K192" s="221"/>
    </row>
    <row r="193" spans="1:11" ht="14.1" customHeight="1">
      <c r="A193" s="216">
        <v>2</v>
      </c>
      <c r="B193" s="229" t="s">
        <v>358</v>
      </c>
      <c r="C193" s="217"/>
      <c r="D193" s="226"/>
      <c r="E193" s="2"/>
      <c r="F193" s="14"/>
      <c r="G193" s="15"/>
      <c r="H193" s="17"/>
      <c r="I193" s="16"/>
      <c r="J193" s="11"/>
      <c r="K193" s="221"/>
    </row>
    <row r="194" spans="1:11" ht="14.1" customHeight="1">
      <c r="A194" s="216">
        <v>3</v>
      </c>
      <c r="B194" s="229" t="s">
        <v>359</v>
      </c>
      <c r="C194" s="217"/>
      <c r="D194" s="226"/>
      <c r="E194" s="2"/>
      <c r="F194" s="14"/>
      <c r="G194" s="15"/>
      <c r="H194" s="17"/>
      <c r="I194" s="16"/>
      <c r="J194" s="11"/>
      <c r="K194" s="221"/>
    </row>
    <row r="195" spans="1:11" ht="14.1" customHeight="1">
      <c r="A195" s="216">
        <v>4</v>
      </c>
      <c r="B195" s="229" t="s">
        <v>360</v>
      </c>
      <c r="C195" s="217"/>
      <c r="D195" s="226"/>
      <c r="E195" s="2"/>
      <c r="F195" s="14"/>
      <c r="G195" s="15"/>
      <c r="H195" s="17"/>
      <c r="I195" s="16"/>
      <c r="J195" s="11"/>
      <c r="K195" s="221"/>
    </row>
    <row r="196" spans="1:11" ht="14.1" customHeight="1">
      <c r="A196" s="216">
        <v>5</v>
      </c>
      <c r="B196" s="229" t="s">
        <v>361</v>
      </c>
      <c r="C196" s="217"/>
      <c r="D196" s="226"/>
      <c r="E196" s="2"/>
      <c r="F196" s="14"/>
      <c r="G196" s="15"/>
      <c r="H196" s="17"/>
      <c r="I196" s="16"/>
      <c r="J196" s="11"/>
      <c r="K196" s="221"/>
    </row>
    <row r="197" spans="1:11" ht="14.1" customHeight="1">
      <c r="A197" s="216">
        <v>6</v>
      </c>
      <c r="B197" s="229" t="s">
        <v>362</v>
      </c>
      <c r="C197" s="217"/>
      <c r="D197" s="226"/>
      <c r="E197" s="2"/>
      <c r="F197" s="14"/>
      <c r="G197" s="15"/>
      <c r="H197" s="17"/>
      <c r="I197" s="16"/>
      <c r="J197" s="11"/>
      <c r="K197" s="221"/>
    </row>
    <row r="198" spans="1:11" ht="14.1" customHeight="1">
      <c r="A198" s="216">
        <v>7</v>
      </c>
      <c r="B198" s="229" t="s">
        <v>363</v>
      </c>
      <c r="C198" s="217"/>
      <c r="D198" s="226"/>
      <c r="E198" s="2"/>
      <c r="F198" s="14"/>
      <c r="G198" s="15"/>
      <c r="H198" s="17"/>
      <c r="I198" s="16"/>
      <c r="J198" s="11"/>
      <c r="K198" s="221"/>
    </row>
    <row r="199" spans="1:11" ht="14.1" customHeight="1">
      <c r="A199" s="216">
        <v>8</v>
      </c>
      <c r="B199" s="229" t="s">
        <v>364</v>
      </c>
      <c r="C199" s="217"/>
      <c r="D199" s="226"/>
      <c r="E199" s="2"/>
      <c r="F199" s="14"/>
      <c r="G199" s="15"/>
      <c r="H199" s="17"/>
      <c r="I199" s="16"/>
      <c r="J199" s="11"/>
      <c r="K199" s="221"/>
    </row>
    <row r="200" spans="1:11" ht="14.1" customHeight="1">
      <c r="A200" s="216">
        <v>9</v>
      </c>
      <c r="B200" s="229" t="s">
        <v>365</v>
      </c>
      <c r="C200" s="217"/>
      <c r="D200" s="226"/>
      <c r="E200" s="2"/>
      <c r="F200" s="14"/>
      <c r="G200" s="15"/>
      <c r="H200" s="17"/>
      <c r="I200" s="16"/>
      <c r="J200" s="11"/>
      <c r="K200" s="221"/>
    </row>
    <row r="201" spans="1:11" ht="14.1" customHeight="1">
      <c r="A201" s="216">
        <v>10</v>
      </c>
      <c r="B201" s="229" t="s">
        <v>366</v>
      </c>
      <c r="C201" s="217"/>
      <c r="D201" s="226"/>
      <c r="E201" s="2"/>
      <c r="F201" s="14"/>
      <c r="G201" s="15"/>
      <c r="H201" s="17"/>
      <c r="I201" s="16"/>
      <c r="J201" s="11"/>
      <c r="K201" s="221"/>
    </row>
    <row r="202" spans="1:11" ht="14.1" customHeight="1">
      <c r="A202" s="216">
        <v>11</v>
      </c>
      <c r="B202" s="229" t="s">
        <v>367</v>
      </c>
      <c r="C202" s="217"/>
      <c r="D202" s="226"/>
      <c r="E202" s="2"/>
      <c r="F202" s="14"/>
      <c r="G202" s="15"/>
      <c r="H202" s="17"/>
      <c r="I202" s="16"/>
      <c r="J202" s="11"/>
      <c r="K202" s="221"/>
    </row>
    <row r="203" spans="1:11" ht="14.1" customHeight="1">
      <c r="A203" s="216"/>
      <c r="B203" s="230"/>
      <c r="C203" s="217"/>
      <c r="D203" s="226"/>
      <c r="E203" s="2"/>
      <c r="F203" s="14"/>
      <c r="G203" s="15"/>
      <c r="H203" s="17"/>
      <c r="I203" s="16"/>
      <c r="J203" s="11"/>
      <c r="K203" s="221"/>
    </row>
    <row r="204" spans="1:11" ht="14.1" customHeight="1">
      <c r="A204" s="216"/>
      <c r="B204" s="230"/>
      <c r="C204" s="217"/>
      <c r="D204" s="226"/>
      <c r="E204" s="2"/>
      <c r="F204" s="14"/>
      <c r="G204" s="15"/>
      <c r="H204" s="17"/>
      <c r="I204" s="16"/>
      <c r="J204" s="11"/>
      <c r="K204" s="221"/>
    </row>
    <row r="205" spans="1:11" ht="14.1" customHeight="1">
      <c r="A205" s="216"/>
      <c r="B205" s="222" t="s">
        <v>368</v>
      </c>
      <c r="C205" s="217"/>
      <c r="D205" s="226"/>
      <c r="E205" s="2"/>
      <c r="F205" s="14"/>
      <c r="G205" s="15"/>
      <c r="H205" s="17"/>
      <c r="I205" s="16"/>
      <c r="J205" s="11"/>
      <c r="K205" s="221"/>
    </row>
    <row r="206" spans="1:11" ht="14.1" customHeight="1">
      <c r="A206" s="216"/>
      <c r="B206" s="231"/>
      <c r="C206" s="6"/>
      <c r="D206" s="226"/>
      <c r="E206" s="2"/>
      <c r="F206" s="14"/>
      <c r="G206" s="15"/>
      <c r="H206" s="17"/>
      <c r="I206" s="16"/>
      <c r="J206" s="232"/>
      <c r="K206" s="221"/>
    </row>
    <row r="207" spans="1:11" ht="14.1" customHeight="1">
      <c r="A207" s="233"/>
      <c r="B207" s="234"/>
      <c r="C207" s="233"/>
      <c r="D207" s="5" t="s">
        <v>0</v>
      </c>
      <c r="E207" s="8"/>
      <c r="F207" s="233"/>
      <c r="G207" s="8"/>
      <c r="H207" s="234"/>
      <c r="I207" s="216" t="s">
        <v>109</v>
      </c>
      <c r="J207" s="235"/>
      <c r="K207" s="221"/>
    </row>
    <row r="208" spans="1:11" ht="14.1" customHeight="1">
      <c r="A208" s="8"/>
      <c r="B208" s="231"/>
      <c r="C208" s="8"/>
      <c r="D208" s="4" t="s">
        <v>369</v>
      </c>
      <c r="E208" s="8"/>
      <c r="F208" s="2" t="s">
        <v>370</v>
      </c>
      <c r="G208" s="236"/>
      <c r="H208" s="233"/>
      <c r="I208" s="237"/>
      <c r="J208" s="234"/>
      <c r="K208" s="221"/>
    </row>
    <row r="209" spans="1:11" ht="14.1" customHeight="1">
      <c r="A209" s="8"/>
      <c r="B209" s="231"/>
      <c r="C209" s="238" t="s">
        <v>1</v>
      </c>
      <c r="D209" s="239"/>
      <c r="E209" s="8"/>
      <c r="F209" s="233"/>
      <c r="G209" s="8"/>
      <c r="H209" s="240" t="s">
        <v>371</v>
      </c>
      <c r="I209" s="237"/>
      <c r="J209" s="8"/>
      <c r="K209" s="221"/>
    </row>
    <row r="210" spans="1:11" ht="14.1" customHeight="1">
      <c r="A210" s="1"/>
      <c r="H210" s="1"/>
    </row>
    <row r="211" spans="1:11" ht="14.1" customHeight="1">
      <c r="A211" s="1"/>
      <c r="H211" s="1"/>
    </row>
    <row r="212" spans="1:11" ht="14.1" customHeight="1">
      <c r="A212" s="1"/>
      <c r="H212" s="1"/>
    </row>
    <row r="213" spans="1:11" ht="14.1" customHeight="1">
      <c r="A213" s="1"/>
      <c r="H213" s="1"/>
    </row>
    <row r="214" spans="1:11" ht="14.1" customHeight="1">
      <c r="A214" s="1"/>
      <c r="H214" s="1"/>
    </row>
    <row r="215" spans="1:11" ht="14.1" customHeight="1">
      <c r="A215" s="8"/>
      <c r="B215" s="43"/>
      <c r="C215" s="6"/>
      <c r="D215" s="12"/>
      <c r="E215" s="13"/>
      <c r="F215" s="6"/>
      <c r="G215" s="6"/>
      <c r="H215" s="17"/>
      <c r="I215" s="5"/>
      <c r="J215" s="10"/>
    </row>
    <row r="216" spans="1:11" ht="14.1" customHeight="1">
      <c r="A216" s="8"/>
      <c r="B216" s="43"/>
      <c r="C216" s="6"/>
      <c r="D216" s="12"/>
      <c r="E216" s="13"/>
      <c r="F216" s="6"/>
      <c r="G216" s="6"/>
      <c r="H216" s="17"/>
      <c r="I216" s="5"/>
      <c r="J216" s="10"/>
    </row>
    <row r="217" spans="1:11" ht="14.1" customHeight="1">
      <c r="A217" s="8"/>
      <c r="B217" s="43"/>
      <c r="C217" s="6"/>
      <c r="D217" s="12"/>
      <c r="E217" s="13"/>
      <c r="F217" s="6"/>
      <c r="G217" s="6"/>
      <c r="H217" s="17"/>
      <c r="I217" s="5"/>
      <c r="J217" s="10"/>
    </row>
    <row r="218" spans="1:11" ht="14.1" customHeight="1">
      <c r="A218" s="8"/>
      <c r="B218" s="43"/>
      <c r="C218" s="6"/>
      <c r="D218" s="12"/>
      <c r="E218" s="13"/>
      <c r="F218" s="6"/>
      <c r="G218" s="6"/>
      <c r="H218" s="17"/>
      <c r="I218" s="5"/>
      <c r="J218" s="10"/>
    </row>
    <row r="219" spans="1:11" ht="14.1" customHeight="1">
      <c r="A219" s="8"/>
      <c r="B219" s="43"/>
      <c r="C219" s="6"/>
      <c r="D219" s="12"/>
      <c r="E219" s="13"/>
      <c r="F219" s="6"/>
      <c r="G219" s="6"/>
      <c r="H219" s="17"/>
      <c r="I219" s="5"/>
      <c r="J219" s="10"/>
    </row>
    <row r="220" spans="1:11" ht="14.1" customHeight="1">
      <c r="A220" s="8"/>
      <c r="B220" s="43"/>
      <c r="C220" s="6"/>
      <c r="D220" s="12"/>
      <c r="E220" s="13"/>
      <c r="F220" s="6"/>
      <c r="G220" s="6"/>
      <c r="H220" s="17"/>
      <c r="I220" s="5"/>
      <c r="J220" s="10"/>
    </row>
    <row r="221" spans="1:11" ht="14.1" customHeight="1">
      <c r="A221" s="8"/>
      <c r="B221" s="43"/>
      <c r="C221" s="6"/>
      <c r="D221" s="12"/>
      <c r="E221" s="13"/>
      <c r="F221" s="6"/>
      <c r="G221" s="6"/>
      <c r="H221" s="17"/>
      <c r="I221" s="5"/>
      <c r="J221" s="10"/>
    </row>
    <row r="222" spans="1:11" ht="14.1" customHeight="1">
      <c r="A222" s="8"/>
      <c r="B222" s="43"/>
      <c r="C222" s="6"/>
      <c r="D222" s="12"/>
      <c r="E222" s="13"/>
      <c r="F222" s="6"/>
      <c r="G222" s="6"/>
      <c r="H222" s="17"/>
      <c r="I222" s="5"/>
      <c r="J222" s="10"/>
    </row>
    <row r="223" spans="1:11" ht="14.1" customHeight="1">
      <c r="A223" s="8"/>
      <c r="B223" s="43"/>
      <c r="C223" s="6"/>
      <c r="D223" s="12"/>
      <c r="E223" s="13"/>
      <c r="F223" s="6"/>
      <c r="G223" s="6"/>
      <c r="H223" s="17"/>
      <c r="I223" s="5"/>
      <c r="J223" s="10"/>
    </row>
    <row r="224" spans="1:11" ht="14.1" customHeight="1">
      <c r="A224" s="8"/>
      <c r="B224" s="43"/>
      <c r="C224" s="6"/>
      <c r="D224" s="12"/>
      <c r="E224" s="13"/>
      <c r="F224" s="6"/>
      <c r="G224" s="6"/>
      <c r="H224" s="17"/>
      <c r="I224" s="5"/>
      <c r="J224" s="10"/>
    </row>
    <row r="225" spans="1:10" ht="14.1" customHeight="1">
      <c r="A225" s="8"/>
      <c r="B225" s="43"/>
      <c r="C225" s="6"/>
      <c r="D225" s="12"/>
      <c r="E225" s="13"/>
      <c r="F225" s="6"/>
      <c r="G225" s="6"/>
      <c r="H225" s="17"/>
      <c r="I225" s="5"/>
      <c r="J225" s="10"/>
    </row>
    <row r="226" spans="1:10" ht="14.1" customHeight="1">
      <c r="A226" s="8"/>
      <c r="B226" s="43"/>
      <c r="C226" s="6"/>
      <c r="D226" s="12"/>
      <c r="E226" s="13"/>
      <c r="F226" s="6"/>
      <c r="G226" s="6"/>
      <c r="H226" s="17"/>
      <c r="I226" s="5"/>
      <c r="J226" s="10"/>
    </row>
    <row r="227" spans="1:10" ht="14.1" customHeight="1">
      <c r="A227" s="8"/>
      <c r="B227" s="43"/>
      <c r="C227" s="6"/>
      <c r="D227" s="12"/>
      <c r="E227" s="13"/>
      <c r="F227" s="6"/>
      <c r="G227" s="6"/>
      <c r="H227" s="17"/>
      <c r="I227" s="5"/>
      <c r="J227" s="10"/>
    </row>
    <row r="228" spans="1:10" ht="14.1" customHeight="1">
      <c r="A228" s="8"/>
      <c r="B228" s="43"/>
      <c r="C228" s="6"/>
      <c r="D228" s="12"/>
      <c r="E228" s="13"/>
      <c r="F228" s="6"/>
      <c r="G228" s="6"/>
      <c r="H228" s="17"/>
      <c r="I228" s="5"/>
      <c r="J228" s="10"/>
    </row>
    <row r="229" spans="1:10" ht="14.1" customHeight="1">
      <c r="A229" s="8"/>
      <c r="B229" s="43"/>
      <c r="C229" s="6"/>
      <c r="D229" s="12"/>
      <c r="E229" s="13"/>
      <c r="F229" s="6"/>
      <c r="G229" s="6"/>
      <c r="H229" s="17"/>
      <c r="I229" s="5"/>
      <c r="J229" s="10"/>
    </row>
    <row r="230" spans="1:10">
      <c r="A230" s="8"/>
      <c r="B230" s="43"/>
      <c r="C230" s="6"/>
      <c r="D230" s="12"/>
      <c r="E230" s="13"/>
      <c r="F230" s="6"/>
      <c r="G230" s="6"/>
      <c r="H230" s="17"/>
      <c r="I230" s="5"/>
      <c r="J230" s="10"/>
    </row>
    <row r="231" spans="1:10">
      <c r="A231" s="8"/>
      <c r="B231" s="43"/>
      <c r="C231" s="6"/>
      <c r="D231" s="12"/>
      <c r="E231" s="13"/>
      <c r="F231" s="6"/>
      <c r="G231" s="6"/>
      <c r="H231" s="17"/>
      <c r="I231" s="5"/>
      <c r="J231" s="10"/>
    </row>
    <row r="232" spans="1:10">
      <c r="A232" s="8"/>
      <c r="B232" s="43"/>
      <c r="C232" s="6"/>
      <c r="D232" s="12"/>
      <c r="E232" s="13"/>
      <c r="F232" s="6"/>
      <c r="G232" s="6"/>
      <c r="H232" s="17"/>
      <c r="I232" s="5"/>
      <c r="J232" s="10"/>
    </row>
    <row r="233" spans="1:10">
      <c r="A233" s="8"/>
      <c r="B233" s="43"/>
      <c r="C233" s="6"/>
      <c r="D233" s="12"/>
      <c r="E233" s="13"/>
      <c r="F233" s="14"/>
      <c r="G233" s="15"/>
      <c r="H233" s="17"/>
      <c r="I233" s="16"/>
      <c r="J233" s="11"/>
    </row>
    <row r="234" spans="1:10">
      <c r="A234" s="1"/>
      <c r="B234" s="43"/>
      <c r="C234" s="6"/>
      <c r="D234" s="12"/>
      <c r="H234" s="1"/>
    </row>
    <row r="235" spans="1:10">
      <c r="A235" s="1"/>
      <c r="H235" s="1"/>
    </row>
    <row r="236" spans="1:10">
      <c r="A236" s="1"/>
      <c r="H236" s="1"/>
    </row>
    <row r="237" spans="1:10">
      <c r="A237" s="1"/>
      <c r="H237" s="1"/>
    </row>
    <row r="238" spans="1:10">
      <c r="A238" s="1"/>
      <c r="H238" s="1"/>
    </row>
    <row r="239" spans="1:10">
      <c r="A239" s="1"/>
      <c r="H239" s="1"/>
    </row>
    <row r="240" spans="1:10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 ht="15.75" customHeight="1">
      <c r="A252" s="1"/>
      <c r="H252" s="1"/>
    </row>
    <row r="253" spans="1:8" ht="15.75" customHeight="1">
      <c r="A253" s="1"/>
      <c r="H253" s="1"/>
    </row>
    <row r="254" spans="1:8" ht="15.75" customHeight="1">
      <c r="A254" s="1"/>
      <c r="H254" s="1"/>
    </row>
    <row r="255" spans="1:8" ht="15" customHeight="1">
      <c r="A255" s="1"/>
      <c r="H255" s="1"/>
    </row>
    <row r="256" spans="1:8" ht="15" customHeight="1">
      <c r="A256" s="1"/>
      <c r="H256" s="1"/>
    </row>
    <row r="257" spans="1:8" ht="15" customHeight="1">
      <c r="A257" s="1"/>
      <c r="H257" s="1"/>
    </row>
    <row r="258" spans="1:8" ht="15" customHeight="1">
      <c r="A258" s="1"/>
      <c r="H258" s="1"/>
    </row>
    <row r="259" spans="1:8" ht="15" customHeight="1">
      <c r="A259" s="1"/>
      <c r="H259" s="1"/>
    </row>
    <row r="260" spans="1:8" ht="15" customHeight="1">
      <c r="A260" s="1"/>
      <c r="H260" s="1"/>
    </row>
    <row r="261" spans="1:8" ht="15" customHeight="1">
      <c r="A261" s="1"/>
      <c r="H261" s="1"/>
    </row>
    <row r="262" spans="1:8" ht="15" customHeight="1">
      <c r="A262" s="1"/>
      <c r="H262" s="1"/>
    </row>
    <row r="263" spans="1:8" ht="15" customHeight="1">
      <c r="A263" s="1"/>
      <c r="H263" s="1"/>
    </row>
    <row r="264" spans="1:8" ht="15" customHeight="1">
      <c r="A264" s="1"/>
      <c r="H264" s="1"/>
    </row>
    <row r="265" spans="1:8" ht="15" customHeight="1">
      <c r="A265" s="1"/>
      <c r="H265" s="1"/>
    </row>
    <row r="266" spans="1:8" ht="15" customHeight="1">
      <c r="A266" s="1"/>
      <c r="H266" s="1"/>
    </row>
    <row r="267" spans="1:8" ht="15" customHeight="1">
      <c r="A267" s="1"/>
      <c r="H267" s="1"/>
    </row>
    <row r="268" spans="1:8" ht="15" customHeight="1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  <row r="435" spans="1:8">
      <c r="A435" s="1"/>
      <c r="H435" s="1"/>
    </row>
    <row r="436" spans="1:8">
      <c r="A436" s="1"/>
      <c r="H436" s="1"/>
    </row>
    <row r="437" spans="1:8">
      <c r="A437" s="1"/>
      <c r="H437" s="1"/>
    </row>
    <row r="438" spans="1:8">
      <c r="A438" s="1"/>
      <c r="H438" s="1"/>
    </row>
    <row r="439" spans="1:8">
      <c r="A439" s="1"/>
      <c r="H439" s="1"/>
    </row>
    <row r="440" spans="1:8">
      <c r="A440" s="1"/>
      <c r="H440" s="1"/>
    </row>
    <row r="441" spans="1:8">
      <c r="A441" s="1"/>
      <c r="H441" s="1"/>
    </row>
    <row r="442" spans="1:8">
      <c r="A442" s="1"/>
      <c r="H442" s="1"/>
    </row>
    <row r="443" spans="1:8">
      <c r="A443" s="1"/>
      <c r="H443" s="1"/>
    </row>
    <row r="444" spans="1:8">
      <c r="A444" s="1"/>
      <c r="H444" s="1"/>
    </row>
    <row r="445" spans="1:8">
      <c r="A445" s="1"/>
      <c r="H445" s="1"/>
    </row>
    <row r="446" spans="1:8">
      <c r="A446" s="1"/>
      <c r="H446" s="1"/>
    </row>
    <row r="447" spans="1:8">
      <c r="A447" s="1"/>
      <c r="H447" s="1"/>
    </row>
    <row r="448" spans="1:8">
      <c r="A448" s="1"/>
      <c r="H448" s="1"/>
    </row>
    <row r="449" spans="1:8">
      <c r="A449" s="1"/>
      <c r="H449" s="1"/>
    </row>
    <row r="450" spans="1:8">
      <c r="A450" s="1"/>
      <c r="H450" s="1"/>
    </row>
    <row r="451" spans="1:8">
      <c r="A451" s="1"/>
      <c r="H451" s="1"/>
    </row>
    <row r="452" spans="1:8">
      <c r="A452" s="1"/>
      <c r="H452" s="1"/>
    </row>
    <row r="453" spans="1:8">
      <c r="A453" s="1"/>
      <c r="H453" s="1"/>
    </row>
    <row r="454" spans="1:8">
      <c r="A454" s="1"/>
      <c r="H454" s="1"/>
    </row>
    <row r="455" spans="1:8">
      <c r="A455" s="1"/>
      <c r="H455" s="1"/>
    </row>
    <row r="456" spans="1:8">
      <c r="A456" s="1"/>
      <c r="H456" s="1"/>
    </row>
    <row r="457" spans="1:8">
      <c r="A457" s="1"/>
      <c r="H457" s="1"/>
    </row>
    <row r="458" spans="1:8">
      <c r="A458" s="1"/>
      <c r="H458" s="1"/>
    </row>
    <row r="459" spans="1:8">
      <c r="A459" s="1"/>
      <c r="H459" s="1"/>
    </row>
    <row r="460" spans="1:8">
      <c r="A460" s="1"/>
      <c r="H460" s="1"/>
    </row>
    <row r="461" spans="1:8">
      <c r="A461" s="1"/>
      <c r="H461" s="1"/>
    </row>
    <row r="462" spans="1:8">
      <c r="A462" s="1"/>
      <c r="H462" s="1"/>
    </row>
    <row r="463" spans="1:8">
      <c r="A463" s="1"/>
      <c r="H463" s="1"/>
    </row>
    <row r="464" spans="1:8">
      <c r="A464" s="1"/>
      <c r="H464" s="1"/>
    </row>
    <row r="465" spans="1:8">
      <c r="A465" s="1"/>
      <c r="H465" s="1"/>
    </row>
    <row r="466" spans="1:8">
      <c r="A466" s="1"/>
      <c r="H466" s="1"/>
    </row>
    <row r="467" spans="1:8">
      <c r="A467" s="1"/>
      <c r="H467" s="1"/>
    </row>
    <row r="468" spans="1:8">
      <c r="A468" s="1"/>
      <c r="H468" s="1"/>
    </row>
    <row r="469" spans="1:8">
      <c r="A469" s="1"/>
      <c r="H469" s="1"/>
    </row>
    <row r="470" spans="1:8">
      <c r="A470" s="1"/>
      <c r="H470" s="1"/>
    </row>
    <row r="471" spans="1:8">
      <c r="A471" s="1"/>
      <c r="H471" s="1"/>
    </row>
  </sheetData>
  <mergeCells count="11">
    <mergeCell ref="C1:K3"/>
    <mergeCell ref="D10:K10"/>
    <mergeCell ref="D16:K16"/>
    <mergeCell ref="D25:K25"/>
    <mergeCell ref="D35:K35"/>
    <mergeCell ref="D39:K39"/>
    <mergeCell ref="D42:K42"/>
    <mergeCell ref="D44:K44"/>
    <mergeCell ref="D149:K149"/>
    <mergeCell ref="D145:K145"/>
    <mergeCell ref="D113:K113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Mes</vt:lpstr>
      <vt:lpstr>(Abs)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2017-04-20T11:10:46Z</cp:lastPrinted>
  <dcterms:created xsi:type="dcterms:W3CDTF">2004-01-20T03:33:34Z</dcterms:created>
  <dcterms:modified xsi:type="dcterms:W3CDTF">2017-05-02T12:22:20Z</dcterms:modified>
</cp:coreProperties>
</file>