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8730" windowHeight="3960" activeTab="4"/>
  </bookViews>
  <sheets>
    <sheet name="F.St" sheetId="9" r:id="rId1"/>
    <sheet name="SOC" sheetId="8" r:id="rId2"/>
    <sheet name="SOC CSt." sheetId="12" r:id="rId3"/>
    <sheet name="Com.Stt," sheetId="11" r:id="rId4"/>
    <sheet name="Abs" sheetId="6" r:id="rId5"/>
    <sheet name="Mts" sheetId="7" r:id="rId6"/>
    <sheet name="Catg." sheetId="10" r:id="rId7"/>
  </sheets>
  <definedNames>
    <definedName name="_xlnm.Print_Area" localSheetId="4">Abs!$A$1:$K$341</definedName>
    <definedName name="_xlnm.Print_Area" localSheetId="5">Mts!$A$1:$J$313</definedName>
    <definedName name="_xlnm.Print_Titles" localSheetId="4">Abs!$7:$7</definedName>
    <definedName name="_xlnm.Print_Titles" localSheetId="5">Mts!$6:$6</definedName>
  </definedNames>
  <calcPr calcId="145621"/>
  <fileRecoveryPr autoRecover="0"/>
</workbook>
</file>

<file path=xl/calcChain.xml><?xml version="1.0" encoding="utf-8"?>
<calcChain xmlns="http://schemas.openxmlformats.org/spreadsheetml/2006/main">
  <c r="B16" i="8" l="1"/>
  <c r="B14" i="8"/>
  <c r="B12" i="8"/>
  <c r="B8" i="8"/>
  <c r="B10" i="8"/>
  <c r="D312" i="6"/>
  <c r="D309" i="6"/>
  <c r="D306" i="6"/>
  <c r="D303" i="6"/>
  <c r="D300" i="6" l="1"/>
  <c r="D296" i="6"/>
  <c r="D292" i="6"/>
  <c r="D265" i="6"/>
  <c r="D283" i="6"/>
  <c r="J283" i="6" s="1"/>
  <c r="D279" i="6"/>
  <c r="J279" i="6" s="1"/>
  <c r="D275" i="6" l="1"/>
  <c r="J275" i="6" s="1"/>
  <c r="D271" i="6"/>
  <c r="J271" i="6" s="1"/>
  <c r="D269" i="6"/>
  <c r="J269" i="6" s="1"/>
  <c r="D259" i="6"/>
  <c r="D258" i="6"/>
  <c r="D257" i="6"/>
  <c r="D248" i="6"/>
  <c r="D247" i="6"/>
  <c r="D246" i="6"/>
  <c r="D239" i="6"/>
  <c r="D225" i="6"/>
  <c r="J225" i="6" s="1"/>
  <c r="D214" i="6"/>
  <c r="J214" i="6" s="1"/>
  <c r="D206" i="6"/>
  <c r="J206" i="6" s="1"/>
  <c r="J202" i="6"/>
  <c r="D196" i="6"/>
  <c r="J196" i="6" s="1"/>
  <c r="D193" i="6"/>
  <c r="J193" i="6" s="1"/>
  <c r="D184" i="6"/>
  <c r="J184" i="6" s="1"/>
  <c r="D171" i="6"/>
  <c r="J171" i="6" s="1"/>
  <c r="D159" i="6"/>
  <c r="D142" i="6"/>
  <c r="J18" i="8" l="1"/>
  <c r="J14" i="8"/>
  <c r="J227" i="6"/>
  <c r="J12" i="8" s="1"/>
  <c r="D136" i="6" l="1"/>
  <c r="D102" i="6" l="1"/>
  <c r="D90" i="6"/>
  <c r="D71" i="6"/>
  <c r="J71" i="6" s="1"/>
  <c r="D19" i="6" l="1"/>
  <c r="J19" i="6" s="1"/>
  <c r="I267" i="7" l="1"/>
  <c r="J265" i="6" s="1"/>
  <c r="J285" i="6" s="1"/>
  <c r="J16" i="8" s="1"/>
  <c r="I218" i="7"/>
  <c r="D149" i="6" s="1"/>
  <c r="I208" i="7"/>
  <c r="I207" i="7"/>
  <c r="I204" i="7"/>
  <c r="I203" i="7"/>
  <c r="I202" i="7"/>
  <c r="I205" i="7" l="1"/>
  <c r="I209" i="7"/>
  <c r="I195" i="7"/>
  <c r="I194" i="7"/>
  <c r="I193" i="7"/>
  <c r="I192" i="7"/>
  <c r="I191" i="7"/>
  <c r="I188" i="7"/>
  <c r="D110" i="6" s="1"/>
  <c r="I176" i="7"/>
  <c r="I175" i="7"/>
  <c r="I171" i="7"/>
  <c r="I170" i="7"/>
  <c r="I169" i="7"/>
  <c r="I168" i="7"/>
  <c r="I160" i="7"/>
  <c r="I159" i="7"/>
  <c r="I158" i="7"/>
  <c r="I157" i="7"/>
  <c r="I156" i="7"/>
  <c r="I153" i="7"/>
  <c r="I152" i="7"/>
  <c r="I147" i="7"/>
  <c r="I146" i="7"/>
  <c r="I145" i="7"/>
  <c r="I144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7" i="7"/>
  <c r="I116" i="7"/>
  <c r="I115" i="7"/>
  <c r="I114" i="7"/>
  <c r="I113" i="7"/>
  <c r="I112" i="7"/>
  <c r="I111" i="7"/>
  <c r="I110" i="7"/>
  <c r="I109" i="7"/>
  <c r="I108" i="7"/>
  <c r="I107" i="7"/>
  <c r="I210" i="7" l="1"/>
  <c r="D128" i="6" s="1"/>
  <c r="I140" i="7"/>
  <c r="I148" i="7"/>
  <c r="I154" i="7"/>
  <c r="D58" i="6" s="1"/>
  <c r="I161" i="7"/>
  <c r="D68" i="6" s="1"/>
  <c r="J68" i="6" s="1"/>
  <c r="I172" i="7"/>
  <c r="I177" i="7"/>
  <c r="I118" i="7"/>
  <c r="D48" i="6" s="1"/>
  <c r="J48" i="6" s="1"/>
  <c r="I196" i="7"/>
  <c r="D116" i="6" s="1"/>
  <c r="I104" i="7"/>
  <c r="I103" i="7"/>
  <c r="I99" i="7"/>
  <c r="I98" i="7"/>
  <c r="I94" i="7"/>
  <c r="I93" i="7"/>
  <c r="I92" i="7"/>
  <c r="I91" i="7"/>
  <c r="I90" i="7"/>
  <c r="I89" i="7"/>
  <c r="I88" i="7"/>
  <c r="I84" i="7"/>
  <c r="I83" i="7"/>
  <c r="I82" i="7"/>
  <c r="I77" i="7"/>
  <c r="I69" i="7"/>
  <c r="I48" i="7"/>
  <c r="D13" i="6" s="1"/>
  <c r="J13" i="6" s="1"/>
  <c r="I41" i="7"/>
  <c r="I18" i="7"/>
  <c r="I179" i="7" l="1"/>
  <c r="D83" i="6" s="1"/>
  <c r="I150" i="7"/>
  <c r="D50" i="6" s="1"/>
  <c r="J50" i="6" s="1"/>
  <c r="I95" i="7"/>
  <c r="D35" i="6" s="1"/>
  <c r="J35" i="6" s="1"/>
  <c r="I79" i="7"/>
  <c r="D26" i="6" s="1"/>
  <c r="J26" i="6" s="1"/>
  <c r="I85" i="7"/>
  <c r="D31" i="6" s="1"/>
  <c r="J31" i="6" s="1"/>
  <c r="I100" i="7"/>
  <c r="D39" i="6" s="1"/>
  <c r="J39" i="6" s="1"/>
  <c r="I105" i="7"/>
  <c r="D45" i="6" s="1"/>
  <c r="J45" i="6" s="1"/>
  <c r="I43" i="7"/>
  <c r="D10" i="6" s="1"/>
  <c r="J10" i="6" s="1"/>
  <c r="U263" i="11"/>
  <c r="U260" i="11"/>
  <c r="U257" i="11"/>
  <c r="X263" i="11"/>
  <c r="W263" i="11"/>
  <c r="L263" i="11"/>
  <c r="X260" i="11"/>
  <c r="W260" i="11"/>
  <c r="L260" i="11"/>
  <c r="X257" i="11"/>
  <c r="W257" i="11"/>
  <c r="L257" i="11"/>
  <c r="X250" i="11"/>
  <c r="W250" i="11"/>
  <c r="U250" i="11"/>
  <c r="L250" i="11"/>
  <c r="U247" i="11"/>
  <c r="U244" i="11"/>
  <c r="U240" i="11"/>
  <c r="U237" i="11"/>
  <c r="U234" i="11"/>
  <c r="U230" i="11"/>
  <c r="O211" i="11"/>
  <c r="L157" i="11"/>
  <c r="Z263" i="11" l="1"/>
  <c r="Z260" i="11"/>
  <c r="Z257" i="11"/>
  <c r="Y263" i="11"/>
  <c r="Y260" i="11"/>
  <c r="Y257" i="11"/>
  <c r="U251" i="11"/>
  <c r="Z250" i="11"/>
  <c r="Y250" i="11"/>
  <c r="X559" i="11"/>
  <c r="W559" i="11"/>
  <c r="U559" i="11"/>
  <c r="X557" i="11"/>
  <c r="W557" i="11"/>
  <c r="U557" i="11"/>
  <c r="X555" i="11"/>
  <c r="W555" i="11"/>
  <c r="U555" i="11"/>
  <c r="L555" i="11"/>
  <c r="Z555" i="11" s="1"/>
  <c r="X552" i="11"/>
  <c r="W552" i="11"/>
  <c r="U552" i="11"/>
  <c r="L552" i="11"/>
  <c r="X548" i="11"/>
  <c r="W548" i="11"/>
  <c r="U548" i="11"/>
  <c r="L548" i="11"/>
  <c r="X545" i="11"/>
  <c r="W545" i="11"/>
  <c r="U545" i="11"/>
  <c r="L545" i="11"/>
  <c r="X542" i="11"/>
  <c r="W542" i="11"/>
  <c r="U542" i="11"/>
  <c r="L542" i="11"/>
  <c r="X538" i="11"/>
  <c r="W538" i="11"/>
  <c r="U538" i="11"/>
  <c r="L538" i="11"/>
  <c r="L557" i="11" s="1"/>
  <c r="Z557" i="11" s="1"/>
  <c r="X529" i="11"/>
  <c r="W529" i="11"/>
  <c r="O528" i="11"/>
  <c r="W528" i="11" s="1"/>
  <c r="L528" i="11"/>
  <c r="O525" i="11"/>
  <c r="X525" i="11" s="1"/>
  <c r="L525" i="11"/>
  <c r="O522" i="11"/>
  <c r="W522" i="11" s="1"/>
  <c r="L522" i="11"/>
  <c r="L519" i="11"/>
  <c r="L516" i="11"/>
  <c r="X513" i="11"/>
  <c r="W513" i="11"/>
  <c r="U513" i="11"/>
  <c r="L513" i="11"/>
  <c r="O510" i="11"/>
  <c r="X510" i="11" s="1"/>
  <c r="L510" i="11"/>
  <c r="L507" i="11"/>
  <c r="O504" i="11"/>
  <c r="W504" i="11" s="1"/>
  <c r="L504" i="11"/>
  <c r="L501" i="11"/>
  <c r="O498" i="11"/>
  <c r="W498" i="11" s="1"/>
  <c r="L498" i="11"/>
  <c r="L495" i="11"/>
  <c r="O492" i="11"/>
  <c r="W492" i="11" s="1"/>
  <c r="L492" i="11"/>
  <c r="X489" i="11"/>
  <c r="W489" i="11"/>
  <c r="U489" i="11"/>
  <c r="L489" i="11"/>
  <c r="O486" i="11"/>
  <c r="W486" i="11" s="1"/>
  <c r="L486" i="11"/>
  <c r="O483" i="11"/>
  <c r="W483" i="11" s="1"/>
  <c r="L483" i="11"/>
  <c r="L480" i="11"/>
  <c r="L477" i="11"/>
  <c r="L474" i="11"/>
  <c r="X471" i="11"/>
  <c r="W471" i="11"/>
  <c r="U471" i="11"/>
  <c r="L471" i="11"/>
  <c r="O468" i="11"/>
  <c r="W468" i="11" s="1"/>
  <c r="L468" i="11"/>
  <c r="O465" i="11"/>
  <c r="W465" i="11" s="1"/>
  <c r="L465" i="11"/>
  <c r="O463" i="11"/>
  <c r="W463" i="11" s="1"/>
  <c r="L463" i="11"/>
  <c r="X460" i="11"/>
  <c r="W460" i="11"/>
  <c r="U460" i="11"/>
  <c r="L460" i="11"/>
  <c r="L457" i="11"/>
  <c r="L454" i="11"/>
  <c r="X451" i="11"/>
  <c r="W451" i="11"/>
  <c r="U451" i="11"/>
  <c r="L451" i="11"/>
  <c r="X448" i="11"/>
  <c r="W448" i="11"/>
  <c r="U448" i="11"/>
  <c r="L448" i="11"/>
  <c r="X445" i="11"/>
  <c r="W445" i="11"/>
  <c r="X443" i="11"/>
  <c r="W443" i="11"/>
  <c r="X441" i="11"/>
  <c r="W441" i="11"/>
  <c r="U441" i="11"/>
  <c r="L441" i="11"/>
  <c r="X438" i="11"/>
  <c r="W438" i="11"/>
  <c r="U438" i="11"/>
  <c r="L438" i="11"/>
  <c r="X434" i="11"/>
  <c r="W434" i="11"/>
  <c r="U434" i="11"/>
  <c r="L434" i="11"/>
  <c r="X431" i="11"/>
  <c r="W431" i="11"/>
  <c r="U431" i="11"/>
  <c r="L431" i="11"/>
  <c r="X428" i="11"/>
  <c r="W428" i="11"/>
  <c r="U428" i="11"/>
  <c r="L428" i="11"/>
  <c r="X424" i="11"/>
  <c r="W424" i="11"/>
  <c r="U424" i="11"/>
  <c r="L424" i="11"/>
  <c r="L443" i="11" s="1"/>
  <c r="X415" i="11"/>
  <c r="W415" i="11"/>
  <c r="O414" i="11"/>
  <c r="W414" i="11" s="1"/>
  <c r="L414" i="11"/>
  <c r="X411" i="11"/>
  <c r="W411" i="11"/>
  <c r="U411" i="11"/>
  <c r="L411" i="11"/>
  <c r="X408" i="11"/>
  <c r="W408" i="11"/>
  <c r="U408" i="11"/>
  <c r="L408" i="11"/>
  <c r="O405" i="11"/>
  <c r="X405" i="11" s="1"/>
  <c r="L405" i="11"/>
  <c r="O402" i="11"/>
  <c r="W402" i="11" s="1"/>
  <c r="L402" i="11"/>
  <c r="O399" i="11"/>
  <c r="X399" i="11" s="1"/>
  <c r="L399" i="11"/>
  <c r="O396" i="11"/>
  <c r="W396" i="11" s="1"/>
  <c r="L396" i="11"/>
  <c r="O393" i="11"/>
  <c r="X393" i="11" s="1"/>
  <c r="L393" i="11"/>
  <c r="L390" i="11"/>
  <c r="O387" i="11"/>
  <c r="X387" i="11" s="1"/>
  <c r="L387" i="11"/>
  <c r="O384" i="11"/>
  <c r="W384" i="11" s="1"/>
  <c r="L384" i="11"/>
  <c r="O381" i="11"/>
  <c r="X381" i="11" s="1"/>
  <c r="L381" i="11"/>
  <c r="O378" i="11"/>
  <c r="W378" i="11" s="1"/>
  <c r="L378" i="11"/>
  <c r="O375" i="11"/>
  <c r="X375" i="11" s="1"/>
  <c r="L375" i="11"/>
  <c r="O372" i="11"/>
  <c r="W372" i="11" s="1"/>
  <c r="L372" i="11"/>
  <c r="L369" i="11"/>
  <c r="O366" i="11"/>
  <c r="W366" i="11" s="1"/>
  <c r="L366" i="11"/>
  <c r="O363" i="11"/>
  <c r="X363" i="11" s="1"/>
  <c r="L363" i="11"/>
  <c r="X360" i="11"/>
  <c r="W360" i="11"/>
  <c r="U360" i="11"/>
  <c r="L360" i="11"/>
  <c r="O357" i="11"/>
  <c r="W357" i="11" s="1"/>
  <c r="L357" i="11"/>
  <c r="O355" i="11"/>
  <c r="X355" i="11" s="1"/>
  <c r="L355" i="11"/>
  <c r="L352" i="11"/>
  <c r="O349" i="11"/>
  <c r="X349" i="11" s="1"/>
  <c r="L349" i="11"/>
  <c r="X347" i="11"/>
  <c r="W347" i="11"/>
  <c r="U347" i="11"/>
  <c r="L347" i="11"/>
  <c r="O344" i="11"/>
  <c r="W344" i="11" s="1"/>
  <c r="L344" i="11"/>
  <c r="O341" i="11"/>
  <c r="X341" i="11" s="1"/>
  <c r="L341" i="11"/>
  <c r="O338" i="11"/>
  <c r="W338" i="11" s="1"/>
  <c r="L338" i="11"/>
  <c r="O335" i="11"/>
  <c r="W335" i="11" s="1"/>
  <c r="L335" i="11"/>
  <c r="O332" i="11"/>
  <c r="W332" i="11" s="1"/>
  <c r="L332" i="11"/>
  <c r="O329" i="11"/>
  <c r="L329" i="11"/>
  <c r="O326" i="11"/>
  <c r="W326" i="11" s="1"/>
  <c r="L326" i="11"/>
  <c r="O323" i="11"/>
  <c r="X323" i="11" s="1"/>
  <c r="L323" i="11"/>
  <c r="O320" i="11"/>
  <c r="W320" i="11" s="1"/>
  <c r="L320" i="11"/>
  <c r="O317" i="11"/>
  <c r="X317" i="11" s="1"/>
  <c r="L317" i="11"/>
  <c r="O314" i="11"/>
  <c r="W314" i="11" s="1"/>
  <c r="L314" i="11"/>
  <c r="X247" i="11"/>
  <c r="W247" i="11"/>
  <c r="L247" i="11"/>
  <c r="X163" i="11"/>
  <c r="W163" i="11"/>
  <c r="U163" i="11"/>
  <c r="L163" i="11"/>
  <c r="X160" i="11"/>
  <c r="L160" i="11"/>
  <c r="L151" i="11"/>
  <c r="X151" i="11"/>
  <c r="W151" i="11"/>
  <c r="U151" i="11"/>
  <c r="U468" i="11" l="1"/>
  <c r="Z468" i="11" s="1"/>
  <c r="Y471" i="11"/>
  <c r="U483" i="11"/>
  <c r="Z483" i="11" s="1"/>
  <c r="Z513" i="11"/>
  <c r="U525" i="11"/>
  <c r="Z525" i="11" s="1"/>
  <c r="Z538" i="11"/>
  <c r="Z542" i="11"/>
  <c r="Z545" i="11"/>
  <c r="Z548" i="11"/>
  <c r="Y552" i="11"/>
  <c r="Y360" i="11"/>
  <c r="Y424" i="11"/>
  <c r="Y428" i="11"/>
  <c r="U314" i="11"/>
  <c r="Z314" i="11" s="1"/>
  <c r="Y408" i="11"/>
  <c r="Y411" i="11"/>
  <c r="Y431" i="11"/>
  <c r="Y434" i="11"/>
  <c r="Y438" i="11"/>
  <c r="Y441" i="11"/>
  <c r="Y448" i="11"/>
  <c r="U332" i="11"/>
  <c r="Z332" i="11" s="1"/>
  <c r="Y468" i="11"/>
  <c r="Y555" i="11"/>
  <c r="U320" i="11"/>
  <c r="Y320" i="11" s="1"/>
  <c r="Y347" i="11"/>
  <c r="Z408" i="11"/>
  <c r="Z428" i="11"/>
  <c r="Z431" i="11"/>
  <c r="Z434" i="11"/>
  <c r="Z438" i="11"/>
  <c r="Z441" i="11"/>
  <c r="Z448" i="11"/>
  <c r="Y451" i="11"/>
  <c r="Y460" i="11"/>
  <c r="U463" i="11"/>
  <c r="Y463" i="11" s="1"/>
  <c r="L529" i="11"/>
  <c r="L531" i="11" s="1"/>
  <c r="L533" i="11" s="1"/>
  <c r="L559" i="11" s="1"/>
  <c r="Z559" i="11" s="1"/>
  <c r="Y489" i="11"/>
  <c r="U492" i="11"/>
  <c r="Y492" i="11" s="1"/>
  <c r="U498" i="11"/>
  <c r="Y498" i="11" s="1"/>
  <c r="U504" i="11"/>
  <c r="Y504" i="11" s="1"/>
  <c r="U510" i="11"/>
  <c r="Y510" i="11" s="1"/>
  <c r="Y513" i="11"/>
  <c r="Z552" i="11"/>
  <c r="X338" i="11"/>
  <c r="X344" i="11"/>
  <c r="X357" i="11"/>
  <c r="X366" i="11"/>
  <c r="X372" i="11"/>
  <c r="X378" i="11"/>
  <c r="X384" i="11"/>
  <c r="X396" i="11"/>
  <c r="X314" i="11"/>
  <c r="U326" i="11"/>
  <c r="Z326" i="11" s="1"/>
  <c r="X332" i="11"/>
  <c r="U338" i="11"/>
  <c r="Z338" i="11" s="1"/>
  <c r="U344" i="11"/>
  <c r="Y344" i="11" s="1"/>
  <c r="U357" i="11"/>
  <c r="Y357" i="11" s="1"/>
  <c r="U366" i="11"/>
  <c r="Y366" i="11" s="1"/>
  <c r="U372" i="11"/>
  <c r="Y372" i="11" s="1"/>
  <c r="U378" i="11"/>
  <c r="Y378" i="11" s="1"/>
  <c r="U384" i="11"/>
  <c r="Y384" i="11" s="1"/>
  <c r="U396" i="11"/>
  <c r="Y396" i="11" s="1"/>
  <c r="U402" i="11"/>
  <c r="Y402" i="11" s="1"/>
  <c r="X463" i="11"/>
  <c r="X468" i="11"/>
  <c r="X483" i="11"/>
  <c r="X492" i="11"/>
  <c r="X498" i="11"/>
  <c r="X504" i="11"/>
  <c r="W317" i="11"/>
  <c r="X320" i="11"/>
  <c r="W323" i="11"/>
  <c r="Y326" i="11"/>
  <c r="X329" i="11"/>
  <c r="U329" i="11"/>
  <c r="Y329" i="11" s="1"/>
  <c r="Y314" i="11"/>
  <c r="U317" i="11"/>
  <c r="Y317" i="11" s="1"/>
  <c r="U323" i="11"/>
  <c r="Y323" i="11" s="1"/>
  <c r="X326" i="11"/>
  <c r="W329" i="11"/>
  <c r="X335" i="11"/>
  <c r="U335" i="11"/>
  <c r="Y335" i="11" s="1"/>
  <c r="L415" i="11"/>
  <c r="L417" i="11" s="1"/>
  <c r="L419" i="11" s="1"/>
  <c r="L421" i="11" s="1"/>
  <c r="W341" i="11"/>
  <c r="Z347" i="11"/>
  <c r="W349" i="11"/>
  <c r="W355" i="11"/>
  <c r="Z360" i="11"/>
  <c r="W363" i="11"/>
  <c r="W375" i="11"/>
  <c r="W381" i="11"/>
  <c r="W387" i="11"/>
  <c r="W393" i="11"/>
  <c r="W399" i="11"/>
  <c r="X402" i="11"/>
  <c r="W405" i="11"/>
  <c r="U414" i="11"/>
  <c r="Y414" i="11" s="1"/>
  <c r="X414" i="11"/>
  <c r="Y557" i="11"/>
  <c r="U341" i="11"/>
  <c r="Y341" i="11" s="1"/>
  <c r="U349" i="11"/>
  <c r="Y349" i="11" s="1"/>
  <c r="U355" i="11"/>
  <c r="Y355" i="11" s="1"/>
  <c r="U363" i="11"/>
  <c r="Y363" i="11" s="1"/>
  <c r="U375" i="11"/>
  <c r="Y375" i="11" s="1"/>
  <c r="U381" i="11"/>
  <c r="Y381" i="11" s="1"/>
  <c r="U387" i="11"/>
  <c r="Y387" i="11" s="1"/>
  <c r="U393" i="11"/>
  <c r="Y393" i="11" s="1"/>
  <c r="U399" i="11"/>
  <c r="Y399" i="11" s="1"/>
  <c r="U405" i="11"/>
  <c r="Y405" i="11" s="1"/>
  <c r="Z411" i="11"/>
  <c r="L445" i="11"/>
  <c r="Z424" i="11"/>
  <c r="U443" i="11"/>
  <c r="Z443" i="11" s="1"/>
  <c r="Z451" i="11"/>
  <c r="Z460" i="11"/>
  <c r="U465" i="11"/>
  <c r="Y465" i="11" s="1"/>
  <c r="X465" i="11"/>
  <c r="U486" i="11"/>
  <c r="Y486" i="11" s="1"/>
  <c r="X486" i="11"/>
  <c r="Z489" i="11"/>
  <c r="W510" i="11"/>
  <c r="U522" i="11"/>
  <c r="Y522" i="11" s="1"/>
  <c r="X522" i="11"/>
  <c r="W525" i="11"/>
  <c r="U528" i="11"/>
  <c r="Y528" i="11" s="1"/>
  <c r="X528" i="11"/>
  <c r="Y538" i="11"/>
  <c r="Y542" i="11"/>
  <c r="Y545" i="11"/>
  <c r="Y548" i="11"/>
  <c r="Z471" i="11"/>
  <c r="Y247" i="11"/>
  <c r="Z247" i="11"/>
  <c r="Z163" i="11"/>
  <c r="Y163" i="11"/>
  <c r="U160" i="11"/>
  <c r="Z160" i="11" s="1"/>
  <c r="W160" i="11"/>
  <c r="Z151" i="11"/>
  <c r="Y151" i="11"/>
  <c r="U141" i="11"/>
  <c r="U138" i="11"/>
  <c r="U134" i="11"/>
  <c r="U131" i="11"/>
  <c r="U128" i="11"/>
  <c r="U124" i="11"/>
  <c r="X141" i="11"/>
  <c r="W141" i="11"/>
  <c r="L141" i="11"/>
  <c r="Z141" i="11" s="1"/>
  <c r="X253" i="11"/>
  <c r="W253" i="11"/>
  <c r="X251" i="11"/>
  <c r="W251" i="11"/>
  <c r="X244" i="11"/>
  <c r="W244" i="11"/>
  <c r="L244" i="11"/>
  <c r="X240" i="11"/>
  <c r="W240" i="11"/>
  <c r="L240" i="11"/>
  <c r="X237" i="11"/>
  <c r="W237" i="11"/>
  <c r="L237" i="11"/>
  <c r="X234" i="11"/>
  <c r="W234" i="11"/>
  <c r="L234" i="11"/>
  <c r="X230" i="11"/>
  <c r="W230" i="11"/>
  <c r="L230" i="11"/>
  <c r="X221" i="11"/>
  <c r="W221" i="11"/>
  <c r="X175" i="11"/>
  <c r="W175" i="11"/>
  <c r="U175" i="11"/>
  <c r="L175" i="11"/>
  <c r="X193" i="11"/>
  <c r="W193" i="11"/>
  <c r="U193" i="11"/>
  <c r="L193" i="11"/>
  <c r="W219" i="11"/>
  <c r="L219" i="11"/>
  <c r="W202" i="11"/>
  <c r="L202" i="11"/>
  <c r="W196" i="11"/>
  <c r="L196" i="11"/>
  <c r="L190" i="11"/>
  <c r="X187" i="11"/>
  <c r="L187" i="11"/>
  <c r="W184" i="11"/>
  <c r="L184" i="11"/>
  <c r="X181" i="11"/>
  <c r="L181" i="11"/>
  <c r="W217" i="11"/>
  <c r="L217" i="11"/>
  <c r="X178" i="11"/>
  <c r="L178" i="11"/>
  <c r="W172" i="11"/>
  <c r="L172" i="11"/>
  <c r="W199" i="11"/>
  <c r="L199" i="11"/>
  <c r="W169" i="11"/>
  <c r="L169" i="11"/>
  <c r="W166" i="11"/>
  <c r="L166" i="11"/>
  <c r="X214" i="11"/>
  <c r="W214" i="11"/>
  <c r="U214" i="11"/>
  <c r="L214" i="11"/>
  <c r="X211" i="11"/>
  <c r="L211" i="11"/>
  <c r="W208" i="11"/>
  <c r="L208" i="11"/>
  <c r="X205" i="11"/>
  <c r="L205" i="11"/>
  <c r="W154" i="11"/>
  <c r="L154" i="11"/>
  <c r="W148" i="11"/>
  <c r="L148" i="11"/>
  <c r="X138" i="11"/>
  <c r="W138" i="11"/>
  <c r="L138" i="11"/>
  <c r="X134" i="11"/>
  <c r="W134" i="11"/>
  <c r="L134" i="11"/>
  <c r="X131" i="11"/>
  <c r="W131" i="11"/>
  <c r="L131" i="11"/>
  <c r="W128" i="11"/>
  <c r="X124" i="11"/>
  <c r="X128" i="11"/>
  <c r="L128" i="11"/>
  <c r="L124" i="11"/>
  <c r="Z320" i="11" l="1"/>
  <c r="Y525" i="11"/>
  <c r="Y483" i="11"/>
  <c r="Y332" i="11"/>
  <c r="Z329" i="11"/>
  <c r="L535" i="11"/>
  <c r="Y338" i="11"/>
  <c r="L251" i="11"/>
  <c r="Y559" i="11"/>
  <c r="Z344" i="11"/>
  <c r="L221" i="11"/>
  <c r="L223" i="11" s="1"/>
  <c r="L225" i="11" s="1"/>
  <c r="Z492" i="11"/>
  <c r="Z402" i="11"/>
  <c r="Z396" i="11"/>
  <c r="Z510" i="11"/>
  <c r="Z504" i="11"/>
  <c r="Z498" i="11"/>
  <c r="Z463" i="11"/>
  <c r="Z384" i="11"/>
  <c r="Z378" i="11"/>
  <c r="Z372" i="11"/>
  <c r="Z366" i="11"/>
  <c r="Z357" i="11"/>
  <c r="Z465" i="11"/>
  <c r="Z522" i="11"/>
  <c r="Z486" i="11"/>
  <c r="Z414" i="11"/>
  <c r="Z405" i="11"/>
  <c r="Z399" i="11"/>
  <c r="Z387" i="11"/>
  <c r="Z375" i="11"/>
  <c r="Z363" i="11"/>
  <c r="Z349" i="11"/>
  <c r="Y443" i="11"/>
  <c r="Y445" i="11" s="1"/>
  <c r="U445" i="11"/>
  <c r="Z445" i="11" s="1"/>
  <c r="Z528" i="11"/>
  <c r="Z393" i="11"/>
  <c r="Z381" i="11"/>
  <c r="Z355" i="11"/>
  <c r="Z341" i="11"/>
  <c r="Z335" i="11"/>
  <c r="Z317" i="11"/>
  <c r="Z323" i="11"/>
  <c r="Y160" i="11"/>
  <c r="U143" i="11"/>
  <c r="Z244" i="11"/>
  <c r="Z193" i="11"/>
  <c r="Z175" i="11"/>
  <c r="Z230" i="11"/>
  <c r="Z234" i="11"/>
  <c r="U199" i="11"/>
  <c r="Z199" i="11" s="1"/>
  <c r="U148" i="11"/>
  <c r="Z148" i="11" s="1"/>
  <c r="Z214" i="11"/>
  <c r="U166" i="11"/>
  <c r="Z166" i="11" s="1"/>
  <c r="U178" i="11"/>
  <c r="Z178" i="11" s="1"/>
  <c r="U205" i="11"/>
  <c r="Z205" i="11" s="1"/>
  <c r="U196" i="11"/>
  <c r="Z196" i="11" s="1"/>
  <c r="Z237" i="11"/>
  <c r="Z131" i="11"/>
  <c r="Y141" i="11"/>
  <c r="Z134" i="11"/>
  <c r="Z138" i="11"/>
  <c r="X148" i="11"/>
  <c r="U211" i="11"/>
  <c r="Y211" i="11" s="1"/>
  <c r="Y214" i="11"/>
  <c r="X166" i="11"/>
  <c r="X199" i="11"/>
  <c r="U181" i="11"/>
  <c r="Y181" i="11" s="1"/>
  <c r="U187" i="11"/>
  <c r="Y187" i="11" s="1"/>
  <c r="X196" i="11"/>
  <c r="Z240" i="11"/>
  <c r="Y244" i="11"/>
  <c r="L143" i="11"/>
  <c r="Y131" i="11"/>
  <c r="Y134" i="11"/>
  <c r="Y138" i="11"/>
  <c r="U154" i="11"/>
  <c r="X154" i="11"/>
  <c r="W205" i="11"/>
  <c r="U208" i="11"/>
  <c r="Y208" i="11" s="1"/>
  <c r="X208" i="11"/>
  <c r="W211" i="11"/>
  <c r="U169" i="11"/>
  <c r="Y169" i="11" s="1"/>
  <c r="X169" i="11"/>
  <c r="U172" i="11"/>
  <c r="Y172" i="11" s="1"/>
  <c r="X172" i="11"/>
  <c r="W178" i="11"/>
  <c r="U217" i="11"/>
  <c r="Y217" i="11" s="1"/>
  <c r="X217" i="11"/>
  <c r="W181" i="11"/>
  <c r="U184" i="11"/>
  <c r="Y184" i="11" s="1"/>
  <c r="X184" i="11"/>
  <c r="W187" i="11"/>
  <c r="U202" i="11"/>
  <c r="Y202" i="11" s="1"/>
  <c r="X202" i="11"/>
  <c r="U219" i="11"/>
  <c r="Y219" i="11" s="1"/>
  <c r="X219" i="11"/>
  <c r="Y193" i="11"/>
  <c r="Y175" i="11"/>
  <c r="Y230" i="11"/>
  <c r="Y234" i="11"/>
  <c r="Y237" i="11"/>
  <c r="Y240" i="11"/>
  <c r="Z124" i="11"/>
  <c r="Z128" i="11"/>
  <c r="Y128" i="11"/>
  <c r="W124" i="11"/>
  <c r="Y124" i="11"/>
  <c r="X145" i="11"/>
  <c r="W145" i="11"/>
  <c r="X143" i="11"/>
  <c r="W143" i="11"/>
  <c r="L114" i="11"/>
  <c r="X111" i="11"/>
  <c r="W111" i="11"/>
  <c r="U111" i="11"/>
  <c r="L111" i="11"/>
  <c r="X108" i="11"/>
  <c r="W108" i="11"/>
  <c r="U108" i="11"/>
  <c r="L108" i="11"/>
  <c r="U60" i="11"/>
  <c r="U47" i="11"/>
  <c r="L105" i="11"/>
  <c r="L102" i="11"/>
  <c r="L99" i="11"/>
  <c r="L96" i="11"/>
  <c r="L93" i="11"/>
  <c r="L90" i="11"/>
  <c r="L87" i="11"/>
  <c r="L84" i="11"/>
  <c r="L81" i="11"/>
  <c r="L78" i="11"/>
  <c r="L75" i="11"/>
  <c r="L72" i="11"/>
  <c r="L69" i="11"/>
  <c r="L66" i="11"/>
  <c r="L63" i="11"/>
  <c r="X60" i="11"/>
  <c r="L60" i="11"/>
  <c r="L57" i="11"/>
  <c r="L55" i="11"/>
  <c r="L52" i="11"/>
  <c r="L49" i="11"/>
  <c r="W47" i="11"/>
  <c r="L47" i="11"/>
  <c r="L44" i="11"/>
  <c r="Y251" i="11" l="1"/>
  <c r="Z251" i="11"/>
  <c r="Y154" i="11"/>
  <c r="Y143" i="11"/>
  <c r="Z143" i="11"/>
  <c r="Y196" i="11"/>
  <c r="Y178" i="11"/>
  <c r="Y166" i="11"/>
  <c r="Y199" i="11"/>
  <c r="Y205" i="11"/>
  <c r="Y148" i="11"/>
  <c r="Z211" i="11"/>
  <c r="Z187" i="11"/>
  <c r="Z169" i="11"/>
  <c r="Z181" i="11"/>
  <c r="Z184" i="11"/>
  <c r="Z154" i="11"/>
  <c r="L227" i="11"/>
  <c r="L253" i="11" s="1"/>
  <c r="Z202" i="11"/>
  <c r="Z217" i="11"/>
  <c r="Z172" i="11"/>
  <c r="Z219" i="11"/>
  <c r="Z208" i="11"/>
  <c r="Z108" i="11"/>
  <c r="Z111" i="11"/>
  <c r="Y111" i="11"/>
  <c r="Y108" i="11"/>
  <c r="Z47" i="11"/>
  <c r="Y47" i="11"/>
  <c r="X47" i="11"/>
  <c r="W60" i="11"/>
  <c r="Y60" i="11"/>
  <c r="Z60" i="11" l="1"/>
  <c r="O157" i="11" l="1"/>
  <c r="W157" i="11" l="1"/>
  <c r="U157" i="11"/>
  <c r="X157" i="11"/>
  <c r="Z157" i="11" l="1"/>
  <c r="Y157" i="11"/>
  <c r="O480" i="11" l="1"/>
  <c r="O516" i="11"/>
  <c r="O474" i="11"/>
  <c r="O507" i="11"/>
  <c r="O457" i="11"/>
  <c r="O501" i="11"/>
  <c r="O454" i="11"/>
  <c r="W454" i="11" l="1"/>
  <c r="X454" i="11"/>
  <c r="U454" i="11"/>
  <c r="W457" i="11"/>
  <c r="X457" i="11"/>
  <c r="U457" i="11"/>
  <c r="W474" i="11"/>
  <c r="U474" i="11"/>
  <c r="X474" i="11"/>
  <c r="W516" i="11"/>
  <c r="U516" i="11"/>
  <c r="X516" i="11"/>
  <c r="W501" i="11"/>
  <c r="X501" i="11"/>
  <c r="U501" i="11"/>
  <c r="W507" i="11"/>
  <c r="X507" i="11"/>
  <c r="U507" i="11"/>
  <c r="W480" i="11"/>
  <c r="U480" i="11"/>
  <c r="X480" i="11"/>
  <c r="Y480" i="11" l="1"/>
  <c r="Z480" i="11"/>
  <c r="Y501" i="11"/>
  <c r="Z501" i="11"/>
  <c r="Y516" i="11"/>
  <c r="Z516" i="11"/>
  <c r="Y454" i="11"/>
  <c r="Z454" i="11"/>
  <c r="Y507" i="11"/>
  <c r="Z507" i="11"/>
  <c r="Y474" i="11"/>
  <c r="Z474" i="11"/>
  <c r="Y457" i="11"/>
  <c r="Z457" i="11"/>
  <c r="O519" i="11" l="1"/>
  <c r="X519" i="11" l="1"/>
  <c r="U519" i="11"/>
  <c r="W519" i="11"/>
  <c r="Y519" i="11" l="1"/>
  <c r="Z519" i="11"/>
  <c r="O390" i="11"/>
  <c r="O352" i="11"/>
  <c r="W390" i="11" l="1"/>
  <c r="U390" i="11"/>
  <c r="X390" i="11"/>
  <c r="W352" i="11"/>
  <c r="U352" i="11"/>
  <c r="X352" i="11"/>
  <c r="W190" i="11" l="1"/>
  <c r="X190" i="11"/>
  <c r="U190" i="11"/>
  <c r="U221" i="11" s="1"/>
  <c r="U222" i="11" s="1"/>
  <c r="U223" i="11" s="1"/>
  <c r="U253" i="11" s="1"/>
  <c r="Y352" i="11"/>
  <c r="Z352" i="11"/>
  <c r="Y390" i="11"/>
  <c r="Z390" i="11"/>
  <c r="O369" i="11"/>
  <c r="X369" i="11" l="1"/>
  <c r="W369" i="11"/>
  <c r="U369" i="11"/>
  <c r="Y190" i="11"/>
  <c r="Y221" i="11" s="1"/>
  <c r="Z190" i="11"/>
  <c r="Z221" i="11" s="1"/>
  <c r="O477" i="11"/>
  <c r="O495" i="11"/>
  <c r="Z222" i="11" l="1"/>
  <c r="Z223" i="11" s="1"/>
  <c r="Z253" i="11" s="1"/>
  <c r="Y222" i="11"/>
  <c r="Y223" i="11" s="1"/>
  <c r="Y253" i="11" s="1"/>
  <c r="W495" i="11"/>
  <c r="X495" i="11"/>
  <c r="U495" i="11"/>
  <c r="Y369" i="11"/>
  <c r="Y415" i="11" s="1"/>
  <c r="Z369" i="11"/>
  <c r="Z415" i="11" s="1"/>
  <c r="U415" i="11"/>
  <c r="W477" i="11"/>
  <c r="X477" i="11"/>
  <c r="U477" i="11"/>
  <c r="O35" i="11"/>
  <c r="U35" i="11" s="1"/>
  <c r="Y495" i="11" l="1"/>
  <c r="Z495" i="11"/>
  <c r="Y477" i="11"/>
  <c r="Y529" i="11" s="1"/>
  <c r="Z477" i="11"/>
  <c r="Z529" i="11" s="1"/>
  <c r="U529" i="11"/>
  <c r="O78" i="11"/>
  <c r="W78" i="11" l="1"/>
  <c r="U78" i="11"/>
  <c r="X78" i="11"/>
  <c r="O32" i="11"/>
  <c r="U32" i="11" s="1"/>
  <c r="Y78" i="11" l="1"/>
  <c r="Z78" i="11"/>
  <c r="O20" i="11" l="1"/>
  <c r="U20" i="11" s="1"/>
  <c r="O26" i="11"/>
  <c r="U26" i="11" s="1"/>
  <c r="O29" i="11"/>
  <c r="U29" i="11" s="1"/>
  <c r="O23" i="11" l="1"/>
  <c r="U23" i="11" s="1"/>
  <c r="O105" i="11" l="1"/>
  <c r="O102" i="11"/>
  <c r="U105" i="11" l="1"/>
  <c r="W105" i="11"/>
  <c r="X105" i="11"/>
  <c r="X102" i="11"/>
  <c r="U102" i="11"/>
  <c r="W102" i="11"/>
  <c r="O93" i="11"/>
  <c r="U93" i="11" l="1"/>
  <c r="X93" i="11"/>
  <c r="W93" i="11"/>
  <c r="Y102" i="11"/>
  <c r="Z102" i="11"/>
  <c r="Y105" i="11"/>
  <c r="Z105" i="11"/>
  <c r="O99" i="11"/>
  <c r="O87" i="11"/>
  <c r="O81" i="11"/>
  <c r="U99" i="11" l="1"/>
  <c r="W99" i="11"/>
  <c r="X99" i="11"/>
  <c r="U81" i="11"/>
  <c r="X81" i="11"/>
  <c r="W81" i="11"/>
  <c r="U87" i="11"/>
  <c r="W87" i="11"/>
  <c r="X87" i="11"/>
  <c r="Y93" i="11"/>
  <c r="Z93" i="11"/>
  <c r="O75" i="11"/>
  <c r="U75" i="11" l="1"/>
  <c r="W75" i="11"/>
  <c r="X75" i="11"/>
  <c r="Y81" i="11"/>
  <c r="Z81" i="11"/>
  <c r="Z87" i="11"/>
  <c r="Y87" i="11"/>
  <c r="Y99" i="11"/>
  <c r="Z99" i="11"/>
  <c r="Y75" i="11" l="1"/>
  <c r="Z75" i="11"/>
  <c r="J10" i="8" l="1"/>
  <c r="O63" i="11" l="1"/>
  <c r="U63" i="11" l="1"/>
  <c r="W63" i="11"/>
  <c r="X63" i="11"/>
  <c r="O72" i="11"/>
  <c r="O114" i="11"/>
  <c r="O69" i="11"/>
  <c r="O57" i="11"/>
  <c r="U57" i="11" l="1"/>
  <c r="X57" i="11"/>
  <c r="W57" i="11"/>
  <c r="U69" i="11"/>
  <c r="X69" i="11"/>
  <c r="W69" i="11"/>
  <c r="X114" i="11"/>
  <c r="W114" i="11"/>
  <c r="U114" i="11"/>
  <c r="O66" i="11"/>
  <c r="W72" i="11"/>
  <c r="U72" i="11"/>
  <c r="X72" i="11"/>
  <c r="Z63" i="11"/>
  <c r="Y63" i="11"/>
  <c r="O55" i="11"/>
  <c r="U55" i="11" l="1"/>
  <c r="X55" i="11"/>
  <c r="W55" i="11"/>
  <c r="O96" i="11"/>
  <c r="Z69" i="11"/>
  <c r="Y69" i="11"/>
  <c r="O90" i="11"/>
  <c r="Y72" i="11"/>
  <c r="Z72" i="11"/>
  <c r="U66" i="11"/>
  <c r="W66" i="11"/>
  <c r="X66" i="11"/>
  <c r="Z114" i="11"/>
  <c r="Y114" i="11"/>
  <c r="Y57" i="11"/>
  <c r="Z57" i="11"/>
  <c r="O52" i="11"/>
  <c r="O49" i="11"/>
  <c r="X49" i="11" l="1"/>
  <c r="U49" i="11"/>
  <c r="W49" i="11"/>
  <c r="O84" i="11"/>
  <c r="Y66" i="11"/>
  <c r="Z66" i="11"/>
  <c r="U52" i="11"/>
  <c r="W52" i="11"/>
  <c r="X52" i="11"/>
  <c r="W90" i="11"/>
  <c r="U90" i="11"/>
  <c r="X90" i="11"/>
  <c r="X96" i="11"/>
  <c r="U96" i="11"/>
  <c r="W96" i="11"/>
  <c r="Y55" i="11"/>
  <c r="Z55" i="11"/>
  <c r="Y90" i="11" l="1"/>
  <c r="Z90" i="11"/>
  <c r="Z52" i="11"/>
  <c r="Y52" i="11"/>
  <c r="Y49" i="11"/>
  <c r="Z49" i="11"/>
  <c r="Z96" i="11"/>
  <c r="Y96" i="11"/>
  <c r="W84" i="11"/>
  <c r="U84" i="11"/>
  <c r="X84" i="11"/>
  <c r="Y84" i="11" l="1"/>
  <c r="Z84" i="11"/>
  <c r="M16" i="12"/>
  <c r="K16" i="12"/>
  <c r="I16" i="12"/>
  <c r="G16" i="12"/>
  <c r="O41" i="11" l="1"/>
  <c r="U41" i="11" s="1"/>
  <c r="O38" i="11"/>
  <c r="U38" i="11" s="1"/>
  <c r="O14" i="11"/>
  <c r="U14" i="11" s="1"/>
  <c r="O44" i="11" l="1"/>
  <c r="O17" i="11" l="1"/>
  <c r="U17" i="11" s="1"/>
  <c r="X44" i="11"/>
  <c r="U44" i="11"/>
  <c r="W44" i="11"/>
  <c r="Y44" i="11" l="1"/>
  <c r="Z44" i="11"/>
  <c r="U115" i="11"/>
  <c r="U117" i="11" s="1"/>
  <c r="U145" i="11" s="1"/>
  <c r="L20" i="11"/>
  <c r="X771" i="11"/>
  <c r="W771" i="11"/>
  <c r="X115" i="11"/>
  <c r="W115" i="11"/>
  <c r="W41" i="11"/>
  <c r="L41" i="11"/>
  <c r="W38" i="11"/>
  <c r="L38" i="11"/>
  <c r="X35" i="11"/>
  <c r="W35" i="11"/>
  <c r="L35" i="11"/>
  <c r="W32" i="11"/>
  <c r="L32" i="11"/>
  <c r="W29" i="11"/>
  <c r="L29" i="11"/>
  <c r="W17" i="11"/>
  <c r="L17" i="11"/>
  <c r="W14" i="11"/>
  <c r="L14" i="11"/>
  <c r="L115" i="11" l="1"/>
  <c r="L117" i="11" s="1"/>
  <c r="L119" i="11" s="1"/>
  <c r="Y20" i="11"/>
  <c r="X23" i="11"/>
  <c r="X26" i="11"/>
  <c r="Z14" i="11"/>
  <c r="X20" i="11"/>
  <c r="L23" i="11"/>
  <c r="Z23" i="11" s="1"/>
  <c r="Z35" i="11"/>
  <c r="X14" i="11"/>
  <c r="W20" i="11"/>
  <c r="W23" i="11"/>
  <c r="L26" i="11"/>
  <c r="Z26" i="11" s="1"/>
  <c r="Y32" i="11"/>
  <c r="Y41" i="11"/>
  <c r="W26" i="11"/>
  <c r="X32" i="11"/>
  <c r="X41" i="11"/>
  <c r="Z20" i="11"/>
  <c r="Y17" i="11"/>
  <c r="X17" i="11"/>
  <c r="Y29" i="11"/>
  <c r="X29" i="11"/>
  <c r="Y35" i="11"/>
  <c r="Y38" i="11"/>
  <c r="X38" i="11"/>
  <c r="L121" i="11" l="1"/>
  <c r="L145" i="11" s="1"/>
  <c r="L771" i="11"/>
  <c r="Y14" i="11"/>
  <c r="Y23" i="11"/>
  <c r="Z29" i="11"/>
  <c r="Z41" i="11"/>
  <c r="Z32" i="11"/>
  <c r="Y26" i="11"/>
  <c r="Z17" i="11"/>
  <c r="Z38" i="11"/>
  <c r="Z115" i="11" l="1"/>
  <c r="Z145" i="11" s="1"/>
  <c r="Y115" i="11"/>
  <c r="Y145" i="11" s="1"/>
  <c r="J58" i="6" l="1"/>
  <c r="J73" i="6" s="1"/>
  <c r="J8" i="8" s="1"/>
  <c r="P46" i="10"/>
  <c r="N46" i="10"/>
  <c r="N16" i="10"/>
  <c r="K69" i="10"/>
  <c r="R69" i="10" s="1"/>
  <c r="P15" i="10"/>
  <c r="K68" i="10"/>
  <c r="N68" i="10" s="1"/>
  <c r="K67" i="10"/>
  <c r="R67" i="10" s="1"/>
  <c r="K66" i="10"/>
  <c r="R66" i="10" s="1"/>
  <c r="K65" i="10"/>
  <c r="P65" i="10" s="1"/>
  <c r="K64" i="10"/>
  <c r="P64" i="10" s="1"/>
  <c r="K63" i="10"/>
  <c r="P63" i="10" s="1"/>
  <c r="K62" i="10"/>
  <c r="P62" i="10" s="1"/>
  <c r="K61" i="10"/>
  <c r="N61" i="10" s="1"/>
  <c r="K60" i="10"/>
  <c r="P60" i="10" s="1"/>
  <c r="K59" i="10"/>
  <c r="N59" i="10" s="1"/>
  <c r="R11" i="10"/>
  <c r="K58" i="10"/>
  <c r="P58" i="10" s="1"/>
  <c r="K57" i="10"/>
  <c r="P57" i="10" s="1"/>
  <c r="K56" i="10"/>
  <c r="N56" i="10" s="1"/>
  <c r="K55" i="10"/>
  <c r="P55" i="10" s="1"/>
  <c r="K54" i="10"/>
  <c r="N54" i="10" s="1"/>
  <c r="K53" i="10"/>
  <c r="P53" i="10" s="1"/>
  <c r="K52" i="10"/>
  <c r="N52" i="10" s="1"/>
  <c r="P18" i="10"/>
  <c r="K51" i="10"/>
  <c r="P51" i="10" s="1"/>
  <c r="K50" i="10"/>
  <c r="V50" i="10" s="1"/>
  <c r="V72" i="10" s="1"/>
  <c r="V75" i="10" s="1"/>
  <c r="K49" i="10"/>
  <c r="P49" i="10" s="1"/>
  <c r="K48" i="10"/>
  <c r="P48" i="10" s="1"/>
  <c r="K36" i="10"/>
  <c r="P36" i="10" s="1"/>
  <c r="P10" i="10"/>
  <c r="N17" i="10"/>
  <c r="T14" i="10"/>
  <c r="P19" i="10"/>
  <c r="P13" i="10"/>
  <c r="P16" i="10"/>
  <c r="N48" i="10"/>
  <c r="N19" i="10"/>
  <c r="N10" i="10"/>
  <c r="N13" i="10"/>
  <c r="T19" i="10"/>
  <c r="R10" i="10"/>
  <c r="N63" i="10"/>
  <c r="T13" i="10"/>
  <c r="T48" i="10"/>
  <c r="N18" i="10"/>
  <c r="N55" i="10"/>
  <c r="T18" i="10"/>
  <c r="N15" i="10"/>
  <c r="P14" i="10"/>
  <c r="P17" i="10"/>
  <c r="P11" i="10"/>
  <c r="N14" i="10"/>
  <c r="N11" i="10"/>
  <c r="N67" i="10"/>
  <c r="F19" i="10"/>
  <c r="F17" i="10"/>
  <c r="P54" i="10"/>
  <c r="N36" i="10"/>
  <c r="P67" i="10"/>
  <c r="T63" i="10"/>
  <c r="N53" i="10" l="1"/>
  <c r="T57" i="10"/>
  <c r="E20" i="10"/>
  <c r="N64" i="10"/>
  <c r="R72" i="10"/>
  <c r="R75" i="10" s="1"/>
  <c r="N65" i="10"/>
  <c r="P59" i="10"/>
  <c r="N58" i="10"/>
  <c r="N57" i="10"/>
  <c r="P61" i="10"/>
  <c r="P56" i="10"/>
  <c r="R51" i="10"/>
  <c r="N62" i="10"/>
  <c r="N49" i="10"/>
  <c r="N60" i="10"/>
  <c r="T36" i="10"/>
  <c r="P68" i="10"/>
  <c r="T64" i="10"/>
  <c r="T49" i="10"/>
  <c r="T62" i="10"/>
  <c r="N51" i="10"/>
  <c r="E11" i="10"/>
  <c r="E21" i="10"/>
  <c r="T72" i="10"/>
  <c r="T75" i="10" s="1"/>
  <c r="E22" i="10"/>
  <c r="D12" i="10"/>
  <c r="D10" i="10"/>
  <c r="F18" i="10" l="1"/>
  <c r="E15" i="10"/>
  <c r="F20" i="10"/>
  <c r="K20" i="10" s="1"/>
  <c r="N20" i="10" s="1"/>
  <c r="E13" i="10"/>
  <c r="F22" i="10"/>
  <c r="K22" i="10" s="1"/>
  <c r="F13" i="10"/>
  <c r="F15" i="10"/>
  <c r="F12" i="10"/>
  <c r="E19" i="10" l="1"/>
  <c r="E14" i="10"/>
  <c r="P20" i="10"/>
  <c r="F16" i="10"/>
  <c r="F14" i="10"/>
  <c r="E12" i="10"/>
  <c r="K12" i="10" s="1"/>
  <c r="U12" i="10" s="1"/>
  <c r="U72" i="10" s="1"/>
  <c r="U75" i="10" s="1"/>
  <c r="P22" i="10"/>
  <c r="N22" i="10"/>
  <c r="E16" i="10"/>
  <c r="D17" i="10" l="1"/>
  <c r="F21" i="10" l="1"/>
  <c r="K21" i="10" s="1"/>
  <c r="N21" i="10" l="1"/>
  <c r="N72" i="10" s="1"/>
  <c r="N75" i="10" s="1"/>
  <c r="P21" i="10"/>
  <c r="P72" i="10" s="1"/>
  <c r="P75" i="10" s="1"/>
  <c r="N77" i="10" l="1"/>
  <c r="U771" i="11" l="1"/>
  <c r="Z771" i="11" l="1"/>
  <c r="Y771" i="11"/>
  <c r="J28" i="8"/>
  <c r="J32" i="8" s="1"/>
  <c r="J35" i="8" l="1"/>
  <c r="I20" i="9" s="1"/>
</calcChain>
</file>

<file path=xl/comments1.xml><?xml version="1.0" encoding="utf-8"?>
<comments xmlns="http://schemas.openxmlformats.org/spreadsheetml/2006/main">
  <authors>
    <author>Mushtaq Malik</author>
  </authors>
  <commentList>
    <comment ref="C10" authorId="0">
      <text>
        <r>
          <rPr>
            <b/>
            <sz val="8"/>
            <color indexed="81"/>
            <rFont val="Tahoma"/>
            <family val="2"/>
          </rPr>
          <t>Mushtaq Malik: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<sst xmlns="http://schemas.openxmlformats.org/spreadsheetml/2006/main" count="3119" uniqueCount="799">
  <si>
    <t>ITEM OF WORK.</t>
  </si>
  <si>
    <t xml:space="preserve">Excavation in foundation of buildings bridges and </t>
  </si>
  <si>
    <t>%oCft</t>
  </si>
  <si>
    <t>Cement concrete brick or stone ballast 1-1/2" to</t>
  </si>
  <si>
    <t>Cement concrete plain including placing compacting</t>
  </si>
  <si>
    <t xml:space="preserve">finishing and curring complete including screening and </t>
  </si>
  <si>
    <t>%Cft</t>
  </si>
  <si>
    <t>%Sft.</t>
  </si>
  <si>
    <t xml:space="preserve">Fabrication of Miled steel reinforcement for </t>
  </si>
  <si>
    <t xml:space="preserve">cement concrete including cutting bendidng </t>
  </si>
  <si>
    <t>P.Cwt</t>
  </si>
  <si>
    <t>R.C.C work including all labour and material</t>
  </si>
  <si>
    <t xml:space="preserve">except the cost of steel reinforcement and its </t>
  </si>
  <si>
    <t>Providing and laying 1:3:6 cement concrete solid</t>
  </si>
  <si>
    <t xml:space="preserve">block masonary wall 6" and below thick ness set </t>
  </si>
  <si>
    <t>Cement plaster 1:4 upto 20' height</t>
  </si>
  <si>
    <t>P.Sft</t>
  </si>
  <si>
    <t>Distempering in three coats.</t>
  </si>
  <si>
    <t>P.Rft.</t>
  </si>
  <si>
    <t>S.NO.</t>
  </si>
  <si>
    <t xml:space="preserve">Erection and removal of centering for R.C.C or </t>
  </si>
  <si>
    <t xml:space="preserve">plain cement concrete works of Deodar wood </t>
  </si>
  <si>
    <t xml:space="preserve">P/F iron steel grill using solid square bass of size 1/2"x1/2" </t>
  </si>
  <si>
    <t>placed at 4" I/c and frame of flat iron pathti of 3/4"x3/4"</t>
  </si>
  <si>
    <t>NAME OF WORK =&gt;</t>
  </si>
  <si>
    <t>hold fasts filling with cement sand slurry of</t>
  </si>
  <si>
    <t>ratio 1:6 and repairing the jambs. The cost also</t>
  </si>
  <si>
    <t>in/c all carriage tools and plants used in</t>
  </si>
  <si>
    <t>Rft.</t>
  </si>
  <si>
    <t>/</t>
  </si>
  <si>
    <t>Sft</t>
  </si>
  <si>
    <t>/-</t>
  </si>
  <si>
    <t>Unit.</t>
  </si>
  <si>
    <t>Amount.</t>
  </si>
  <si>
    <t>Rate.</t>
  </si>
  <si>
    <t>Quantity</t>
  </si>
  <si>
    <t>Cft</t>
  </si>
  <si>
    <t>Cwt</t>
  </si>
  <si>
    <t>MEASUREMENT      SHEET</t>
  </si>
  <si>
    <t>Description of Items.</t>
  </si>
  <si>
    <t>NO. L:  B:  D:     H:</t>
  </si>
  <si>
    <t>Quantity.</t>
  </si>
  <si>
    <t>P/F G.I frame/chowkhats of size 7"x2" or</t>
  </si>
  <si>
    <t>4-1/2"x3" for door using 20 gauge G.I.sheet</t>
  </si>
  <si>
    <t>in/c welded hinges and fixing at site with necessary</t>
  </si>
  <si>
    <t>upto 5Ft: (in ordinary soil.(S.I.No 18(b)P-4).</t>
  </si>
  <si>
    <t>2" guage Ratio 1:4:8 (S.I.No.4(b)P-15).</t>
  </si>
  <si>
    <t xml:space="preserve">3/4" thick.(S.I.No.11-c P-52) </t>
  </si>
  <si>
    <t>Part 'A' Total Rs:</t>
  </si>
  <si>
    <t>making and fixing.(S.I.No.24/P-93).</t>
  </si>
  <si>
    <t xml:space="preserve">Laying white marble flooring fine dressed on </t>
  </si>
  <si>
    <t xml:space="preserve">the surface without winding set in lime mortar </t>
  </si>
  <si>
    <t>Preparing new surface © Painting to doors</t>
  </si>
  <si>
    <t>and windows any type (including edges in</t>
  </si>
  <si>
    <t>three coats (S.I.No. 5-c(I+ii+iii P-67).</t>
  </si>
  <si>
    <t>Rft</t>
  </si>
  <si>
    <t>Part 'B-i' Total Rs:</t>
  </si>
  <si>
    <t xml:space="preserve">Providing and laying 1" thick topping cement </t>
  </si>
  <si>
    <t xml:space="preserve">concrete (1:2:4 ) including Surface finishing </t>
  </si>
  <si>
    <t xml:space="preserve">and dividiing into panels: </t>
  </si>
  <si>
    <t>(a) 2" thick.(S.I.No. 16-c/P.42)</t>
  </si>
  <si>
    <t>SUMMARY OF COST</t>
  </si>
  <si>
    <t>TOTAL RS:</t>
  </si>
  <si>
    <t>SAY RS:</t>
  </si>
  <si>
    <t>OR RS:</t>
  </si>
  <si>
    <t>(M)</t>
  </si>
  <si>
    <t>ASSISTANT ENGIEER</t>
  </si>
  <si>
    <t>EXECUTIVE EGINEER</t>
  </si>
  <si>
    <t>KARACHI.</t>
  </si>
  <si>
    <t xml:space="preserve"> KARACHI.</t>
  </si>
  <si>
    <t>PROVINCIAL BUILDINGS DIVISION NO-II,</t>
  </si>
  <si>
    <t xml:space="preserve">PROVINCIAL BUILDINGS SUB DIVIN-VI </t>
  </si>
  <si>
    <t>WORKS AND SERVICES DEPARTMENT</t>
  </si>
  <si>
    <t>GOVERNMENT OF SINDH</t>
  </si>
  <si>
    <t>REFERENCE OF SCHEME:</t>
  </si>
  <si>
    <t>ADP NO.</t>
  </si>
  <si>
    <t>2012-13</t>
  </si>
  <si>
    <t>ESTIMATED COST:</t>
  </si>
  <si>
    <t>RS:</t>
  </si>
  <si>
    <t>DATE OF PREPARATION:</t>
  </si>
  <si>
    <t>THE DETAILED WORKING ESTIMATE PREPARED IN THE OFFICE OF THE EXECUTIVE ENGINEER PROVINCIAL BUILDINGS DIVISION NO.II, WORKS &amp; SERVICES DEPARTMENT GOVERNMENT OF SINDH KARACHI.</t>
  </si>
  <si>
    <t>MATERIAL CARTAGE STATEMENT</t>
  </si>
  <si>
    <t>S.No</t>
  </si>
  <si>
    <t>Descreption</t>
  </si>
  <si>
    <t>Main Building</t>
  </si>
  <si>
    <t>Renovation of Existing Dispensary</t>
  </si>
  <si>
    <t>C/ wall</t>
  </si>
  <si>
    <t>Total</t>
  </si>
  <si>
    <t>Cement</t>
  </si>
  <si>
    <t>Sand</t>
  </si>
  <si>
    <t>Stone Metal</t>
  </si>
  <si>
    <t>Stone Bajri</t>
  </si>
  <si>
    <t>Steel</t>
  </si>
  <si>
    <t>Earth</t>
  </si>
  <si>
    <t>Qty</t>
  </si>
  <si>
    <t>Ratio</t>
  </si>
  <si>
    <t>Qty
in Bag</t>
  </si>
  <si>
    <t>Qty
in Cft</t>
  </si>
  <si>
    <t>Qty
in Cwt</t>
  </si>
  <si>
    <t>R.C.C 1:2:4.</t>
  </si>
  <si>
    <t>---</t>
  </si>
  <si>
    <t>Febrication.</t>
  </si>
  <si>
    <t>Cement Concrete Plain 1:3:6.</t>
  </si>
  <si>
    <t>C.C 1:3:6 Block Masonary.</t>
  </si>
  <si>
    <t>Cement Plaster (1:4) 3/4" thick.</t>
  </si>
  <si>
    <t>C.C. 1:4:8.</t>
  </si>
  <si>
    <t>C.C Topping 3" thick.</t>
  </si>
  <si>
    <t>Cement Concrete Plain 1:2:4.</t>
  </si>
  <si>
    <t>1-1/2'' thick Mosic topping          8220.00</t>
  </si>
  <si>
    <t>C.C Topping 2" thick.</t>
  </si>
  <si>
    <t>Applying floating coat.</t>
  </si>
  <si>
    <t>Marble Flooring 3/4" thick.</t>
  </si>
  <si>
    <t>Marble Dado 3/8" thick.</t>
  </si>
  <si>
    <t>white glazed tile flooring 1/4" thick.</t>
  </si>
  <si>
    <t>White Glazed tile dado.</t>
  </si>
  <si>
    <t>C.C 1:4:8 Block Masonary.</t>
  </si>
  <si>
    <t>Vertical D.P.C 3/4" thick</t>
  </si>
  <si>
    <t>C.C. 1:5:10.</t>
  </si>
  <si>
    <t>Mosic tile of white cement 8"x8"x1"</t>
  </si>
  <si>
    <t>Mosic dado or skirting 1/2" th.</t>
  </si>
  <si>
    <t>Stile Tile face lifting</t>
  </si>
  <si>
    <t>D.P.C. 2" thick .</t>
  </si>
  <si>
    <t>R.C.C 1 : 1-1/2 : 3.</t>
  </si>
  <si>
    <t>Cement Plaster (1:4) 1/2" thick.</t>
  </si>
  <si>
    <t>Dry Rammed stone.</t>
  </si>
  <si>
    <t xml:space="preserve">Coursed Rubble  Masonary 1:6 </t>
  </si>
  <si>
    <t>Cement Pointing Flush 1:3</t>
  </si>
  <si>
    <t>Cement Plaster (1:6) 1/2" thick.</t>
  </si>
  <si>
    <t>Stone Pitching I/c sub-base</t>
  </si>
  <si>
    <t>Bags</t>
  </si>
  <si>
    <t>@Rs</t>
  </si>
  <si>
    <t>P.Bag</t>
  </si>
  <si>
    <t>Total Amount</t>
  </si>
  <si>
    <t>/=</t>
  </si>
  <si>
    <t>DEPUTY CITY OFFICER</t>
  </si>
  <si>
    <t>BUILDINGS  LANDHI TOWN</t>
  </si>
  <si>
    <t>CDG KARACHI.</t>
  </si>
  <si>
    <t>Cement Plaster (1:6) 3/8" thick.</t>
  </si>
  <si>
    <t>Glazed Tile/Marble Floor &amp;Dado</t>
  </si>
  <si>
    <t>P.ton</t>
  </si>
  <si>
    <t xml:space="preserve"> </t>
  </si>
  <si>
    <t xml:space="preserve">Foundation 
</t>
  </si>
  <si>
    <t>First  Floor</t>
  </si>
  <si>
    <t xml:space="preserve">Filling watering and ramming earth under floor  </t>
  </si>
  <si>
    <t xml:space="preserve">with new earth excavated from out side lead </t>
  </si>
  <si>
    <t>ESTABLISHMENT OF INSTITUTE PSYCHIATRY AND TRAUMA CENTRE AT SINDH GOVERNMENT HOSPITAL SAUDABAD KARACHI. (CONSTRUCTION OF TRUAMA CENTRE )( REVISED ESTIMATE )</t>
  </si>
  <si>
    <t>Ground Floor</t>
  </si>
  <si>
    <t>Deduction:</t>
  </si>
  <si>
    <t>"</t>
  </si>
  <si>
    <t>COMPARATIVE      STATEMENT</t>
  </si>
  <si>
    <t>NAME OF WORK:</t>
  </si>
  <si>
    <t>S.No.</t>
  </si>
  <si>
    <t>Description of items</t>
  </si>
  <si>
    <t>AS PER ORIGIONAL T.S.E.</t>
  </si>
  <si>
    <t>AS PER Revised Estimate.</t>
  </si>
  <si>
    <t>Remarks.</t>
  </si>
  <si>
    <t>Unit,</t>
  </si>
  <si>
    <t>Amount</t>
  </si>
  <si>
    <t>Excess</t>
  </si>
  <si>
    <t>Saving</t>
  </si>
  <si>
    <t>P.Rft</t>
  </si>
  <si>
    <t>Total Part (B +B-i)</t>
  </si>
  <si>
    <t>Total Part (C +C-i)</t>
  </si>
  <si>
    <t>Justification are attached as separate sheet.</t>
  </si>
  <si>
    <t>W.O.No. &amp; Dated:</t>
  </si>
  <si>
    <t>NAME OF CONTRACTOR.</t>
  </si>
  <si>
    <t>NO.TC/G-55/465,                 Dated:01.03.2013.</t>
  </si>
  <si>
    <t>NAME OF WORK</t>
  </si>
  <si>
    <t>W.O.NO.&amp; DATE.</t>
  </si>
  <si>
    <t>T.S. AMOUNT</t>
  </si>
  <si>
    <t>CURRENT ESTIMATE AMOUNT</t>
  </si>
  <si>
    <t>ACCESS AMOUNT</t>
  </si>
  <si>
    <t>SAVING AMOUNT</t>
  </si>
  <si>
    <t xml:space="preserve">Construction of Estt: of </t>
  </si>
  <si>
    <t>Institute Psychiatry.</t>
  </si>
  <si>
    <t>TC/G-55/465,</t>
  </si>
  <si>
    <t>01.03.2013.</t>
  </si>
  <si>
    <t>Construction of Trauma</t>
  </si>
  <si>
    <t>Centre.</t>
  </si>
  <si>
    <t>TC/G-55/464,</t>
  </si>
  <si>
    <t>..</t>
  </si>
  <si>
    <t>Random, rubble masonary (uncoused )</t>
  </si>
  <si>
    <t xml:space="preserve">(a) Dry Masonary (S.I.No.1-a/P-27) </t>
  </si>
  <si>
    <t>% Cft</t>
  </si>
  <si>
    <t>Bath</t>
  </si>
  <si>
    <t xml:space="preserve">Providing &amp; fixing inposition doors </t>
  </si>
  <si>
    <t xml:space="preserve">windows &amp; ventilators of 1st class deodar </t>
  </si>
  <si>
    <t>Supplying &amp; fixing inposition Aluminum</t>
  </si>
  <si>
    <t xml:space="preserve">channel framing for sliding windows &amp; </t>
  </si>
  <si>
    <t>PART 'A' CATEGORY IV FLATS Block A &amp; B FIRST FLOOR</t>
  </si>
  <si>
    <t xml:space="preserve">depth including boxing with back shelves, </t>
  </si>
  <si>
    <t xml:space="preserve">Providing and fixing deodar Almirah 9" - 12" </t>
  </si>
  <si>
    <t xml:space="preserve">Providing and fixing 3/8" thick marble tiles </t>
  </si>
  <si>
    <t xml:space="preserve">of approved quality and colour and shade size  </t>
  </si>
  <si>
    <t>Priming coat of chalk distemper.</t>
  </si>
  <si>
    <t>(S.I.No.23/P-52)</t>
  </si>
  <si>
    <t>% Sft</t>
  </si>
  <si>
    <t>(S.I.No. 24 -b P-54).</t>
  </si>
  <si>
    <t>Preparing the surface and painting with plastic</t>
  </si>
  <si>
    <t xml:space="preserve"> emulsion paint of approved make I/c rubbing the </t>
  </si>
  <si>
    <t xml:space="preserve">Providing and fixing iron collapsible  gate with </t>
  </si>
  <si>
    <t xml:space="preserve">channel framing of section 3/4" x 5/16" at 4" I/c </t>
  </si>
  <si>
    <t>Providing Anti -termmite treatment by spraying</t>
  </si>
  <si>
    <t xml:space="preserve"> /sprinkling /spreading Neptachlar  0.5% Emulsion </t>
  </si>
  <si>
    <t xml:space="preserve">Two coats of bitumen laid hot using 34 Lbs </t>
  </si>
  <si>
    <t xml:space="preserve">for % Sft. Ober roof and blinded with sand at </t>
  </si>
  <si>
    <t>PART 'A'-ii  Block A &amp; B G.Floor NON SCHEDULE ITEM.</t>
  </si>
  <si>
    <t>Making &amp; Fixing floor cabinet shutter with lasani</t>
  </si>
  <si>
    <t xml:space="preserve">sheet 3/4" thick laminated in/c framing with 2" 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</si>
  <si>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</si>
  <si>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</si>
  <si>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</si>
  <si>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</si>
  <si>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</si>
  <si>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</si>
  <si>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</si>
  <si>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</si>
  <si>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</si>
  <si>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</si>
  <si>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</si>
  <si>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>Providing &amp; fixing marble top 1" thick (24"</t>
  </si>
  <si>
    <t>wide to approved quality china verona i/c</t>
  </si>
  <si>
    <t xml:space="preserve">equivalent jointed in white cement and laid over 1:2 grey </t>
  </si>
  <si>
    <t xml:space="preserve">cement sand mortar ¾” thick in/c finishing &amp; filling of joints  </t>
  </si>
  <si>
    <t>with slurry of white cement or tile grout in desired shape</t>
  </si>
  <si>
    <t>in/c cutting of tiles to proper profile (on floor or facing)</t>
  </si>
  <si>
    <t xml:space="preserve">P/L Bath room tiles glazed or matt glazed,  </t>
  </si>
  <si>
    <t>make having size 12”x24” Maste/Shabbir make or</t>
  </si>
  <si>
    <t>Providing &amp; Laying marble flooring super</t>
  </si>
  <si>
    <t>China Verona Teravera or  equivalent</t>
  </si>
  <si>
    <t>having size 24"x12"x3/4" or 12"x12"x3/4"</t>
  </si>
  <si>
    <t>Nos</t>
  </si>
  <si>
    <t>Each</t>
  </si>
  <si>
    <t>Total Non Sch: Item</t>
  </si>
  <si>
    <t xml:space="preserve">Providing and laying HALA or gattewrn tilles </t>
  </si>
  <si>
    <t xml:space="preserve">glazed  8" x 8" x1/4" on floor or wall facing in </t>
  </si>
  <si>
    <t xml:space="preserve">Extra for lime mud or cement plaster and </t>
  </si>
  <si>
    <t xml:space="preserve">pointing  from 12' and above (for each 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</si>
  <si>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</si>
  <si>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</si>
  <si>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</si>
  <si>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</si>
  <si>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</si>
  <si>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</si>
  <si>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</si>
  <si>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No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</si>
  <si>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</si>
  <si>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</si>
  <si>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</si>
  <si>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</si>
  <si>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</si>
  <si>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</si>
  <si>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</si>
  <si>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</si>
  <si>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</si>
  <si>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</si>
  <si>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</si>
  <si>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</si>
  <si>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 xml:space="preserve">S/Fixing long bib- cock of superir quality </t>
  </si>
  <si>
    <t>with c.p head 1/2" dia. (S.I.No. 13-a P-19)</t>
  </si>
  <si>
    <t>S/F concealed Tee stop cock</t>
  </si>
  <si>
    <t>of superior quality with c.p head 1/2" dia</t>
  </si>
  <si>
    <t>S.I.No.12(a)/P-18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</si>
  <si>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</si>
  <si>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</si>
  <si>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</si>
  <si>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</si>
  <si>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</si>
  <si>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>Total W/S &amp; S/F Sch.Item</t>
  </si>
  <si>
    <t>Part B-ii W/S &amp; S/F Non-Schedule Item</t>
  </si>
  <si>
    <t>Total W/S &amp; S/F Non- S.Item</t>
  </si>
  <si>
    <t xml:space="preserve">Dismantling cement concrete reinforced separating </t>
  </si>
  <si>
    <t xml:space="preserve">Construction of manhole or inspection chamber of    </t>
  </si>
  <si>
    <t xml:space="preserve"> 2’-0x2’-0 &amp; upto 3’-0” inside dimension for</t>
  </si>
  <si>
    <t xml:space="preserve"> required dia circular sewer with walls of solid </t>
  </si>
  <si>
    <t xml:space="preserve">block masonry 1:3:6 set in 1:6 cement sand mortar </t>
  </si>
  <si>
    <t xml:space="preserve">6” thick with 6” thick C.C. 1:4:8 in foundation, ½” </t>
  </si>
  <si>
    <t xml:space="preserve">thick plaster in 1:4 ratio to all inside wall surface &amp; to </t>
  </si>
  <si>
    <t>top 1” thick C.C. flooring etc including, curing,</t>
  </si>
  <si>
    <t xml:space="preserve">excavation, back filling &amp; disposal of surplus </t>
  </si>
  <si>
    <t xml:space="preserve">earth as directed by the Engineer Incharge. </t>
  </si>
  <si>
    <t>1x3.0x7.0</t>
  </si>
  <si>
    <t xml:space="preserve">    M/S S.WILLAYAT ALI SHAH</t>
  </si>
  <si>
    <t xml:space="preserve">PROVINCIAL BUILDINGS SUB DIVIN-II </t>
  </si>
  <si>
    <t>PROVINCIAL BUILDINGS DIVISION NO-III,</t>
  </si>
  <si>
    <t>PART 'A' CATEGORY IV FLATS BLOCK A &amp; B GROUND FLOOR</t>
  </si>
  <si>
    <t>Total Rs</t>
  </si>
  <si>
    <t xml:space="preserve">reinfor cement from concrete cleaning and </t>
  </si>
  <si>
    <t xml:space="preserve">Dismantling stone-masonary is lime or </t>
  </si>
  <si>
    <t>cement.(S.I.No.3/P-9)</t>
  </si>
  <si>
    <t xml:space="preserve">Dismantling cement concrete plain 1: 2: 4 </t>
  </si>
  <si>
    <t>(S.I.No.19-c/P-10)</t>
  </si>
  <si>
    <t>(S.I.No.19-a/P-10)</t>
  </si>
  <si>
    <t>Dismantling cement block masonary.</t>
  </si>
  <si>
    <t xml:space="preserve"> (S.I.No.14/P-9)</t>
  </si>
  <si>
    <t>Extra Lead for Shifting of dismantling Material</t>
  </si>
  <si>
    <t xml:space="preserve"> from site to 25 mile.</t>
  </si>
  <si>
    <t>Dismantling cement concrete plain 1: 4: 8</t>
  </si>
  <si>
    <t>W</t>
  </si>
  <si>
    <t>Applying the Rough Cost Stucco over colour</t>
  </si>
  <si>
    <t>crete on the surface of wall with using material</t>
  </si>
  <si>
    <t>1 x 4</t>
  </si>
  <si>
    <t xml:space="preserve">Providing and fixing in position doors, windows </t>
  </si>
  <si>
    <t>2x3.50x7.0</t>
  </si>
  <si>
    <t>2x2.50x7.0</t>
  </si>
  <si>
    <t xml:space="preserve">Preparing the surface and painting with </t>
  </si>
  <si>
    <t>1x4.0x4.0</t>
  </si>
  <si>
    <t>1 x 3</t>
  </si>
  <si>
    <t>1 x 2</t>
  </si>
  <si>
    <t>1 x 6</t>
  </si>
  <si>
    <t>3/4" dia</t>
  </si>
  <si>
    <t>4" dia</t>
  </si>
  <si>
    <t>Sub-Engineer</t>
  </si>
  <si>
    <t>ASSISTANT ENGINEER</t>
  </si>
  <si>
    <t>Karachi.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</si>
  <si>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</si>
  <si>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</si>
  <si>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</si>
  <si>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</si>
  <si>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</si>
  <si>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</si>
  <si>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</si>
  <si>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</si>
  <si>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>weather coat i/c rubbing the surface with</t>
  </si>
  <si>
    <t>walls plinth &amp; floor for pipe connection</t>
  </si>
  <si>
    <t>EXECUTIVE ENGINEER</t>
  </si>
  <si>
    <t>At Par</t>
  </si>
  <si>
    <t>first floor for every additional floor</t>
  </si>
  <si>
    <t xml:space="preserve">Add extra for lifting of steel above </t>
  </si>
  <si>
    <t>REHABILITATION &amp; RECONSTRUCTION OF RESIDENTIAL AREAOF COMMISSIONER OFFICE (4 CLUB ROAD) KARACHI CONSTRUCTION OF 8 NOS CATEGORY IV FLATS AND 8 NOS FLATS OF CATEGORY V AND CONSTRUCTION OF UNDERGROUND TANK AND HSR AND CANTEEN BUILDING .(REVISED ESTIMATE).</t>
  </si>
  <si>
    <t>1 x 1</t>
  </si>
  <si>
    <t>P.Cft</t>
  </si>
  <si>
    <t>Cement plaster 1:6 upto 12' height</t>
  </si>
  <si>
    <t xml:space="preserve">3/4" thick.(S.I.No.13-c P-52) </t>
  </si>
  <si>
    <t>20 % Below On Item No. 18,20,21,23,33</t>
  </si>
  <si>
    <t xml:space="preserve">10 % Above On Item No.10,17,19,27 </t>
  </si>
  <si>
    <t>Add Cartage</t>
  </si>
  <si>
    <t xml:space="preserve">Supply &amp; fixing stainless steel two stove </t>
  </si>
  <si>
    <t>burner etc complete</t>
  </si>
  <si>
    <t>1-b</t>
  </si>
  <si>
    <t>Less 2.90 % Below</t>
  </si>
  <si>
    <t>Part (B) W/S &amp; S/F Schedule Item</t>
  </si>
  <si>
    <t xml:space="preserve">Add Extra for labour for providing and fixing </t>
  </si>
  <si>
    <t>of earthen ware pedestal</t>
  </si>
  <si>
    <t>Providing &amp; Fixing 6"x2" or 6"x3" C.I Floor trap</t>
  </si>
  <si>
    <t>of the approved selt cleaning design with a C.I</t>
  </si>
  <si>
    <t>Providing &amp; Fixing 6"x4" gully  trap with 4"dia</t>
  </si>
  <si>
    <t>S/F Long Bib Cock and Tee Stop Cock plastic</t>
  </si>
  <si>
    <t>coated of superior quality of required colour</t>
  </si>
  <si>
    <t xml:space="preserve">S/F Concealed Tee Stop Cock of Superior </t>
  </si>
  <si>
    <t>Quality with C.p Head 1/2" dia</t>
  </si>
  <si>
    <t xml:space="preserve">Supplying &amp; Fixing Wash Basin Mixture of </t>
  </si>
  <si>
    <t>Superior quality with C.p head 1/2" dia</t>
  </si>
  <si>
    <t>Supplying &amp; Fixing C.P Bath Tub Mixture of</t>
  </si>
  <si>
    <t>superior quality with head of approved quality</t>
  </si>
  <si>
    <t xml:space="preserve">S/F Bath Room Accessories set </t>
  </si>
  <si>
    <t>PART 'A' CIVIL WORK SCHEDULE ITEM</t>
  </si>
  <si>
    <t>Scraping (b) Ordinary Distemper</t>
  </si>
  <si>
    <t>D</t>
  </si>
  <si>
    <t>Bath Wall</t>
  </si>
  <si>
    <t xml:space="preserve">Cement Plaster </t>
  </si>
  <si>
    <t>1x2.50x7.0</t>
  </si>
  <si>
    <t>C/Wall</t>
  </si>
  <si>
    <t>1x12.0x9.0</t>
  </si>
  <si>
    <t>2x(7.0+2.50+7.0)</t>
  </si>
  <si>
    <t>1x2x2.50x7.0</t>
  </si>
  <si>
    <t>2x2x2.50x7.0</t>
  </si>
  <si>
    <t>PartA-ii Civil Work Non Schedule Item'</t>
  </si>
  <si>
    <t>1x6.0x4.0</t>
  </si>
  <si>
    <t>2x4.0x4.0</t>
  </si>
  <si>
    <t>P/F Squattting Type W.C</t>
  </si>
  <si>
    <t>P/Fixing 24"x18" Lavatory Basin</t>
  </si>
  <si>
    <t>P/Fixing 6"x2" or 6"x3" C.I Floor Trap</t>
  </si>
  <si>
    <t>1 x 5</t>
  </si>
  <si>
    <t>P/Fixing Long Bib Cock</t>
  </si>
  <si>
    <t>S/Fixing Bath Room Accessories</t>
  </si>
  <si>
    <t>P/Fixing Concealed Tee Stop Cock</t>
  </si>
  <si>
    <t>Part B-ii W/S &amp; S/F Non Schedule Item</t>
  </si>
  <si>
    <t>Part B-I W/S &amp; S/F Schedule Item</t>
  </si>
  <si>
    <t>P/Fixing Commode Porta</t>
  </si>
  <si>
    <t>P/Fixing UPVC Pipe</t>
  </si>
  <si>
    <t>1x20.0+20.0</t>
  </si>
  <si>
    <t>P/F UPVC Fitting 4" dia</t>
  </si>
  <si>
    <t>Plug Tee</t>
  </si>
  <si>
    <t>Plain Bend</t>
  </si>
  <si>
    <t>Cowel</t>
  </si>
  <si>
    <t>Part C-I Electric Work Schedule Item</t>
  </si>
  <si>
    <t>Wiring for Light or Fan Point</t>
  </si>
  <si>
    <t>Pts</t>
  </si>
  <si>
    <t>Wiring for Plug Point</t>
  </si>
  <si>
    <t>Part C-ii Electric Work Non Schedule Item</t>
  </si>
  <si>
    <t>Provincial Building Sub Division-VII</t>
  </si>
  <si>
    <t xml:space="preserve">PROVINCIAL BUILDINGS SUB DIVIN-VII </t>
  </si>
  <si>
    <t>JudgE Room</t>
  </si>
  <si>
    <t>2x(13.83+18.17)x10.0</t>
  </si>
  <si>
    <t>" Chamber</t>
  </si>
  <si>
    <t>Court Hall</t>
  </si>
  <si>
    <t>Office Room 1</t>
  </si>
  <si>
    <t>Office Room 2</t>
  </si>
  <si>
    <t>Staff Office</t>
  </si>
  <si>
    <t>Kitchen</t>
  </si>
  <si>
    <t>Passage Room</t>
  </si>
  <si>
    <t>O/Side</t>
  </si>
  <si>
    <t>2x(23.67+18.17)x10.0</t>
  </si>
  <si>
    <t>2x(10.83+10.92)x10.0</t>
  </si>
  <si>
    <t>2x(11.0+10.92)x10.0</t>
  </si>
  <si>
    <t>2x(15.92+10.75)x10.0</t>
  </si>
  <si>
    <t>2x(12.66+8.0)x7.0</t>
  </si>
  <si>
    <t>2x(16.0+12.0)x10.0</t>
  </si>
  <si>
    <t>2x(12.0+3.66)x12.00</t>
  </si>
  <si>
    <t>2x(57.0+23.50)x22.0</t>
  </si>
  <si>
    <t>Judge Chamber</t>
  </si>
  <si>
    <t>"  Bath</t>
  </si>
  <si>
    <t>Exit Door</t>
  </si>
  <si>
    <t>Passage</t>
  </si>
  <si>
    <t>Kit</t>
  </si>
  <si>
    <t>V</t>
  </si>
  <si>
    <t>Room W</t>
  </si>
  <si>
    <t>1x3.50x7.0</t>
  </si>
  <si>
    <t>4x4.0x4.0</t>
  </si>
  <si>
    <t>Room/Passage</t>
  </si>
  <si>
    <t>1x1.0x1.50</t>
  </si>
  <si>
    <t>1x7.0x8.66</t>
  </si>
  <si>
    <t>2x6.0x4.0</t>
  </si>
  <si>
    <t>9x4.0x4.0</t>
  </si>
  <si>
    <t>First Floor W</t>
  </si>
  <si>
    <t>S.Floor W</t>
  </si>
  <si>
    <t>1x22.17x7.66x0.33</t>
  </si>
  <si>
    <t>1x9.17x12.0x0.33</t>
  </si>
  <si>
    <t>P/L Solid Block Masonry above 6" wall</t>
  </si>
  <si>
    <t>12x0.66x0.75</t>
  </si>
  <si>
    <t>1x22.17x0.66x0.75</t>
  </si>
  <si>
    <t>1x7.66x0.66x0.75</t>
  </si>
  <si>
    <t>1x9.50x0.66x0.75</t>
  </si>
  <si>
    <t>1x12.0x0.66x0.75</t>
  </si>
  <si>
    <t>1x20.0x0.66x0.75</t>
  </si>
  <si>
    <t>P/L Block Masonry 6" Wall</t>
  </si>
  <si>
    <t>Court Hall Wall</t>
  </si>
  <si>
    <t xml:space="preserve">Opp: </t>
  </si>
  <si>
    <t>Kit Slab Wall</t>
  </si>
  <si>
    <t>Store</t>
  </si>
  <si>
    <t>Chamber</t>
  </si>
  <si>
    <t>1x14.33x0.50x10.67</t>
  </si>
  <si>
    <t>1x3x6.17x0.50x8.50</t>
  </si>
  <si>
    <t>2x12.0x0.50x8.50</t>
  </si>
  <si>
    <t>1x6.0x0.50x5.0</t>
  </si>
  <si>
    <t>1x34.50x0.50x4.0</t>
  </si>
  <si>
    <t>1x51.0x0.50x4.0</t>
  </si>
  <si>
    <t>3x2.0x0.50x3.0</t>
  </si>
  <si>
    <t>2x12.0x0.50x13.0</t>
  </si>
  <si>
    <t>1x10.0x0.50x13.0</t>
  </si>
  <si>
    <t>2x4x2.50x0.50x3.0</t>
  </si>
  <si>
    <t>1x3.0x8.0</t>
  </si>
  <si>
    <t>2x1.0x2.0</t>
  </si>
  <si>
    <t>1x3.50x3.0</t>
  </si>
  <si>
    <t>P/L Topping 2" thick</t>
  </si>
  <si>
    <t>1x12.0x13.0</t>
  </si>
  <si>
    <t>1x30.0x6.0</t>
  </si>
  <si>
    <t>Painting Doors &amp; Windows Old Surface</t>
  </si>
  <si>
    <t>G.Floor D</t>
  </si>
  <si>
    <t>6x2x3.50x7.0</t>
  </si>
  <si>
    <t>2x1x3.0x7.0</t>
  </si>
  <si>
    <t>B-D</t>
  </si>
  <si>
    <t>Exit</t>
  </si>
  <si>
    <t>Kit D</t>
  </si>
  <si>
    <t>F.Floor D</t>
  </si>
  <si>
    <t>Stair D</t>
  </si>
  <si>
    <t>Painting Doors &amp; Windows New Surface</t>
  </si>
  <si>
    <t>Painting Old Surface Guard Bars</t>
  </si>
  <si>
    <t>B-D Grill</t>
  </si>
  <si>
    <t>Main Gate</t>
  </si>
  <si>
    <t>1x3.0x8.50</t>
  </si>
  <si>
    <t>2x14.33x10.67</t>
  </si>
  <si>
    <t>2x6.17x8.50</t>
  </si>
  <si>
    <t>2x12.0x8.50</t>
  </si>
  <si>
    <t>2x6.0x5.0</t>
  </si>
  <si>
    <t>2x34.50x4.0</t>
  </si>
  <si>
    <t>2x51.0x4.0</t>
  </si>
  <si>
    <t>2x3x2.0x3.0</t>
  </si>
  <si>
    <t>2x10.0x13.0</t>
  </si>
  <si>
    <t>2x2x12.0x13.0</t>
  </si>
  <si>
    <t>2x1x10.0x13.0</t>
  </si>
  <si>
    <t>2x2x4x2.50x3.0</t>
  </si>
  <si>
    <t>Distemering Two Coats</t>
  </si>
  <si>
    <t>Bath O/Side Wall</t>
  </si>
  <si>
    <t>Bath Passage</t>
  </si>
  <si>
    <t>1x9.0x8.50</t>
  </si>
  <si>
    <t>1x12.0x8.50</t>
  </si>
  <si>
    <t>2x2x(5.0+5.0)x3.50</t>
  </si>
  <si>
    <t>2x(10.92+3.0)x3.50</t>
  </si>
  <si>
    <t>1x18.17x13.83</t>
  </si>
  <si>
    <t>1x18.17x23.67</t>
  </si>
  <si>
    <t>1x10.83x10.92</t>
  </si>
  <si>
    <t>1x11.0x10.92</t>
  </si>
  <si>
    <t>1x15.92x10.75</t>
  </si>
  <si>
    <t>1x16.0x12.0</t>
  </si>
  <si>
    <t>1x12.66x8.0</t>
  </si>
  <si>
    <t>1x12.0x3.66</t>
  </si>
  <si>
    <t xml:space="preserve">O/Side Building </t>
  </si>
  <si>
    <t>Deduction</t>
  </si>
  <si>
    <t>Doors</t>
  </si>
  <si>
    <t>2x1.0x1.50</t>
  </si>
  <si>
    <t>2x2.50x3.50</t>
  </si>
  <si>
    <t xml:space="preserve">P/F G.I Chowkhat </t>
  </si>
  <si>
    <t>1x(7.0+3.50+7.0)</t>
  </si>
  <si>
    <t>P/F 1st Class Deodar Wood Shutter</t>
  </si>
  <si>
    <t xml:space="preserve">Store </t>
  </si>
  <si>
    <t>Judge Chmaber</t>
  </si>
  <si>
    <t xml:space="preserve">P/F Door Lock </t>
  </si>
  <si>
    <t>1x(18+2)</t>
  </si>
  <si>
    <t>P/L Bath Glazed Tiles</t>
  </si>
  <si>
    <t>Bath Floor</t>
  </si>
  <si>
    <t>"  Florr</t>
  </si>
  <si>
    <t>2x2x(5.0+5.0)x5.66</t>
  </si>
  <si>
    <t>2x1x5.0x5.0</t>
  </si>
  <si>
    <t>2x(3.0+10.92)x5.66</t>
  </si>
  <si>
    <t>1x3.0x10.92</t>
  </si>
  <si>
    <t>1x3.0x5.66</t>
  </si>
  <si>
    <t>2x2.50x5.66</t>
  </si>
  <si>
    <t xml:space="preserve">P/F Marble Top </t>
  </si>
  <si>
    <t>1x10.0x2.0</t>
  </si>
  <si>
    <t>P/F Wooden Cabinet</t>
  </si>
  <si>
    <t>1x7.0x2.0</t>
  </si>
  <si>
    <t>P/F R.C.C Precast Slab</t>
  </si>
  <si>
    <t>1x12.50x9.0</t>
  </si>
  <si>
    <t>P/F Iron Steel Grill</t>
  </si>
  <si>
    <t>2x1.50x1.50</t>
  </si>
  <si>
    <t>1x1.0x2.0</t>
  </si>
  <si>
    <t>1x3.0x3.50</t>
  </si>
  <si>
    <t>P/F Iron Steel Barrier</t>
  </si>
  <si>
    <t>Job</t>
  </si>
  <si>
    <t>Preparing the surface &amp; Painting with matte finish</t>
  </si>
  <si>
    <t>Lounge</t>
  </si>
  <si>
    <t>Stair</t>
  </si>
  <si>
    <t>2x(12.0+16.0)x10.0</t>
  </si>
  <si>
    <t>2x(12.0+3.66)x12.0</t>
  </si>
  <si>
    <t>BD</t>
  </si>
  <si>
    <t>Exit D</t>
  </si>
  <si>
    <t>P/Fixing Precast Beam</t>
  </si>
  <si>
    <t>1x4.0x9.0</t>
  </si>
  <si>
    <t>P/Fixing Main Hole Cover</t>
  </si>
  <si>
    <t>1x3.0x3.0</t>
  </si>
  <si>
    <t>P/Fixing Paving Block</t>
  </si>
  <si>
    <t>P/Fixing Main Hole Chamber</t>
  </si>
  <si>
    <t>1 x 3 + 5</t>
  </si>
  <si>
    <t>S/Fixing stainless steel sink</t>
  </si>
  <si>
    <t>P/Fixing Urinal Basin</t>
  </si>
  <si>
    <t>1x(7.0+10.0+10.0+30.0</t>
  </si>
  <si>
    <t>2" dia</t>
  </si>
  <si>
    <t>1x44.0</t>
  </si>
  <si>
    <t>1 x 7</t>
  </si>
  <si>
    <t>3 x 4</t>
  </si>
  <si>
    <t>G.F Chamber</t>
  </si>
  <si>
    <t>G.F Court Hall</t>
  </si>
  <si>
    <t>G.F Room 1,2,3</t>
  </si>
  <si>
    <t>G.F Lounge</t>
  </si>
  <si>
    <t>G.F O/Side</t>
  </si>
  <si>
    <t>G.F + F.F</t>
  </si>
  <si>
    <t>5 +  5</t>
  </si>
  <si>
    <t>P/F Backelite Ceiling Rose</t>
  </si>
  <si>
    <t>2 x 4</t>
  </si>
  <si>
    <t>Providing &amp; fixing circuit breaker 6,10,15,20</t>
  </si>
  <si>
    <t xml:space="preserve">30,40,50 &amp; 63amp SP (TB-5S) on prepared </t>
  </si>
  <si>
    <t>board as required.(S.I.No. 203 P-31).</t>
  </si>
  <si>
    <t>7 + 8</t>
  </si>
  <si>
    <t>G.F D.B</t>
  </si>
  <si>
    <t xml:space="preserve">Providing &amp; fixing circuit breaker 15,20,30,         </t>
  </si>
  <si>
    <t xml:space="preserve">40,50,60,75 &amp; 100amp TP (XS-100NS) on </t>
  </si>
  <si>
    <t>prepared board as required.</t>
  </si>
  <si>
    <t xml:space="preserve">&amp; 225amp TP (XS-225NS) on </t>
  </si>
  <si>
    <t xml:space="preserve">Providing &amp; fixing circuit breaker 125,150,200   </t>
  </si>
  <si>
    <t>P/F LED Tube Light 36 Watt</t>
  </si>
  <si>
    <t>P/F Switch 5 Amp SP</t>
  </si>
  <si>
    <t>60+60</t>
  </si>
  <si>
    <t>P/F Socket 10/15 Amps SP</t>
  </si>
  <si>
    <t>8 + 8</t>
  </si>
  <si>
    <t>P/F Fancy Type Dimmer</t>
  </si>
  <si>
    <t>5 + 5</t>
  </si>
  <si>
    <t xml:space="preserve">P/F Light Plug 5 Amps </t>
  </si>
  <si>
    <t>10 + 9</t>
  </si>
  <si>
    <t>P/Fixing Energy Saver</t>
  </si>
  <si>
    <t>5 + 5 +5</t>
  </si>
  <si>
    <t>P/Fixing Electric Motor 2 H.P</t>
  </si>
  <si>
    <t>PART A-I CIVIL WORK SCHEDULE ITEM</t>
  </si>
  <si>
    <t xml:space="preserve">Scraping ordinary distemper or paint on </t>
  </si>
  <si>
    <t>(S.I.No.54(b)P-13)</t>
  </si>
  <si>
    <t xml:space="preserve">Providing and laying 1 :3 : 6  Cement </t>
  </si>
  <si>
    <t xml:space="preserve">concrete solid Block masorany set in </t>
  </si>
  <si>
    <t xml:space="preserve">1 :6 cement sand mortar in plinth and </t>
  </si>
  <si>
    <t xml:space="preserve">foundation in cluding raking out joints </t>
  </si>
  <si>
    <t>and curing etc. complete.</t>
  </si>
  <si>
    <t xml:space="preserve">concrete solid Block masorany  wall </t>
  </si>
  <si>
    <t xml:space="preserve">above 6" in thickness set in 1 : 6 cement </t>
  </si>
  <si>
    <t xml:space="preserve">mortar in G.F ground floor superstructure </t>
  </si>
  <si>
    <t xml:space="preserve">including raking out joints &amp; curing etc, </t>
  </si>
  <si>
    <t>complete.</t>
  </si>
  <si>
    <t xml:space="preserve">Painting Old Surfaces painting doors and </t>
  </si>
  <si>
    <t>Windows any type. Each subsequent coat.</t>
  </si>
  <si>
    <t>(S.I.No.4-c/i+ii/P-68)</t>
  </si>
  <si>
    <t>Painting old surfaces painting guard bars</t>
  </si>
  <si>
    <t>gates iron bars grating railings including</t>
  </si>
  <si>
    <t>standard barces and similar open work</t>
  </si>
  <si>
    <t>(i) 1st coat (ii) Each Subsequent coat.</t>
  </si>
  <si>
    <t>(S.I.No.4(d)i+ii/P-69</t>
  </si>
  <si>
    <t>Distempering (c) Three Coats.(S.I.24(C)/54)</t>
  </si>
  <si>
    <t>Providing &amp; Fixing approved quality mortice</t>
  </si>
  <si>
    <t>Lock.(S.I.No.21/P-60)</t>
  </si>
  <si>
    <t>PART 'A'-ii  CIVIL WORK NON SCHEDULE ITEM.</t>
  </si>
  <si>
    <t>etc complete.</t>
  </si>
  <si>
    <t xml:space="preserve">P/F marble top 1” thick (botesina/Chaina verona/   </t>
  </si>
  <si>
    <t xml:space="preserve"> teravera or equivalent) having size upto 8’-0x2’-0 </t>
  </si>
  <si>
    <t>in/c cutting into proper size, making round gola &amp; cutting</t>
  </si>
  <si>
    <t>for fixing vanity basin or sink bowl  and filling joints with</t>
  </si>
  <si>
    <t>white cement or jelly in/c grinding and chemical polishing</t>
  </si>
  <si>
    <t>etc complete as directed by the Engineer Incharge.</t>
  </si>
  <si>
    <t>P/L RCC Precast Slab size of specially</t>
  </si>
  <si>
    <t xml:space="preserve">designed size 3 1/2 x 2 1/2 x 3 scetion shown </t>
  </si>
  <si>
    <t>below directed by Engineer Incharge.Rate</t>
  </si>
  <si>
    <t xml:space="preserve">i/c all cost of material trained labour </t>
  </si>
  <si>
    <t>shifting loading &amp; unloading fixing jointing</t>
  </si>
  <si>
    <t xml:space="preserve">with cement mortar ratio 1:2 and curring </t>
  </si>
  <si>
    <t>etc complete in all respect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</si>
  <si>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</si>
  <si>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</si>
  <si>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</si>
  <si>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</si>
  <si>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</si>
  <si>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P/L RCC precast beam size of any design</t>
  </si>
  <si>
    <t xml:space="preserve">size 6"x12" section shown below as </t>
  </si>
  <si>
    <t>directed by Engineer InchargeRate in/c all</t>
  </si>
  <si>
    <t xml:space="preserve">cost of material trained labour shifting </t>
  </si>
  <si>
    <t>loading &amp; unloading fixing jointing with</t>
  </si>
  <si>
    <t>cement mortar ratio 1:2 and curring etc</t>
  </si>
  <si>
    <t>complete</t>
  </si>
  <si>
    <t xml:space="preserve">P/F Security Barriers with double solid </t>
  </si>
  <si>
    <t xml:space="preserve">steel 6" dia Rod having 8 Nos steel grider </t>
  </si>
  <si>
    <t xml:space="preserve">section 4"x6" fixed in line with one end free </t>
  </si>
  <si>
    <t xml:space="preserve">and other end fixed with weight not less </t>
  </si>
  <si>
    <t>than 100 kg</t>
  </si>
  <si>
    <t>P.Job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</si>
  <si>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</si>
  <si>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</si>
  <si>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</si>
  <si>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coats </t>
  </si>
  <si>
    <t>as directed by Engineer Incharge.</t>
  </si>
  <si>
    <t>P/F RCC main hole cover of 3” thickness embedded</t>
  </si>
  <si>
    <t xml:space="preserve">with angle iron frame 1-1/2”x1-1/2”x1-1/4” and </t>
  </si>
  <si>
    <t xml:space="preserve">bars of 3/8” dia mild steel placed at 6” i/c both </t>
  </si>
  <si>
    <t>way i/c handle in centre  for lifting poured with</t>
  </si>
  <si>
    <t>C.C. 1:2:4 in/c curing, finishing etc complete.</t>
  </si>
  <si>
    <t xml:space="preserve">P/F cement paving block flooring having  red/Grey </t>
  </si>
  <si>
    <t>size of 197x 197 60mm of city quddra cobble shape</t>
  </si>
  <si>
    <t xml:space="preserve">with  pigment having strength b/w 5000 psi to 8500 psi </t>
  </si>
  <si>
    <t>filling joints with hill sand and laying over khakka</t>
  </si>
  <si>
    <t xml:space="preserve">&amp;compacting with electric compactor etc </t>
  </si>
  <si>
    <t>complete as directed by Enginner Incharge</t>
  </si>
  <si>
    <t>Part (B) W/S &amp; S/F(i) Schedule Item</t>
  </si>
  <si>
    <t>(ii) with 4" dia white glazed earthen ware</t>
  </si>
  <si>
    <t>trap &amp; plastic thumble. (S.I.No.1(ii)/P-1)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</si>
  <si>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</si>
  <si>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</si>
  <si>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</si>
  <si>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</si>
  <si>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</si>
  <si>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&amp; making good cement concrete</t>
  </si>
  <si>
    <t>(S.I.No.20/P-6</t>
  </si>
  <si>
    <t xml:space="preserve">Total W/S &amp; S/F </t>
  </si>
  <si>
    <t xml:space="preserve">Supplying &amp; fixing earthen ware European </t>
  </si>
  <si>
    <t xml:space="preserve">commode set (ROCCA  Imported) coupled </t>
  </si>
  <si>
    <t xml:space="preserve">with flush tank  &amp; seat cover complete with </t>
  </si>
  <si>
    <t xml:space="preserve">internal fittings, fixtures, clamps, necessary lead </t>
  </si>
  <si>
    <t xml:space="preserve">connection and making requisite  No of  holes </t>
  </si>
  <si>
    <t xml:space="preserve">in wall  plinth or floor for pipe connection </t>
  </si>
  <si>
    <t xml:space="preserve">&amp; making good in c.c. 1:2:4 as directed  by </t>
  </si>
  <si>
    <t>the Engineer Incharge.</t>
  </si>
  <si>
    <t xml:space="preserve">Providing &amp; fixing UPVC  pipe </t>
  </si>
  <si>
    <t>dia i/c cutting making jointing with</t>
  </si>
  <si>
    <t>switch pest with special approved</t>
  </si>
  <si>
    <t>quality i/c all cost of labour etc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</si>
  <si>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</si>
  <si>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</si>
  <si>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</si>
  <si>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</si>
  <si>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 xml:space="preserve">jointing with switch pest with special </t>
  </si>
  <si>
    <t>approved quality i/c all cost of labour</t>
  </si>
  <si>
    <t>4" dia Plug Tee</t>
  </si>
  <si>
    <t>4" dia Plain Bend</t>
  </si>
  <si>
    <t>4" dia Cowel</t>
  </si>
  <si>
    <t>Part C Electric Work Schedule Item</t>
  </si>
  <si>
    <t>Wiring for light or fan point with 3/.029 PVC</t>
  </si>
  <si>
    <t xml:space="preserve"> insulated wire in 20mm (3/4”) PVC conduit</t>
  </si>
  <si>
    <t>wall or coloumns as required. (S.I.124/15)</t>
  </si>
  <si>
    <t>P.Point</t>
  </si>
  <si>
    <t>Wiring for plug Point with 3/.029 PVC insulated wire</t>
  </si>
  <si>
    <t>in 20mm 3/4" PVC conduit recessed in wall or</t>
  </si>
  <si>
    <t>column as required.(S.I.No.125/P-15)</t>
  </si>
  <si>
    <t>Part A(i)Total</t>
  </si>
  <si>
    <t>PART - C Electric Item</t>
  </si>
  <si>
    <t>(ii) Non Schedule Item</t>
  </si>
  <si>
    <t>Providing &amp; fixing fancy type switch imported quality</t>
  </si>
  <si>
    <t>with board approved by the Engineer Incharge</t>
  </si>
  <si>
    <t>I/c necessary connection &amp; recessed in the wall etc.</t>
  </si>
  <si>
    <t>Part "B-iii" NSI)Total</t>
  </si>
  <si>
    <t xml:space="preserve">Providing &amp; fixing steel sinks stainless local make </t>
  </si>
  <si>
    <t xml:space="preserve">complete with cast iron or wraught iron brackets </t>
  </si>
  <si>
    <t xml:space="preserve">6 inches built in wall, 1-1/2" c.p bubber plug chrome </t>
  </si>
  <si>
    <t xml:space="preserve">plated brass chain, 1-1/2" c.p brass waste, with 1-1/2" </t>
  </si>
  <si>
    <t>P.V.C. waste pipe &amp; making requisite number of holes</t>
  </si>
  <si>
    <t xml:space="preserve"> in wall &amp; plinth &amp; floor for pipe connection &amp; </t>
  </si>
  <si>
    <t>making good in cement concrete 1 : 2: 4.</t>
  </si>
  <si>
    <t xml:space="preserve">Providing &amp; fixing flat back lipped from urinal </t>
  </si>
  <si>
    <t xml:space="preserve">basin (of not less than 17" in height) of white </t>
  </si>
  <si>
    <t xml:space="preserve">glazed earthen ware complete with and I/c the cost of </t>
  </si>
  <si>
    <t xml:space="preserve">1 gallon C.I automatic flushing cistern with </t>
  </si>
  <si>
    <t xml:space="preserve">fittings, a pot cock C.I or W.I.brackets standard </t>
  </si>
  <si>
    <t>flush Pipe with fitting standard waste pipe</t>
  </si>
  <si>
    <t xml:space="preserve"> (enamelled iron ) connection complete and </t>
  </si>
  <si>
    <t xml:space="preserve">making requisite number of holes in walls plinth </t>
  </si>
  <si>
    <t xml:space="preserve">&amp; floor for Pipe connection &amp; making  good </t>
  </si>
  <si>
    <t>in cement concerete 1 : 2 : 4.  (Standard Pattern.)</t>
  </si>
  <si>
    <t>Providing &amp; Fixing Backelite Ceiling Rose</t>
  </si>
  <si>
    <t>P.No</t>
  </si>
  <si>
    <t>2 x 35</t>
  </si>
  <si>
    <t xml:space="preserve">Providing &amp; Fixing LED Tube Light 36 Watts </t>
  </si>
  <si>
    <t>including Electric Connection etc complete</t>
  </si>
  <si>
    <t xml:space="preserve">Providing &amp; fixing fancy type socket 10/15 Amps </t>
  </si>
  <si>
    <t>P/Fixing Fancy Type Dimmer best make as</t>
  </si>
  <si>
    <t>approved by the Engineer Incharge</t>
  </si>
  <si>
    <t>Providing &amp; Fixing Light Plug 5 Amp SP best</t>
  </si>
  <si>
    <t>make as approved by the Enginner Incharge</t>
  </si>
  <si>
    <t>Providing &amp; Fixing Energy Saver 18 to 25 Watt</t>
  </si>
  <si>
    <t>as approved by the Engineer Incharge</t>
  </si>
  <si>
    <t>P/Fixing Electric Motor 2 H.P Set best make</t>
  </si>
  <si>
    <t>as directed by the Engineer Incharge</t>
  </si>
  <si>
    <t>Part C-ii Electric Work Non Sch: Item</t>
  </si>
  <si>
    <t>M/R TO BARRACK No. 20-A (ii), G + 1 BUILDING  LABOUR COURT SINDH SECRETARIAT BLOCK 4-A KARACHI SHIFTED NAB COURT No. 07</t>
  </si>
  <si>
    <t>1 x 24</t>
  </si>
  <si>
    <t xml:space="preserve"> SCHEDULE "B" '</t>
  </si>
  <si>
    <t>Below Or Above</t>
  </si>
  <si>
    <t>Above Or Below</t>
  </si>
  <si>
    <t xml:space="preserve">Total Electric Work 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</si>
  <si>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</si>
  <si>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</si>
  <si>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</si>
  <si>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</si>
  <si>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</si>
  <si>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</si>
  <si>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</si>
  <si>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</si>
  <si>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</si>
  <si>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>PART C</t>
  </si>
  <si>
    <t>Cost of Electric Work Schedule Item</t>
  </si>
  <si>
    <t>PART C-ii</t>
  </si>
  <si>
    <t>Cost of Non Schedule Item Electric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</si>
  <si>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</si>
  <si>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</si>
  <si>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</si>
  <si>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</si>
  <si>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</si>
  <si>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</si>
  <si>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</si>
  <si>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</si>
  <si>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</si>
  <si>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</si>
  <si>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</si>
  <si>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</si>
  <si>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</si>
  <si>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</si>
  <si>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</si>
  <si>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</si>
  <si>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</si>
  <si>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</si>
  <si>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Two Hundred Twenty Six and Eighty Eight Ops Only</t>
  </si>
  <si>
    <t>Rupees Ninr Thousand Four Hundred sixteen and Twenty Eight Only</t>
  </si>
  <si>
    <t>Rupees Forteen Thousand Two Hundred Sixty Eight and Fifty Three Ps Only</t>
  </si>
  <si>
    <t>Rupees Forteen Thousand Six Hundred Twenty One and Forty Four</t>
  </si>
  <si>
    <t>Rupees Three Thousand Two Hundred Seventy Five and Fifty Ps Only</t>
  </si>
  <si>
    <t>Rupees Eleven Hundred Sixty and Six Ps Only</t>
  </si>
  <si>
    <t>Rupees Twenty One Hundred Sixteen and Forty One Ps Only</t>
  </si>
  <si>
    <t>Rupees Six Hundred Seventy Four and Sixty Ps Only</t>
  </si>
  <si>
    <t>Rupees Three Thousand Fifteen and Seventy Six Ps Only</t>
  </si>
  <si>
    <t>Rupees One Thousand Forty Three and Ninty Ps Only</t>
  </si>
  <si>
    <t>Rupees Two Hundred Twenty Eight and Ninty Ps Only</t>
  </si>
  <si>
    <t>Rupees Seven Hundred Six and Twenty Three Ps Only</t>
  </si>
  <si>
    <t>Rupees Seventeen Hundred Sixteen and Thirteen ps Only</t>
  </si>
  <si>
    <t>Rupees Five Thousand Eighty Eight and Twenty Ps Only</t>
  </si>
  <si>
    <t>Rupees Forty Nine Hundred Twenty Eight and Seventy Ps Only</t>
  </si>
  <si>
    <t>Rupees Two Thousand Forty Two and Forty Three Only</t>
  </si>
  <si>
    <t>Rupees Eleven Hundred Nine and Forty Six Only</t>
  </si>
  <si>
    <t>Rupees Ten Thousand Three Hundred Twenty Two and Forty Only</t>
  </si>
  <si>
    <t>Rupees Eight Hundred Eighty Nine and Forty Six Ps Only</t>
  </si>
  <si>
    <t>Rupees Five Thousand Fifty Two and Thirtyps Only</t>
  </si>
  <si>
    <t>Rupees Forty Four Hundred Forty and Seventy Ps Only</t>
  </si>
  <si>
    <t>Rupees Nine Hundred Eighty Five Only</t>
  </si>
  <si>
    <t>Rupees Seven Hundred Forty Two Only</t>
  </si>
  <si>
    <t>Rupees Seventy Only</t>
  </si>
  <si>
    <t>Rupees Nine Hundred Sixteen Only</t>
  </si>
  <si>
    <t>Rupees Nine Thousand Two Hundred Sixty One Only</t>
  </si>
  <si>
    <t>Rupees Twenty Five Thousand Five Hundred Forty One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</si>
</sst>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0"/>
    <numFmt numFmtId="166" formatCode="_(* #,##0.000_);_(* \(#,##0.000\);_(* &quot;-&quot;_);_(@_)"/>
    <numFmt numFmtId="167" formatCode="0.0%"/>
    <numFmt numFmtId="168" formatCode="_(* ###0.00_);_(* \(###0.00\);_(* &quot;---&quot;??_);_(@_)"/>
    <numFmt numFmtId="169" formatCode="_(* #,##0.00_);_(* \(#,##0.00\);_(* &quot;---&quot;??_);_(@_)"/>
  </numFmts>
  <fonts count="38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u/>
      <sz val="12"/>
      <name val="Times New Roman"/>
      <family val="1"/>
    </font>
    <font>
      <i/>
      <sz val="10"/>
      <name val="Arial"/>
      <family val="2"/>
    </font>
    <font>
      <b/>
      <i/>
      <sz val="24"/>
      <name val="Times New Roman"/>
      <family val="1"/>
    </font>
    <font>
      <i/>
      <sz val="16"/>
      <name val="Vineta BT"/>
      <family val="5"/>
    </font>
    <font>
      <b/>
      <i/>
      <u/>
      <sz val="18"/>
      <name val="BankGothic Md BT"/>
      <family val="2"/>
    </font>
    <font>
      <b/>
      <i/>
      <sz val="11"/>
      <name val="Times New Roman"/>
      <family val="1"/>
    </font>
    <font>
      <b/>
      <i/>
      <sz val="16"/>
      <name val="Times New Roman"/>
      <family val="1"/>
    </font>
    <font>
      <sz val="10"/>
      <name val="Arial"/>
      <family val="2"/>
    </font>
    <font>
      <b/>
      <i/>
      <sz val="14"/>
      <name val="Times New Roman"/>
      <family val="1"/>
    </font>
    <font>
      <i/>
      <sz val="10"/>
      <name val="Times New Roman"/>
      <family val="1"/>
    </font>
    <font>
      <b/>
      <i/>
      <sz val="28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1"/>
      <name val="Times New Roman"/>
      <family val="1"/>
    </font>
    <font>
      <b/>
      <i/>
      <sz val="12"/>
      <name val="Times New Roman"/>
      <family val="1"/>
    </font>
    <font>
      <i/>
      <sz val="14"/>
      <name val="Vineta BT"/>
      <family val="5"/>
    </font>
    <font>
      <sz val="10"/>
      <name val="Times New Roman"/>
      <family val="1"/>
    </font>
    <font>
      <sz val="10"/>
      <name val="Vineta BT"/>
      <family val="5"/>
    </font>
    <font>
      <b/>
      <u/>
      <sz val="10"/>
      <name val="Times New Roman"/>
      <family val="1"/>
    </font>
    <font>
      <u/>
      <sz val="10"/>
      <name val="Vineta BT"/>
      <family val="5"/>
    </font>
    <font>
      <b/>
      <sz val="10"/>
      <name val="Times New Roman"/>
      <family val="1"/>
    </font>
    <font>
      <b/>
      <u/>
      <sz val="11"/>
      <name val="Times New Roman"/>
      <family val="1"/>
    </font>
    <font>
      <sz val="11"/>
      <name val="Arial"/>
      <family val="2"/>
    </font>
    <font>
      <u/>
      <sz val="11"/>
      <name val="Times New Roman"/>
      <family val="1"/>
    </font>
    <font>
      <sz val="12"/>
      <color rgb="FF000000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b/>
      <sz val="11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6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6" fillId="0" borderId="3" xfId="0" applyFont="1" applyBorder="1"/>
    <xf numFmtId="0" fontId="4" fillId="0" borderId="3" xfId="0" applyFont="1" applyBorder="1"/>
    <xf numFmtId="0" fontId="6" fillId="0" borderId="6" xfId="0" applyFont="1" applyBorder="1"/>
    <xf numFmtId="2" fontId="4" fillId="0" borderId="0" xfId="0" applyNumberFormat="1" applyFont="1" applyAlignment="1">
      <alignment horizontal="right"/>
    </xf>
    <xf numFmtId="0" fontId="6" fillId="0" borderId="0" xfId="0" quotePrefix="1" applyFont="1" applyAlignment="1">
      <alignment horizontal="center"/>
    </xf>
    <xf numFmtId="164" fontId="6" fillId="0" borderId="0" xfId="1" quotePrefix="1" applyNumberFormat="1" applyFont="1" applyAlignment="1">
      <alignment horizontal="right" vertical="top"/>
    </xf>
    <xf numFmtId="0" fontId="6" fillId="0" borderId="0" xfId="0" quotePrefix="1" applyFont="1" applyAlignment="1">
      <alignment horizontal="left"/>
    </xf>
    <xf numFmtId="2" fontId="4" fillId="0" borderId="0" xfId="0" applyNumberFormat="1" applyFont="1" applyBorder="1" applyAlignment="1">
      <alignment horizontal="right"/>
    </xf>
    <xf numFmtId="0" fontId="6" fillId="0" borderId="0" xfId="0" quotePrefix="1" applyFont="1"/>
    <xf numFmtId="2" fontId="6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left"/>
    </xf>
    <xf numFmtId="41" fontId="6" fillId="0" borderId="0" xfId="1" applyNumberFormat="1" applyFont="1" applyAlignment="1">
      <alignment horizontal="right"/>
    </xf>
    <xf numFmtId="0" fontId="6" fillId="0" borderId="0" xfId="0" applyFont="1" applyBorder="1" applyAlignment="1">
      <alignment vertical="top"/>
    </xf>
    <xf numFmtId="2" fontId="6" fillId="0" borderId="0" xfId="1" quotePrefix="1" applyNumberFormat="1" applyFont="1" applyBorder="1" applyAlignment="1">
      <alignment horizontal="right" vertical="top"/>
    </xf>
    <xf numFmtId="164" fontId="4" fillId="0" borderId="7" xfId="0" applyNumberFormat="1" applyFont="1" applyBorder="1"/>
    <xf numFmtId="0" fontId="4" fillId="0" borderId="7" xfId="0" quotePrefix="1" applyFont="1" applyBorder="1" applyAlignment="1">
      <alignment horizontal="left"/>
    </xf>
    <xf numFmtId="0" fontId="6" fillId="0" borderId="0" xfId="0" quotePrefix="1" applyFont="1" applyBorder="1" applyAlignment="1">
      <alignment horizontal="left"/>
    </xf>
    <xf numFmtId="2" fontId="4" fillId="0" borderId="0" xfId="0" applyNumberFormat="1" applyFont="1" applyBorder="1"/>
    <xf numFmtId="0" fontId="6" fillId="0" borderId="0" xfId="0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6" fillId="0" borderId="0" xfId="0" applyFont="1" applyFill="1"/>
    <xf numFmtId="2" fontId="4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164" fontId="6" fillId="0" borderId="0" xfId="1" quotePrefix="1" applyNumberFormat="1" applyFont="1" applyFill="1" applyAlignment="1">
      <alignment horizontal="right" vertical="top"/>
    </xf>
    <xf numFmtId="0" fontId="6" fillId="0" borderId="0" xfId="0" quotePrefix="1" applyFont="1" applyFill="1" applyAlignment="1">
      <alignment horizontal="left"/>
    </xf>
    <xf numFmtId="0" fontId="4" fillId="0" borderId="0" xfId="0" applyFont="1" applyFill="1" applyBorder="1" applyAlignment="1"/>
    <xf numFmtId="0" fontId="6" fillId="0" borderId="0" xfId="0" quotePrefix="1" applyFont="1" applyFill="1" applyAlignment="1">
      <alignment horizontal="center"/>
    </xf>
    <xf numFmtId="164" fontId="4" fillId="0" borderId="0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4" fillId="0" borderId="0" xfId="0" applyFont="1" applyFill="1" applyAlignment="1"/>
    <xf numFmtId="0" fontId="9" fillId="0" borderId="0" xfId="0" applyFont="1" applyBorder="1"/>
    <xf numFmtId="0" fontId="0" fillId="0" borderId="0" xfId="0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9" fillId="0" borderId="12" xfId="0" applyFont="1" applyBorder="1"/>
    <xf numFmtId="0" fontId="12" fillId="0" borderId="0" xfId="0" applyFont="1" applyBorder="1" applyAlignment="1">
      <alignment horizontal="center"/>
    </xf>
    <xf numFmtId="0" fontId="13" fillId="0" borderId="0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15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/>
    <xf numFmtId="0" fontId="14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0" fontId="21" fillId="0" borderId="0" xfId="0" applyFont="1" applyBorder="1"/>
    <xf numFmtId="0" fontId="21" fillId="0" borderId="11" xfId="0" applyFont="1" applyBorder="1"/>
    <xf numFmtId="0" fontId="21" fillId="0" borderId="12" xfId="0" applyFont="1" applyBorder="1"/>
    <xf numFmtId="0" fontId="2" fillId="0" borderId="0" xfId="0" applyFont="1" applyBorder="1"/>
    <xf numFmtId="0" fontId="22" fillId="0" borderId="0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right" vertical="top" wrapText="1"/>
    </xf>
    <xf numFmtId="0" fontId="22" fillId="0" borderId="0" xfId="0" applyFont="1" applyBorder="1" applyAlignment="1">
      <alignment vertical="top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vertical="top"/>
    </xf>
    <xf numFmtId="0" fontId="8" fillId="0" borderId="0" xfId="0" applyFont="1" applyFill="1" applyAlignment="1">
      <alignment horizontal="center"/>
    </xf>
    <xf numFmtId="41" fontId="4" fillId="0" borderId="0" xfId="0" applyNumberFormat="1" applyFont="1" applyFill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vertical="top"/>
    </xf>
    <xf numFmtId="41" fontId="4" fillId="0" borderId="0" xfId="1" applyNumberFormat="1" applyFont="1" applyBorder="1" applyAlignment="1">
      <alignment horizontal="right"/>
    </xf>
    <xf numFmtId="0" fontId="4" fillId="0" borderId="0" xfId="0" quotePrefix="1" applyFont="1" applyBorder="1" applyAlignment="1">
      <alignment horizontal="left"/>
    </xf>
    <xf numFmtId="41" fontId="6" fillId="0" borderId="0" xfId="1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6" fillId="0" borderId="0" xfId="0" applyFont="1" applyFill="1" applyAlignment="1"/>
    <xf numFmtId="0" fontId="3" fillId="0" borderId="7" xfId="0" applyFont="1" applyBorder="1"/>
    <xf numFmtId="2" fontId="2" fillId="0" borderId="0" xfId="0" applyNumberFormat="1" applyFont="1" applyBorder="1" applyAlignment="1">
      <alignment horizontal="right"/>
    </xf>
    <xf numFmtId="0" fontId="24" fillId="0" borderId="0" xfId="0" applyFont="1"/>
    <xf numFmtId="0" fontId="25" fillId="0" borderId="0" xfId="0" applyFont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28" fillId="0" borderId="0" xfId="0" applyFont="1" applyAlignment="1">
      <alignment horizontal="right" vertical="top"/>
    </xf>
    <xf numFmtId="0" fontId="24" fillId="0" borderId="17" xfId="0" applyFont="1" applyBorder="1"/>
    <xf numFmtId="0" fontId="24" fillId="0" borderId="0" xfId="0" applyFont="1" applyAlignment="1">
      <alignment horizont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top"/>
    </xf>
    <xf numFmtId="0" fontId="28" fillId="0" borderId="20" xfId="0" applyFont="1" applyBorder="1" applyAlignment="1">
      <alignment horizontal="center" vertical="top"/>
    </xf>
    <xf numFmtId="0" fontId="28" fillId="0" borderId="18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/>
    </xf>
    <xf numFmtId="0" fontId="24" fillId="0" borderId="22" xfId="0" applyFont="1" applyFill="1" applyBorder="1"/>
    <xf numFmtId="0" fontId="24" fillId="0" borderId="23" xfId="0" applyFont="1" applyFill="1" applyBorder="1"/>
    <xf numFmtId="0" fontId="24" fillId="0" borderId="18" xfId="0" applyFont="1" applyFill="1" applyBorder="1"/>
    <xf numFmtId="0" fontId="24" fillId="0" borderId="18" xfId="0" applyFont="1" applyFill="1" applyBorder="1" applyAlignment="1">
      <alignment horizontal="center"/>
    </xf>
    <xf numFmtId="0" fontId="24" fillId="0" borderId="0" xfId="0" applyFont="1" applyFill="1"/>
    <xf numFmtId="0" fontId="24" fillId="0" borderId="22" xfId="0" applyFont="1" applyBorder="1" applyAlignment="1">
      <alignment horizontal="center"/>
    </xf>
    <xf numFmtId="0" fontId="24" fillId="0" borderId="22" xfId="0" applyFont="1" applyBorder="1"/>
    <xf numFmtId="0" fontId="24" fillId="0" borderId="23" xfId="0" applyFont="1" applyBorder="1"/>
    <xf numFmtId="2" fontId="24" fillId="0" borderId="23" xfId="0" applyNumberFormat="1" applyFont="1" applyFill="1" applyBorder="1"/>
    <xf numFmtId="2" fontId="28" fillId="0" borderId="18" xfId="0" applyNumberFormat="1" applyFont="1" applyFill="1" applyBorder="1"/>
    <xf numFmtId="167" fontId="24" fillId="0" borderId="18" xfId="2" applyNumberFormat="1" applyFont="1" applyBorder="1" applyAlignment="1">
      <alignment horizontal="center"/>
    </xf>
    <xf numFmtId="1" fontId="24" fillId="0" borderId="18" xfId="0" applyNumberFormat="1" applyFont="1" applyBorder="1"/>
    <xf numFmtId="0" fontId="24" fillId="0" borderId="18" xfId="0" quotePrefix="1" applyFont="1" applyBorder="1" applyAlignment="1">
      <alignment horizontal="center"/>
    </xf>
    <xf numFmtId="167" fontId="24" fillId="0" borderId="18" xfId="2" quotePrefix="1" applyNumberFormat="1" applyFont="1" applyBorder="1" applyAlignment="1">
      <alignment horizontal="center"/>
    </xf>
    <xf numFmtId="2" fontId="24" fillId="0" borderId="18" xfId="0" applyNumberFormat="1" applyFont="1" applyBorder="1"/>
    <xf numFmtId="0" fontId="24" fillId="0" borderId="18" xfId="0" quotePrefix="1" applyFont="1" applyBorder="1" applyAlignment="1">
      <alignment horizontal="right"/>
    </xf>
    <xf numFmtId="10" fontId="24" fillId="0" borderId="18" xfId="2" applyNumberFormat="1" applyFont="1" applyBorder="1" applyAlignment="1">
      <alignment horizontal="center"/>
    </xf>
    <xf numFmtId="0" fontId="24" fillId="0" borderId="18" xfId="0" applyFont="1" applyBorder="1"/>
    <xf numFmtId="167" fontId="24" fillId="0" borderId="18" xfId="2" applyNumberFormat="1" applyFont="1" applyBorder="1"/>
    <xf numFmtId="0" fontId="28" fillId="0" borderId="0" xfId="0" applyFont="1" applyAlignment="1">
      <alignment horizontal="right"/>
    </xf>
    <xf numFmtId="1" fontId="28" fillId="0" borderId="17" xfId="0" applyNumberFormat="1" applyFont="1" applyBorder="1"/>
    <xf numFmtId="0" fontId="28" fillId="0" borderId="17" xfId="0" applyFont="1" applyBorder="1" applyAlignment="1">
      <alignment horizontal="left"/>
    </xf>
    <xf numFmtId="0" fontId="28" fillId="0" borderId="17" xfId="0" applyFont="1" applyBorder="1" applyAlignment="1">
      <alignment horizontal="center"/>
    </xf>
    <xf numFmtId="0" fontId="24" fillId="0" borderId="0" xfId="0" quotePrefix="1" applyFont="1" applyAlignment="1">
      <alignment horizontal="center"/>
    </xf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2" fontId="28" fillId="0" borderId="0" xfId="0" applyNumberFormat="1" applyFont="1" applyBorder="1"/>
    <xf numFmtId="0" fontId="28" fillId="0" borderId="0" xfId="0" quotePrefix="1" applyFont="1" applyBorder="1" applyAlignment="1">
      <alignment horizontal="center"/>
    </xf>
    <xf numFmtId="2" fontId="28" fillId="0" borderId="0" xfId="0" quotePrefix="1" applyNumberFormat="1" applyFont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0" fontId="28" fillId="0" borderId="0" xfId="0" applyFont="1" applyBorder="1" applyAlignment="1">
      <alignment horizontal="right"/>
    </xf>
    <xf numFmtId="0" fontId="24" fillId="0" borderId="0" xfId="0" applyFont="1" applyAlignment="1">
      <alignment horizontal="right"/>
    </xf>
    <xf numFmtId="164" fontId="28" fillId="0" borderId="17" xfId="1" applyNumberFormat="1" applyFont="1" applyBorder="1"/>
    <xf numFmtId="0" fontId="28" fillId="0" borderId="17" xfId="0" quotePrefix="1" applyFont="1" applyBorder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quotePrefix="1" applyFont="1" applyAlignment="1">
      <alignment horizontal="center"/>
    </xf>
    <xf numFmtId="0" fontId="28" fillId="0" borderId="0" xfId="0" quotePrefix="1" applyFont="1" applyAlignment="1">
      <alignment horizontal="right"/>
    </xf>
    <xf numFmtId="164" fontId="28" fillId="0" borderId="0" xfId="1" quotePrefix="1" applyNumberFormat="1" applyFont="1" applyAlignment="1">
      <alignment horizontal="right"/>
    </xf>
    <xf numFmtId="0" fontId="28" fillId="0" borderId="0" xfId="0" quotePrefix="1" applyFont="1" applyAlignment="1">
      <alignment horizontal="left"/>
    </xf>
    <xf numFmtId="0" fontId="24" fillId="0" borderId="0" xfId="0" quotePrefix="1" applyFont="1" applyAlignment="1">
      <alignment horizontal="right"/>
    </xf>
    <xf numFmtId="0" fontId="24" fillId="0" borderId="0" xfId="0" applyFont="1" applyAlignment="1">
      <alignment vertical="top"/>
    </xf>
    <xf numFmtId="0" fontId="24" fillId="0" borderId="0" xfId="0" applyFont="1" applyFill="1" applyAlignment="1">
      <alignment vertical="top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right"/>
    </xf>
    <xf numFmtId="0" fontId="24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 applyBorder="1" applyAlignment="1">
      <alignment horizontal="center"/>
    </xf>
    <xf numFmtId="0" fontId="28" fillId="0" borderId="0" xfId="0" applyFont="1" applyFill="1" applyAlignment="1"/>
    <xf numFmtId="0" fontId="28" fillId="0" borderId="0" xfId="0" applyFont="1" applyAlignment="1">
      <alignment horizontal="left"/>
    </xf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24" fillId="0" borderId="0" xfId="0" applyFont="1" applyBorder="1" applyAlignment="1">
      <alignment horizontal="left"/>
    </xf>
    <xf numFmtId="0" fontId="28" fillId="0" borderId="18" xfId="0" applyFont="1" applyBorder="1" applyAlignment="1">
      <alignment horizontal="center" vertical="top" wrapText="1"/>
    </xf>
    <xf numFmtId="0" fontId="28" fillId="0" borderId="21" xfId="0" applyFont="1" applyBorder="1" applyAlignment="1">
      <alignment vertical="top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29" fillId="0" borderId="0" xfId="0" applyFont="1" applyBorder="1" applyAlignment="1"/>
    <xf numFmtId="0" fontId="2" fillId="0" borderId="0" xfId="0" applyFont="1" applyBorder="1" applyAlignment="1">
      <alignment horizontal="left"/>
    </xf>
    <xf numFmtId="164" fontId="3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22" xfId="0" applyFont="1" applyBorder="1"/>
    <xf numFmtId="0" fontId="3" fillId="0" borderId="7" xfId="0" applyFont="1" applyBorder="1" applyAlignment="1"/>
    <xf numFmtId="0" fontId="3" fillId="0" borderId="7" xfId="0" applyFont="1" applyBorder="1" applyAlignment="1">
      <alignment horizontal="left"/>
    </xf>
    <xf numFmtId="164" fontId="3" fillId="0" borderId="7" xfId="1" applyNumberFormat="1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0" fontId="2" fillId="0" borderId="23" xfId="0" applyFont="1" applyBorder="1"/>
    <xf numFmtId="0" fontId="2" fillId="0" borderId="0" xfId="0" applyFont="1" applyBorder="1" applyAlignment="1"/>
    <xf numFmtId="164" fontId="2" fillId="0" borderId="0" xfId="1" applyNumberFormat="1" applyFont="1" applyBorder="1" applyAlignment="1">
      <alignment horizontal="center"/>
    </xf>
    <xf numFmtId="0" fontId="29" fillId="0" borderId="0" xfId="0" applyFont="1"/>
    <xf numFmtId="2" fontId="2" fillId="0" borderId="0" xfId="0" applyNumberFormat="1" applyFont="1" applyBorder="1" applyAlignme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NumberFormat="1" applyFont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2" fontId="2" fillId="0" borderId="0" xfId="0" applyNumberFormat="1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2" fontId="3" fillId="0" borderId="0" xfId="0" applyNumberFormat="1" applyFont="1" applyBorder="1" applyAlignment="1"/>
    <xf numFmtId="2" fontId="3" fillId="0" borderId="0" xfId="0" applyNumberFormat="1" applyFont="1" applyBorder="1"/>
    <xf numFmtId="2" fontId="3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9" fillId="0" borderId="0" xfId="0" applyFont="1" applyBorder="1"/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/>
    </xf>
    <xf numFmtId="164" fontId="2" fillId="0" borderId="0" xfId="1" quotePrefix="1" applyNumberFormat="1" applyFont="1" applyAlignment="1">
      <alignment horizontal="right" vertical="top"/>
    </xf>
    <xf numFmtId="0" fontId="2" fillId="0" borderId="28" xfId="0" quotePrefix="1" applyFont="1" applyBorder="1" applyAlignment="1">
      <alignment horizontal="left"/>
    </xf>
    <xf numFmtId="0" fontId="2" fillId="0" borderId="0" xfId="0" quotePrefix="1" applyFont="1" applyAlignment="1">
      <alignment horizontal="left"/>
    </xf>
    <xf numFmtId="168" fontId="2" fillId="0" borderId="29" xfId="0" quotePrefix="1" applyNumberFormat="1" applyFont="1" applyBorder="1" applyAlignment="1">
      <alignment horizontal="center" vertical="top"/>
    </xf>
    <xf numFmtId="168" fontId="2" fillId="0" borderId="0" xfId="0" quotePrefix="1" applyNumberFormat="1" applyFont="1" applyAlignment="1">
      <alignment horizontal="center" vertical="top"/>
    </xf>
    <xf numFmtId="164" fontId="2" fillId="0" borderId="0" xfId="1" quotePrefix="1" applyNumberFormat="1" applyFont="1" applyAlignment="1">
      <alignment horizontal="center" vertical="top"/>
    </xf>
    <xf numFmtId="0" fontId="2" fillId="0" borderId="28" xfId="0" applyFont="1" applyBorder="1"/>
    <xf numFmtId="0" fontId="2" fillId="0" borderId="0" xfId="0" quotePrefix="1" applyFont="1"/>
    <xf numFmtId="0" fontId="2" fillId="0" borderId="28" xfId="0" applyFont="1" applyBorder="1" applyAlignment="1">
      <alignment vertical="top"/>
    </xf>
    <xf numFmtId="165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1" fontId="2" fillId="0" borderId="0" xfId="1" applyNumberFormat="1" applyFont="1" applyAlignment="1">
      <alignment horizontal="right"/>
    </xf>
    <xf numFmtId="0" fontId="2" fillId="0" borderId="28" xfId="0" applyFont="1" applyBorder="1" applyAlignment="1">
      <alignment horizontal="left"/>
    </xf>
    <xf numFmtId="2" fontId="3" fillId="0" borderId="0" xfId="0" applyNumberFormat="1" applyFont="1" applyBorder="1" applyAlignment="1">
      <alignment horizontal="right" vertical="top"/>
    </xf>
    <xf numFmtId="1" fontId="2" fillId="0" borderId="0" xfId="1" applyNumberFormat="1" applyFont="1" applyBorder="1" applyAlignment="1">
      <alignment horizontal="right" vertical="top"/>
    </xf>
    <xf numFmtId="2" fontId="2" fillId="0" borderId="0" xfId="1" quotePrefix="1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1" fontId="2" fillId="0" borderId="0" xfId="1" applyNumberFormat="1" applyFont="1" applyBorder="1" applyAlignment="1">
      <alignment horizontal="left" vertical="top"/>
    </xf>
    <xf numFmtId="0" fontId="2" fillId="0" borderId="28" xfId="0" applyFont="1" applyBorder="1" applyAlignment="1">
      <alignment horizontal="center"/>
    </xf>
    <xf numFmtId="164" fontId="3" fillId="0" borderId="7" xfId="0" applyNumberFormat="1" applyFont="1" applyBorder="1"/>
    <xf numFmtId="0" fontId="3" fillId="0" borderId="27" xfId="0" quotePrefix="1" applyFont="1" applyBorder="1" applyAlignment="1">
      <alignment horizontal="left"/>
    </xf>
    <xf numFmtId="0" fontId="3" fillId="0" borderId="7" xfId="0" quotePrefix="1" applyFont="1" applyBorder="1" applyAlignment="1">
      <alignment horizontal="left"/>
    </xf>
    <xf numFmtId="164" fontId="3" fillId="0" borderId="7" xfId="1" quotePrefix="1" applyNumberFormat="1" applyFont="1" applyBorder="1" applyAlignment="1">
      <alignment horizontal="center" vertical="top"/>
    </xf>
    <xf numFmtId="0" fontId="2" fillId="0" borderId="29" xfId="0" applyFont="1" applyBorder="1"/>
    <xf numFmtId="0" fontId="2" fillId="0" borderId="0" xfId="0" quotePrefix="1" applyFont="1" applyBorder="1" applyAlignment="1">
      <alignment horizontal="left"/>
    </xf>
    <xf numFmtId="0" fontId="2" fillId="0" borderId="29" xfId="0" applyFont="1" applyFill="1" applyBorder="1"/>
    <xf numFmtId="2" fontId="3" fillId="0" borderId="0" xfId="0" applyNumberFormat="1" applyFont="1" applyFill="1" applyBorder="1" applyAlignment="1">
      <alignment horizontal="right"/>
    </xf>
    <xf numFmtId="0" fontId="2" fillId="0" borderId="0" xfId="0" quotePrefix="1" applyFont="1" applyFill="1"/>
    <xf numFmtId="164" fontId="2" fillId="0" borderId="0" xfId="1" quotePrefix="1" applyNumberFormat="1" applyFont="1" applyFill="1" applyAlignment="1">
      <alignment horizontal="right" vertical="top"/>
    </xf>
    <xf numFmtId="0" fontId="2" fillId="0" borderId="28" xfId="0" quotePrefix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left" vertical="top"/>
    </xf>
    <xf numFmtId="0" fontId="2" fillId="0" borderId="28" xfId="0" applyNumberFormat="1" applyFont="1" applyBorder="1" applyAlignment="1">
      <alignment horizontal="center" vertical="top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1" fontId="2" fillId="0" borderId="0" xfId="1" applyNumberFormat="1" applyFont="1" applyFill="1" applyAlignment="1">
      <alignment horizontal="right"/>
    </xf>
    <xf numFmtId="0" fontId="2" fillId="0" borderId="28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2" fillId="0" borderId="0" xfId="0" quotePrefix="1" applyFont="1" applyFill="1" applyAlignment="1">
      <alignment horizontal="center"/>
    </xf>
    <xf numFmtId="0" fontId="2" fillId="0" borderId="0" xfId="0" quotePrefix="1" applyFont="1" applyFill="1" applyAlignment="1">
      <alignment horizontal="left"/>
    </xf>
    <xf numFmtId="164" fontId="2" fillId="0" borderId="0" xfId="1" quotePrefix="1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/>
    </xf>
    <xf numFmtId="165" fontId="2" fillId="0" borderId="0" xfId="0" quotePrefix="1" applyNumberFormat="1" applyFont="1" applyAlignment="1">
      <alignment horizontal="left"/>
    </xf>
    <xf numFmtId="41" fontId="2" fillId="0" borderId="0" xfId="1" quotePrefix="1" applyNumberFormat="1" applyFont="1" applyAlignment="1">
      <alignment horizontal="right" vertical="top"/>
    </xf>
    <xf numFmtId="0" fontId="3" fillId="0" borderId="23" xfId="0" quotePrefix="1" applyFont="1" applyBorder="1" applyAlignment="1">
      <alignment horizontal="left"/>
    </xf>
    <xf numFmtId="2" fontId="3" fillId="0" borderId="0" xfId="0" applyNumberFormat="1" applyFont="1" applyFill="1"/>
    <xf numFmtId="1" fontId="2" fillId="0" borderId="0" xfId="0" applyNumberFormat="1" applyFont="1"/>
    <xf numFmtId="0" fontId="2" fillId="0" borderId="0" xfId="0" quotePrefix="1" applyFont="1" applyBorder="1" applyAlignment="1">
      <alignment vertical="top"/>
    </xf>
    <xf numFmtId="165" fontId="2" fillId="0" borderId="0" xfId="0" quotePrefix="1" applyNumberFormat="1" applyFont="1" applyBorder="1" applyAlignment="1">
      <alignment horizontal="left" vertical="top"/>
    </xf>
    <xf numFmtId="2" fontId="2" fillId="0" borderId="28" xfId="1" quotePrefix="1" applyNumberFormat="1" applyFont="1" applyBorder="1" applyAlignment="1">
      <alignment horizontal="left" vertical="top"/>
    </xf>
    <xf numFmtId="164" fontId="3" fillId="0" borderId="7" xfId="1" quotePrefix="1" applyNumberFormat="1" applyFont="1" applyBorder="1" applyAlignment="1">
      <alignment horizontal="right" vertical="top"/>
    </xf>
    <xf numFmtId="2" fontId="3" fillId="0" borderId="23" xfId="1" quotePrefix="1" applyNumberFormat="1" applyFont="1" applyBorder="1" applyAlignment="1">
      <alignment horizontal="left" vertical="top"/>
    </xf>
    <xf numFmtId="0" fontId="2" fillId="0" borderId="28" xfId="0" applyFont="1" applyBorder="1" applyAlignment="1">
      <alignment horizontal="right"/>
    </xf>
    <xf numFmtId="2" fontId="3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2" fillId="0" borderId="0" xfId="0" quotePrefix="1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64" fontId="2" fillId="0" borderId="0" xfId="1" quotePrefix="1" applyNumberFormat="1" applyFont="1" applyFill="1" applyAlignment="1">
      <alignment horizontal="right" wrapText="1"/>
    </xf>
    <xf numFmtId="0" fontId="3" fillId="0" borderId="0" xfId="0" applyFont="1" applyBorder="1" applyAlignment="1"/>
    <xf numFmtId="2" fontId="3" fillId="0" borderId="0" xfId="0" applyNumberFormat="1" applyFont="1" applyFill="1" applyAlignment="1">
      <alignment horizontal="right"/>
    </xf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justify" wrapText="1"/>
    </xf>
    <xf numFmtId="164" fontId="2" fillId="0" borderId="0" xfId="1" quotePrefix="1" applyNumberFormat="1" applyFont="1" applyAlignment="1">
      <alignment horizontal="justify" wrapText="1"/>
    </xf>
    <xf numFmtId="2" fontId="2" fillId="0" borderId="0" xfId="0" applyNumberFormat="1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horizontal="left" wrapText="1"/>
    </xf>
    <xf numFmtId="0" fontId="2" fillId="0" borderId="0" xfId="0" applyFont="1" applyAlignment="1">
      <alignment horizontal="center" wrapText="1"/>
    </xf>
    <xf numFmtId="164" fontId="2" fillId="0" borderId="0" xfId="1" applyNumberFormat="1" applyFont="1" applyAlignment="1">
      <alignment vertical="top"/>
    </xf>
    <xf numFmtId="168" fontId="6" fillId="0" borderId="0" xfId="0" quotePrefix="1" applyNumberFormat="1" applyFont="1" applyAlignment="1">
      <alignment horizontal="center" vertical="top"/>
    </xf>
    <xf numFmtId="0" fontId="30" fillId="0" borderId="0" xfId="0" applyFont="1"/>
    <xf numFmtId="0" fontId="2" fillId="0" borderId="0" xfId="0" applyFont="1" applyAlignment="1">
      <alignment horizontal="justify" vertical="top"/>
    </xf>
    <xf numFmtId="0" fontId="29" fillId="0" borderId="0" xfId="0" applyFont="1" applyAlignment="1">
      <alignment vertical="top"/>
    </xf>
    <xf numFmtId="2" fontId="2" fillId="0" borderId="0" xfId="0" applyNumberFormat="1" applyFont="1" applyBorder="1" applyAlignment="1">
      <alignment vertical="top"/>
    </xf>
    <xf numFmtId="0" fontId="2" fillId="0" borderId="0" xfId="0" quotePrefix="1" applyFont="1" applyAlignment="1">
      <alignment vertical="top"/>
    </xf>
    <xf numFmtId="0" fontId="31" fillId="0" borderId="0" xfId="0" applyFont="1" applyAlignment="1">
      <alignment vertical="top"/>
    </xf>
    <xf numFmtId="169" fontId="2" fillId="0" borderId="0" xfId="0" quotePrefix="1" applyNumberFormat="1" applyFont="1" applyAlignment="1">
      <alignment horizontal="center" vertical="top"/>
    </xf>
    <xf numFmtId="2" fontId="2" fillId="0" borderId="0" xfId="0" quotePrefix="1" applyNumberFormat="1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6" fillId="0" borderId="18" xfId="0" applyFont="1" applyBorder="1"/>
    <xf numFmtId="0" fontId="4" fillId="0" borderId="7" xfId="0" applyFont="1" applyBorder="1"/>
    <xf numFmtId="0" fontId="4" fillId="0" borderId="7" xfId="0" quotePrefix="1" applyFont="1" applyBorder="1"/>
    <xf numFmtId="0" fontId="6" fillId="0" borderId="0" xfId="0" applyFont="1" applyAlignment="1"/>
    <xf numFmtId="0" fontId="2" fillId="0" borderId="0" xfId="0" applyFont="1" applyFill="1" applyAlignment="1">
      <alignment vertical="top"/>
    </xf>
    <xf numFmtId="165" fontId="2" fillId="0" borderId="0" xfId="0" quotePrefix="1" applyNumberFormat="1" applyFont="1" applyFill="1" applyAlignment="1">
      <alignment horizontal="left"/>
    </xf>
    <xf numFmtId="165" fontId="6" fillId="0" borderId="0" xfId="0" quotePrefix="1" applyNumberFormat="1" applyFont="1" applyFill="1" applyAlignment="1">
      <alignment horizontal="left"/>
    </xf>
    <xf numFmtId="2" fontId="4" fillId="0" borderId="0" xfId="0" applyNumberFormat="1" applyFont="1" applyFill="1" applyBorder="1"/>
    <xf numFmtId="0" fontId="6" fillId="0" borderId="0" xfId="0" quotePrefix="1" applyFont="1" applyFill="1"/>
    <xf numFmtId="2" fontId="3" fillId="0" borderId="0" xfId="0" applyNumberFormat="1" applyFont="1" applyBorder="1" applyAlignment="1">
      <alignment wrapText="1"/>
    </xf>
    <xf numFmtId="0" fontId="2" fillId="0" borderId="0" xfId="0" quotePrefix="1" applyFont="1" applyAlignment="1">
      <alignment wrapText="1"/>
    </xf>
    <xf numFmtId="165" fontId="2" fillId="0" borderId="0" xfId="0" applyNumberFormat="1" applyFont="1" applyBorder="1" applyAlignment="1">
      <alignment horizontal="left"/>
    </xf>
    <xf numFmtId="164" fontId="2" fillId="0" borderId="0" xfId="1" quotePrefix="1" applyNumberFormat="1" applyFont="1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2" fontId="4" fillId="0" borderId="0" xfId="0" applyNumberFormat="1" applyFont="1" applyBorder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quotePrefix="1" applyFont="1" applyAlignment="1">
      <alignment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" wrapText="1"/>
    </xf>
    <xf numFmtId="164" fontId="6" fillId="0" borderId="0" xfId="1" quotePrefix="1" applyNumberFormat="1" applyFont="1" applyAlignment="1">
      <alignment horizontal="right" wrapText="1"/>
    </xf>
    <xf numFmtId="0" fontId="6" fillId="0" borderId="0" xfId="0" applyFont="1" applyFill="1" applyAlignment="1">
      <alignment horizontal="left" vertical="top"/>
    </xf>
    <xf numFmtId="2" fontId="2" fillId="0" borderId="0" xfId="0" applyNumberFormat="1" applyFont="1" applyFill="1" applyBorder="1" applyAlignment="1">
      <alignment horizontal="left"/>
    </xf>
    <xf numFmtId="0" fontId="32" fillId="0" borderId="0" xfId="0" applyFont="1"/>
    <xf numFmtId="164" fontId="4" fillId="0" borderId="7" xfId="1" applyNumberFormat="1" applyFont="1" applyBorder="1"/>
    <xf numFmtId="0" fontId="6" fillId="0" borderId="0" xfId="0" quotePrefix="1" applyFont="1" applyFill="1" applyBorder="1" applyAlignment="1">
      <alignment horizontal="left"/>
    </xf>
    <xf numFmtId="0" fontId="6" fillId="0" borderId="7" xfId="0" quotePrefix="1" applyFont="1" applyFill="1" applyBorder="1" applyAlignment="1">
      <alignment horizontal="left"/>
    </xf>
    <xf numFmtId="2" fontId="4" fillId="0" borderId="0" xfId="0" applyNumberFormat="1" applyFont="1" applyFill="1" applyAlignment="1">
      <alignment horizontal="right"/>
    </xf>
    <xf numFmtId="164" fontId="4" fillId="0" borderId="0" xfId="1" applyNumberFormat="1" applyFont="1" applyBorder="1"/>
    <xf numFmtId="164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" fontId="3" fillId="0" borderId="0" xfId="0" applyNumberFormat="1" applyFont="1" applyBorder="1" applyAlignment="1">
      <alignment wrapText="1"/>
    </xf>
    <xf numFmtId="164" fontId="2" fillId="0" borderId="0" xfId="1" quotePrefix="1" applyNumberFormat="1" applyFont="1" applyBorder="1" applyAlignment="1">
      <alignment horizontal="right" wrapText="1"/>
    </xf>
    <xf numFmtId="164" fontId="3" fillId="0" borderId="7" xfId="1" quotePrefix="1" applyNumberFormat="1" applyFont="1" applyFill="1" applyBorder="1" applyAlignment="1">
      <alignment horizontal="right" vertical="top"/>
    </xf>
    <xf numFmtId="1" fontId="3" fillId="0" borderId="0" xfId="0" applyNumberFormat="1" applyFont="1" applyFill="1" applyBorder="1"/>
    <xf numFmtId="0" fontId="2" fillId="0" borderId="0" xfId="0" applyFont="1" applyFill="1" applyAlignment="1"/>
    <xf numFmtId="0" fontId="2" fillId="0" borderId="0" xfId="0" applyFont="1" applyFill="1" applyBorder="1"/>
    <xf numFmtId="0" fontId="3" fillId="0" borderId="0" xfId="0" applyFont="1" applyFill="1" applyAlignment="1">
      <alignment horizontal="right" vertical="top"/>
    </xf>
    <xf numFmtId="164" fontId="3" fillId="0" borderId="0" xfId="1" quotePrefix="1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/>
    <xf numFmtId="164" fontId="4" fillId="0" borderId="0" xfId="0" applyNumberFormat="1" applyFont="1" applyBorder="1"/>
    <xf numFmtId="41" fontId="6" fillId="0" borderId="0" xfId="0" applyNumberFormat="1" applyFont="1" applyBorder="1" applyAlignment="1">
      <alignment vertical="top"/>
    </xf>
    <xf numFmtId="0" fontId="1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3" fillId="0" borderId="0" xfId="0" applyFont="1" applyAlignment="1">
      <alignment horizontal="center"/>
    </xf>
    <xf numFmtId="1" fontId="2" fillId="0" borderId="0" xfId="0" applyNumberFormat="1" applyFont="1" applyFill="1" applyAlignment="1">
      <alignment horizontal="left" vertical="top"/>
    </xf>
    <xf numFmtId="2" fontId="1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9" fillId="0" borderId="0" xfId="0" applyFont="1" applyFill="1"/>
    <xf numFmtId="164" fontId="3" fillId="0" borderId="30" xfId="1" quotePrefix="1" applyNumberFormat="1" applyFont="1" applyFill="1" applyBorder="1" applyAlignment="1">
      <alignment horizontal="right" vertical="top"/>
    </xf>
    <xf numFmtId="0" fontId="5" fillId="0" borderId="0" xfId="0" applyFont="1" applyBorder="1" applyAlignment="1">
      <alignment horizontal="left"/>
    </xf>
    <xf numFmtId="2" fontId="3" fillId="0" borderId="0" xfId="0" applyNumberFormat="1" applyFont="1" applyFill="1" applyAlignment="1">
      <alignment vertical="top"/>
    </xf>
    <xf numFmtId="0" fontId="24" fillId="0" borderId="0" xfId="0" applyFont="1" applyAlignment="1">
      <alignment horizontal="right" wrapText="1"/>
    </xf>
    <xf numFmtId="41" fontId="4" fillId="0" borderId="7" xfId="1" applyNumberFormat="1" applyFont="1" applyBorder="1" applyAlignment="1">
      <alignment horizontal="right"/>
    </xf>
    <xf numFmtId="166" fontId="4" fillId="0" borderId="7" xfId="1" applyNumberFormat="1" applyFont="1" applyBorder="1" applyAlignment="1"/>
    <xf numFmtId="0" fontId="4" fillId="0" borderId="7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29" xfId="0" applyFont="1" applyBorder="1" applyAlignment="1">
      <alignment vertical="top"/>
    </xf>
    <xf numFmtId="0" fontId="2" fillId="0" borderId="0" xfId="0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center" vertical="center" wrapText="1"/>
    </xf>
    <xf numFmtId="164" fontId="28" fillId="0" borderId="7" xfId="0" applyNumberFormat="1" applyFont="1" applyBorder="1"/>
    <xf numFmtId="164" fontId="33" fillId="0" borderId="0" xfId="1" quotePrefix="1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8" fillId="0" borderId="7" xfId="1" quotePrefix="1" applyNumberFormat="1" applyFont="1" applyBorder="1" applyAlignment="1">
      <alignment horizontal="right" vertical="top"/>
    </xf>
    <xf numFmtId="43" fontId="2" fillId="0" borderId="0" xfId="0" applyNumberFormat="1" applyFont="1"/>
    <xf numFmtId="164" fontId="3" fillId="0" borderId="0" xfId="1" quotePrefix="1" applyNumberFormat="1" applyFont="1" applyBorder="1" applyAlignment="1">
      <alignment horizontal="right" vertical="top"/>
    </xf>
    <xf numFmtId="2" fontId="3" fillId="0" borderId="28" xfId="1" quotePrefix="1" applyNumberFormat="1" applyFont="1" applyBorder="1" applyAlignment="1">
      <alignment horizontal="left" vertical="top"/>
    </xf>
    <xf numFmtId="2" fontId="3" fillId="0" borderId="0" xfId="1" quotePrefix="1" applyNumberFormat="1" applyFont="1" applyBorder="1" applyAlignment="1">
      <alignment horizontal="left" vertical="top"/>
    </xf>
    <xf numFmtId="164" fontId="28" fillId="0" borderId="0" xfId="1" quotePrefix="1" applyNumberFormat="1" applyFont="1" applyBorder="1" applyAlignment="1">
      <alignment horizontal="right" vertical="top"/>
    </xf>
    <xf numFmtId="2" fontId="2" fillId="0" borderId="0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/>
    <xf numFmtId="1" fontId="3" fillId="0" borderId="0" xfId="0" applyNumberFormat="1" applyFont="1" applyBorder="1" applyAlignment="1"/>
    <xf numFmtId="0" fontId="2" fillId="0" borderId="0" xfId="0" applyFont="1" applyAlignment="1"/>
    <xf numFmtId="0" fontId="2" fillId="0" borderId="0" xfId="0" applyFont="1" applyAlignment="1">
      <alignment horizontal="left" vertical="center" indent="4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wrapText="1"/>
    </xf>
    <xf numFmtId="0" fontId="21" fillId="0" borderId="0" xfId="0" applyFont="1" applyFill="1"/>
    <xf numFmtId="2" fontId="35" fillId="0" borderId="0" xfId="0" applyNumberFormat="1" applyFont="1" applyFill="1" applyBorder="1" applyAlignment="1">
      <alignment horizontal="right"/>
    </xf>
    <xf numFmtId="0" fontId="35" fillId="0" borderId="0" xfId="0" applyFont="1" applyFill="1" applyBorder="1" applyAlignment="1"/>
    <xf numFmtId="0" fontId="30" fillId="0" borderId="0" xfId="0" applyFont="1" applyFill="1" applyAlignment="1">
      <alignment horizontal="right"/>
    </xf>
    <xf numFmtId="0" fontId="30" fillId="0" borderId="0" xfId="0" quotePrefix="1" applyFont="1" applyFill="1" applyAlignment="1">
      <alignment horizontal="center"/>
    </xf>
    <xf numFmtId="165" fontId="30" fillId="0" borderId="0" xfId="0" quotePrefix="1" applyNumberFormat="1" applyFont="1" applyFill="1" applyAlignment="1">
      <alignment horizontal="left"/>
    </xf>
    <xf numFmtId="0" fontId="30" fillId="0" borderId="0" xfId="0" applyFont="1" applyFill="1" applyAlignment="1">
      <alignment horizontal="center"/>
    </xf>
    <xf numFmtId="164" fontId="30" fillId="0" borderId="0" xfId="3" quotePrefix="1" applyNumberFormat="1" applyFont="1" applyFill="1" applyAlignment="1">
      <alignment horizontal="right" vertical="top"/>
    </xf>
    <xf numFmtId="0" fontId="30" fillId="0" borderId="0" xfId="0" quotePrefix="1" applyFont="1" applyFill="1" applyAlignment="1">
      <alignment horizontal="left"/>
    </xf>
    <xf numFmtId="1" fontId="3" fillId="0" borderId="0" xfId="0" applyNumberFormat="1" applyFont="1" applyFill="1" applyBorder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 wrapText="1"/>
    </xf>
    <xf numFmtId="0" fontId="21" fillId="0" borderId="0" xfId="0" quotePrefix="1" applyFont="1" applyAlignment="1">
      <alignment wrapText="1"/>
    </xf>
    <xf numFmtId="165" fontId="21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center" wrapText="1"/>
    </xf>
    <xf numFmtId="164" fontId="21" fillId="0" borderId="0" xfId="1" quotePrefix="1" applyNumberFormat="1" applyFont="1" applyAlignment="1">
      <alignment horizontal="right" wrapText="1"/>
    </xf>
    <xf numFmtId="0" fontId="21" fillId="0" borderId="0" xfId="0" quotePrefix="1" applyFont="1" applyAlignment="1">
      <alignment horizontal="left"/>
    </xf>
    <xf numFmtId="2" fontId="13" fillId="0" borderId="0" xfId="0" applyNumberFormat="1" applyFont="1" applyBorder="1" applyAlignment="1">
      <alignment wrapText="1"/>
    </xf>
    <xf numFmtId="0" fontId="2" fillId="0" borderId="0" xfId="0" applyNumberFormat="1" applyFont="1" applyFill="1" applyAlignment="1">
      <alignment vertical="top"/>
    </xf>
    <xf numFmtId="2" fontId="3" fillId="0" borderId="0" xfId="0" applyNumberFormat="1" applyFont="1" applyFill="1" applyBorder="1"/>
    <xf numFmtId="0" fontId="2" fillId="0" borderId="0" xfId="0" applyNumberFormat="1" applyFont="1" applyFill="1"/>
    <xf numFmtId="0" fontId="3" fillId="0" borderId="0" xfId="0" applyFont="1" applyFill="1" applyBorder="1"/>
    <xf numFmtId="0" fontId="3" fillId="0" borderId="0" xfId="0" quotePrefix="1" applyFont="1" applyFill="1" applyBorder="1" applyAlignment="1">
      <alignment horizontal="left"/>
    </xf>
    <xf numFmtId="0" fontId="33" fillId="0" borderId="0" xfId="0" applyFont="1" applyAlignment="1">
      <alignment horizontal="right" wrapText="1"/>
    </xf>
    <xf numFmtId="0" fontId="6" fillId="0" borderId="0" xfId="0" applyFont="1" applyAlignment="1">
      <alignment vertical="center"/>
    </xf>
    <xf numFmtId="164" fontId="3" fillId="0" borderId="7" xfId="0" applyNumberFormat="1" applyFont="1" applyBorder="1" applyAlignment="1">
      <alignment horizontal="center"/>
    </xf>
    <xf numFmtId="0" fontId="3" fillId="0" borderId="0" xfId="0" quotePrefix="1" applyFont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4" fontId="3" fillId="0" borderId="30" xfId="0" applyNumberFormat="1" applyFont="1" applyBorder="1" applyAlignment="1">
      <alignment horizontal="center"/>
    </xf>
    <xf numFmtId="0" fontId="3" fillId="0" borderId="30" xfId="0" quotePrefix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justify" vertical="top"/>
    </xf>
    <xf numFmtId="0" fontId="22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justify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top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4" fillId="0" borderId="0" xfId="0" applyFont="1" applyFill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0" fontId="34" fillId="0" borderId="0" xfId="0" applyFont="1" applyAlignment="1">
      <alignment vertical="top" wrapText="1"/>
    </xf>
    <xf numFmtId="0" fontId="3" fillId="0" borderId="0" xfId="0" applyFont="1" applyAlignment="1">
      <alignment horizontal="center"/>
    </xf>
    <xf numFmtId="164" fontId="28" fillId="0" borderId="0" xfId="1" quotePrefix="1" applyNumberFormat="1" applyFont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horizontal="justify" vertical="top" wrapText="1"/>
    </xf>
    <xf numFmtId="0" fontId="28" fillId="0" borderId="26" xfId="0" applyFont="1" applyBorder="1" applyAlignment="1">
      <alignment horizontal="center" vertical="top"/>
    </xf>
    <xf numFmtId="0" fontId="28" fillId="0" borderId="27" xfId="0" applyFont="1" applyBorder="1" applyAlignment="1">
      <alignment horizontal="center" vertical="top"/>
    </xf>
    <xf numFmtId="0" fontId="28" fillId="0" borderId="19" xfId="0" applyFont="1" applyBorder="1" applyAlignment="1">
      <alignment horizontal="center" vertical="top"/>
    </xf>
    <xf numFmtId="0" fontId="28" fillId="0" borderId="20" xfId="0" applyFont="1" applyBorder="1" applyAlignment="1">
      <alignment horizontal="center" vertical="top"/>
    </xf>
    <xf numFmtId="0" fontId="26" fillId="0" borderId="0" xfId="0" applyFont="1" applyAlignment="1">
      <alignment horizontal="center" vertical="center"/>
    </xf>
    <xf numFmtId="0" fontId="28" fillId="0" borderId="24" xfId="0" applyFont="1" applyBorder="1" applyAlignment="1">
      <alignment horizontal="center" vertical="top"/>
    </xf>
    <xf numFmtId="0" fontId="28" fillId="0" borderId="21" xfId="0" applyFont="1" applyBorder="1" applyAlignment="1">
      <alignment horizontal="center" vertical="top"/>
    </xf>
    <xf numFmtId="0" fontId="28" fillId="0" borderId="24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25" xfId="0" applyFont="1" applyBorder="1" applyAlignment="1">
      <alignment horizontal="center" vertical="top"/>
    </xf>
    <xf numFmtId="0" fontId="28" fillId="0" borderId="2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 wrapText="1"/>
    </xf>
    <xf numFmtId="1" fontId="3" fillId="0" borderId="0" xfId="0" applyNumberFormat="1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34" fillId="0" borderId="31" xfId="0" applyFont="1" applyFill="1" applyBorder="1"/>
    <xf numFmtId="1" fontId="34" fillId="0" borderId="32" xfId="0" applyNumberFormat="1" applyFont="1" applyBorder="1" applyAlignment="1">
      <alignment wrapText="1"/>
    </xf>
    <xf numFmtId="0" fontId="3" fillId="0" borderId="0" xfId="0" applyFont="1" applyFill="1"/>
    <xf numFmtId="165" fontId="3" fillId="0" borderId="0" xfId="0" applyNumberFormat="1" applyFont="1" applyBorder="1" applyAlignment="1">
      <alignment horizontal="left"/>
    </xf>
    <xf numFmtId="0" fontId="36" fillId="0" borderId="0" xfId="0" applyFont="1" applyFill="1"/>
    <xf numFmtId="0" fontId="33" fillId="0" borderId="0" xfId="0" applyFont="1" applyFill="1"/>
    <xf numFmtId="164" fontId="3" fillId="0" borderId="0" xfId="1" quotePrefix="1" applyNumberFormat="1" applyFont="1" applyAlignment="1">
      <alignment horizontal="right" wrapText="1"/>
    </xf>
    <xf numFmtId="2" fontId="37" fillId="0" borderId="0" xfId="0" applyNumberFormat="1" applyFont="1" applyAlignment="1">
      <alignment horizontal="left"/>
    </xf>
    <xf numFmtId="0" fontId="37" fillId="0" borderId="0" xfId="0" applyFont="1" applyAlignment="1">
      <alignment horizontal="left"/>
    </xf>
    <xf numFmtId="2" fontId="6" fillId="0" borderId="0" xfId="0" applyNumberFormat="1" applyFont="1" applyAlignment="1">
      <alignment horizontal="left"/>
    </xf>
    <xf numFmtId="2" fontId="36" fillId="0" borderId="0" xfId="0" applyNumberFormat="1" applyFont="1" applyAlignment="1">
      <alignment horizontal="left"/>
    </xf>
    <xf numFmtId="2" fontId="24" fillId="0" borderId="0" xfId="0" applyNumberFormat="1" applyFont="1" applyAlignment="1">
      <alignment horizontal="left"/>
    </xf>
    <xf numFmtId="1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left"/>
    </xf>
  </cellXfs>
  <cellStyles count="4">
    <cellStyle name="Comma" xfId="1" builtinId="3"/>
    <cellStyle name="Comma 2" xf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20109</xdr:colOff>
      <xdr:row>8</xdr:row>
      <xdr:rowOff>139700</xdr:rowOff>
    </xdr:from>
    <xdr:to>
      <xdr:col>10</xdr:col>
      <xdr:colOff>212726</xdr:colOff>
      <xdr:row>9</xdr:row>
      <xdr:rowOff>419100</xdr:rowOff>
    </xdr:to>
    <xdr:sp macro="" textlink="">
      <xdr:nvSpPr>
        <xdr:cNvPr id="2" name="WordArt 3"/>
        <xdr:cNvSpPr>
          <a:spLocks noChangeArrowheads="1" noChangeShapeType="1" noTextEdit="1"/>
        </xdr:cNvSpPr>
      </xdr:nvSpPr>
      <xdr:spPr bwMode="auto">
        <a:xfrm>
          <a:off x="390526" y="1790700"/>
          <a:ext cx="4838700" cy="7239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/>
          <a:endParaRPr lang="en-US" sz="2400" b="1" i="1" kern="10" spc="0">
            <a:ln w="12700">
              <a:solidFill>
                <a:srgbClr val="3333CC"/>
              </a:solidFill>
              <a:round/>
              <a:headEnd/>
              <a:tailEnd/>
            </a:ln>
            <a:solidFill>
              <a:schemeClr val="bg1"/>
            </a:solidFill>
            <a:effectLst>
              <a:outerShdw dist="45791" dir="2021404" algn="ctr" rotWithShape="0">
                <a:srgbClr val="9999FF"/>
              </a:outerShdw>
            </a:effectLst>
            <a:latin typeface="Arial"/>
            <a:cs typeface="Arial"/>
          </a:endParaRPr>
        </a:p>
        <a:p>
          <a:pPr algn="l" rtl="0"/>
          <a:r>
            <a:rPr lang="en-US" sz="2400" b="0" i="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ysClr val="windowText" lastClr="000000"/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Times New Roman" pitchFamily="18" charset="0"/>
              <a:cs typeface="Times New Roman" pitchFamily="18" charset="0"/>
            </a:rPr>
            <a:t>DETAILED WORKING ESTIMATE</a:t>
          </a:r>
        </a:p>
        <a:p>
          <a:pPr algn="l" rtl="0"/>
          <a:endParaRPr lang="en-US" sz="2400" b="1" i="1" kern="10" spc="0">
            <a:ln w="12700">
              <a:solidFill>
                <a:srgbClr val="3333CC"/>
              </a:solidFill>
              <a:round/>
              <a:headEnd/>
              <a:tailEnd/>
            </a:ln>
            <a:solidFill>
              <a:schemeClr val="bg1"/>
            </a:solidFill>
            <a:effectLst>
              <a:outerShdw dist="45791" dir="2021404" algn="ctr" rotWithShape="0">
                <a:srgbClr val="9999FF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P35"/>
  <sheetViews>
    <sheetView view="pageBreakPreview" topLeftCell="A13" zoomScale="90" zoomScaleSheetLayoutView="90" workbookViewId="0">
      <selection activeCell="C14" sqref="C14:K14"/>
    </sheetView>
  </sheetViews>
  <sheetFormatPr defaultRowHeight="12.75"/>
  <cols>
    <col min="1" max="1" width="1.5703125" style="62" customWidth="1"/>
    <col min="2" max="2" width="4" style="62" customWidth="1"/>
    <col min="3" max="5" width="9.140625" style="62"/>
    <col min="6" max="6" width="4.85546875" style="62" customWidth="1"/>
    <col min="7" max="7" width="4.7109375" style="62" customWidth="1"/>
    <col min="8" max="8" width="9.140625" style="62" customWidth="1"/>
    <col min="9" max="9" width="15.7109375" style="62" customWidth="1"/>
    <col min="10" max="10" width="7.42578125" style="62" customWidth="1"/>
    <col min="11" max="11" width="11.7109375" style="62" customWidth="1"/>
    <col min="12" max="12" width="3.140625" style="62" customWidth="1"/>
    <col min="13" max="13" width="1.28515625" style="62" customWidth="1"/>
    <col min="14" max="14" width="9.140625" style="62"/>
    <col min="15" max="16384" width="9.140625" style="63"/>
  </cols>
  <sheetData>
    <row r="1" spans="2:16" ht="5.25" customHeight="1"/>
    <row r="2" spans="2:16" ht="6" customHeight="1" thickBot="1"/>
    <row r="3" spans="2:16" ht="13.5" customHeight="1" thickTop="1">
      <c r="B3" s="64"/>
      <c r="C3" s="65"/>
      <c r="D3" s="65"/>
      <c r="E3" s="65"/>
      <c r="F3" s="65"/>
      <c r="G3" s="65"/>
      <c r="H3" s="65"/>
      <c r="I3" s="65"/>
      <c r="J3" s="65"/>
      <c r="K3" s="65"/>
      <c r="L3" s="66"/>
    </row>
    <row r="4" spans="2:16" ht="13.5" customHeight="1">
      <c r="B4" s="67"/>
      <c r="L4" s="68"/>
    </row>
    <row r="5" spans="2:16" ht="35.25" customHeight="1">
      <c r="B5" s="67"/>
      <c r="C5" s="427" t="s">
        <v>73</v>
      </c>
      <c r="D5" s="427"/>
      <c r="E5" s="427"/>
      <c r="F5" s="427"/>
      <c r="G5" s="427"/>
      <c r="H5" s="427"/>
      <c r="I5" s="427"/>
      <c r="J5" s="427"/>
      <c r="K5" s="427"/>
      <c r="L5" s="68"/>
    </row>
    <row r="6" spans="2:16">
      <c r="B6" s="67"/>
      <c r="C6" s="63"/>
      <c r="D6" s="63"/>
      <c r="E6" s="63"/>
      <c r="F6" s="63"/>
      <c r="G6" s="63"/>
      <c r="H6" s="63"/>
      <c r="I6" s="63"/>
      <c r="J6" s="63"/>
      <c r="K6" s="63"/>
      <c r="L6" s="68"/>
    </row>
    <row r="7" spans="2:16" ht="21.75" customHeight="1">
      <c r="B7" s="67"/>
      <c r="C7" s="426" t="s">
        <v>72</v>
      </c>
      <c r="D7" s="426"/>
      <c r="E7" s="426"/>
      <c r="F7" s="426"/>
      <c r="G7" s="426"/>
      <c r="H7" s="426"/>
      <c r="I7" s="426"/>
      <c r="J7" s="426"/>
      <c r="K7" s="426"/>
      <c r="L7" s="68"/>
    </row>
    <row r="8" spans="2:16" ht="23.25" customHeight="1">
      <c r="B8" s="67"/>
      <c r="D8" s="76"/>
      <c r="E8" s="426" t="s">
        <v>68</v>
      </c>
      <c r="F8" s="426"/>
      <c r="G8" s="426"/>
      <c r="H8" s="426"/>
      <c r="I8" s="426"/>
      <c r="J8" s="76"/>
      <c r="K8" s="76"/>
      <c r="L8" s="68"/>
      <c r="P8"/>
    </row>
    <row r="9" spans="2:16" ht="35.25" customHeight="1">
      <c r="B9" s="67"/>
      <c r="D9" s="77"/>
      <c r="L9" s="68"/>
    </row>
    <row r="10" spans="2:16" ht="37.5" customHeight="1">
      <c r="B10" s="67"/>
      <c r="C10" s="428"/>
      <c r="D10" s="428"/>
      <c r="E10" s="428"/>
      <c r="F10" s="428"/>
      <c r="G10" s="428"/>
      <c r="H10" s="428"/>
      <c r="I10" s="428"/>
      <c r="J10" s="428"/>
      <c r="K10" s="428"/>
      <c r="L10" s="68"/>
    </row>
    <row r="11" spans="2:16" ht="20.25">
      <c r="B11" s="67"/>
      <c r="C11" s="429"/>
      <c r="D11" s="429"/>
      <c r="E11" s="429"/>
      <c r="F11" s="429"/>
      <c r="G11" s="429"/>
      <c r="H11" s="429"/>
      <c r="I11" s="429"/>
      <c r="J11" s="429"/>
      <c r="K11" s="429"/>
      <c r="L11" s="68"/>
    </row>
    <row r="12" spans="2:16">
      <c r="B12" s="67"/>
      <c r="G12" s="77"/>
      <c r="L12" s="68"/>
    </row>
    <row r="13" spans="2:16" ht="23.25">
      <c r="B13" s="67"/>
      <c r="H13" s="69"/>
      <c r="I13" s="70"/>
      <c r="J13" s="70"/>
      <c r="K13" s="70"/>
      <c r="L13" s="68"/>
    </row>
    <row r="14" spans="2:16" ht="101.25" customHeight="1">
      <c r="B14" s="67"/>
      <c r="C14" s="430" t="s">
        <v>145</v>
      </c>
      <c r="D14" s="430"/>
      <c r="E14" s="430"/>
      <c r="F14" s="430"/>
      <c r="G14" s="430"/>
      <c r="H14" s="430"/>
      <c r="I14" s="430"/>
      <c r="J14" s="430"/>
      <c r="K14" s="430"/>
      <c r="L14" s="68"/>
    </row>
    <row r="15" spans="2:16" ht="15" customHeight="1">
      <c r="B15" s="67"/>
      <c r="C15" s="78"/>
      <c r="D15" s="78"/>
      <c r="E15" s="78"/>
      <c r="F15" s="78"/>
      <c r="G15" s="78"/>
      <c r="H15" s="78"/>
      <c r="I15" s="78"/>
      <c r="J15" s="78"/>
      <c r="K15" s="78"/>
      <c r="L15" s="68"/>
    </row>
    <row r="16" spans="2:16" ht="15" customHeight="1">
      <c r="B16" s="67"/>
      <c r="C16" s="78"/>
      <c r="D16" s="78"/>
      <c r="E16" s="78"/>
      <c r="F16" s="78"/>
      <c r="G16" s="78"/>
      <c r="H16" s="78"/>
      <c r="I16" s="78"/>
      <c r="J16" s="78"/>
      <c r="K16" s="78"/>
      <c r="L16" s="68"/>
    </row>
    <row r="17" spans="1:14" s="83" customFormat="1" ht="15" customHeight="1">
      <c r="A17" s="80"/>
      <c r="B17" s="81"/>
      <c r="C17" s="88" t="s">
        <v>74</v>
      </c>
      <c r="D17" s="88"/>
      <c r="E17" s="88"/>
      <c r="F17" s="84"/>
      <c r="G17" s="84"/>
      <c r="H17" s="85" t="s">
        <v>75</v>
      </c>
      <c r="I17" s="86">
        <v>1274</v>
      </c>
      <c r="J17" s="425" t="s">
        <v>76</v>
      </c>
      <c r="K17" s="425"/>
      <c r="L17" s="68"/>
      <c r="M17" s="80"/>
      <c r="N17" s="80"/>
    </row>
    <row r="18" spans="1:14" s="83" customFormat="1" ht="15" customHeight="1">
      <c r="A18" s="80"/>
      <c r="B18" s="81"/>
      <c r="C18" s="84"/>
      <c r="D18" s="84"/>
      <c r="E18" s="84"/>
      <c r="F18" s="84"/>
      <c r="G18" s="84"/>
      <c r="H18" s="84"/>
      <c r="I18" s="84"/>
      <c r="J18" s="84"/>
      <c r="K18" s="84"/>
      <c r="L18" s="68"/>
      <c r="M18" s="80"/>
      <c r="N18" s="80"/>
    </row>
    <row r="19" spans="1:14" s="83" customFormat="1" ht="15" customHeight="1">
      <c r="A19" s="80"/>
      <c r="B19" s="81"/>
      <c r="C19" s="84"/>
      <c r="D19" s="84"/>
      <c r="E19" s="84"/>
      <c r="F19" s="84"/>
      <c r="G19" s="84"/>
      <c r="H19" s="84"/>
      <c r="I19" s="84"/>
      <c r="J19" s="84"/>
      <c r="K19" s="84"/>
      <c r="L19" s="82"/>
      <c r="M19" s="80"/>
      <c r="N19" s="80"/>
    </row>
    <row r="20" spans="1:14" s="83" customFormat="1" ht="15" customHeight="1">
      <c r="A20" s="80"/>
      <c r="B20" s="81"/>
      <c r="C20" s="88" t="s">
        <v>77</v>
      </c>
      <c r="D20" s="88"/>
      <c r="E20" s="88"/>
      <c r="F20" s="84"/>
      <c r="G20" s="84"/>
      <c r="H20" s="87" t="s">
        <v>78</v>
      </c>
      <c r="I20" s="86" t="e">
        <f>SOC!J35</f>
        <v>#REF!</v>
      </c>
      <c r="J20" s="84" t="s">
        <v>65</v>
      </c>
      <c r="K20" s="84"/>
      <c r="L20" s="82"/>
      <c r="M20" s="80"/>
      <c r="N20" s="80"/>
    </row>
    <row r="21" spans="1:14" s="83" customFormat="1" ht="15" customHeight="1">
      <c r="A21" s="80"/>
      <c r="B21" s="81"/>
      <c r="C21" s="84"/>
      <c r="D21" s="84"/>
      <c r="E21" s="84"/>
      <c r="F21" s="84"/>
      <c r="G21" s="84"/>
      <c r="H21" s="84"/>
      <c r="I21" s="84"/>
      <c r="J21" s="84"/>
      <c r="K21" s="84"/>
      <c r="L21" s="82"/>
      <c r="M21" s="80"/>
      <c r="N21" s="80"/>
    </row>
    <row r="22" spans="1:14" s="83" customFormat="1" ht="15" customHeight="1">
      <c r="A22" s="80"/>
      <c r="B22" s="81"/>
      <c r="C22" s="84"/>
      <c r="D22" s="84"/>
      <c r="E22" s="84"/>
      <c r="F22" s="84"/>
      <c r="G22" s="84"/>
      <c r="H22" s="84"/>
      <c r="I22" s="84"/>
      <c r="J22" s="84"/>
      <c r="K22" s="84"/>
      <c r="L22" s="82"/>
      <c r="M22" s="80"/>
      <c r="N22" s="80"/>
    </row>
    <row r="23" spans="1:14" s="83" customFormat="1" ht="15" customHeight="1">
      <c r="A23" s="80"/>
      <c r="B23" s="81"/>
      <c r="C23" s="425" t="s">
        <v>79</v>
      </c>
      <c r="D23" s="425"/>
      <c r="E23" s="425"/>
      <c r="F23" s="425"/>
      <c r="G23" s="84"/>
      <c r="H23" s="84"/>
      <c r="I23" s="84"/>
      <c r="J23" s="84"/>
      <c r="K23" s="84"/>
      <c r="L23" s="82"/>
      <c r="M23" s="80"/>
      <c r="N23" s="80"/>
    </row>
    <row r="24" spans="1:14" s="83" customFormat="1" ht="15" customHeight="1">
      <c r="A24" s="80"/>
      <c r="B24" s="81"/>
      <c r="C24" s="79"/>
      <c r="D24" s="79"/>
      <c r="E24" s="79"/>
      <c r="F24" s="79"/>
      <c r="G24" s="79"/>
      <c r="H24" s="79"/>
      <c r="I24" s="79"/>
      <c r="J24" s="79"/>
      <c r="K24" s="79"/>
      <c r="L24" s="82"/>
      <c r="M24" s="80"/>
      <c r="N24" s="80"/>
    </row>
    <row r="25" spans="1:14" ht="15" customHeight="1">
      <c r="B25" s="67"/>
      <c r="G25" s="71"/>
      <c r="H25" s="70"/>
      <c r="I25" s="70"/>
      <c r="J25" s="70"/>
      <c r="K25" s="70"/>
      <c r="L25" s="82"/>
    </row>
    <row r="26" spans="1:14" ht="15" customHeight="1">
      <c r="B26" s="67"/>
      <c r="G26" s="71"/>
      <c r="H26" s="70"/>
      <c r="I26" s="70"/>
      <c r="J26" s="70"/>
      <c r="K26" s="70"/>
      <c r="L26" s="82"/>
    </row>
    <row r="27" spans="1:14" ht="15" customHeight="1">
      <c r="B27" s="67"/>
      <c r="H27" s="72"/>
      <c r="L27" s="68"/>
    </row>
    <row r="28" spans="1:14" ht="60" customHeight="1">
      <c r="B28" s="67"/>
      <c r="C28" s="424" t="s">
        <v>80</v>
      </c>
      <c r="D28" s="424"/>
      <c r="E28" s="424"/>
      <c r="F28" s="424"/>
      <c r="G28" s="424"/>
      <c r="H28" s="424"/>
      <c r="I28" s="424"/>
      <c r="J28" s="424"/>
      <c r="K28" s="424"/>
      <c r="L28" s="68"/>
    </row>
    <row r="29" spans="1:14">
      <c r="B29" s="67"/>
      <c r="L29" s="68"/>
    </row>
    <row r="30" spans="1:14">
      <c r="B30" s="67"/>
      <c r="L30" s="68"/>
    </row>
    <row r="31" spans="1:14">
      <c r="B31" s="67"/>
      <c r="L31" s="68"/>
    </row>
    <row r="32" spans="1:14" ht="13.5" thickBot="1">
      <c r="B32" s="73"/>
      <c r="C32" s="74"/>
      <c r="D32" s="74"/>
      <c r="E32" s="74"/>
      <c r="F32" s="74"/>
      <c r="G32" s="74"/>
      <c r="H32" s="74"/>
      <c r="I32" s="74"/>
      <c r="J32" s="74"/>
      <c r="K32" s="74"/>
      <c r="L32" s="75"/>
    </row>
    <row r="33" ht="6.75" customHeight="1" thickTop="1"/>
    <row r="35" s="62" customFormat="1"/>
  </sheetData>
  <mergeCells count="9">
    <mergeCell ref="C28:K28"/>
    <mergeCell ref="J17:K17"/>
    <mergeCell ref="E8:I8"/>
    <mergeCell ref="C23:F23"/>
    <mergeCell ref="C5:K5"/>
    <mergeCell ref="C7:K7"/>
    <mergeCell ref="C10:K10"/>
    <mergeCell ref="C11:K11"/>
    <mergeCell ref="C14:K14"/>
  </mergeCells>
  <pageMargins left="0.7" right="0.7" top="0.75" bottom="0.75" header="0.3" footer="0.3"/>
  <pageSetup orientation="portrait" verticalDpi="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831"/>
  <sheetViews>
    <sheetView view="pageBreakPreview" zoomScale="90" zoomScaleSheetLayoutView="90" workbookViewId="0">
      <selection activeCell="C1" sqref="C1:L1"/>
    </sheetView>
  </sheetViews>
  <sheetFormatPr defaultRowHeight="15.75"/>
  <cols>
    <col min="1" max="1" width="4.85546875" style="10" customWidth="1"/>
    <col min="2" max="2" width="17.28515625" style="19" customWidth="1"/>
    <col min="3" max="3" width="8.42578125" style="19" customWidth="1"/>
    <col min="4" max="4" width="5.85546875" style="31" customWidth="1"/>
    <col min="5" max="5" width="5.5703125" style="16" customWidth="1"/>
    <col min="6" max="6" width="11" style="14" customWidth="1"/>
    <col min="7" max="7" width="1.140625" style="15" customWidth="1"/>
    <col min="8" max="8" width="4.140625" style="16" customWidth="1"/>
    <col min="9" max="9" width="8.85546875" style="15" customWidth="1"/>
    <col min="10" max="10" width="15.42578125" style="14" customWidth="1"/>
    <col min="11" max="11" width="3.85546875" style="16" customWidth="1"/>
    <col min="12" max="12" width="4.42578125" style="19" customWidth="1"/>
    <col min="13" max="13" width="7.140625" style="19" customWidth="1"/>
    <col min="14" max="16384" width="9.140625" style="19"/>
  </cols>
  <sheetData>
    <row r="1" spans="1:14" s="90" customFormat="1" ht="46.5" customHeight="1">
      <c r="A1" s="431" t="s">
        <v>24</v>
      </c>
      <c r="B1" s="431"/>
      <c r="C1" s="432" t="s">
        <v>735</v>
      </c>
      <c r="D1" s="432"/>
      <c r="E1" s="432"/>
      <c r="F1" s="432"/>
      <c r="G1" s="432"/>
      <c r="H1" s="432"/>
      <c r="I1" s="432"/>
      <c r="J1" s="432"/>
      <c r="K1" s="432"/>
      <c r="L1" s="432"/>
    </row>
    <row r="2" spans="1:14" ht="15" customHeight="1">
      <c r="B2" s="20"/>
      <c r="D2" s="17"/>
      <c r="E2" s="18"/>
      <c r="G2" s="19"/>
      <c r="J2" s="39"/>
    </row>
    <row r="3" spans="1:14" ht="15" customHeight="1">
      <c r="I3" s="17"/>
      <c r="J3" s="59"/>
      <c r="K3" s="44"/>
    </row>
    <row r="4" spans="1:14" s="90" customFormat="1" ht="24" customHeight="1">
      <c r="A4" s="49"/>
      <c r="B4" s="90" t="s">
        <v>140</v>
      </c>
      <c r="D4" s="89" t="s">
        <v>61</v>
      </c>
      <c r="E4" s="91"/>
      <c r="F4" s="91"/>
      <c r="G4" s="91"/>
      <c r="H4" s="91"/>
      <c r="I4" s="91"/>
      <c r="J4" s="92"/>
      <c r="K4" s="91"/>
      <c r="L4" s="91"/>
      <c r="M4" s="91"/>
      <c r="N4" s="91"/>
    </row>
    <row r="5" spans="1:14" s="90" customFormat="1" ht="15" customHeight="1">
      <c r="A5" s="49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</row>
    <row r="6" spans="1:14" s="90" customFormat="1" ht="15" customHeight="1">
      <c r="A6" s="49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spans="1:14" s="90" customFormat="1" ht="15" customHeight="1">
      <c r="A7" s="49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1:14" ht="15" customHeight="1">
      <c r="A8" s="93"/>
      <c r="B8" s="2" t="str">
        <f>Abs!B8</f>
        <v>PART A-I CIVIL WORK SCHEDULE ITEM</v>
      </c>
      <c r="D8" s="17"/>
      <c r="E8" s="18"/>
      <c r="G8" s="19"/>
      <c r="I8" s="14" t="s">
        <v>62</v>
      </c>
      <c r="J8" s="39" t="e">
        <f>Abs!#REF!</f>
        <v>#REF!</v>
      </c>
      <c r="K8" s="34" t="s">
        <v>31</v>
      </c>
    </row>
    <row r="9" spans="1:14" ht="15" customHeight="1">
      <c r="A9" s="93"/>
      <c r="B9" s="94"/>
      <c r="D9" s="17"/>
      <c r="E9" s="18"/>
      <c r="G9" s="19"/>
      <c r="I9" s="14"/>
      <c r="J9" s="39"/>
      <c r="K9" s="34"/>
    </row>
    <row r="10" spans="1:14" ht="15" customHeight="1">
      <c r="A10" s="93"/>
      <c r="B10" s="2" t="str">
        <f>Abs!B77</f>
        <v>PART 'A'-ii  CIVIL WORK NON SCHEDULE ITEM.</v>
      </c>
      <c r="D10" s="17"/>
      <c r="E10" s="18"/>
      <c r="G10" s="19"/>
      <c r="I10" s="14" t="s">
        <v>62</v>
      </c>
      <c r="J10" s="39">
        <f>Abs!J160</f>
        <v>0</v>
      </c>
      <c r="K10" s="34" t="s">
        <v>31</v>
      </c>
    </row>
    <row r="11" spans="1:14" ht="15" customHeight="1">
      <c r="A11" s="93"/>
      <c r="B11" s="2"/>
      <c r="D11" s="17"/>
      <c r="E11" s="18"/>
      <c r="G11" s="19"/>
      <c r="I11" s="14"/>
      <c r="J11" s="39"/>
      <c r="K11" s="34"/>
    </row>
    <row r="12" spans="1:14" ht="15" customHeight="1">
      <c r="A12" s="93"/>
      <c r="B12" s="2" t="str">
        <f>Abs!B162</f>
        <v>Part (B) W/S &amp; S/F(i) Schedule Item</v>
      </c>
      <c r="D12" s="17"/>
      <c r="E12" s="18"/>
      <c r="G12" s="19"/>
      <c r="I12" s="14" t="s">
        <v>62</v>
      </c>
      <c r="J12" s="39">
        <f>Abs!J229</f>
        <v>0</v>
      </c>
      <c r="K12" s="34" t="s">
        <v>31</v>
      </c>
    </row>
    <row r="13" spans="1:14" ht="15" customHeight="1">
      <c r="A13" s="93"/>
      <c r="B13" s="94"/>
      <c r="D13" s="17"/>
      <c r="E13" s="18"/>
      <c r="G13" s="19"/>
      <c r="I13" s="14"/>
      <c r="J13" s="39"/>
      <c r="K13" s="34"/>
    </row>
    <row r="14" spans="1:14" ht="20.100000000000001" customHeight="1">
      <c r="A14" s="93"/>
      <c r="B14" s="2" t="str">
        <f>Abs!B231</f>
        <v>Part B-ii W/S &amp; S/F Non-Schedule Item</v>
      </c>
      <c r="D14" s="17"/>
      <c r="E14" s="18"/>
      <c r="G14" s="19"/>
      <c r="I14" s="14" t="s">
        <v>62</v>
      </c>
      <c r="J14" s="39">
        <f>Abs!J260</f>
        <v>0</v>
      </c>
      <c r="K14" s="34" t="s">
        <v>31</v>
      </c>
    </row>
    <row r="15" spans="1:14" ht="20.100000000000001" customHeight="1">
      <c r="A15" s="93"/>
      <c r="B15" s="94"/>
      <c r="D15" s="17"/>
      <c r="E15" s="18"/>
      <c r="G15" s="19"/>
      <c r="I15" s="14"/>
      <c r="J15" s="39"/>
      <c r="K15" s="34"/>
    </row>
    <row r="16" spans="1:14" ht="20.100000000000001" customHeight="1">
      <c r="A16" s="93"/>
      <c r="B16" s="2" t="str">
        <f>Mts!B260</f>
        <v>Part C-I Electric Work Schedule Item</v>
      </c>
      <c r="D16" s="17"/>
      <c r="E16" s="18"/>
      <c r="G16" s="19"/>
      <c r="I16" s="14" t="s">
        <v>62</v>
      </c>
      <c r="J16" s="39">
        <f>Abs!J285</f>
        <v>125472</v>
      </c>
      <c r="K16" s="34" t="s">
        <v>31</v>
      </c>
    </row>
    <row r="17" spans="1:13" ht="20.100000000000001" customHeight="1">
      <c r="A17" s="93"/>
      <c r="B17" s="2"/>
      <c r="D17" s="17"/>
      <c r="E17" s="18"/>
      <c r="G17" s="19"/>
      <c r="I17" s="14"/>
      <c r="J17" s="39"/>
      <c r="K17" s="34"/>
    </row>
    <row r="18" spans="1:13" ht="20.100000000000001" customHeight="1">
      <c r="A18" s="93"/>
      <c r="B18" s="2" t="s">
        <v>734</v>
      </c>
      <c r="D18" s="17"/>
      <c r="E18" s="18"/>
      <c r="G18" s="19"/>
      <c r="I18" s="14" t="s">
        <v>62</v>
      </c>
      <c r="J18" s="39">
        <f>Abs!J313</f>
        <v>0</v>
      </c>
      <c r="K18" s="34" t="s">
        <v>31</v>
      </c>
    </row>
    <row r="19" spans="1:13" ht="15" customHeight="1">
      <c r="A19" s="93"/>
      <c r="B19" s="2"/>
      <c r="D19" s="17"/>
      <c r="E19" s="18"/>
      <c r="G19" s="19"/>
      <c r="I19" s="14"/>
      <c r="J19" s="39"/>
      <c r="K19" s="34"/>
    </row>
    <row r="20" spans="1:13" ht="15" customHeight="1">
      <c r="A20" s="93"/>
      <c r="B20" s="2"/>
      <c r="D20" s="17"/>
      <c r="E20" s="18"/>
      <c r="G20" s="19"/>
      <c r="I20" s="14"/>
      <c r="J20" s="39"/>
      <c r="K20" s="34"/>
    </row>
    <row r="21" spans="1:13" ht="15" customHeight="1">
      <c r="A21" s="93"/>
      <c r="B21" s="2"/>
      <c r="D21" s="17"/>
      <c r="E21" s="18"/>
      <c r="G21" s="19"/>
      <c r="I21" s="14"/>
      <c r="J21" s="39"/>
      <c r="K21" s="34"/>
    </row>
    <row r="22" spans="1:13" ht="15" customHeight="1">
      <c r="A22" s="93"/>
      <c r="B22" s="2"/>
      <c r="D22" s="17"/>
      <c r="E22" s="18"/>
      <c r="G22" s="19"/>
      <c r="I22" s="14"/>
      <c r="J22" s="39"/>
      <c r="K22" s="34"/>
    </row>
    <row r="23" spans="1:13" ht="15" customHeight="1">
      <c r="A23" s="93"/>
      <c r="B23" s="2"/>
      <c r="D23" s="17"/>
      <c r="E23" s="18"/>
      <c r="G23" s="19"/>
      <c r="I23" s="14"/>
      <c r="J23" s="39"/>
      <c r="K23" s="34"/>
    </row>
    <row r="24" spans="1:13" ht="15" customHeight="1">
      <c r="A24" s="93"/>
      <c r="B24" s="2"/>
      <c r="D24" s="17"/>
      <c r="E24" s="18"/>
      <c r="G24" s="19"/>
      <c r="I24" s="14"/>
      <c r="J24" s="39"/>
      <c r="K24" s="34"/>
    </row>
    <row r="25" spans="1:13" ht="15" customHeight="1">
      <c r="A25" s="93"/>
      <c r="B25" s="2"/>
      <c r="D25" s="17"/>
      <c r="E25" s="18"/>
      <c r="G25" s="19"/>
      <c r="I25" s="14"/>
      <c r="J25" s="39"/>
      <c r="K25" s="34"/>
    </row>
    <row r="26" spans="1:13" ht="15" customHeight="1">
      <c r="A26" s="93"/>
      <c r="B26" s="2"/>
      <c r="D26" s="17"/>
      <c r="E26" s="18"/>
      <c r="G26" s="19"/>
      <c r="I26" s="14"/>
      <c r="J26" s="39"/>
      <c r="K26" s="34"/>
    </row>
    <row r="27" spans="1:13" ht="15" customHeight="1">
      <c r="A27" s="93"/>
      <c r="B27" s="20"/>
      <c r="D27" s="17"/>
      <c r="E27" s="18"/>
      <c r="G27" s="19"/>
      <c r="J27" s="39"/>
      <c r="K27" s="34"/>
    </row>
    <row r="28" spans="1:13" ht="15" customHeight="1">
      <c r="D28" s="17"/>
      <c r="E28" s="18"/>
      <c r="G28" s="19"/>
      <c r="I28" s="14" t="s">
        <v>62</v>
      </c>
      <c r="J28" s="357" t="e">
        <f>ROUND(SUM(J8:J27),)</f>
        <v>#REF!</v>
      </c>
      <c r="K28" s="43" t="s">
        <v>31</v>
      </c>
    </row>
    <row r="29" spans="1:13" ht="15" customHeight="1">
      <c r="A29" s="4"/>
      <c r="B29" s="344"/>
      <c r="C29" s="40"/>
      <c r="D29" s="13"/>
      <c r="E29" s="12"/>
      <c r="F29" s="7"/>
      <c r="G29" s="40"/>
      <c r="H29" s="6"/>
      <c r="I29" s="13"/>
      <c r="J29" s="95"/>
      <c r="K29" s="44"/>
      <c r="L29" s="40"/>
      <c r="M29" s="40"/>
    </row>
    <row r="30" spans="1:13" ht="15" customHeight="1">
      <c r="A30" s="4"/>
      <c r="B30" s="40"/>
      <c r="C30" s="40"/>
      <c r="D30" s="13"/>
      <c r="E30" s="12"/>
      <c r="F30" s="13"/>
      <c r="G30" s="4"/>
      <c r="H30" s="12"/>
      <c r="I30" s="13"/>
      <c r="J30" s="95"/>
      <c r="K30" s="96"/>
      <c r="L30" s="40"/>
      <c r="M30" s="40"/>
    </row>
    <row r="31" spans="1:13" ht="15" customHeight="1">
      <c r="A31" s="4"/>
    </row>
    <row r="32" spans="1:13" ht="15" customHeight="1">
      <c r="A32" s="4"/>
      <c r="B32" s="40"/>
      <c r="C32" s="40"/>
      <c r="D32" s="13"/>
      <c r="E32" s="12"/>
      <c r="F32" s="7"/>
      <c r="G32" s="40"/>
      <c r="H32" s="6"/>
      <c r="I32" s="13" t="s">
        <v>63</v>
      </c>
      <c r="J32" s="357" t="e">
        <f>J28</f>
        <v>#REF!</v>
      </c>
      <c r="K32" s="43" t="s">
        <v>31</v>
      </c>
    </row>
    <row r="33" spans="1:13" s="90" customFormat="1" ht="15" customHeight="1">
      <c r="A33" s="4"/>
      <c r="B33" s="40"/>
      <c r="C33" s="40"/>
      <c r="D33" s="13"/>
      <c r="E33" s="12"/>
      <c r="F33" s="7"/>
      <c r="G33" s="40"/>
      <c r="H33" s="16"/>
      <c r="I33" s="15"/>
      <c r="J33" s="14"/>
      <c r="K33" s="16"/>
      <c r="L33" s="19"/>
      <c r="M33" s="19"/>
    </row>
    <row r="34" spans="1:13" s="90" customFormat="1" ht="15" customHeight="1">
      <c r="A34" s="10"/>
      <c r="B34" s="19"/>
      <c r="C34" s="19"/>
      <c r="D34" s="17"/>
      <c r="E34" s="18"/>
      <c r="F34" s="14"/>
      <c r="G34" s="19"/>
      <c r="H34" s="16"/>
      <c r="I34" s="15"/>
      <c r="J34" s="14"/>
      <c r="K34" s="16"/>
      <c r="L34" s="19"/>
      <c r="M34" s="19"/>
    </row>
    <row r="35" spans="1:13" s="90" customFormat="1" ht="15" customHeight="1">
      <c r="A35" s="10"/>
      <c r="B35" s="19"/>
      <c r="C35" s="19"/>
      <c r="D35" s="17"/>
      <c r="E35" s="18"/>
      <c r="F35" s="14"/>
      <c r="G35" s="19"/>
      <c r="H35" s="16"/>
      <c r="I35" s="13" t="s">
        <v>64</v>
      </c>
      <c r="J35" s="358" t="e">
        <f>ROUND(SUM(J32/1000000),3)</f>
        <v>#REF!</v>
      </c>
      <c r="K35" s="359" t="s">
        <v>65</v>
      </c>
      <c r="L35" s="19"/>
      <c r="M35" s="19"/>
    </row>
    <row r="36" spans="1:13" ht="15" customHeight="1">
      <c r="D36" s="17"/>
      <c r="E36" s="18"/>
      <c r="G36" s="19"/>
      <c r="J36" s="39"/>
    </row>
    <row r="37" spans="1:13" ht="15" customHeight="1">
      <c r="D37" s="17"/>
      <c r="E37" s="18"/>
      <c r="G37" s="19"/>
      <c r="J37" s="39"/>
    </row>
    <row r="38" spans="1:13" ht="15" customHeight="1">
      <c r="D38" s="17"/>
      <c r="E38" s="18"/>
      <c r="G38" s="19"/>
      <c r="J38" s="39"/>
    </row>
    <row r="39" spans="1:13" ht="15" customHeight="1">
      <c r="A39" s="10" t="s">
        <v>180</v>
      </c>
      <c r="C39" s="4" t="s">
        <v>313</v>
      </c>
      <c r="D39" s="90"/>
      <c r="E39" s="52"/>
      <c r="F39" s="53"/>
      <c r="G39" s="54"/>
      <c r="H39" s="54"/>
      <c r="J39" s="49" t="s">
        <v>325</v>
      </c>
    </row>
    <row r="40" spans="1:13" ht="15" customHeight="1">
      <c r="A40" s="90"/>
      <c r="B40" s="90"/>
      <c r="C40" s="8" t="s">
        <v>392</v>
      </c>
      <c r="D40" s="90"/>
      <c r="E40" s="52"/>
      <c r="F40" s="53"/>
      <c r="G40" s="54"/>
      <c r="H40" s="54"/>
      <c r="I40" s="90"/>
      <c r="J40" s="54" t="s">
        <v>70</v>
      </c>
      <c r="K40" s="52"/>
      <c r="L40" s="90"/>
      <c r="M40" s="90"/>
    </row>
    <row r="41" spans="1:13" ht="15" customHeight="1">
      <c r="A41" s="61"/>
      <c r="B41" s="90"/>
      <c r="C41" s="8" t="s">
        <v>68</v>
      </c>
      <c r="D41" s="17"/>
      <c r="E41" s="18"/>
      <c r="G41" s="19"/>
      <c r="I41" s="90"/>
      <c r="J41" s="54" t="s">
        <v>69</v>
      </c>
      <c r="K41" s="52"/>
      <c r="L41" s="90"/>
      <c r="M41" s="90"/>
    </row>
    <row r="42" spans="1:13" ht="15" customHeight="1">
      <c r="A42" s="98"/>
      <c r="B42" s="99"/>
      <c r="C42" s="90"/>
      <c r="D42" s="90"/>
      <c r="E42" s="90"/>
      <c r="F42" s="90"/>
      <c r="G42" s="90"/>
      <c r="H42" s="90"/>
      <c r="I42" s="90"/>
      <c r="J42" s="54"/>
      <c r="K42" s="52"/>
      <c r="L42" s="90"/>
      <c r="M42" s="90"/>
    </row>
    <row r="43" spans="1:13" ht="15" customHeight="1">
      <c r="J43" s="39"/>
    </row>
    <row r="44" spans="1:13" ht="15" customHeight="1">
      <c r="D44" s="17"/>
      <c r="E44" s="18"/>
      <c r="G44" s="19"/>
      <c r="J44" s="39"/>
    </row>
    <row r="45" spans="1:13" ht="15" customHeight="1">
      <c r="D45" s="17"/>
      <c r="E45" s="18"/>
      <c r="G45" s="19"/>
      <c r="J45" s="39"/>
    </row>
    <row r="46" spans="1:13" ht="15" customHeight="1">
      <c r="D46" s="17"/>
      <c r="E46" s="18"/>
      <c r="G46" s="19"/>
      <c r="J46" s="39"/>
    </row>
    <row r="47" spans="1:13" ht="15" customHeight="1">
      <c r="D47" s="17"/>
      <c r="E47" s="18"/>
      <c r="G47" s="19"/>
      <c r="J47" s="39"/>
    </row>
    <row r="48" spans="1:13" ht="15" customHeight="1">
      <c r="D48" s="17"/>
      <c r="E48" s="18"/>
      <c r="G48" s="19"/>
      <c r="J48" s="39"/>
    </row>
    <row r="49" spans="4:10" ht="15" customHeight="1">
      <c r="D49" s="17"/>
      <c r="E49" s="18"/>
      <c r="G49" s="19"/>
      <c r="J49" s="39"/>
    </row>
    <row r="50" spans="4:10" ht="15" customHeight="1">
      <c r="D50" s="17"/>
      <c r="E50" s="18"/>
      <c r="G50" s="19"/>
      <c r="J50" s="39"/>
    </row>
    <row r="51" spans="4:10" ht="15" customHeight="1">
      <c r="D51" s="17"/>
      <c r="E51" s="18"/>
      <c r="G51" s="19"/>
      <c r="J51" s="39"/>
    </row>
    <row r="52" spans="4:10" ht="15" customHeight="1">
      <c r="D52" s="17"/>
      <c r="E52" s="18"/>
      <c r="G52" s="19"/>
      <c r="J52" s="39"/>
    </row>
    <row r="53" spans="4:10" ht="15" customHeight="1">
      <c r="D53" s="17"/>
      <c r="E53" s="18"/>
      <c r="G53" s="19"/>
      <c r="J53" s="39"/>
    </row>
    <row r="54" spans="4:10" ht="15" customHeight="1">
      <c r="D54" s="17"/>
      <c r="E54" s="18"/>
      <c r="G54" s="19"/>
      <c r="J54" s="39"/>
    </row>
    <row r="55" spans="4:10" ht="15" customHeight="1">
      <c r="D55" s="17"/>
      <c r="E55" s="18"/>
      <c r="G55" s="19"/>
      <c r="J55" s="39"/>
    </row>
    <row r="56" spans="4:10" ht="15" customHeight="1">
      <c r="D56" s="17"/>
      <c r="E56" s="18"/>
      <c r="G56" s="19"/>
      <c r="J56" s="39"/>
    </row>
    <row r="57" spans="4:10" ht="15" customHeight="1"/>
    <row r="58" spans="4:10" ht="15" customHeight="1"/>
    <row r="59" spans="4:10" ht="15" customHeight="1"/>
    <row r="60" spans="4:10" ht="15" customHeight="1"/>
    <row r="61" spans="4:10" ht="15" customHeight="1"/>
    <row r="62" spans="4:10" ht="15" customHeight="1"/>
    <row r="63" spans="4:10" ht="15" customHeight="1"/>
    <row r="64" spans="4:10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spans="1:11" ht="15" customHeight="1"/>
    <row r="98" spans="1:11" ht="15" customHeight="1"/>
    <row r="99" spans="1:11" ht="15" customHeight="1"/>
    <row r="100" spans="1:11" ht="15" customHeight="1"/>
    <row r="101" spans="1:11" ht="15" customHeight="1"/>
    <row r="102" spans="1:11" ht="15" customHeight="1"/>
    <row r="103" spans="1:11" ht="15" customHeight="1">
      <c r="A103" s="4"/>
      <c r="B103" s="40"/>
      <c r="C103" s="40"/>
      <c r="D103" s="13"/>
      <c r="E103" s="12"/>
      <c r="F103" s="7"/>
      <c r="G103" s="40"/>
      <c r="H103" s="6"/>
      <c r="J103" s="97"/>
      <c r="K103" s="6"/>
    </row>
    <row r="104" spans="1:11" ht="15" customHeight="1">
      <c r="A104" s="4"/>
      <c r="B104" s="40"/>
      <c r="C104" s="40"/>
      <c r="D104" s="13"/>
      <c r="E104" s="12"/>
      <c r="F104" s="7"/>
      <c r="G104" s="40"/>
      <c r="H104" s="6"/>
      <c r="I104" s="8"/>
      <c r="J104" s="97"/>
      <c r="K104" s="6"/>
    </row>
    <row r="105" spans="1:11" ht="15" customHeight="1">
      <c r="A105" s="4"/>
      <c r="B105" s="40"/>
      <c r="C105" s="40"/>
      <c r="D105" s="13"/>
      <c r="E105" s="12"/>
      <c r="F105" s="7"/>
      <c r="G105" s="40"/>
      <c r="H105" s="6"/>
      <c r="I105" s="8"/>
      <c r="J105" s="97"/>
      <c r="K105" s="6"/>
    </row>
    <row r="106" spans="1:11" ht="15" customHeight="1">
      <c r="A106" s="4"/>
      <c r="B106" s="40"/>
      <c r="C106" s="40"/>
      <c r="D106" s="13"/>
      <c r="E106" s="12"/>
      <c r="F106" s="7"/>
      <c r="G106" s="40"/>
      <c r="H106" s="6"/>
      <c r="I106" s="8"/>
      <c r="J106" s="97"/>
      <c r="K106" s="6"/>
    </row>
    <row r="107" spans="1:11" ht="15" customHeight="1">
      <c r="A107" s="4"/>
      <c r="B107" s="40"/>
      <c r="C107" s="40"/>
      <c r="D107" s="13"/>
      <c r="E107" s="12"/>
      <c r="F107" s="7"/>
      <c r="G107" s="40"/>
      <c r="H107" s="6"/>
      <c r="I107" s="8"/>
      <c r="J107" s="97"/>
      <c r="K107" s="6"/>
    </row>
    <row r="108" spans="1:11" ht="15" customHeight="1">
      <c r="A108" s="4"/>
      <c r="B108" s="40"/>
      <c r="C108" s="40"/>
      <c r="D108" s="13"/>
      <c r="E108" s="12"/>
      <c r="F108" s="7"/>
      <c r="G108" s="40"/>
      <c r="H108" s="6"/>
      <c r="I108" s="8"/>
      <c r="J108" s="97"/>
      <c r="K108" s="6"/>
    </row>
    <row r="109" spans="1:11" ht="15" customHeight="1">
      <c r="A109" s="4"/>
      <c r="B109" s="40"/>
      <c r="C109" s="40"/>
      <c r="D109" s="13"/>
      <c r="E109" s="12"/>
      <c r="F109" s="7"/>
      <c r="G109" s="40"/>
      <c r="H109" s="6"/>
      <c r="I109" s="8"/>
      <c r="J109" s="97"/>
      <c r="K109" s="6"/>
    </row>
    <row r="110" spans="1:11" ht="15" customHeight="1">
      <c r="A110" s="4"/>
      <c r="B110" s="40"/>
      <c r="C110" s="40"/>
      <c r="D110" s="13"/>
      <c r="E110" s="12"/>
      <c r="F110" s="7"/>
      <c r="G110" s="40"/>
      <c r="H110" s="6"/>
      <c r="I110" s="8"/>
      <c r="J110" s="97"/>
      <c r="K110" s="6"/>
    </row>
    <row r="111" spans="1:11" ht="15" customHeight="1">
      <c r="A111" s="4"/>
      <c r="B111" s="40"/>
      <c r="C111" s="40"/>
      <c r="D111" s="13"/>
      <c r="E111" s="12"/>
      <c r="F111" s="7"/>
      <c r="G111" s="40"/>
      <c r="H111" s="6"/>
      <c r="I111" s="8"/>
      <c r="J111" s="97"/>
      <c r="K111" s="6"/>
    </row>
    <row r="112" spans="1:11" ht="15" customHeight="1">
      <c r="A112" s="4"/>
      <c r="B112" s="40"/>
      <c r="C112" s="40"/>
      <c r="D112" s="13"/>
      <c r="E112" s="12"/>
      <c r="F112" s="7"/>
      <c r="G112" s="40"/>
      <c r="H112" s="6"/>
      <c r="I112" s="8"/>
      <c r="J112" s="97"/>
      <c r="K112" s="6"/>
    </row>
    <row r="113" spans="1:11" ht="15" customHeight="1">
      <c r="A113" s="4"/>
      <c r="B113" s="40"/>
      <c r="C113" s="40"/>
      <c r="D113" s="13"/>
      <c r="E113" s="12"/>
      <c r="F113" s="7"/>
      <c r="G113" s="40"/>
      <c r="H113" s="6"/>
      <c r="I113" s="8"/>
      <c r="J113" s="97"/>
      <c r="K113" s="6"/>
    </row>
    <row r="114" spans="1:11" ht="15" customHeight="1">
      <c r="A114" s="4"/>
      <c r="B114" s="40"/>
      <c r="C114" s="40"/>
      <c r="D114" s="13"/>
      <c r="E114" s="12"/>
      <c r="F114" s="7"/>
      <c r="G114" s="40"/>
      <c r="H114" s="6"/>
      <c r="I114" s="8"/>
      <c r="J114" s="97"/>
      <c r="K114" s="6"/>
    </row>
    <row r="115" spans="1:11" ht="15" customHeight="1">
      <c r="A115" s="4"/>
      <c r="B115" s="40"/>
      <c r="C115" s="40"/>
      <c r="D115" s="13"/>
      <c r="E115" s="12"/>
      <c r="F115" s="7"/>
      <c r="G115" s="40"/>
      <c r="H115" s="6"/>
      <c r="I115" s="8"/>
      <c r="J115" s="97"/>
      <c r="K115" s="6"/>
    </row>
    <row r="116" spans="1:11" ht="15" customHeight="1">
      <c r="A116" s="4"/>
      <c r="B116" s="40"/>
      <c r="C116" s="40"/>
      <c r="D116" s="13"/>
      <c r="E116" s="12"/>
      <c r="F116" s="7"/>
      <c r="G116" s="40"/>
      <c r="H116" s="6"/>
      <c r="I116" s="8"/>
      <c r="J116" s="97"/>
      <c r="K116" s="6"/>
    </row>
    <row r="117" spans="1:11" ht="15" customHeight="1">
      <c r="A117" s="4"/>
      <c r="B117" s="40"/>
      <c r="C117" s="40"/>
      <c r="D117" s="13"/>
      <c r="E117" s="12"/>
      <c r="F117" s="7"/>
      <c r="G117" s="40"/>
      <c r="H117" s="6"/>
      <c r="I117" s="8"/>
      <c r="J117" s="97"/>
      <c r="K117" s="6"/>
    </row>
    <row r="118" spans="1:11" ht="15" customHeight="1">
      <c r="A118" s="4"/>
      <c r="B118" s="40"/>
      <c r="C118" s="40"/>
      <c r="D118" s="13"/>
      <c r="E118" s="12"/>
      <c r="F118" s="7"/>
      <c r="G118" s="40"/>
      <c r="H118" s="6"/>
      <c r="I118" s="8"/>
      <c r="J118" s="97"/>
      <c r="K118" s="6"/>
    </row>
    <row r="119" spans="1:11" ht="15" customHeight="1">
      <c r="A119" s="4"/>
      <c r="B119" s="40"/>
      <c r="C119" s="40"/>
      <c r="D119" s="13"/>
      <c r="E119" s="12"/>
      <c r="F119" s="7"/>
      <c r="G119" s="40"/>
      <c r="H119" s="6"/>
      <c r="I119" s="8"/>
      <c r="J119" s="97"/>
      <c r="K119" s="6"/>
    </row>
    <row r="120" spans="1:11" ht="15" customHeight="1">
      <c r="A120" s="4"/>
      <c r="B120" s="40"/>
      <c r="C120" s="40"/>
      <c r="D120" s="13"/>
      <c r="E120" s="12"/>
      <c r="F120" s="7"/>
      <c r="G120" s="40"/>
      <c r="H120" s="6"/>
      <c r="I120" s="8"/>
      <c r="J120" s="97"/>
      <c r="K120" s="6"/>
    </row>
    <row r="121" spans="1:11" ht="15" customHeight="1">
      <c r="A121" s="4"/>
      <c r="B121" s="40"/>
      <c r="C121" s="40"/>
      <c r="D121" s="13"/>
      <c r="E121" s="12"/>
      <c r="F121" s="7"/>
      <c r="G121" s="40"/>
      <c r="H121" s="6"/>
      <c r="I121" s="8"/>
      <c r="J121" s="97"/>
      <c r="K121" s="6"/>
    </row>
    <row r="122" spans="1:11" ht="15" customHeight="1">
      <c r="A122" s="4"/>
      <c r="B122" s="40"/>
      <c r="C122" s="40"/>
      <c r="D122" s="13"/>
      <c r="E122" s="12"/>
      <c r="F122" s="7"/>
      <c r="G122" s="40"/>
      <c r="H122" s="6"/>
      <c r="I122" s="8"/>
      <c r="J122" s="97"/>
      <c r="K122" s="6"/>
    </row>
    <row r="123" spans="1:11" ht="15" customHeight="1">
      <c r="A123" s="4"/>
      <c r="B123" s="40"/>
      <c r="C123" s="40"/>
      <c r="D123" s="13"/>
      <c r="E123" s="12"/>
      <c r="F123" s="7"/>
      <c r="G123" s="40"/>
      <c r="H123" s="6"/>
      <c r="I123" s="8"/>
      <c r="J123" s="97"/>
      <c r="K123" s="6"/>
    </row>
    <row r="124" spans="1:11" ht="15" customHeight="1">
      <c r="A124" s="4"/>
      <c r="B124" s="40"/>
      <c r="C124" s="40"/>
      <c r="D124" s="13"/>
      <c r="E124" s="12"/>
      <c r="F124" s="7"/>
      <c r="G124" s="40"/>
      <c r="H124" s="6"/>
      <c r="I124" s="8"/>
      <c r="J124" s="97"/>
      <c r="K124" s="6"/>
    </row>
    <row r="125" spans="1:11" ht="15" customHeight="1">
      <c r="A125" s="4"/>
      <c r="B125" s="40"/>
      <c r="C125" s="40"/>
      <c r="D125" s="13"/>
      <c r="E125" s="12"/>
      <c r="F125" s="7"/>
      <c r="G125" s="40"/>
      <c r="H125" s="6"/>
      <c r="I125" s="8"/>
      <c r="J125" s="97"/>
      <c r="K125" s="6"/>
    </row>
    <row r="126" spans="1:11" ht="15" customHeight="1">
      <c r="A126" s="4"/>
      <c r="B126" s="40"/>
      <c r="C126" s="40"/>
      <c r="D126" s="13"/>
      <c r="E126" s="12"/>
      <c r="F126" s="7"/>
      <c r="G126" s="40"/>
      <c r="H126" s="6"/>
      <c r="I126" s="8"/>
      <c r="J126" s="97"/>
      <c r="K126" s="6"/>
    </row>
    <row r="127" spans="1:11" ht="15" customHeight="1">
      <c r="A127" s="4"/>
      <c r="B127" s="40"/>
      <c r="C127" s="40"/>
      <c r="D127" s="13"/>
      <c r="E127" s="12"/>
      <c r="F127" s="7"/>
      <c r="G127" s="40"/>
      <c r="H127" s="6"/>
      <c r="I127" s="8"/>
      <c r="J127" s="97"/>
      <c r="K127" s="6"/>
    </row>
    <row r="128" spans="1:11" ht="15" customHeight="1">
      <c r="A128" s="4"/>
      <c r="B128" s="40"/>
      <c r="C128" s="40"/>
      <c r="D128" s="13"/>
      <c r="E128" s="12"/>
      <c r="F128" s="7"/>
      <c r="G128" s="40"/>
      <c r="H128" s="6"/>
      <c r="I128" s="8"/>
      <c r="J128" s="97"/>
      <c r="K128" s="6"/>
    </row>
    <row r="129" spans="1:11" ht="15" customHeight="1">
      <c r="A129" s="4"/>
      <c r="B129" s="40"/>
      <c r="C129" s="40"/>
      <c r="D129" s="13"/>
      <c r="E129" s="12"/>
      <c r="F129" s="7"/>
      <c r="G129" s="40"/>
      <c r="H129" s="6"/>
      <c r="I129" s="8"/>
      <c r="J129" s="97"/>
      <c r="K129" s="6"/>
    </row>
    <row r="130" spans="1:11" ht="15" customHeight="1">
      <c r="A130" s="4"/>
      <c r="B130" s="40"/>
      <c r="C130" s="40"/>
      <c r="D130" s="13"/>
      <c r="E130" s="12"/>
      <c r="F130" s="7"/>
      <c r="G130" s="40"/>
      <c r="H130" s="6"/>
      <c r="I130" s="8"/>
      <c r="J130" s="97"/>
      <c r="K130" s="6"/>
    </row>
    <row r="131" spans="1:11" ht="15" customHeight="1">
      <c r="A131" s="4"/>
      <c r="B131" s="40"/>
      <c r="C131" s="40"/>
      <c r="D131" s="13"/>
      <c r="E131" s="12"/>
      <c r="F131" s="7"/>
      <c r="G131" s="40"/>
      <c r="H131" s="6"/>
      <c r="I131" s="8"/>
      <c r="J131" s="97"/>
      <c r="K131" s="6"/>
    </row>
    <row r="132" spans="1:11" ht="15" customHeight="1">
      <c r="A132" s="4"/>
      <c r="B132" s="40"/>
      <c r="C132" s="40"/>
      <c r="D132" s="13"/>
      <c r="E132" s="12"/>
      <c r="F132" s="7"/>
      <c r="G132" s="40"/>
      <c r="H132" s="6"/>
      <c r="I132" s="8"/>
      <c r="J132" s="97"/>
      <c r="K132" s="6"/>
    </row>
    <row r="133" spans="1:11" ht="15" customHeight="1">
      <c r="A133" s="4"/>
      <c r="B133" s="40"/>
      <c r="C133" s="40"/>
      <c r="D133" s="13"/>
      <c r="E133" s="12"/>
      <c r="F133" s="7"/>
      <c r="G133" s="40"/>
      <c r="H133" s="6"/>
      <c r="I133" s="8"/>
      <c r="J133" s="97"/>
      <c r="K133" s="6"/>
    </row>
    <row r="134" spans="1:11" ht="15" customHeight="1">
      <c r="A134" s="4"/>
      <c r="B134" s="40"/>
      <c r="C134" s="40"/>
      <c r="D134" s="13"/>
      <c r="E134" s="12"/>
      <c r="F134" s="7"/>
      <c r="G134" s="40"/>
      <c r="H134" s="6"/>
      <c r="I134" s="8"/>
      <c r="J134" s="97"/>
      <c r="K134" s="6"/>
    </row>
    <row r="135" spans="1:11" ht="15" customHeight="1">
      <c r="D135" s="17"/>
      <c r="E135" s="18"/>
      <c r="G135" s="19"/>
      <c r="I135" s="8"/>
      <c r="J135" s="39"/>
    </row>
    <row r="136" spans="1:11" ht="15" customHeight="1">
      <c r="D136" s="17"/>
      <c r="E136" s="18"/>
      <c r="G136" s="19"/>
      <c r="J136" s="39"/>
    </row>
    <row r="137" spans="1:11" ht="15" customHeight="1">
      <c r="D137" s="17"/>
      <c r="E137" s="18"/>
      <c r="G137" s="19"/>
      <c r="J137" s="39"/>
    </row>
    <row r="138" spans="1:11" ht="15" customHeight="1">
      <c r="D138" s="17"/>
      <c r="E138" s="18"/>
      <c r="G138" s="19"/>
      <c r="J138" s="39"/>
    </row>
    <row r="139" spans="1:11" ht="15" customHeight="1">
      <c r="D139" s="17"/>
      <c r="E139" s="18"/>
      <c r="G139" s="19"/>
      <c r="J139" s="39"/>
    </row>
    <row r="140" spans="1:11" ht="15" customHeight="1">
      <c r="D140" s="17"/>
      <c r="E140" s="18"/>
      <c r="G140" s="19"/>
      <c r="J140" s="39"/>
    </row>
    <row r="141" spans="1:11" ht="15" customHeight="1">
      <c r="D141" s="17"/>
      <c r="E141" s="18"/>
      <c r="G141" s="19"/>
      <c r="J141" s="39"/>
    </row>
    <row r="142" spans="1:11" ht="15" customHeight="1">
      <c r="D142" s="17"/>
      <c r="E142" s="18"/>
      <c r="G142" s="19"/>
      <c r="J142" s="39"/>
    </row>
    <row r="143" spans="1:11" ht="15" customHeight="1">
      <c r="D143" s="17"/>
      <c r="E143" s="18"/>
      <c r="G143" s="19"/>
      <c r="J143" s="39"/>
    </row>
    <row r="144" spans="1:11" ht="15" customHeight="1">
      <c r="D144" s="17"/>
      <c r="E144" s="18"/>
      <c r="G144" s="19"/>
      <c r="J144" s="39"/>
    </row>
    <row r="145" spans="1:10" ht="15" customHeight="1">
      <c r="D145" s="17"/>
      <c r="E145" s="18"/>
      <c r="G145" s="19"/>
      <c r="J145" s="39"/>
    </row>
    <row r="146" spans="1:10" ht="15" customHeight="1">
      <c r="D146" s="17"/>
      <c r="E146" s="18"/>
      <c r="G146" s="19"/>
      <c r="J146" s="39"/>
    </row>
    <row r="147" spans="1:10" ht="15" customHeight="1">
      <c r="D147" s="17"/>
      <c r="E147" s="18"/>
      <c r="G147" s="19"/>
      <c r="J147" s="39"/>
    </row>
    <row r="148" spans="1:10" ht="15" customHeight="1">
      <c r="D148" s="17"/>
      <c r="E148" s="18"/>
      <c r="G148" s="19"/>
      <c r="J148" s="39"/>
    </row>
    <row r="149" spans="1:10" ht="15" customHeight="1">
      <c r="D149" s="17"/>
      <c r="E149" s="18"/>
      <c r="G149" s="19"/>
      <c r="J149" s="39"/>
    </row>
    <row r="150" spans="1:10" ht="15" customHeight="1">
      <c r="D150" s="17"/>
      <c r="E150" s="18"/>
      <c r="G150" s="19"/>
      <c r="J150" s="39"/>
    </row>
    <row r="151" spans="1:10" ht="15" customHeight="1">
      <c r="D151" s="17"/>
      <c r="E151" s="18"/>
      <c r="G151" s="19"/>
      <c r="J151" s="39"/>
    </row>
    <row r="152" spans="1:10" ht="15" customHeight="1"/>
    <row r="153" spans="1:10" ht="15" customHeight="1"/>
    <row r="154" spans="1:10" ht="15" customHeight="1">
      <c r="A154" s="17"/>
    </row>
    <row r="155" spans="1:10" ht="15" customHeight="1"/>
    <row r="156" spans="1:10" ht="15" customHeight="1"/>
    <row r="157" spans="1:10" ht="15" customHeight="1">
      <c r="E157" s="18"/>
    </row>
    <row r="158" spans="1:10" ht="15" customHeight="1"/>
    <row r="159" spans="1:10" ht="15" customHeight="1"/>
    <row r="160" spans="1:1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spans="5:5" ht="15" customHeight="1"/>
    <row r="210" spans="5:5" ht="15" customHeight="1"/>
    <row r="211" spans="5:5" ht="15" customHeight="1"/>
    <row r="212" spans="5:5" ht="15" customHeight="1"/>
    <row r="213" spans="5:5" ht="15" customHeight="1"/>
    <row r="214" spans="5:5" ht="15" customHeight="1"/>
    <row r="215" spans="5:5" ht="15" customHeight="1"/>
    <row r="216" spans="5:5" ht="15" customHeight="1"/>
    <row r="217" spans="5:5" ht="15" customHeight="1">
      <c r="E217" s="18"/>
    </row>
    <row r="218" spans="5:5" ht="15" customHeight="1"/>
    <row r="219" spans="5:5" ht="15" customHeight="1"/>
    <row r="220" spans="5:5" ht="15" customHeight="1"/>
    <row r="221" spans="5:5" ht="15" customHeight="1"/>
    <row r="222" spans="5:5" ht="15" customHeight="1"/>
    <row r="223" spans="5:5" ht="15" customHeight="1"/>
    <row r="224" spans="5:5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spans="5:5" ht="15" customHeight="1"/>
    <row r="242" spans="5:5" ht="15" customHeight="1"/>
    <row r="243" spans="5:5" ht="15" customHeight="1"/>
    <row r="244" spans="5:5" ht="15" customHeight="1"/>
    <row r="245" spans="5:5" ht="15" customHeight="1"/>
    <row r="246" spans="5:5" ht="15" customHeight="1"/>
    <row r="247" spans="5:5" ht="15" customHeight="1"/>
    <row r="248" spans="5:5" ht="15" customHeight="1"/>
    <row r="249" spans="5:5" ht="15" customHeight="1"/>
    <row r="250" spans="5:5" ht="15" customHeight="1"/>
    <row r="251" spans="5:5" ht="15" customHeight="1"/>
    <row r="252" spans="5:5" ht="15" customHeight="1"/>
    <row r="253" spans="5:5" ht="15" customHeight="1"/>
    <row r="254" spans="5:5" ht="15" customHeight="1"/>
    <row r="255" spans="5:5" ht="15" customHeight="1"/>
    <row r="256" spans="5:5" ht="15" customHeight="1">
      <c r="E256" s="18"/>
    </row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spans="14:14" ht="15" customHeight="1"/>
    <row r="274" spans="14:14" ht="15" customHeight="1"/>
    <row r="275" spans="14:14" ht="15" customHeight="1"/>
    <row r="276" spans="14:14" ht="15" customHeight="1"/>
    <row r="277" spans="14:14" ht="15" customHeight="1"/>
    <row r="278" spans="14:14" ht="15" customHeight="1"/>
    <row r="279" spans="14:14" ht="15" customHeight="1"/>
    <row r="280" spans="14:14" ht="15" customHeight="1"/>
    <row r="281" spans="14:14" ht="15" customHeight="1"/>
    <row r="282" spans="14:14" ht="15" customHeight="1"/>
    <row r="283" spans="14:14" ht="15" customHeight="1"/>
    <row r="284" spans="14:14" ht="15" customHeight="1"/>
    <row r="285" spans="14:14" ht="15" customHeight="1">
      <c r="N285" s="14"/>
    </row>
    <row r="286" spans="14:14" ht="15" customHeight="1">
      <c r="N286" s="14"/>
    </row>
    <row r="287" spans="14:14" ht="15" customHeight="1">
      <c r="N287" s="14"/>
    </row>
    <row r="288" spans="14:14" ht="15" customHeight="1"/>
    <row r="289" spans="12:13" ht="15" customHeight="1"/>
    <row r="290" spans="12:13" ht="15" customHeight="1"/>
    <row r="291" spans="12:13" ht="15" customHeight="1"/>
    <row r="292" spans="12:13" ht="15" customHeight="1">
      <c r="L292" s="15"/>
      <c r="M292" s="15"/>
    </row>
    <row r="293" spans="12:13" ht="15" customHeight="1">
      <c r="L293" s="15"/>
      <c r="M293" s="15"/>
    </row>
    <row r="294" spans="12:13" ht="15" customHeight="1">
      <c r="L294" s="15"/>
      <c r="M294" s="15"/>
    </row>
    <row r="295" spans="12:13" ht="15" customHeight="1"/>
    <row r="296" spans="12:13" ht="15" customHeight="1"/>
    <row r="297" spans="12:13" ht="15" customHeight="1"/>
    <row r="298" spans="12:13" ht="15" customHeight="1"/>
    <row r="299" spans="12:13" ht="15" customHeight="1"/>
    <row r="300" spans="12:13" ht="15" customHeight="1"/>
    <row r="301" spans="12:13" ht="15" customHeight="1"/>
    <row r="302" spans="12:13" ht="15" customHeight="1"/>
    <row r="303" spans="12:13" ht="15" customHeight="1"/>
    <row r="304" spans="12:13" ht="15" customHeight="1"/>
    <row r="305" spans="5:5" ht="15" customHeight="1"/>
    <row r="306" spans="5:5" ht="15" customHeight="1"/>
    <row r="307" spans="5:5" ht="15" customHeight="1"/>
    <row r="308" spans="5:5" ht="15" customHeight="1"/>
    <row r="309" spans="5:5" ht="15" customHeight="1"/>
    <row r="310" spans="5:5" ht="15" customHeight="1"/>
    <row r="311" spans="5:5" ht="15" customHeight="1"/>
    <row r="312" spans="5:5" ht="15" customHeight="1"/>
    <row r="313" spans="5:5" ht="15" customHeight="1"/>
    <row r="314" spans="5:5" ht="15" customHeight="1"/>
    <row r="315" spans="5:5" ht="15" customHeight="1">
      <c r="E315" s="18"/>
    </row>
    <row r="316" spans="5:5" ht="15" customHeight="1"/>
    <row r="317" spans="5:5" ht="15" customHeight="1"/>
    <row r="318" spans="5:5" ht="15" customHeight="1"/>
    <row r="319" spans="5:5" ht="15" customHeight="1"/>
    <row r="320" spans="5:5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spans="5:5" ht="15" customHeight="1"/>
    <row r="370" spans="5:5" ht="15" customHeight="1"/>
    <row r="371" spans="5:5" ht="15" customHeight="1"/>
    <row r="372" spans="5:5" ht="15" customHeight="1">
      <c r="E372" s="18"/>
    </row>
    <row r="373" spans="5:5" ht="15" customHeight="1"/>
    <row r="374" spans="5:5" ht="15" customHeight="1"/>
    <row r="375" spans="5:5" ht="15" customHeight="1"/>
    <row r="376" spans="5:5" ht="15" customHeight="1"/>
    <row r="377" spans="5:5" ht="15" customHeight="1"/>
    <row r="378" spans="5:5" ht="15" customHeight="1"/>
    <row r="379" spans="5:5" ht="15" customHeight="1"/>
    <row r="380" spans="5:5" ht="15" customHeight="1"/>
    <row r="381" spans="5:5" ht="15" customHeight="1"/>
    <row r="382" spans="5:5" ht="15" customHeight="1"/>
    <row r="383" spans="5:5" ht="15" customHeight="1"/>
    <row r="384" spans="5:5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spans="5:5" ht="15" customHeight="1"/>
    <row r="402" spans="5:5" ht="15" customHeight="1"/>
    <row r="403" spans="5:5" ht="15" customHeight="1"/>
    <row r="404" spans="5:5" ht="15" customHeight="1"/>
    <row r="405" spans="5:5" ht="15" customHeight="1"/>
    <row r="406" spans="5:5" ht="15" customHeight="1"/>
    <row r="407" spans="5:5" ht="15" customHeight="1"/>
    <row r="408" spans="5:5" ht="15" customHeight="1"/>
    <row r="409" spans="5:5" ht="15" customHeight="1"/>
    <row r="415" spans="5:5">
      <c r="E415" s="18"/>
    </row>
    <row r="427" spans="5:5">
      <c r="E427" s="37"/>
    </row>
    <row r="441" spans="5:5">
      <c r="E441" s="37"/>
    </row>
    <row r="443" spans="5:5">
      <c r="E443" s="37"/>
    </row>
    <row r="444" spans="5:5">
      <c r="E444" s="37"/>
    </row>
    <row r="445" spans="5:5">
      <c r="E445" s="37"/>
    </row>
    <row r="452" spans="5:5">
      <c r="E452" s="37"/>
    </row>
    <row r="473" spans="5:5">
      <c r="E473" s="18"/>
    </row>
    <row r="530" spans="5:5">
      <c r="E530" s="18"/>
    </row>
    <row r="567" spans="12:12">
      <c r="L567" s="40"/>
    </row>
    <row r="568" spans="12:12">
      <c r="L568" s="40"/>
    </row>
    <row r="569" spans="12:12">
      <c r="L569" s="40"/>
    </row>
    <row r="570" spans="12:12">
      <c r="L570" s="40"/>
    </row>
    <row r="571" spans="12:12">
      <c r="L571" s="40"/>
    </row>
    <row r="572" spans="12:12">
      <c r="L572" s="40"/>
    </row>
    <row r="623" spans="5:5">
      <c r="E623" s="18"/>
    </row>
    <row r="651" spans="5:5">
      <c r="E651" s="37"/>
    </row>
    <row r="655" spans="5:5" ht="9.75" customHeight="1"/>
    <row r="659" ht="11.25" customHeight="1"/>
    <row r="721" spans="5:5">
      <c r="E721" s="18"/>
    </row>
    <row r="741" spans="5:5">
      <c r="E741" s="37"/>
    </row>
    <row r="773" spans="5:5">
      <c r="E773" s="18"/>
    </row>
    <row r="823" spans="5:10">
      <c r="J823" s="7"/>
    </row>
    <row r="824" spans="5:10">
      <c r="J824" s="7"/>
    </row>
    <row r="825" spans="5:10">
      <c r="J825" s="7"/>
    </row>
    <row r="826" spans="5:10">
      <c r="J826" s="7"/>
    </row>
    <row r="827" spans="5:10">
      <c r="J827" s="7"/>
    </row>
    <row r="828" spans="5:10">
      <c r="J828" s="7"/>
    </row>
    <row r="829" spans="5:10">
      <c r="J829" s="7"/>
    </row>
    <row r="831" spans="5:10">
      <c r="E831" s="18"/>
    </row>
  </sheetData>
  <mergeCells count="2">
    <mergeCell ref="A1:B1"/>
    <mergeCell ref="C1:L1"/>
  </mergeCells>
  <pageMargins left="0.45" right="0.2" top="0.75" bottom="0.25" header="0.5" footer="0.3"/>
  <pageSetup paperSize="9" orientation="portrait" verticalDpi="200" r:id="rId1"/>
  <headerFooter>
    <oddHeader>&amp;RPage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FA23"/>
  <sheetViews>
    <sheetView view="pageBreakPreview" topLeftCell="A10" zoomScaleSheetLayoutView="100" workbookViewId="0">
      <selection activeCell="D3" sqref="D3:L4"/>
    </sheetView>
  </sheetViews>
  <sheetFormatPr defaultRowHeight="15.75"/>
  <cols>
    <col min="1" max="1" width="7.42578125" style="11" customWidth="1"/>
    <col min="2" max="2" width="9.140625" style="11"/>
    <col min="3" max="3" width="9.140625" style="11" customWidth="1"/>
    <col min="4" max="4" width="12.7109375" style="11" customWidth="1"/>
    <col min="5" max="5" width="24.42578125" style="11" customWidth="1"/>
    <col min="6" max="6" width="2.28515625" style="11" customWidth="1"/>
    <col min="7" max="7" width="13" style="11" customWidth="1"/>
    <col min="8" max="8" width="2.42578125" style="11" customWidth="1"/>
    <col min="9" max="9" width="14.5703125" style="11" customWidth="1"/>
    <col min="10" max="10" width="2.5703125" style="11" customWidth="1"/>
    <col min="11" max="11" width="13.140625" style="11" customWidth="1"/>
    <col min="12" max="12" width="2.85546875" style="11" customWidth="1"/>
    <col min="13" max="13" width="11.7109375" style="11" customWidth="1"/>
    <col min="14" max="14" width="2.5703125" style="11" customWidth="1"/>
    <col min="15" max="16384" width="9.140625" style="11"/>
  </cols>
  <sheetData>
    <row r="1" spans="1:1509" ht="15.75" customHeight="1">
      <c r="E1" s="437" t="s">
        <v>61</v>
      </c>
      <c r="F1" s="437"/>
      <c r="G1" s="437"/>
      <c r="H1" s="437"/>
      <c r="I1" s="437"/>
    </row>
    <row r="3" spans="1:1509" ht="15.75" customHeight="1">
      <c r="C3" s="94"/>
      <c r="D3" s="440" t="s">
        <v>329</v>
      </c>
      <c r="E3" s="440"/>
      <c r="F3" s="440"/>
      <c r="G3" s="440"/>
      <c r="H3" s="440"/>
      <c r="I3" s="440"/>
      <c r="J3" s="440"/>
      <c r="K3" s="440"/>
      <c r="L3" s="440"/>
    </row>
    <row r="4" spans="1:1509" ht="42.75" customHeight="1">
      <c r="B4" s="94"/>
      <c r="C4" s="94"/>
      <c r="D4" s="440"/>
      <c r="E4" s="440"/>
      <c r="F4" s="440"/>
      <c r="G4" s="440"/>
      <c r="H4" s="440"/>
      <c r="I4" s="440"/>
      <c r="J4" s="440"/>
      <c r="K4" s="440"/>
      <c r="L4" s="440"/>
    </row>
    <row r="5" spans="1:1509">
      <c r="B5" s="94"/>
      <c r="C5" s="94"/>
      <c r="D5" s="94"/>
      <c r="E5" s="94"/>
      <c r="F5" s="94"/>
      <c r="G5" s="94"/>
      <c r="H5" s="94"/>
      <c r="I5" s="94"/>
    </row>
    <row r="7" spans="1:1509" s="304" customFormat="1">
      <c r="A7" s="438" t="s">
        <v>19</v>
      </c>
      <c r="B7" s="433" t="s">
        <v>167</v>
      </c>
      <c r="C7" s="441"/>
      <c r="D7" s="434"/>
      <c r="E7" s="433" t="s">
        <v>168</v>
      </c>
      <c r="F7" s="434"/>
      <c r="G7" s="433" t="s">
        <v>169</v>
      </c>
      <c r="H7" s="434"/>
      <c r="I7" s="433" t="s">
        <v>170</v>
      </c>
      <c r="J7" s="434"/>
      <c r="K7" s="433" t="s">
        <v>171</v>
      </c>
      <c r="L7" s="434"/>
      <c r="M7" s="433" t="s">
        <v>172</v>
      </c>
      <c r="N7" s="434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  <c r="NT7" s="5"/>
      <c r="NU7" s="5"/>
      <c r="NV7" s="5"/>
      <c r="NW7" s="5"/>
      <c r="NX7" s="5"/>
      <c r="NY7" s="5"/>
      <c r="NZ7" s="5"/>
      <c r="OA7" s="5"/>
      <c r="OB7" s="5"/>
      <c r="OC7" s="5"/>
      <c r="OD7" s="5"/>
      <c r="OE7" s="5"/>
      <c r="OF7" s="5"/>
      <c r="OG7" s="5"/>
      <c r="OH7" s="5"/>
      <c r="OI7" s="5"/>
      <c r="OJ7" s="5"/>
      <c r="OK7" s="5"/>
      <c r="OL7" s="5"/>
      <c r="OM7" s="5"/>
      <c r="ON7" s="5"/>
      <c r="OO7" s="5"/>
      <c r="OP7" s="5"/>
      <c r="OQ7" s="5"/>
      <c r="OR7" s="5"/>
      <c r="OS7" s="5"/>
      <c r="OT7" s="5"/>
      <c r="OU7" s="5"/>
      <c r="OV7" s="5"/>
      <c r="OW7" s="5"/>
      <c r="OX7" s="5"/>
      <c r="OY7" s="5"/>
      <c r="OZ7" s="5"/>
      <c r="PA7" s="5"/>
      <c r="PB7" s="5"/>
      <c r="PC7" s="5"/>
      <c r="PD7" s="5"/>
      <c r="PE7" s="5"/>
      <c r="PF7" s="5"/>
      <c r="PG7" s="5"/>
      <c r="PH7" s="5"/>
      <c r="PI7" s="5"/>
      <c r="PJ7" s="5"/>
      <c r="PK7" s="5"/>
      <c r="PL7" s="5"/>
      <c r="PM7" s="5"/>
      <c r="PN7" s="5"/>
      <c r="PO7" s="5"/>
      <c r="PP7" s="5"/>
      <c r="PQ7" s="5"/>
      <c r="PR7" s="5"/>
      <c r="PS7" s="5"/>
      <c r="PT7" s="5"/>
      <c r="PU7" s="5"/>
      <c r="PV7" s="5"/>
      <c r="PW7" s="5"/>
      <c r="PX7" s="5"/>
      <c r="PY7" s="5"/>
      <c r="PZ7" s="5"/>
      <c r="QA7" s="5"/>
      <c r="QB7" s="5"/>
      <c r="QC7" s="5"/>
      <c r="QD7" s="5"/>
      <c r="QE7" s="5"/>
      <c r="QF7" s="5"/>
      <c r="QG7" s="5"/>
      <c r="QH7" s="5"/>
      <c r="QI7" s="5"/>
      <c r="QJ7" s="5"/>
      <c r="QK7" s="5"/>
      <c r="QL7" s="5"/>
      <c r="QM7" s="5"/>
      <c r="QN7" s="5"/>
      <c r="QO7" s="5"/>
      <c r="QP7" s="5"/>
      <c r="QQ7" s="5"/>
      <c r="QR7" s="5"/>
      <c r="QS7" s="5"/>
      <c r="QT7" s="5"/>
      <c r="QU7" s="5"/>
      <c r="QV7" s="5"/>
      <c r="QW7" s="5"/>
      <c r="QX7" s="5"/>
      <c r="QY7" s="5"/>
      <c r="QZ7" s="5"/>
      <c r="RA7" s="5"/>
      <c r="RB7" s="5"/>
      <c r="RC7" s="5"/>
      <c r="RD7" s="5"/>
      <c r="RE7" s="5"/>
      <c r="RF7" s="5"/>
      <c r="RG7" s="5"/>
      <c r="RH7" s="5"/>
      <c r="RI7" s="5"/>
      <c r="RJ7" s="5"/>
      <c r="RK7" s="5"/>
      <c r="RL7" s="5"/>
      <c r="RM7" s="5"/>
      <c r="RN7" s="5"/>
      <c r="RO7" s="5"/>
      <c r="RP7" s="5"/>
      <c r="RQ7" s="5"/>
      <c r="RR7" s="5"/>
      <c r="RS7" s="5"/>
      <c r="RT7" s="5"/>
      <c r="RU7" s="5"/>
      <c r="RV7" s="5"/>
      <c r="RW7" s="5"/>
      <c r="RX7" s="5"/>
      <c r="RY7" s="5"/>
      <c r="RZ7" s="5"/>
      <c r="SA7" s="5"/>
      <c r="SB7" s="5"/>
      <c r="SC7" s="5"/>
      <c r="SD7" s="5"/>
      <c r="SE7" s="5"/>
      <c r="SF7" s="5"/>
      <c r="SG7" s="5"/>
      <c r="SH7" s="5"/>
      <c r="SI7" s="5"/>
      <c r="SJ7" s="5"/>
      <c r="SK7" s="5"/>
      <c r="SL7" s="5"/>
      <c r="SM7" s="5"/>
      <c r="SN7" s="5"/>
      <c r="SO7" s="5"/>
      <c r="SP7" s="5"/>
      <c r="SQ7" s="5"/>
      <c r="SR7" s="5"/>
      <c r="SS7" s="5"/>
      <c r="ST7" s="5"/>
      <c r="SU7" s="5"/>
      <c r="SV7" s="5"/>
      <c r="SW7" s="5"/>
      <c r="SX7" s="5"/>
      <c r="SY7" s="5"/>
      <c r="SZ7" s="5"/>
      <c r="TA7" s="5"/>
      <c r="TB7" s="5"/>
      <c r="TC7" s="5"/>
      <c r="TD7" s="5"/>
      <c r="TE7" s="5"/>
      <c r="TF7" s="5"/>
      <c r="TG7" s="5"/>
      <c r="TH7" s="5"/>
      <c r="TI7" s="5"/>
      <c r="TJ7" s="5"/>
      <c r="TK7" s="5"/>
      <c r="TL7" s="5"/>
      <c r="TM7" s="5"/>
      <c r="TN7" s="5"/>
      <c r="TO7" s="5"/>
      <c r="TP7" s="5"/>
      <c r="TQ7" s="5"/>
      <c r="TR7" s="5"/>
      <c r="TS7" s="5"/>
      <c r="TT7" s="5"/>
      <c r="TU7" s="5"/>
      <c r="TV7" s="5"/>
      <c r="TW7" s="5"/>
      <c r="TX7" s="5"/>
      <c r="TY7" s="5"/>
      <c r="TZ7" s="5"/>
      <c r="UA7" s="5"/>
      <c r="UB7" s="5"/>
      <c r="UC7" s="5"/>
      <c r="UD7" s="5"/>
      <c r="UE7" s="5"/>
      <c r="UF7" s="5"/>
      <c r="UG7" s="5"/>
      <c r="UH7" s="5"/>
      <c r="UI7" s="5"/>
      <c r="UJ7" s="5"/>
      <c r="UK7" s="5"/>
      <c r="UL7" s="5"/>
      <c r="UM7" s="5"/>
      <c r="UN7" s="5"/>
      <c r="UO7" s="5"/>
      <c r="UP7" s="5"/>
      <c r="UQ7" s="5"/>
      <c r="UR7" s="5"/>
      <c r="US7" s="5"/>
      <c r="UT7" s="5"/>
      <c r="UU7" s="5"/>
      <c r="UV7" s="5"/>
      <c r="UW7" s="5"/>
      <c r="UX7" s="5"/>
      <c r="UY7" s="5"/>
      <c r="UZ7" s="5"/>
      <c r="VA7" s="5"/>
      <c r="VB7" s="5"/>
      <c r="VC7" s="5"/>
      <c r="VD7" s="5"/>
      <c r="VE7" s="5"/>
      <c r="VF7" s="5"/>
      <c r="VG7" s="5"/>
      <c r="VH7" s="5"/>
      <c r="VI7" s="5"/>
      <c r="VJ7" s="5"/>
      <c r="VK7" s="5"/>
      <c r="VL7" s="5"/>
      <c r="VM7" s="5"/>
      <c r="VN7" s="5"/>
      <c r="VO7" s="5"/>
      <c r="VP7" s="5"/>
      <c r="VQ7" s="5"/>
      <c r="VR7" s="5"/>
      <c r="VS7" s="5"/>
      <c r="VT7" s="5"/>
      <c r="VU7" s="5"/>
      <c r="VV7" s="5"/>
      <c r="VW7" s="5"/>
      <c r="VX7" s="5"/>
      <c r="VY7" s="5"/>
      <c r="VZ7" s="5"/>
      <c r="WA7" s="5"/>
      <c r="WB7" s="5"/>
      <c r="WC7" s="5"/>
      <c r="WD7" s="5"/>
      <c r="WE7" s="5"/>
      <c r="WF7" s="5"/>
      <c r="WG7" s="5"/>
      <c r="WH7" s="5"/>
      <c r="WI7" s="5"/>
      <c r="WJ7" s="5"/>
      <c r="WK7" s="5"/>
      <c r="WL7" s="5"/>
      <c r="WM7" s="5"/>
      <c r="WN7" s="5"/>
      <c r="WO7" s="5"/>
      <c r="WP7" s="5"/>
      <c r="WQ7" s="5"/>
      <c r="WR7" s="5"/>
      <c r="WS7" s="5"/>
      <c r="WT7" s="5"/>
      <c r="WU7" s="5"/>
      <c r="WV7" s="5"/>
      <c r="WW7" s="5"/>
      <c r="WX7" s="5"/>
      <c r="WY7" s="5"/>
      <c r="WZ7" s="5"/>
      <c r="XA7" s="5"/>
      <c r="XB7" s="5"/>
      <c r="XC7" s="5"/>
      <c r="XD7" s="5"/>
      <c r="XE7" s="5"/>
      <c r="XF7" s="5"/>
      <c r="XG7" s="5"/>
      <c r="XH7" s="5"/>
      <c r="XI7" s="5"/>
      <c r="XJ7" s="5"/>
      <c r="XK7" s="5"/>
      <c r="XL7" s="5"/>
      <c r="XM7" s="5"/>
      <c r="XN7" s="5"/>
      <c r="XO7" s="5"/>
      <c r="XP7" s="5"/>
      <c r="XQ7" s="5"/>
      <c r="XR7" s="5"/>
      <c r="XS7" s="5"/>
      <c r="XT7" s="5"/>
      <c r="XU7" s="5"/>
      <c r="XV7" s="5"/>
      <c r="XW7" s="5"/>
      <c r="XX7" s="5"/>
      <c r="XY7" s="5"/>
      <c r="XZ7" s="5"/>
      <c r="YA7" s="5"/>
      <c r="YB7" s="5"/>
      <c r="YC7" s="5"/>
      <c r="YD7" s="5"/>
      <c r="YE7" s="5"/>
      <c r="YF7" s="5"/>
      <c r="YG7" s="5"/>
      <c r="YH7" s="5"/>
      <c r="YI7" s="5"/>
      <c r="YJ7" s="5"/>
      <c r="YK7" s="5"/>
      <c r="YL7" s="5"/>
      <c r="YM7" s="5"/>
      <c r="YN7" s="5"/>
      <c r="YO7" s="5"/>
      <c r="YP7" s="5"/>
      <c r="YQ7" s="5"/>
      <c r="YR7" s="5"/>
      <c r="YS7" s="5"/>
      <c r="YT7" s="5"/>
      <c r="YU7" s="5"/>
      <c r="YV7" s="5"/>
      <c r="YW7" s="5"/>
      <c r="YX7" s="5"/>
      <c r="YY7" s="5"/>
      <c r="YZ7" s="5"/>
      <c r="ZA7" s="5"/>
      <c r="ZB7" s="5"/>
      <c r="ZC7" s="5"/>
      <c r="ZD7" s="5"/>
      <c r="ZE7" s="5"/>
      <c r="ZF7" s="5"/>
      <c r="ZG7" s="5"/>
      <c r="ZH7" s="5"/>
      <c r="ZI7" s="5"/>
      <c r="ZJ7" s="5"/>
      <c r="ZK7" s="5"/>
      <c r="ZL7" s="5"/>
      <c r="ZM7" s="5"/>
      <c r="ZN7" s="5"/>
      <c r="ZO7" s="5"/>
      <c r="ZP7" s="5"/>
      <c r="ZQ7" s="5"/>
      <c r="ZR7" s="5"/>
      <c r="ZS7" s="5"/>
      <c r="ZT7" s="5"/>
      <c r="ZU7" s="5"/>
      <c r="ZV7" s="5"/>
      <c r="ZW7" s="5"/>
      <c r="ZX7" s="5"/>
      <c r="ZY7" s="5"/>
      <c r="ZZ7" s="5"/>
      <c r="AAA7" s="5"/>
      <c r="AAB7" s="5"/>
      <c r="AAC7" s="5"/>
      <c r="AAD7" s="5"/>
      <c r="AAE7" s="5"/>
      <c r="AAF7" s="5"/>
      <c r="AAG7" s="5"/>
      <c r="AAH7" s="5"/>
      <c r="AAI7" s="5"/>
      <c r="AAJ7" s="5"/>
      <c r="AAK7" s="5"/>
      <c r="AAL7" s="5"/>
      <c r="AAM7" s="5"/>
      <c r="AAN7" s="5"/>
      <c r="AAO7" s="5"/>
      <c r="AAP7" s="5"/>
      <c r="AAQ7" s="5"/>
      <c r="AAR7" s="5"/>
      <c r="AAS7" s="5"/>
      <c r="AAT7" s="5"/>
      <c r="AAU7" s="5"/>
      <c r="AAV7" s="5"/>
      <c r="AAW7" s="5"/>
      <c r="AAX7" s="5"/>
      <c r="AAY7" s="5"/>
      <c r="AAZ7" s="5"/>
      <c r="ABA7" s="5"/>
      <c r="ABB7" s="5"/>
      <c r="ABC7" s="5"/>
      <c r="ABD7" s="5"/>
      <c r="ABE7" s="5"/>
      <c r="ABF7" s="5"/>
      <c r="ABG7" s="5"/>
      <c r="ABH7" s="5"/>
      <c r="ABI7" s="5"/>
      <c r="ABJ7" s="5"/>
      <c r="ABK7" s="5"/>
      <c r="ABL7" s="5"/>
      <c r="ABM7" s="5"/>
      <c r="ABN7" s="5"/>
      <c r="ABO7" s="5"/>
      <c r="ABP7" s="5"/>
      <c r="ABQ7" s="5"/>
      <c r="ABR7" s="5"/>
      <c r="ABS7" s="5"/>
      <c r="ABT7" s="5"/>
      <c r="ABU7" s="5"/>
      <c r="ABV7" s="5"/>
      <c r="ABW7" s="5"/>
      <c r="ABX7" s="5"/>
      <c r="ABY7" s="5"/>
      <c r="ABZ7" s="5"/>
      <c r="ACA7" s="5"/>
      <c r="ACB7" s="5"/>
      <c r="ACC7" s="5"/>
      <c r="ACD7" s="5"/>
      <c r="ACE7" s="5"/>
      <c r="ACF7" s="5"/>
      <c r="ACG7" s="5"/>
      <c r="ACH7" s="5"/>
      <c r="ACI7" s="5"/>
      <c r="ACJ7" s="5"/>
      <c r="ACK7" s="5"/>
      <c r="ACL7" s="5"/>
      <c r="ACM7" s="5"/>
      <c r="ACN7" s="5"/>
      <c r="ACO7" s="5"/>
      <c r="ACP7" s="5"/>
      <c r="ACQ7" s="5"/>
      <c r="ACR7" s="5"/>
      <c r="ACS7" s="5"/>
      <c r="ACT7" s="5"/>
      <c r="ACU7" s="5"/>
      <c r="ACV7" s="5"/>
      <c r="ACW7" s="5"/>
      <c r="ACX7" s="5"/>
      <c r="ACY7" s="5"/>
      <c r="ACZ7" s="5"/>
      <c r="ADA7" s="5"/>
      <c r="ADB7" s="5"/>
      <c r="ADC7" s="5"/>
      <c r="ADD7" s="5"/>
      <c r="ADE7" s="5"/>
      <c r="ADF7" s="5"/>
      <c r="ADG7" s="5"/>
      <c r="ADH7" s="5"/>
      <c r="ADI7" s="5"/>
      <c r="ADJ7" s="5"/>
      <c r="ADK7" s="5"/>
      <c r="ADL7" s="5"/>
      <c r="ADM7" s="5"/>
      <c r="ADN7" s="5"/>
      <c r="ADO7" s="5"/>
      <c r="ADP7" s="5"/>
      <c r="ADQ7" s="5"/>
      <c r="ADR7" s="5"/>
      <c r="ADS7" s="5"/>
      <c r="ADT7" s="5"/>
      <c r="ADU7" s="5"/>
      <c r="ADV7" s="5"/>
      <c r="ADW7" s="5"/>
      <c r="ADX7" s="5"/>
      <c r="ADY7" s="5"/>
      <c r="ADZ7" s="5"/>
      <c r="AEA7" s="5"/>
      <c r="AEB7" s="5"/>
      <c r="AEC7" s="5"/>
      <c r="AED7" s="5"/>
      <c r="AEE7" s="5"/>
      <c r="AEF7" s="5"/>
      <c r="AEG7" s="5"/>
      <c r="AEH7" s="5"/>
      <c r="AEI7" s="5"/>
      <c r="AEJ7" s="5"/>
      <c r="AEK7" s="5"/>
      <c r="AEL7" s="5"/>
      <c r="AEM7" s="5"/>
      <c r="AEN7" s="5"/>
      <c r="AEO7" s="5"/>
      <c r="AEP7" s="5"/>
      <c r="AEQ7" s="5"/>
      <c r="AER7" s="5"/>
      <c r="AES7" s="5"/>
      <c r="AET7" s="5"/>
      <c r="AEU7" s="5"/>
      <c r="AEV7" s="5"/>
      <c r="AEW7" s="5"/>
      <c r="AEX7" s="5"/>
      <c r="AEY7" s="5"/>
      <c r="AEZ7" s="5"/>
      <c r="AFA7" s="5"/>
      <c r="AFB7" s="5"/>
      <c r="AFC7" s="5"/>
      <c r="AFD7" s="5"/>
      <c r="AFE7" s="5"/>
      <c r="AFF7" s="5"/>
      <c r="AFG7" s="5"/>
      <c r="AFH7" s="5"/>
      <c r="AFI7" s="5"/>
      <c r="AFJ7" s="5"/>
      <c r="AFK7" s="5"/>
      <c r="AFL7" s="5"/>
      <c r="AFM7" s="5"/>
      <c r="AFN7" s="5"/>
      <c r="AFO7" s="5"/>
      <c r="AFP7" s="5"/>
      <c r="AFQ7" s="5"/>
      <c r="AFR7" s="5"/>
      <c r="AFS7" s="5"/>
      <c r="AFT7" s="5"/>
      <c r="AFU7" s="5"/>
      <c r="AFV7" s="5"/>
      <c r="AFW7" s="5"/>
      <c r="AFX7" s="5"/>
      <c r="AFY7" s="5"/>
      <c r="AFZ7" s="5"/>
      <c r="AGA7" s="5"/>
      <c r="AGB7" s="5"/>
      <c r="AGC7" s="5"/>
      <c r="AGD7" s="5"/>
      <c r="AGE7" s="5"/>
      <c r="AGF7" s="5"/>
      <c r="AGG7" s="5"/>
      <c r="AGH7" s="5"/>
      <c r="AGI7" s="5"/>
      <c r="AGJ7" s="5"/>
      <c r="AGK7" s="5"/>
      <c r="AGL7" s="5"/>
      <c r="AGM7" s="5"/>
      <c r="AGN7" s="5"/>
      <c r="AGO7" s="5"/>
      <c r="AGP7" s="5"/>
      <c r="AGQ7" s="5"/>
      <c r="AGR7" s="5"/>
      <c r="AGS7" s="5"/>
      <c r="AGT7" s="5"/>
      <c r="AGU7" s="5"/>
      <c r="AGV7" s="5"/>
      <c r="AGW7" s="5"/>
      <c r="AGX7" s="5"/>
      <c r="AGY7" s="5"/>
      <c r="AGZ7" s="5"/>
      <c r="AHA7" s="5"/>
      <c r="AHB7" s="5"/>
      <c r="AHC7" s="5"/>
      <c r="AHD7" s="5"/>
      <c r="AHE7" s="5"/>
      <c r="AHF7" s="5"/>
      <c r="AHG7" s="5"/>
      <c r="AHH7" s="5"/>
      <c r="AHI7" s="5"/>
      <c r="AHJ7" s="5"/>
      <c r="AHK7" s="5"/>
      <c r="AHL7" s="5"/>
      <c r="AHM7" s="5"/>
      <c r="AHN7" s="5"/>
      <c r="AHO7" s="5"/>
      <c r="AHP7" s="5"/>
      <c r="AHQ7" s="5"/>
      <c r="AHR7" s="5"/>
      <c r="AHS7" s="5"/>
      <c r="AHT7" s="5"/>
      <c r="AHU7" s="5"/>
      <c r="AHV7" s="5"/>
      <c r="AHW7" s="5"/>
      <c r="AHX7" s="5"/>
      <c r="AHY7" s="5"/>
      <c r="AHZ7" s="5"/>
      <c r="AIA7" s="5"/>
      <c r="AIB7" s="5"/>
      <c r="AIC7" s="5"/>
      <c r="AID7" s="5"/>
      <c r="AIE7" s="5"/>
      <c r="AIF7" s="5"/>
      <c r="AIG7" s="5"/>
      <c r="AIH7" s="5"/>
      <c r="AII7" s="5"/>
      <c r="AIJ7" s="5"/>
      <c r="AIK7" s="5"/>
      <c r="AIL7" s="5"/>
      <c r="AIM7" s="5"/>
      <c r="AIN7" s="5"/>
      <c r="AIO7" s="5"/>
      <c r="AIP7" s="5"/>
      <c r="AIQ7" s="5"/>
      <c r="AIR7" s="5"/>
      <c r="AIS7" s="5"/>
      <c r="AIT7" s="5"/>
      <c r="AIU7" s="5"/>
      <c r="AIV7" s="5"/>
      <c r="AIW7" s="5"/>
      <c r="AIX7" s="5"/>
      <c r="AIY7" s="5"/>
      <c r="AIZ7" s="5"/>
      <c r="AJA7" s="5"/>
      <c r="AJB7" s="5"/>
      <c r="AJC7" s="5"/>
      <c r="AJD7" s="5"/>
      <c r="AJE7" s="5"/>
      <c r="AJF7" s="5"/>
      <c r="AJG7" s="5"/>
      <c r="AJH7" s="5"/>
      <c r="AJI7" s="5"/>
      <c r="AJJ7" s="5"/>
      <c r="AJK7" s="5"/>
      <c r="AJL7" s="5"/>
      <c r="AJM7" s="5"/>
      <c r="AJN7" s="5"/>
      <c r="AJO7" s="5"/>
      <c r="AJP7" s="5"/>
      <c r="AJQ7" s="5"/>
      <c r="AJR7" s="5"/>
      <c r="AJS7" s="5"/>
      <c r="AJT7" s="5"/>
      <c r="AJU7" s="5"/>
      <c r="AJV7" s="5"/>
      <c r="AJW7" s="5"/>
      <c r="AJX7" s="5"/>
      <c r="AJY7" s="5"/>
      <c r="AJZ7" s="5"/>
      <c r="AKA7" s="5"/>
      <c r="AKB7" s="5"/>
      <c r="AKC7" s="5"/>
      <c r="AKD7" s="5"/>
      <c r="AKE7" s="5"/>
      <c r="AKF7" s="5"/>
      <c r="AKG7" s="5"/>
      <c r="AKH7" s="5"/>
      <c r="AKI7" s="5"/>
      <c r="AKJ7" s="5"/>
      <c r="AKK7" s="5"/>
      <c r="AKL7" s="5"/>
      <c r="AKM7" s="5"/>
      <c r="AKN7" s="5"/>
      <c r="AKO7" s="5"/>
      <c r="AKP7" s="5"/>
      <c r="AKQ7" s="5"/>
      <c r="AKR7" s="5"/>
      <c r="AKS7" s="5"/>
      <c r="AKT7" s="5"/>
      <c r="AKU7" s="5"/>
      <c r="AKV7" s="5"/>
      <c r="AKW7" s="5"/>
      <c r="AKX7" s="5"/>
      <c r="AKY7" s="5"/>
      <c r="AKZ7" s="5"/>
      <c r="ALA7" s="5"/>
      <c r="ALB7" s="5"/>
      <c r="ALC7" s="5"/>
      <c r="ALD7" s="5"/>
      <c r="ALE7" s="5"/>
      <c r="ALF7" s="5"/>
      <c r="ALG7" s="5"/>
      <c r="ALH7" s="5"/>
      <c r="ALI7" s="5"/>
      <c r="ALJ7" s="5"/>
      <c r="ALK7" s="5"/>
      <c r="ALL7" s="5"/>
      <c r="ALM7" s="5"/>
      <c r="ALN7" s="5"/>
      <c r="ALO7" s="5"/>
      <c r="ALP7" s="5"/>
      <c r="ALQ7" s="5"/>
      <c r="ALR7" s="5"/>
      <c r="ALS7" s="5"/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</row>
    <row r="8" spans="1:1509" s="304" customFormat="1" ht="30" customHeight="1">
      <c r="A8" s="439"/>
      <c r="B8" s="435"/>
      <c r="C8" s="442"/>
      <c r="D8" s="436"/>
      <c r="E8" s="435"/>
      <c r="F8" s="436"/>
      <c r="G8" s="435"/>
      <c r="H8" s="436"/>
      <c r="I8" s="435"/>
      <c r="J8" s="436"/>
      <c r="K8" s="435"/>
      <c r="L8" s="436"/>
      <c r="M8" s="435"/>
      <c r="N8" s="436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  <c r="NT8" s="5"/>
      <c r="NU8" s="5"/>
      <c r="NV8" s="5"/>
      <c r="NW8" s="5"/>
      <c r="NX8" s="5"/>
      <c r="NY8" s="5"/>
      <c r="NZ8" s="5"/>
      <c r="OA8" s="5"/>
      <c r="OB8" s="5"/>
      <c r="OC8" s="5"/>
      <c r="OD8" s="5"/>
      <c r="OE8" s="5"/>
      <c r="OF8" s="5"/>
      <c r="OG8" s="5"/>
      <c r="OH8" s="5"/>
      <c r="OI8" s="5"/>
      <c r="OJ8" s="5"/>
      <c r="OK8" s="5"/>
      <c r="OL8" s="5"/>
      <c r="OM8" s="5"/>
      <c r="ON8" s="5"/>
      <c r="OO8" s="5"/>
      <c r="OP8" s="5"/>
      <c r="OQ8" s="5"/>
      <c r="OR8" s="5"/>
      <c r="OS8" s="5"/>
      <c r="OT8" s="5"/>
      <c r="OU8" s="5"/>
      <c r="OV8" s="5"/>
      <c r="OW8" s="5"/>
      <c r="OX8" s="5"/>
      <c r="OY8" s="5"/>
      <c r="OZ8" s="5"/>
      <c r="PA8" s="5"/>
      <c r="PB8" s="5"/>
      <c r="PC8" s="5"/>
      <c r="PD8" s="5"/>
      <c r="PE8" s="5"/>
      <c r="PF8" s="5"/>
      <c r="PG8" s="5"/>
      <c r="PH8" s="5"/>
      <c r="PI8" s="5"/>
      <c r="PJ8" s="5"/>
      <c r="PK8" s="5"/>
      <c r="PL8" s="5"/>
      <c r="PM8" s="5"/>
      <c r="PN8" s="5"/>
      <c r="PO8" s="5"/>
      <c r="PP8" s="5"/>
      <c r="PQ8" s="5"/>
      <c r="PR8" s="5"/>
      <c r="PS8" s="5"/>
      <c r="PT8" s="5"/>
      <c r="PU8" s="5"/>
      <c r="PV8" s="5"/>
      <c r="PW8" s="5"/>
      <c r="PX8" s="5"/>
      <c r="PY8" s="5"/>
      <c r="PZ8" s="5"/>
      <c r="QA8" s="5"/>
      <c r="QB8" s="5"/>
      <c r="QC8" s="5"/>
      <c r="QD8" s="5"/>
      <c r="QE8" s="5"/>
      <c r="QF8" s="5"/>
      <c r="QG8" s="5"/>
      <c r="QH8" s="5"/>
      <c r="QI8" s="5"/>
      <c r="QJ8" s="5"/>
      <c r="QK8" s="5"/>
      <c r="QL8" s="5"/>
      <c r="QM8" s="5"/>
      <c r="QN8" s="5"/>
      <c r="QO8" s="5"/>
      <c r="QP8" s="5"/>
      <c r="QQ8" s="5"/>
      <c r="QR8" s="5"/>
      <c r="QS8" s="5"/>
      <c r="QT8" s="5"/>
      <c r="QU8" s="5"/>
      <c r="QV8" s="5"/>
      <c r="QW8" s="5"/>
      <c r="QX8" s="5"/>
      <c r="QY8" s="5"/>
      <c r="QZ8" s="5"/>
      <c r="RA8" s="5"/>
      <c r="RB8" s="5"/>
      <c r="RC8" s="5"/>
      <c r="RD8" s="5"/>
      <c r="RE8" s="5"/>
      <c r="RF8" s="5"/>
      <c r="RG8" s="5"/>
      <c r="RH8" s="5"/>
      <c r="RI8" s="5"/>
      <c r="RJ8" s="5"/>
      <c r="RK8" s="5"/>
      <c r="RL8" s="5"/>
      <c r="RM8" s="5"/>
      <c r="RN8" s="5"/>
      <c r="RO8" s="5"/>
      <c r="RP8" s="5"/>
      <c r="RQ8" s="5"/>
      <c r="RR8" s="5"/>
      <c r="RS8" s="5"/>
      <c r="RT8" s="5"/>
      <c r="RU8" s="5"/>
      <c r="RV8" s="5"/>
      <c r="RW8" s="5"/>
      <c r="RX8" s="5"/>
      <c r="RY8" s="5"/>
      <c r="RZ8" s="5"/>
      <c r="SA8" s="5"/>
      <c r="SB8" s="5"/>
      <c r="SC8" s="5"/>
      <c r="SD8" s="5"/>
      <c r="SE8" s="5"/>
      <c r="SF8" s="5"/>
      <c r="SG8" s="5"/>
      <c r="SH8" s="5"/>
      <c r="SI8" s="5"/>
      <c r="SJ8" s="5"/>
      <c r="SK8" s="5"/>
      <c r="SL8" s="5"/>
      <c r="SM8" s="5"/>
      <c r="SN8" s="5"/>
      <c r="SO8" s="5"/>
      <c r="SP8" s="5"/>
      <c r="SQ8" s="5"/>
      <c r="SR8" s="5"/>
      <c r="SS8" s="5"/>
      <c r="ST8" s="5"/>
      <c r="SU8" s="5"/>
      <c r="SV8" s="5"/>
      <c r="SW8" s="5"/>
      <c r="SX8" s="5"/>
      <c r="SY8" s="5"/>
      <c r="SZ8" s="5"/>
      <c r="TA8" s="5"/>
      <c r="TB8" s="5"/>
      <c r="TC8" s="5"/>
      <c r="TD8" s="5"/>
      <c r="TE8" s="5"/>
      <c r="TF8" s="5"/>
      <c r="TG8" s="5"/>
      <c r="TH8" s="5"/>
      <c r="TI8" s="5"/>
      <c r="TJ8" s="5"/>
      <c r="TK8" s="5"/>
      <c r="TL8" s="5"/>
      <c r="TM8" s="5"/>
      <c r="TN8" s="5"/>
      <c r="TO8" s="5"/>
      <c r="TP8" s="5"/>
      <c r="TQ8" s="5"/>
      <c r="TR8" s="5"/>
      <c r="TS8" s="5"/>
      <c r="TT8" s="5"/>
      <c r="TU8" s="5"/>
      <c r="TV8" s="5"/>
      <c r="TW8" s="5"/>
      <c r="TX8" s="5"/>
      <c r="TY8" s="5"/>
      <c r="TZ8" s="5"/>
      <c r="UA8" s="5"/>
      <c r="UB8" s="5"/>
      <c r="UC8" s="5"/>
      <c r="UD8" s="5"/>
      <c r="UE8" s="5"/>
      <c r="UF8" s="5"/>
      <c r="UG8" s="5"/>
      <c r="UH8" s="5"/>
      <c r="UI8" s="5"/>
      <c r="UJ8" s="5"/>
      <c r="UK8" s="5"/>
      <c r="UL8" s="5"/>
      <c r="UM8" s="5"/>
      <c r="UN8" s="5"/>
      <c r="UO8" s="5"/>
      <c r="UP8" s="5"/>
      <c r="UQ8" s="5"/>
      <c r="UR8" s="5"/>
      <c r="US8" s="5"/>
      <c r="UT8" s="5"/>
      <c r="UU8" s="5"/>
      <c r="UV8" s="5"/>
      <c r="UW8" s="5"/>
      <c r="UX8" s="5"/>
      <c r="UY8" s="5"/>
      <c r="UZ8" s="5"/>
      <c r="VA8" s="5"/>
      <c r="VB8" s="5"/>
      <c r="VC8" s="5"/>
      <c r="VD8" s="5"/>
      <c r="VE8" s="5"/>
      <c r="VF8" s="5"/>
      <c r="VG8" s="5"/>
      <c r="VH8" s="5"/>
      <c r="VI8" s="5"/>
      <c r="VJ8" s="5"/>
      <c r="VK8" s="5"/>
      <c r="VL8" s="5"/>
      <c r="VM8" s="5"/>
      <c r="VN8" s="5"/>
      <c r="VO8" s="5"/>
      <c r="VP8" s="5"/>
      <c r="VQ8" s="5"/>
      <c r="VR8" s="5"/>
      <c r="VS8" s="5"/>
      <c r="VT8" s="5"/>
      <c r="VU8" s="5"/>
      <c r="VV8" s="5"/>
      <c r="VW8" s="5"/>
      <c r="VX8" s="5"/>
      <c r="VY8" s="5"/>
      <c r="VZ8" s="5"/>
      <c r="WA8" s="5"/>
      <c r="WB8" s="5"/>
      <c r="WC8" s="5"/>
      <c r="WD8" s="5"/>
      <c r="WE8" s="5"/>
      <c r="WF8" s="5"/>
      <c r="WG8" s="5"/>
      <c r="WH8" s="5"/>
      <c r="WI8" s="5"/>
      <c r="WJ8" s="5"/>
      <c r="WK8" s="5"/>
      <c r="WL8" s="5"/>
      <c r="WM8" s="5"/>
      <c r="WN8" s="5"/>
      <c r="WO8" s="5"/>
      <c r="WP8" s="5"/>
      <c r="WQ8" s="5"/>
      <c r="WR8" s="5"/>
      <c r="WS8" s="5"/>
      <c r="WT8" s="5"/>
      <c r="WU8" s="5"/>
      <c r="WV8" s="5"/>
      <c r="WW8" s="5"/>
      <c r="WX8" s="5"/>
      <c r="WY8" s="5"/>
      <c r="WZ8" s="5"/>
      <c r="XA8" s="5"/>
      <c r="XB8" s="5"/>
      <c r="XC8" s="5"/>
      <c r="XD8" s="5"/>
      <c r="XE8" s="5"/>
      <c r="XF8" s="5"/>
      <c r="XG8" s="5"/>
      <c r="XH8" s="5"/>
      <c r="XI8" s="5"/>
      <c r="XJ8" s="5"/>
      <c r="XK8" s="5"/>
      <c r="XL8" s="5"/>
      <c r="XM8" s="5"/>
      <c r="XN8" s="5"/>
      <c r="XO8" s="5"/>
      <c r="XP8" s="5"/>
      <c r="XQ8" s="5"/>
      <c r="XR8" s="5"/>
      <c r="XS8" s="5"/>
      <c r="XT8" s="5"/>
      <c r="XU8" s="5"/>
      <c r="XV8" s="5"/>
      <c r="XW8" s="5"/>
      <c r="XX8" s="5"/>
      <c r="XY8" s="5"/>
      <c r="XZ8" s="5"/>
      <c r="YA8" s="5"/>
      <c r="YB8" s="5"/>
      <c r="YC8" s="5"/>
      <c r="YD8" s="5"/>
      <c r="YE8" s="5"/>
      <c r="YF8" s="5"/>
      <c r="YG8" s="5"/>
      <c r="YH8" s="5"/>
      <c r="YI8" s="5"/>
      <c r="YJ8" s="5"/>
      <c r="YK8" s="5"/>
      <c r="YL8" s="5"/>
      <c r="YM8" s="5"/>
      <c r="YN8" s="5"/>
      <c r="YO8" s="5"/>
      <c r="YP8" s="5"/>
      <c r="YQ8" s="5"/>
      <c r="YR8" s="5"/>
      <c r="YS8" s="5"/>
      <c r="YT8" s="5"/>
      <c r="YU8" s="5"/>
      <c r="YV8" s="5"/>
      <c r="YW8" s="5"/>
      <c r="YX8" s="5"/>
      <c r="YY8" s="5"/>
      <c r="YZ8" s="5"/>
      <c r="ZA8" s="5"/>
      <c r="ZB8" s="5"/>
      <c r="ZC8" s="5"/>
      <c r="ZD8" s="5"/>
      <c r="ZE8" s="5"/>
      <c r="ZF8" s="5"/>
      <c r="ZG8" s="5"/>
      <c r="ZH8" s="5"/>
      <c r="ZI8" s="5"/>
      <c r="ZJ8" s="5"/>
      <c r="ZK8" s="5"/>
      <c r="ZL8" s="5"/>
      <c r="ZM8" s="5"/>
      <c r="ZN8" s="5"/>
      <c r="ZO8" s="5"/>
      <c r="ZP8" s="5"/>
      <c r="ZQ8" s="5"/>
      <c r="ZR8" s="5"/>
      <c r="ZS8" s="5"/>
      <c r="ZT8" s="5"/>
      <c r="ZU8" s="5"/>
      <c r="ZV8" s="5"/>
      <c r="ZW8" s="5"/>
      <c r="ZX8" s="5"/>
      <c r="ZY8" s="5"/>
      <c r="ZZ8" s="5"/>
      <c r="AAA8" s="5"/>
      <c r="AAB8" s="5"/>
      <c r="AAC8" s="5"/>
      <c r="AAD8" s="5"/>
      <c r="AAE8" s="5"/>
      <c r="AAF8" s="5"/>
      <c r="AAG8" s="5"/>
      <c r="AAH8" s="5"/>
      <c r="AAI8" s="5"/>
      <c r="AAJ8" s="5"/>
      <c r="AAK8" s="5"/>
      <c r="AAL8" s="5"/>
      <c r="AAM8" s="5"/>
      <c r="AAN8" s="5"/>
      <c r="AAO8" s="5"/>
      <c r="AAP8" s="5"/>
      <c r="AAQ8" s="5"/>
      <c r="AAR8" s="5"/>
      <c r="AAS8" s="5"/>
      <c r="AAT8" s="5"/>
      <c r="AAU8" s="5"/>
      <c r="AAV8" s="5"/>
      <c r="AAW8" s="5"/>
      <c r="AAX8" s="5"/>
      <c r="AAY8" s="5"/>
      <c r="AAZ8" s="5"/>
      <c r="ABA8" s="5"/>
      <c r="ABB8" s="5"/>
      <c r="ABC8" s="5"/>
      <c r="ABD8" s="5"/>
      <c r="ABE8" s="5"/>
      <c r="ABF8" s="5"/>
      <c r="ABG8" s="5"/>
      <c r="ABH8" s="5"/>
      <c r="ABI8" s="5"/>
      <c r="ABJ8" s="5"/>
      <c r="ABK8" s="5"/>
      <c r="ABL8" s="5"/>
      <c r="ABM8" s="5"/>
      <c r="ABN8" s="5"/>
      <c r="ABO8" s="5"/>
      <c r="ABP8" s="5"/>
      <c r="ABQ8" s="5"/>
      <c r="ABR8" s="5"/>
      <c r="ABS8" s="5"/>
      <c r="ABT8" s="5"/>
      <c r="ABU8" s="5"/>
      <c r="ABV8" s="5"/>
      <c r="ABW8" s="5"/>
      <c r="ABX8" s="5"/>
      <c r="ABY8" s="5"/>
      <c r="ABZ8" s="5"/>
      <c r="ACA8" s="5"/>
      <c r="ACB8" s="5"/>
      <c r="ACC8" s="5"/>
      <c r="ACD8" s="5"/>
      <c r="ACE8" s="5"/>
      <c r="ACF8" s="5"/>
      <c r="ACG8" s="5"/>
      <c r="ACH8" s="5"/>
      <c r="ACI8" s="5"/>
      <c r="ACJ8" s="5"/>
      <c r="ACK8" s="5"/>
      <c r="ACL8" s="5"/>
      <c r="ACM8" s="5"/>
      <c r="ACN8" s="5"/>
      <c r="ACO8" s="5"/>
      <c r="ACP8" s="5"/>
      <c r="ACQ8" s="5"/>
      <c r="ACR8" s="5"/>
      <c r="ACS8" s="5"/>
      <c r="ACT8" s="5"/>
      <c r="ACU8" s="5"/>
      <c r="ACV8" s="5"/>
      <c r="ACW8" s="5"/>
      <c r="ACX8" s="5"/>
      <c r="ACY8" s="5"/>
      <c r="ACZ8" s="5"/>
      <c r="ADA8" s="5"/>
      <c r="ADB8" s="5"/>
      <c r="ADC8" s="5"/>
      <c r="ADD8" s="5"/>
      <c r="ADE8" s="5"/>
      <c r="ADF8" s="5"/>
      <c r="ADG8" s="5"/>
      <c r="ADH8" s="5"/>
      <c r="ADI8" s="5"/>
      <c r="ADJ8" s="5"/>
      <c r="ADK8" s="5"/>
      <c r="ADL8" s="5"/>
      <c r="ADM8" s="5"/>
      <c r="ADN8" s="5"/>
      <c r="ADO8" s="5"/>
      <c r="ADP8" s="5"/>
      <c r="ADQ8" s="5"/>
      <c r="ADR8" s="5"/>
      <c r="ADS8" s="5"/>
      <c r="ADT8" s="5"/>
      <c r="ADU8" s="5"/>
      <c r="ADV8" s="5"/>
      <c r="ADW8" s="5"/>
      <c r="ADX8" s="5"/>
      <c r="ADY8" s="5"/>
      <c r="ADZ8" s="5"/>
      <c r="AEA8" s="5"/>
      <c r="AEB8" s="5"/>
      <c r="AEC8" s="5"/>
      <c r="AED8" s="5"/>
      <c r="AEE8" s="5"/>
      <c r="AEF8" s="5"/>
      <c r="AEG8" s="5"/>
      <c r="AEH8" s="5"/>
      <c r="AEI8" s="5"/>
      <c r="AEJ8" s="5"/>
      <c r="AEK8" s="5"/>
      <c r="AEL8" s="5"/>
      <c r="AEM8" s="5"/>
      <c r="AEN8" s="5"/>
      <c r="AEO8" s="5"/>
      <c r="AEP8" s="5"/>
      <c r="AEQ8" s="5"/>
      <c r="AER8" s="5"/>
      <c r="AES8" s="5"/>
      <c r="AET8" s="5"/>
      <c r="AEU8" s="5"/>
      <c r="AEV8" s="5"/>
      <c r="AEW8" s="5"/>
      <c r="AEX8" s="5"/>
      <c r="AEY8" s="5"/>
      <c r="AEZ8" s="5"/>
      <c r="AFA8" s="5"/>
      <c r="AFB8" s="5"/>
      <c r="AFC8" s="5"/>
      <c r="AFD8" s="5"/>
      <c r="AFE8" s="5"/>
      <c r="AFF8" s="5"/>
      <c r="AFG8" s="5"/>
      <c r="AFH8" s="5"/>
      <c r="AFI8" s="5"/>
      <c r="AFJ8" s="5"/>
      <c r="AFK8" s="5"/>
      <c r="AFL8" s="5"/>
      <c r="AFM8" s="5"/>
      <c r="AFN8" s="5"/>
      <c r="AFO8" s="5"/>
      <c r="AFP8" s="5"/>
      <c r="AFQ8" s="5"/>
      <c r="AFR8" s="5"/>
      <c r="AFS8" s="5"/>
      <c r="AFT8" s="5"/>
      <c r="AFU8" s="5"/>
      <c r="AFV8" s="5"/>
      <c r="AFW8" s="5"/>
      <c r="AFX8" s="5"/>
      <c r="AFY8" s="5"/>
      <c r="AFZ8" s="5"/>
      <c r="AGA8" s="5"/>
      <c r="AGB8" s="5"/>
      <c r="AGC8" s="5"/>
      <c r="AGD8" s="5"/>
      <c r="AGE8" s="5"/>
      <c r="AGF8" s="5"/>
      <c r="AGG8" s="5"/>
      <c r="AGH8" s="5"/>
      <c r="AGI8" s="5"/>
      <c r="AGJ8" s="5"/>
      <c r="AGK8" s="5"/>
      <c r="AGL8" s="5"/>
      <c r="AGM8" s="5"/>
      <c r="AGN8" s="5"/>
      <c r="AGO8" s="5"/>
      <c r="AGP8" s="5"/>
      <c r="AGQ8" s="5"/>
      <c r="AGR8" s="5"/>
      <c r="AGS8" s="5"/>
      <c r="AGT8" s="5"/>
      <c r="AGU8" s="5"/>
      <c r="AGV8" s="5"/>
      <c r="AGW8" s="5"/>
      <c r="AGX8" s="5"/>
      <c r="AGY8" s="5"/>
      <c r="AGZ8" s="5"/>
      <c r="AHA8" s="5"/>
      <c r="AHB8" s="5"/>
      <c r="AHC8" s="5"/>
      <c r="AHD8" s="5"/>
      <c r="AHE8" s="5"/>
      <c r="AHF8" s="5"/>
      <c r="AHG8" s="5"/>
      <c r="AHH8" s="5"/>
      <c r="AHI8" s="5"/>
      <c r="AHJ8" s="5"/>
      <c r="AHK8" s="5"/>
      <c r="AHL8" s="5"/>
      <c r="AHM8" s="5"/>
      <c r="AHN8" s="5"/>
      <c r="AHO8" s="5"/>
      <c r="AHP8" s="5"/>
      <c r="AHQ8" s="5"/>
      <c r="AHR8" s="5"/>
      <c r="AHS8" s="5"/>
      <c r="AHT8" s="5"/>
      <c r="AHU8" s="5"/>
      <c r="AHV8" s="5"/>
      <c r="AHW8" s="5"/>
      <c r="AHX8" s="5"/>
      <c r="AHY8" s="5"/>
      <c r="AHZ8" s="5"/>
      <c r="AIA8" s="5"/>
      <c r="AIB8" s="5"/>
      <c r="AIC8" s="5"/>
      <c r="AID8" s="5"/>
      <c r="AIE8" s="5"/>
      <c r="AIF8" s="5"/>
      <c r="AIG8" s="5"/>
      <c r="AIH8" s="5"/>
      <c r="AII8" s="5"/>
      <c r="AIJ8" s="5"/>
      <c r="AIK8" s="5"/>
      <c r="AIL8" s="5"/>
      <c r="AIM8" s="5"/>
      <c r="AIN8" s="5"/>
      <c r="AIO8" s="5"/>
      <c r="AIP8" s="5"/>
      <c r="AIQ8" s="5"/>
      <c r="AIR8" s="5"/>
      <c r="AIS8" s="5"/>
      <c r="AIT8" s="5"/>
      <c r="AIU8" s="5"/>
      <c r="AIV8" s="5"/>
      <c r="AIW8" s="5"/>
      <c r="AIX8" s="5"/>
      <c r="AIY8" s="5"/>
      <c r="AIZ8" s="5"/>
      <c r="AJA8" s="5"/>
      <c r="AJB8" s="5"/>
      <c r="AJC8" s="5"/>
      <c r="AJD8" s="5"/>
      <c r="AJE8" s="5"/>
      <c r="AJF8" s="5"/>
      <c r="AJG8" s="5"/>
      <c r="AJH8" s="5"/>
      <c r="AJI8" s="5"/>
      <c r="AJJ8" s="5"/>
      <c r="AJK8" s="5"/>
      <c r="AJL8" s="5"/>
      <c r="AJM8" s="5"/>
      <c r="AJN8" s="5"/>
      <c r="AJO8" s="5"/>
      <c r="AJP8" s="5"/>
      <c r="AJQ8" s="5"/>
      <c r="AJR8" s="5"/>
      <c r="AJS8" s="5"/>
      <c r="AJT8" s="5"/>
      <c r="AJU8" s="5"/>
      <c r="AJV8" s="5"/>
      <c r="AJW8" s="5"/>
      <c r="AJX8" s="5"/>
      <c r="AJY8" s="5"/>
      <c r="AJZ8" s="5"/>
      <c r="AKA8" s="5"/>
      <c r="AKB8" s="5"/>
      <c r="AKC8" s="5"/>
      <c r="AKD8" s="5"/>
      <c r="AKE8" s="5"/>
      <c r="AKF8" s="5"/>
      <c r="AKG8" s="5"/>
      <c r="AKH8" s="5"/>
      <c r="AKI8" s="5"/>
      <c r="AKJ8" s="5"/>
      <c r="AKK8" s="5"/>
      <c r="AKL8" s="5"/>
      <c r="AKM8" s="5"/>
      <c r="AKN8" s="5"/>
      <c r="AKO8" s="5"/>
      <c r="AKP8" s="5"/>
      <c r="AKQ8" s="5"/>
      <c r="AKR8" s="5"/>
      <c r="AKS8" s="5"/>
      <c r="AKT8" s="5"/>
      <c r="AKU8" s="5"/>
      <c r="AKV8" s="5"/>
      <c r="AKW8" s="5"/>
      <c r="AKX8" s="5"/>
      <c r="AKY8" s="5"/>
      <c r="AKZ8" s="5"/>
      <c r="ALA8" s="5"/>
      <c r="ALB8" s="5"/>
      <c r="ALC8" s="5"/>
      <c r="ALD8" s="5"/>
      <c r="ALE8" s="5"/>
      <c r="ALF8" s="5"/>
      <c r="ALG8" s="5"/>
      <c r="ALH8" s="5"/>
      <c r="ALI8" s="5"/>
      <c r="ALJ8" s="5"/>
      <c r="ALK8" s="5"/>
      <c r="ALL8" s="5"/>
      <c r="ALM8" s="5"/>
      <c r="ALN8" s="5"/>
      <c r="ALO8" s="5"/>
      <c r="ALP8" s="5"/>
      <c r="ALQ8" s="5"/>
      <c r="ALR8" s="5"/>
      <c r="ALS8" s="5"/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</row>
    <row r="10" spans="1:1509">
      <c r="A10" s="15">
        <v>1</v>
      </c>
      <c r="B10" s="11" t="s">
        <v>173</v>
      </c>
      <c r="E10" s="11" t="s">
        <v>175</v>
      </c>
    </row>
    <row r="11" spans="1:1509">
      <c r="A11" s="15"/>
      <c r="B11" s="11" t="s">
        <v>174</v>
      </c>
      <c r="E11" s="11" t="s">
        <v>176</v>
      </c>
      <c r="G11" s="11">
        <v>46911385</v>
      </c>
      <c r="H11" s="36" t="s">
        <v>31</v>
      </c>
      <c r="I11" s="11">
        <v>44408150</v>
      </c>
      <c r="J11" s="36" t="s">
        <v>31</v>
      </c>
      <c r="K11" s="11">
        <v>1937251</v>
      </c>
      <c r="L11" s="36" t="s">
        <v>31</v>
      </c>
      <c r="M11" s="11">
        <v>2428483</v>
      </c>
      <c r="N11" s="36" t="s">
        <v>31</v>
      </c>
    </row>
    <row r="12" spans="1:1509">
      <c r="A12" s="15"/>
    </row>
    <row r="13" spans="1:1509">
      <c r="A13" s="15">
        <v>2</v>
      </c>
      <c r="B13" s="11" t="s">
        <v>177</v>
      </c>
      <c r="E13" s="11" t="s">
        <v>179</v>
      </c>
    </row>
    <row r="14" spans="1:1509">
      <c r="B14" s="11" t="s">
        <v>178</v>
      </c>
      <c r="E14" s="11" t="s">
        <v>176</v>
      </c>
      <c r="G14" s="11">
        <v>41532896</v>
      </c>
      <c r="H14" s="36" t="s">
        <v>31</v>
      </c>
      <c r="I14" s="11">
        <v>42027539</v>
      </c>
      <c r="J14" s="36" t="s">
        <v>31</v>
      </c>
      <c r="K14" s="11">
        <v>4468953</v>
      </c>
      <c r="L14" s="36" t="s">
        <v>31</v>
      </c>
      <c r="M14" s="11">
        <v>2428483</v>
      </c>
      <c r="N14" s="36" t="s">
        <v>31</v>
      </c>
    </row>
    <row r="16" spans="1:1509">
      <c r="G16" s="305">
        <f>SUM(G11:G14)</f>
        <v>88444281</v>
      </c>
      <c r="H16" s="306" t="s">
        <v>31</v>
      </c>
      <c r="I16" s="305">
        <f>SUM(I11:I14)</f>
        <v>86435689</v>
      </c>
      <c r="J16" s="306" t="s">
        <v>31</v>
      </c>
      <c r="K16" s="305">
        <f>SUM(K11:K14)</f>
        <v>6406204</v>
      </c>
      <c r="L16" s="306" t="s">
        <v>31</v>
      </c>
      <c r="M16" s="305">
        <f>SUM(M11:M14)</f>
        <v>4856966</v>
      </c>
      <c r="N16" s="306" t="s">
        <v>31</v>
      </c>
    </row>
    <row r="21" spans="1:11" s="19" customFormat="1" ht="15" customHeight="1">
      <c r="A21" s="10"/>
      <c r="C21" s="4" t="s">
        <v>66</v>
      </c>
      <c r="D21" s="90"/>
      <c r="E21" s="52"/>
      <c r="F21" s="53"/>
      <c r="G21" s="54"/>
      <c r="H21" s="54"/>
      <c r="I21" s="15"/>
      <c r="J21" s="49" t="s">
        <v>67</v>
      </c>
      <c r="K21" s="16"/>
    </row>
    <row r="22" spans="1:11" s="90" customFormat="1" ht="15" customHeight="1">
      <c r="C22" s="8" t="s">
        <v>283</v>
      </c>
      <c r="E22" s="52"/>
      <c r="F22" s="53"/>
      <c r="G22" s="54"/>
      <c r="H22" s="54"/>
      <c r="J22" s="54" t="s">
        <v>284</v>
      </c>
      <c r="K22" s="52"/>
    </row>
    <row r="23" spans="1:11" s="90" customFormat="1" ht="15" customHeight="1">
      <c r="A23" s="61"/>
      <c r="C23" s="8" t="s">
        <v>68</v>
      </c>
      <c r="D23" s="17"/>
      <c r="E23" s="18"/>
      <c r="F23" s="14"/>
      <c r="G23" s="19"/>
      <c r="H23" s="16"/>
      <c r="J23" s="54" t="s">
        <v>69</v>
      </c>
      <c r="K23" s="52"/>
    </row>
  </sheetData>
  <mergeCells count="9">
    <mergeCell ref="M7:N8"/>
    <mergeCell ref="E1:I1"/>
    <mergeCell ref="A7:A8"/>
    <mergeCell ref="D3:L4"/>
    <mergeCell ref="B7:D8"/>
    <mergeCell ref="E7:F8"/>
    <mergeCell ref="G7:H8"/>
    <mergeCell ref="I7:J8"/>
    <mergeCell ref="K7:L8"/>
  </mergeCells>
  <pageMargins left="0.95" right="0.2" top="0.75" bottom="0.2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C843"/>
  <sheetViews>
    <sheetView view="pageBreakPreview" topLeftCell="A257" zoomScale="90" zoomScaleNormal="80" zoomScaleSheetLayoutView="90" workbookViewId="0">
      <selection activeCell="B284" sqref="B284"/>
    </sheetView>
  </sheetViews>
  <sheetFormatPr defaultRowHeight="14.25"/>
  <cols>
    <col min="1" max="1" width="6.28515625" style="292" customWidth="1"/>
    <col min="2" max="3" width="9.140625" style="292"/>
    <col min="4" max="4" width="6.28515625" style="292" customWidth="1"/>
    <col min="5" max="5" width="16.5703125" style="292" customWidth="1"/>
    <col min="6" max="6" width="10.5703125" style="292" customWidth="1"/>
    <col min="7" max="7" width="4.140625" style="292" customWidth="1"/>
    <col min="8" max="8" width="6.28515625" style="292" customWidth="1"/>
    <col min="9" max="9" width="1" style="292" customWidth="1"/>
    <col min="10" max="10" width="3.140625" style="292" customWidth="1"/>
    <col min="11" max="11" width="7.5703125" style="292" customWidth="1"/>
    <col min="12" max="12" width="12.7109375" style="292" customWidth="1"/>
    <col min="13" max="13" width="2.140625" style="292" customWidth="1"/>
    <col min="14" max="14" width="1" style="292" customWidth="1"/>
    <col min="15" max="15" width="10.140625" style="292" customWidth="1"/>
    <col min="16" max="16" width="4.28515625" style="292" customWidth="1"/>
    <col min="17" max="17" width="7.28515625" style="292" customWidth="1"/>
    <col min="18" max="18" width="1.85546875" style="292" customWidth="1"/>
    <col min="19" max="19" width="3.28515625" style="292" customWidth="1"/>
    <col min="20" max="20" width="6.85546875" style="292" customWidth="1"/>
    <col min="21" max="21" width="12.140625" style="292" customWidth="1"/>
    <col min="22" max="22" width="2" style="292" customWidth="1"/>
    <col min="23" max="23" width="10.28515625" style="292" customWidth="1"/>
    <col min="24" max="24" width="10.42578125" style="292" customWidth="1"/>
    <col min="25" max="25" width="11.7109375" style="292" customWidth="1"/>
    <col min="26" max="26" width="9.7109375" style="292" customWidth="1"/>
    <col min="27" max="27" width="9.140625" style="292"/>
    <col min="28" max="28" width="1.140625" style="292" customWidth="1"/>
    <col min="29" max="16384" width="9.140625" style="292"/>
  </cols>
  <sheetData>
    <row r="1" spans="1:28" s="60" customFormat="1" ht="15.75">
      <c r="A1" s="210"/>
      <c r="G1" s="211"/>
      <c r="H1" s="212"/>
      <c r="I1" s="451" t="s">
        <v>149</v>
      </c>
      <c r="J1" s="451"/>
      <c r="K1" s="451"/>
      <c r="L1" s="451"/>
      <c r="M1" s="451"/>
      <c r="N1" s="451"/>
      <c r="O1" s="451"/>
      <c r="P1" s="451"/>
      <c r="Q1" s="451"/>
      <c r="R1" s="451"/>
      <c r="S1" s="211"/>
      <c r="T1" s="213"/>
    </row>
    <row r="2" spans="1:28" s="60" customFormat="1" ht="11.25" customHeight="1">
      <c r="A2" s="210"/>
      <c r="G2" s="211"/>
      <c r="H2" s="212"/>
      <c r="J2" s="211"/>
      <c r="K2" s="213"/>
      <c r="Q2" s="212"/>
      <c r="S2" s="211"/>
      <c r="T2" s="213"/>
    </row>
    <row r="3" spans="1:28" s="60" customFormat="1" ht="15">
      <c r="A3" s="210"/>
      <c r="B3" s="452" t="s">
        <v>150</v>
      </c>
      <c r="C3" s="452"/>
      <c r="E3" s="440" t="s">
        <v>329</v>
      </c>
      <c r="F3" s="440"/>
      <c r="G3" s="440"/>
      <c r="H3" s="440"/>
      <c r="I3" s="440"/>
      <c r="J3" s="440"/>
      <c r="K3" s="440"/>
      <c r="L3" s="440"/>
      <c r="M3" s="440"/>
      <c r="N3" s="440"/>
      <c r="O3" s="440"/>
      <c r="P3" s="440"/>
      <c r="Q3" s="440"/>
      <c r="R3" s="440"/>
      <c r="S3" s="440"/>
      <c r="T3" s="440"/>
      <c r="U3" s="440"/>
      <c r="V3" s="440"/>
      <c r="W3" s="440"/>
    </row>
    <row r="4" spans="1:28" s="60" customFormat="1" ht="30" customHeight="1">
      <c r="A4" s="210"/>
      <c r="B4" s="210"/>
      <c r="C4" s="21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  <c r="P4" s="440"/>
      <c r="Q4" s="440"/>
      <c r="R4" s="440"/>
      <c r="S4" s="440"/>
      <c r="T4" s="440"/>
      <c r="U4" s="440"/>
      <c r="V4" s="440"/>
      <c r="W4" s="440"/>
    </row>
    <row r="5" spans="1:28" s="60" customFormat="1" ht="15">
      <c r="A5" s="210"/>
      <c r="B5" s="210"/>
      <c r="C5" s="210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</row>
    <row r="6" spans="1:28" s="60" customFormat="1" ht="15" customHeight="1">
      <c r="A6" s="210"/>
      <c r="B6" s="301" t="s">
        <v>164</v>
      </c>
      <c r="C6" s="210"/>
      <c r="E6" s="453" t="s">
        <v>166</v>
      </c>
      <c r="F6" s="453"/>
      <c r="G6" s="453"/>
      <c r="H6" s="453"/>
      <c r="I6" s="453"/>
      <c r="J6" s="453"/>
      <c r="K6" s="453"/>
      <c r="L6" s="453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</row>
    <row r="7" spans="1:28" s="60" customFormat="1" ht="15">
      <c r="A7" s="210"/>
      <c r="B7" s="210"/>
      <c r="C7" s="210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</row>
    <row r="8" spans="1:28" s="60" customFormat="1" ht="15">
      <c r="A8" s="210"/>
      <c r="B8" s="301" t="s">
        <v>165</v>
      </c>
      <c r="C8" s="210"/>
      <c r="E8" s="453" t="s">
        <v>282</v>
      </c>
      <c r="F8" s="453"/>
      <c r="G8" s="453"/>
      <c r="H8" s="453"/>
      <c r="I8" s="453"/>
      <c r="J8" s="453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</row>
    <row r="9" spans="1:28" s="60" customFormat="1" ht="15">
      <c r="A9" s="210"/>
      <c r="B9" s="210"/>
      <c r="C9" s="210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</row>
    <row r="10" spans="1:28" s="60" customFormat="1" ht="15">
      <c r="A10" s="443" t="s">
        <v>151</v>
      </c>
      <c r="B10" s="443" t="s">
        <v>152</v>
      </c>
      <c r="C10" s="443"/>
      <c r="D10" s="443"/>
      <c r="E10" s="443"/>
      <c r="F10" s="443" t="s">
        <v>153</v>
      </c>
      <c r="G10" s="443"/>
      <c r="H10" s="443"/>
      <c r="I10" s="443"/>
      <c r="J10" s="443"/>
      <c r="K10" s="443"/>
      <c r="L10" s="443"/>
      <c r="M10" s="443"/>
      <c r="N10" s="444" t="s">
        <v>154</v>
      </c>
      <c r="O10" s="449"/>
      <c r="P10" s="449"/>
      <c r="Q10" s="449"/>
      <c r="R10" s="449"/>
      <c r="S10" s="449"/>
      <c r="T10" s="449"/>
      <c r="U10" s="449"/>
      <c r="V10" s="450"/>
      <c r="W10" s="443" t="s">
        <v>41</v>
      </c>
      <c r="X10" s="443"/>
      <c r="Y10" s="443" t="s">
        <v>33</v>
      </c>
      <c r="Z10" s="444"/>
      <c r="AA10" s="445" t="s">
        <v>155</v>
      </c>
      <c r="AB10" s="446"/>
    </row>
    <row r="11" spans="1:28" s="60" customFormat="1" ht="18" customHeight="1">
      <c r="A11" s="443"/>
      <c r="B11" s="443"/>
      <c r="C11" s="443"/>
      <c r="D11" s="443"/>
      <c r="E11" s="443"/>
      <c r="F11" s="443" t="s">
        <v>41</v>
      </c>
      <c r="G11" s="443"/>
      <c r="H11" s="443" t="s">
        <v>34</v>
      </c>
      <c r="I11" s="443"/>
      <c r="J11" s="443"/>
      <c r="K11" s="214" t="s">
        <v>156</v>
      </c>
      <c r="L11" s="443" t="s">
        <v>157</v>
      </c>
      <c r="M11" s="443"/>
      <c r="N11" s="444" t="s">
        <v>41</v>
      </c>
      <c r="O11" s="449"/>
      <c r="P11" s="450"/>
      <c r="Q11" s="443" t="s">
        <v>34</v>
      </c>
      <c r="R11" s="443"/>
      <c r="S11" s="443"/>
      <c r="T11" s="214" t="s">
        <v>156</v>
      </c>
      <c r="U11" s="443" t="s">
        <v>157</v>
      </c>
      <c r="V11" s="443"/>
      <c r="W11" s="214" t="s">
        <v>158</v>
      </c>
      <c r="X11" s="214" t="s">
        <v>159</v>
      </c>
      <c r="Y11" s="214" t="s">
        <v>158</v>
      </c>
      <c r="Z11" s="215" t="s">
        <v>159</v>
      </c>
      <c r="AA11" s="447"/>
      <c r="AB11" s="448"/>
    </row>
    <row r="12" spans="1:28" s="60" customFormat="1" ht="15" customHeight="1">
      <c r="A12" s="208"/>
      <c r="B12" s="183" t="s">
        <v>285</v>
      </c>
      <c r="C12" s="183"/>
      <c r="D12" s="193"/>
      <c r="E12" s="195"/>
      <c r="F12" s="195"/>
      <c r="G12" s="194"/>
      <c r="H12" s="1"/>
      <c r="I12" s="1"/>
      <c r="J12" s="1"/>
      <c r="K12" s="1"/>
      <c r="L12" s="216"/>
      <c r="M12" s="218"/>
      <c r="N12" s="216"/>
      <c r="O12" s="217"/>
      <c r="P12" s="216"/>
      <c r="Q12" s="216"/>
      <c r="R12" s="216"/>
      <c r="S12" s="216"/>
      <c r="T12" s="216"/>
      <c r="U12" s="216"/>
      <c r="V12" s="216"/>
      <c r="W12" s="219"/>
      <c r="X12" s="216"/>
      <c r="Y12" s="216"/>
      <c r="Z12" s="216"/>
      <c r="AA12" s="216"/>
      <c r="AB12" s="216"/>
    </row>
    <row r="13" spans="1:28" s="60" customFormat="1" ht="15" customHeight="1">
      <c r="A13" s="208">
        <v>1</v>
      </c>
      <c r="B13" s="1" t="s">
        <v>1</v>
      </c>
      <c r="C13" s="1"/>
      <c r="D13" s="193"/>
      <c r="E13" s="195"/>
      <c r="F13" s="195"/>
      <c r="G13" s="194"/>
      <c r="H13" s="1"/>
      <c r="I13" s="1"/>
      <c r="J13" s="1"/>
      <c r="K13" s="1"/>
      <c r="L13" s="216"/>
      <c r="M13" s="218"/>
      <c r="N13" s="216"/>
      <c r="O13" s="217"/>
      <c r="P13" s="216"/>
      <c r="Q13" s="216"/>
      <c r="R13" s="216"/>
      <c r="S13" s="216"/>
      <c r="T13" s="216"/>
      <c r="U13" s="216"/>
      <c r="V13" s="216"/>
      <c r="W13" s="219"/>
      <c r="X13" s="216"/>
      <c r="Y13" s="216"/>
      <c r="Z13" s="216"/>
      <c r="AA13" s="216"/>
      <c r="AB13" s="216"/>
    </row>
    <row r="14" spans="1:28" s="60" customFormat="1" ht="15" customHeight="1">
      <c r="A14" s="208"/>
      <c r="B14" s="1" t="s">
        <v>45</v>
      </c>
      <c r="C14" s="1"/>
      <c r="F14" s="201">
        <v>21558</v>
      </c>
      <c r="G14" s="192" t="s">
        <v>36</v>
      </c>
      <c r="H14" s="194">
        <v>3554</v>
      </c>
      <c r="I14" s="220" t="s">
        <v>29</v>
      </c>
      <c r="J14" s="192">
        <v>38</v>
      </c>
      <c r="K14" s="195" t="s">
        <v>2</v>
      </c>
      <c r="L14" s="221">
        <f>IF(MID(K14,1,2)=("P."),(ROUND(F14*((H14)+(J14/100)),)),IF(MID(K14,1,2)=("%o"),(ROUND(F14*(((H14)+(J14/100))/1000),)),IF(MID(K14,1,2)=("Ea"),(ROUND(F14*((H14)+(J14/100)),)),ROUND(F14*(((H14)+(J14/100))/100),))))</f>
        <v>76625</v>
      </c>
      <c r="M14" s="222" t="s">
        <v>31</v>
      </c>
      <c r="N14" s="216"/>
      <c r="O14" s="201">
        <f>Abs!D13</f>
        <v>92.35</v>
      </c>
      <c r="P14" s="192" t="s">
        <v>36</v>
      </c>
      <c r="Q14" s="194">
        <v>3554</v>
      </c>
      <c r="R14" s="220" t="s">
        <v>29</v>
      </c>
      <c r="S14" s="192">
        <v>38</v>
      </c>
      <c r="T14" s="195" t="s">
        <v>2</v>
      </c>
      <c r="U14" s="221">
        <f>IF(MID(T14,1,2)=("P."),(ROUND(O14*((Q14)+(S14/100)),)),IF(MID(T14,1,2)=("%o"),(ROUND(O14*(((Q14)+(S14/100))/1000),)),IF(MID(T14,1,2)=("Ea"),(ROUND(O14*((Q14)+(S14/100)),)),ROUND(O14*(((Q14)+(S14/100))/100),))))</f>
        <v>328</v>
      </c>
      <c r="V14" s="222" t="s">
        <v>31</v>
      </c>
      <c r="W14" s="224" t="str">
        <f>IF(O14&gt;=F14,(O14-F14),"---")</f>
        <v>---</v>
      </c>
      <c r="X14" s="225">
        <f>IF(F14&gt;O14,(F14-O14),"---")</f>
        <v>21465.65</v>
      </c>
      <c r="Y14" s="226" t="str">
        <f>IF(U14&gt;L14,(U14-L14),"---")</f>
        <v>---</v>
      </c>
      <c r="Z14" s="226">
        <f>IF(L14&gt;U14,(L14-U14),"---")</f>
        <v>76297</v>
      </c>
      <c r="AA14" s="216"/>
      <c r="AB14" s="216"/>
    </row>
    <row r="15" spans="1:28" s="60" customFormat="1" ht="15" customHeight="1">
      <c r="A15" s="208"/>
      <c r="B15" s="1"/>
      <c r="C15" s="1"/>
      <c r="F15" s="191"/>
      <c r="G15" s="1"/>
      <c r="H15" s="1"/>
      <c r="I15" s="1"/>
      <c r="J15" s="1"/>
      <c r="K15" s="1"/>
      <c r="L15" s="1"/>
      <c r="M15" s="227"/>
      <c r="N15" s="216"/>
      <c r="O15" s="191"/>
      <c r="P15" s="1"/>
      <c r="Q15" s="1"/>
      <c r="R15" s="1"/>
      <c r="S15" s="1"/>
      <c r="T15" s="1"/>
      <c r="U15" s="1"/>
      <c r="V15" s="227"/>
      <c r="W15" s="219"/>
      <c r="X15" s="216"/>
      <c r="Y15" s="216"/>
      <c r="Z15" s="216"/>
      <c r="AA15" s="216"/>
      <c r="AB15" s="216"/>
    </row>
    <row r="16" spans="1:28" s="60" customFormat="1" ht="15" customHeight="1">
      <c r="A16" s="208">
        <v>2</v>
      </c>
      <c r="B16" s="11" t="s">
        <v>181</v>
      </c>
      <c r="C16" s="1"/>
      <c r="F16" s="193"/>
      <c r="G16" s="195"/>
      <c r="H16" s="195"/>
      <c r="I16" s="194"/>
      <c r="J16" s="1"/>
      <c r="K16" s="1"/>
      <c r="L16" s="1"/>
      <c r="M16" s="227"/>
      <c r="N16" s="216"/>
      <c r="O16" s="193"/>
      <c r="P16" s="195"/>
      <c r="Q16" s="195"/>
      <c r="R16" s="194"/>
      <c r="S16" s="1"/>
      <c r="T16" s="1"/>
      <c r="U16" s="1"/>
      <c r="V16" s="227"/>
      <c r="W16" s="219"/>
      <c r="X16" s="216"/>
      <c r="Y16" s="216"/>
      <c r="Z16" s="216"/>
      <c r="AA16" s="216"/>
      <c r="AB16" s="216"/>
    </row>
    <row r="17" spans="1:28" s="60" customFormat="1" ht="15" customHeight="1">
      <c r="A17" s="208"/>
      <c r="B17" s="11" t="s">
        <v>182</v>
      </c>
      <c r="C17" s="1"/>
      <c r="F17" s="201"/>
      <c r="G17" s="192" t="s">
        <v>36</v>
      </c>
      <c r="H17" s="194">
        <v>13051</v>
      </c>
      <c r="I17" s="220" t="s">
        <v>29</v>
      </c>
      <c r="J17" s="192">
        <v>50</v>
      </c>
      <c r="K17" s="195" t="s">
        <v>6</v>
      </c>
      <c r="L17" s="221">
        <f>IF(MID(K17,1,2)=("P."),(ROUND(F17*((H17)+(J17/100)),)),IF(MID(K17,1,2)=("%o"),(ROUND(F17*(((H17)+(J17/100))/1000),)),IF(MID(K17,1,2)=("Ea"),(ROUND(F17*((H17)+(J17/100)),)),ROUND(F17*(((H17)+(J17/100))/100),))))</f>
        <v>0</v>
      </c>
      <c r="M17" s="222" t="s">
        <v>31</v>
      </c>
      <c r="N17" s="216"/>
      <c r="O17" s="201" t="str">
        <f>Abs!D32</f>
        <v>Rupees Three Thousand Two Hundred Seventy Five and Fifty Ps Only</v>
      </c>
      <c r="P17" s="192" t="s">
        <v>36</v>
      </c>
      <c r="Q17" s="194">
        <v>13051</v>
      </c>
      <c r="R17" s="220" t="s">
        <v>29</v>
      </c>
      <c r="S17" s="192">
        <v>50</v>
      </c>
      <c r="T17" s="195" t="s">
        <v>6</v>
      </c>
      <c r="U17" s="221" t="e">
        <f>IF(MID(T17,1,2)=("P."),(ROUND(O17*((Q17)+(S17/100)),)),IF(MID(T17,1,2)=("%o"),(ROUND(O17*(((Q17)+(S17/100))/1000),)),IF(MID(T17,1,2)=("Ea"),(ROUND(O17*((Q17)+(S17/100)),)),ROUND(O17*(((Q17)+(S17/100))/100),))))</f>
        <v>#VALUE!</v>
      </c>
      <c r="V17" s="222" t="s">
        <v>31</v>
      </c>
      <c r="W17" s="224" t="e">
        <f>IF(O17&gt;=F17,(O17-F17),"---")</f>
        <v>#VALUE!</v>
      </c>
      <c r="X17" s="225" t="str">
        <f>IF(F17&gt;O17,(F17-O17),"---")</f>
        <v>---</v>
      </c>
      <c r="Y17" s="226" t="e">
        <f>IF(U17&gt;L17,(U17-L17),"---")</f>
        <v>#VALUE!</v>
      </c>
      <c r="Z17" s="226" t="e">
        <f>IF(L17&gt;U17,(L17-U17),"---")</f>
        <v>#VALUE!</v>
      </c>
      <c r="AA17" s="216"/>
      <c r="AB17" s="216"/>
    </row>
    <row r="18" spans="1:28" s="60" customFormat="1" ht="15" customHeight="1">
      <c r="A18" s="208"/>
      <c r="B18" s="1"/>
      <c r="C18" s="1"/>
      <c r="F18" s="191"/>
      <c r="G18" s="1"/>
      <c r="H18" s="1"/>
      <c r="I18" s="1"/>
      <c r="J18" s="1"/>
      <c r="K18" s="1"/>
      <c r="L18" s="1"/>
      <c r="M18" s="227"/>
      <c r="N18" s="216"/>
      <c r="O18" s="191"/>
      <c r="P18" s="1"/>
      <c r="Q18" s="1"/>
      <c r="R18" s="1"/>
      <c r="S18" s="1"/>
      <c r="T18" s="1"/>
      <c r="U18" s="1"/>
      <c r="V18" s="227"/>
      <c r="W18" s="219"/>
      <c r="X18" s="216"/>
      <c r="Y18" s="216"/>
      <c r="Z18" s="216"/>
      <c r="AA18" s="216"/>
      <c r="AB18" s="216"/>
    </row>
    <row r="19" spans="1:28" s="60" customFormat="1" ht="15" customHeight="1">
      <c r="A19" s="208">
        <v>3</v>
      </c>
      <c r="B19" s="345" t="s">
        <v>271</v>
      </c>
      <c r="C19" s="1"/>
      <c r="F19" s="193"/>
      <c r="G19" s="195"/>
      <c r="H19" s="195"/>
      <c r="I19" s="194"/>
      <c r="J19" s="1"/>
      <c r="K19" s="1"/>
      <c r="L19" s="221"/>
      <c r="M19" s="227"/>
      <c r="N19" s="216"/>
      <c r="O19" s="193"/>
      <c r="P19" s="195"/>
      <c r="Q19" s="195"/>
      <c r="R19" s="194"/>
      <c r="S19" s="1"/>
      <c r="T19" s="1"/>
      <c r="U19" s="221"/>
      <c r="V19" s="227"/>
      <c r="W19" s="219"/>
      <c r="X19" s="216"/>
      <c r="Y19" s="216"/>
      <c r="Z19" s="216"/>
      <c r="AA19" s="216"/>
      <c r="AB19" s="216"/>
    </row>
    <row r="20" spans="1:28" s="60" customFormat="1" ht="15" customHeight="1">
      <c r="A20" s="208"/>
      <c r="B20" s="11" t="s">
        <v>287</v>
      </c>
      <c r="C20" s="1"/>
      <c r="F20" s="197"/>
      <c r="G20" s="192" t="s">
        <v>36</v>
      </c>
      <c r="H20" s="194">
        <v>5444</v>
      </c>
      <c r="I20" s="228" t="s">
        <v>29</v>
      </c>
      <c r="J20" s="192">
        <v>0</v>
      </c>
      <c r="K20" s="195" t="s">
        <v>183</v>
      </c>
      <c r="L20" s="221">
        <f>IF(MID(K20,1,2)=("P."),(ROUND(F20*((H20)+(J20/100)),)),IF(MID(K20,1,2)=("%o"),(ROUND(F20*(((H20)+(J20/100))/1000),)),IF(MID(K20,1,2)=("Ea"),(ROUND(F20*((H20)+(J20/100)),)),ROUND(F20*(((H20)+(J20/100))/100),))))</f>
        <v>0</v>
      </c>
      <c r="M20" s="222" t="s">
        <v>31</v>
      </c>
      <c r="N20" s="216"/>
      <c r="O20" s="197" t="str">
        <f>Abs!D36</f>
        <v>Rupees Eleven Hundred Sixty and Six Ps Only</v>
      </c>
      <c r="P20" s="192" t="s">
        <v>36</v>
      </c>
      <c r="Q20" s="194">
        <v>5444</v>
      </c>
      <c r="R20" s="228" t="s">
        <v>29</v>
      </c>
      <c r="S20" s="192">
        <v>0</v>
      </c>
      <c r="T20" s="195" t="s">
        <v>183</v>
      </c>
      <c r="U20" s="221" t="e">
        <f>IF(MID(T20,1,2)=("P."),(ROUND(O20*((Q20)+(S20/100)),)),IF(MID(T20,1,2)=("%o"),(ROUND(O20*(((Q20)+(S20/100))/1000),)),IF(MID(T20,1,2)=("Ea"),(ROUND(O20*((Q20)+(S20/100)),)),ROUND(O20*(((Q20)+(S20/100))/100),))))</f>
        <v>#VALUE!</v>
      </c>
      <c r="V20" s="222" t="s">
        <v>31</v>
      </c>
      <c r="W20" s="224" t="e">
        <f>IF(O20&gt;=F20,(O20-F20),"---")</f>
        <v>#VALUE!</v>
      </c>
      <c r="X20" s="225" t="str">
        <f>IF(F20&gt;O20,(F20-O20),"---")</f>
        <v>---</v>
      </c>
      <c r="Y20" s="226" t="e">
        <f>IF(U20&gt;L20,(U20-L20),"---")</f>
        <v>#VALUE!</v>
      </c>
      <c r="Z20" s="226" t="e">
        <f>IF(L20&gt;U20,(L20-U20),"---")</f>
        <v>#VALUE!</v>
      </c>
      <c r="AA20" s="216"/>
      <c r="AB20" s="216"/>
    </row>
    <row r="21" spans="1:28" s="60" customFormat="1" ht="15" customHeight="1">
      <c r="A21" s="208"/>
      <c r="B21" s="1"/>
      <c r="C21" s="1"/>
      <c r="M21" s="229"/>
      <c r="N21" s="216"/>
      <c r="V21" s="229"/>
      <c r="W21" s="219"/>
      <c r="X21" s="216"/>
      <c r="Y21" s="216"/>
      <c r="Z21" s="216"/>
      <c r="AA21" s="216"/>
      <c r="AB21" s="216"/>
    </row>
    <row r="22" spans="1:28" s="60" customFormat="1" ht="15" customHeight="1">
      <c r="A22" s="208">
        <v>4</v>
      </c>
      <c r="B22" s="346" t="s">
        <v>288</v>
      </c>
      <c r="C22" s="1"/>
      <c r="F22" s="193"/>
      <c r="G22" s="195"/>
      <c r="H22" s="195"/>
      <c r="I22" s="194"/>
      <c r="J22" s="1"/>
      <c r="K22" s="1"/>
      <c r="L22" s="1"/>
      <c r="M22" s="227"/>
      <c r="N22" s="216"/>
      <c r="O22" s="193"/>
      <c r="P22" s="195"/>
      <c r="Q22" s="195"/>
      <c r="R22" s="194"/>
      <c r="S22" s="1"/>
      <c r="T22" s="1"/>
      <c r="U22" s="1"/>
      <c r="V22" s="227"/>
      <c r="W22" s="219"/>
      <c r="X22" s="216"/>
      <c r="Y22" s="216"/>
      <c r="Z22" s="216"/>
      <c r="AA22" s="216"/>
      <c r="AB22" s="216"/>
    </row>
    <row r="23" spans="1:28" s="60" customFormat="1" ht="15" customHeight="1">
      <c r="A23" s="208"/>
      <c r="B23" s="11" t="s">
        <v>289</v>
      </c>
      <c r="C23" s="1"/>
      <c r="F23" s="201"/>
      <c r="G23" s="196" t="s">
        <v>36</v>
      </c>
      <c r="H23" s="194">
        <v>907</v>
      </c>
      <c r="I23" s="220" t="s">
        <v>29</v>
      </c>
      <c r="J23" s="192">
        <v>50</v>
      </c>
      <c r="K23" s="195" t="s">
        <v>183</v>
      </c>
      <c r="L23" s="221">
        <f>IF(MID(K23,1,2)=("P."),(ROUND(F23*((H23)+(J23/100)),)),IF(MID(K23,1,2)=("%o"),(ROUND(F23*(((H23)+(J23/100))/1000),)),IF(MID(K23,1,2)=("Ea"),(ROUND(F23*((H23)+(J23/100)),)),ROUND(F23*(((H23)+(J23/100))/100),))))</f>
        <v>0</v>
      </c>
      <c r="M23" s="222" t="s">
        <v>31</v>
      </c>
      <c r="N23" s="216"/>
      <c r="O23" s="201">
        <f>Abs!D47</f>
        <v>0</v>
      </c>
      <c r="P23" s="196" t="s">
        <v>36</v>
      </c>
      <c r="Q23" s="194">
        <v>907</v>
      </c>
      <c r="R23" s="220" t="s">
        <v>29</v>
      </c>
      <c r="S23" s="192">
        <v>50</v>
      </c>
      <c r="T23" s="195" t="s">
        <v>183</v>
      </c>
      <c r="U23" s="221">
        <f>IF(MID(T23,1,2)=("P."),(ROUND(O23*((Q23)+(S23/100)),)),IF(MID(T23,1,2)=("%o"),(ROUND(O23*(((Q23)+(S23/100))/1000),)),IF(MID(T23,1,2)=("Ea"),(ROUND(O23*((Q23)+(S23/100)),)),ROUND(O23*(((Q23)+(S23/100))/100),))))</f>
        <v>0</v>
      </c>
      <c r="V23" s="222" t="s">
        <v>31</v>
      </c>
      <c r="W23" s="224">
        <f>IF(O23&gt;=F23,(O23-F23),"---")</f>
        <v>0</v>
      </c>
      <c r="X23" s="225" t="str">
        <f>IF(F23&gt;O23,(F23-O23),"---")</f>
        <v>---</v>
      </c>
      <c r="Y23" s="226" t="str">
        <f>IF(U23&gt;L23,(U23-L23),"---")</f>
        <v>---</v>
      </c>
      <c r="Z23" s="226" t="str">
        <f>IF(L23&gt;U23,(L23-U23),"---")</f>
        <v>---</v>
      </c>
      <c r="AA23" s="216"/>
      <c r="AB23" s="216"/>
    </row>
    <row r="24" spans="1:28" s="60" customFormat="1" ht="15" customHeight="1">
      <c r="A24" s="208"/>
      <c r="B24" s="1"/>
      <c r="C24" s="1"/>
      <c r="F24" s="201"/>
      <c r="G24" s="196"/>
      <c r="H24" s="194"/>
      <c r="I24" s="220"/>
      <c r="J24" s="192"/>
      <c r="K24" s="195"/>
      <c r="L24" s="221"/>
      <c r="M24" s="222"/>
      <c r="N24" s="216"/>
      <c r="O24" s="201"/>
      <c r="P24" s="196"/>
      <c r="Q24" s="194"/>
      <c r="R24" s="220"/>
      <c r="S24" s="192"/>
      <c r="T24" s="195"/>
      <c r="U24" s="221"/>
      <c r="V24" s="222"/>
      <c r="W24" s="219"/>
      <c r="X24" s="216"/>
      <c r="Y24" s="216"/>
      <c r="Z24" s="216"/>
      <c r="AA24" s="216"/>
      <c r="AB24" s="216"/>
    </row>
    <row r="25" spans="1:28" s="60" customFormat="1" ht="15" customHeight="1">
      <c r="A25" s="208">
        <v>5</v>
      </c>
      <c r="B25" s="345" t="s">
        <v>290</v>
      </c>
      <c r="C25" s="1"/>
      <c r="F25" s="193"/>
      <c r="G25" s="195"/>
      <c r="H25" s="195"/>
      <c r="I25" s="194"/>
      <c r="J25" s="1"/>
      <c r="K25" s="1"/>
      <c r="L25" s="1"/>
      <c r="M25" s="227"/>
      <c r="N25" s="216"/>
      <c r="O25" s="193"/>
      <c r="P25" s="195"/>
      <c r="Q25" s="195"/>
      <c r="R25" s="194"/>
      <c r="S25" s="1"/>
      <c r="T25" s="1"/>
      <c r="U25" s="1"/>
      <c r="V25" s="227"/>
      <c r="W25" s="219"/>
      <c r="X25" s="216"/>
      <c r="Y25" s="216"/>
      <c r="Z25" s="216"/>
      <c r="AA25" s="216"/>
      <c r="AB25" s="216"/>
    </row>
    <row r="26" spans="1:28" s="60" customFormat="1" ht="15" customHeight="1">
      <c r="A26" s="208"/>
      <c r="B26" s="345" t="s">
        <v>291</v>
      </c>
      <c r="C26" s="1"/>
      <c r="F26" s="201"/>
      <c r="G26" s="192" t="s">
        <v>36</v>
      </c>
      <c r="H26" s="194">
        <v>3327</v>
      </c>
      <c r="I26" s="220" t="s">
        <v>29</v>
      </c>
      <c r="J26" s="230">
        <v>50</v>
      </c>
      <c r="K26" s="195" t="s">
        <v>6</v>
      </c>
      <c r="L26" s="221">
        <f>IF(MID(K26,1,2)=("P."),(ROUND(F26*((H26)+(J26/100)),)),IF(MID(K26,1,2)=("%o"),(ROUND(F26*(((H26)+(J26/100))/1000),)),IF(MID(K26,1,2)=("Ea"),(ROUND(F26*((H26)+(J26/100)),)),ROUND(F26*(((H26)+(J26/100))/100),))))</f>
        <v>0</v>
      </c>
      <c r="M26" s="222" t="s">
        <v>31</v>
      </c>
      <c r="N26" s="216"/>
      <c r="O26" s="201">
        <f>Abs!D50</f>
        <v>6933.5386000000008</v>
      </c>
      <c r="P26" s="192" t="s">
        <v>36</v>
      </c>
      <c r="Q26" s="194">
        <v>3327</v>
      </c>
      <c r="R26" s="220" t="s">
        <v>29</v>
      </c>
      <c r="S26" s="230">
        <v>50</v>
      </c>
      <c r="T26" s="195" t="s">
        <v>6</v>
      </c>
      <c r="U26" s="221">
        <f>IF(MID(T26,1,2)=("P."),(ROUND(O26*((Q26)+(S26/100)),)),IF(MID(T26,1,2)=("%o"),(ROUND(O26*(((Q26)+(S26/100))/1000),)),IF(MID(T26,1,2)=("Ea"),(ROUND(O26*((Q26)+(S26/100)),)),ROUND(O26*(((Q26)+(S26/100))/100),))))</f>
        <v>230713</v>
      </c>
      <c r="V26" s="222" t="s">
        <v>31</v>
      </c>
      <c r="W26" s="224">
        <f>IF(O26&gt;=F26,(O26-F26),"---")</f>
        <v>6933.5386000000008</v>
      </c>
      <c r="X26" s="225" t="str">
        <f>IF(F26&gt;O26,(F26-O26),"---")</f>
        <v>---</v>
      </c>
      <c r="Y26" s="226">
        <f>IF(U26&gt;L26,(U26-L26),"---")</f>
        <v>230713</v>
      </c>
      <c r="Z26" s="226" t="str">
        <f>IF(L26&gt;U26,(L26-U26),"---")</f>
        <v>---</v>
      </c>
      <c r="AA26" s="216"/>
      <c r="AB26" s="216"/>
    </row>
    <row r="27" spans="1:28" s="60" customFormat="1" ht="15" customHeight="1">
      <c r="A27" s="208"/>
      <c r="B27" s="1"/>
      <c r="C27" s="1"/>
      <c r="F27" s="201"/>
      <c r="G27" s="192"/>
      <c r="H27" s="194"/>
      <c r="I27" s="220"/>
      <c r="J27" s="192"/>
      <c r="K27" s="195"/>
      <c r="L27" s="221"/>
      <c r="M27" s="222"/>
      <c r="N27" s="216"/>
      <c r="O27" s="201"/>
      <c r="P27" s="192"/>
      <c r="Q27" s="194"/>
      <c r="R27" s="220"/>
      <c r="S27" s="192"/>
      <c r="T27" s="195"/>
      <c r="U27" s="221"/>
      <c r="V27" s="222"/>
      <c r="W27" s="219"/>
      <c r="X27" s="216"/>
      <c r="Y27" s="216"/>
      <c r="Z27" s="216"/>
      <c r="AA27" s="216"/>
      <c r="AB27" s="216"/>
    </row>
    <row r="28" spans="1:28" s="60" customFormat="1" ht="15" customHeight="1">
      <c r="A28" s="208">
        <v>6</v>
      </c>
      <c r="B28" s="346" t="s">
        <v>297</v>
      </c>
      <c r="F28" s="193"/>
      <c r="G28" s="231"/>
      <c r="H28" s="194"/>
      <c r="I28" s="1"/>
      <c r="J28" s="192"/>
      <c r="K28" s="195"/>
      <c r="L28" s="232"/>
      <c r="M28" s="233"/>
      <c r="N28" s="216"/>
      <c r="O28" s="193"/>
      <c r="P28" s="231"/>
      <c r="Q28" s="194"/>
      <c r="R28" s="1"/>
      <c r="S28" s="192"/>
      <c r="T28" s="195"/>
      <c r="U28" s="232"/>
      <c r="V28" s="233"/>
      <c r="W28" s="219"/>
      <c r="X28" s="216"/>
      <c r="Y28" s="216"/>
      <c r="Z28" s="216"/>
      <c r="AA28" s="216"/>
      <c r="AB28" s="216"/>
    </row>
    <row r="29" spans="1:28" s="60" customFormat="1" ht="15" customHeight="1">
      <c r="A29" s="208"/>
      <c r="B29" s="347" t="s">
        <v>292</v>
      </c>
      <c r="F29" s="197"/>
      <c r="G29" s="231" t="s">
        <v>36</v>
      </c>
      <c r="H29" s="194">
        <v>1663</v>
      </c>
      <c r="I29" s="220" t="s">
        <v>29</v>
      </c>
      <c r="J29" s="230">
        <v>73</v>
      </c>
      <c r="K29" s="195" t="s">
        <v>183</v>
      </c>
      <c r="L29" s="221">
        <f>IF(MID(K29,1,2)=("P."),(ROUND(F29*((H29)+(J29/100)),)),IF(MID(K29,1,2)=("%o"),(ROUND(F29*(((H29)+(J29/100))/1000),)),IF(MID(K29,1,2)=("Ea"),(ROUND(F29*((H29)+(J29/100)),)),ROUND(F29*(((H29)+(J29/100))/100),))))</f>
        <v>0</v>
      </c>
      <c r="M29" s="222" t="s">
        <v>31</v>
      </c>
      <c r="N29" s="216"/>
      <c r="O29" s="197">
        <f>Abs!D70</f>
        <v>0</v>
      </c>
      <c r="P29" s="231" t="s">
        <v>36</v>
      </c>
      <c r="Q29" s="194">
        <v>1663</v>
      </c>
      <c r="R29" s="220" t="s">
        <v>29</v>
      </c>
      <c r="S29" s="230">
        <v>73</v>
      </c>
      <c r="T29" s="195" t="s">
        <v>183</v>
      </c>
      <c r="U29" s="221">
        <f>IF(MID(T29,1,2)=("P."),(ROUND(O29*((Q29)+(S29/100)),)),IF(MID(T29,1,2)=("%o"),(ROUND(O29*(((Q29)+(S29/100))/1000),)),IF(MID(T29,1,2)=("Ea"),(ROUND(O29*((Q29)+(S29/100)),)),ROUND(O29*(((Q29)+(S29/100))/100),))))</f>
        <v>0</v>
      </c>
      <c r="V29" s="222" t="s">
        <v>31</v>
      </c>
      <c r="W29" s="224">
        <f>IF(O29&gt;=F29,(O29-F29),"---")</f>
        <v>0</v>
      </c>
      <c r="X29" s="225" t="str">
        <f>IF(F29&gt;O29,(F29-O29),"---")</f>
        <v>---</v>
      </c>
      <c r="Y29" s="226" t="str">
        <f>IF(U29&gt;L29,(U29-L29),"---")</f>
        <v>---</v>
      </c>
      <c r="Z29" s="226" t="str">
        <f>IF(L29&gt;U29,(L29-U29),"---")</f>
        <v>---</v>
      </c>
      <c r="AA29" s="216"/>
      <c r="AB29" s="216"/>
    </row>
    <row r="30" spans="1:28" s="60" customFormat="1" ht="15" customHeight="1">
      <c r="A30" s="208"/>
      <c r="N30" s="362"/>
      <c r="W30" s="362"/>
    </row>
    <row r="31" spans="1:28" s="60" customFormat="1" ht="15" customHeight="1">
      <c r="A31" s="208">
        <v>7</v>
      </c>
      <c r="B31" s="345" t="s">
        <v>293</v>
      </c>
      <c r="C31" s="1"/>
      <c r="F31" s="193"/>
      <c r="G31" s="195"/>
      <c r="H31" s="195"/>
      <c r="I31" s="194"/>
      <c r="J31" s="1"/>
      <c r="K31" s="1"/>
      <c r="L31" s="1"/>
      <c r="M31" s="227"/>
      <c r="N31" s="216"/>
      <c r="O31" s="193"/>
      <c r="P31" s="195"/>
      <c r="Q31" s="195"/>
      <c r="R31" s="194"/>
      <c r="S31" s="1"/>
      <c r="T31" s="1"/>
      <c r="U31" s="1"/>
      <c r="V31" s="227"/>
      <c r="W31" s="219"/>
      <c r="X31" s="216"/>
      <c r="Y31" s="216"/>
      <c r="Z31" s="216"/>
      <c r="AA31" s="216"/>
      <c r="AB31" s="216"/>
    </row>
    <row r="32" spans="1:28" s="60" customFormat="1" ht="15" customHeight="1">
      <c r="A32" s="208"/>
      <c r="B32" s="11" t="s">
        <v>294</v>
      </c>
      <c r="C32" s="1"/>
      <c r="F32" s="201"/>
      <c r="G32" s="192" t="s">
        <v>36</v>
      </c>
      <c r="H32" s="194">
        <v>1134</v>
      </c>
      <c r="I32" s="220" t="s">
        <v>29</v>
      </c>
      <c r="J32" s="192">
        <v>38</v>
      </c>
      <c r="K32" s="195" t="s">
        <v>183</v>
      </c>
      <c r="L32" s="221">
        <f>IF(MID(K32,1,2)=("P."),(ROUND(F32*((H32)+(J32/100)),)),IF(MID(K32,1,2)=("%o"),(ROUND(F32*(((H32)+(J32/100))/1000),)),IF(MID(K32,1,2)=("Ea"),(ROUND(F32*((H32)+(J32/100)),)),ROUND(F32*(((H32)+(J32/100))/100),))))</f>
        <v>0</v>
      </c>
      <c r="M32" s="222" t="s">
        <v>31</v>
      </c>
      <c r="N32" s="216"/>
      <c r="O32" s="201" t="e">
        <f>Abs!#REF!</f>
        <v>#REF!</v>
      </c>
      <c r="P32" s="192" t="s">
        <v>36</v>
      </c>
      <c r="Q32" s="194">
        <v>1134</v>
      </c>
      <c r="R32" s="220" t="s">
        <v>29</v>
      </c>
      <c r="S32" s="192">
        <v>38</v>
      </c>
      <c r="T32" s="195" t="s">
        <v>183</v>
      </c>
      <c r="U32" s="221" t="e">
        <f>IF(MID(T32,1,2)=("P."),(ROUND(O32*((Q32)+(S32/100)),)),IF(MID(T32,1,2)=("%o"),(ROUND(O32*(((Q32)+(S32/100))/1000),)),IF(MID(T32,1,2)=("Ea"),(ROUND(O32*((Q32)+(S32/100)),)),ROUND(O32*(((Q32)+(S32/100))/100),))))</f>
        <v>#REF!</v>
      </c>
      <c r="V32" s="222" t="s">
        <v>31</v>
      </c>
      <c r="W32" s="224" t="e">
        <f>IF(O32&gt;=F32,(O32-F32),"---")</f>
        <v>#REF!</v>
      </c>
      <c r="X32" s="225" t="e">
        <f>IF(F32&gt;O32,(F32-O32),"---")</f>
        <v>#REF!</v>
      </c>
      <c r="Y32" s="226" t="e">
        <f>IF(U32&gt;L32,(U32-L32),"---")</f>
        <v>#REF!</v>
      </c>
      <c r="Z32" s="226" t="e">
        <f>IF(L32&gt;U32,(L32-U32),"---")</f>
        <v>#REF!</v>
      </c>
      <c r="AA32" s="216"/>
      <c r="AB32" s="216"/>
    </row>
    <row r="33" spans="1:28" s="60" customFormat="1" ht="15" customHeight="1">
      <c r="A33" s="208"/>
      <c r="B33" s="1"/>
      <c r="C33" s="1"/>
      <c r="M33" s="229"/>
      <c r="N33" s="216"/>
      <c r="V33" s="229"/>
      <c r="W33" s="219"/>
      <c r="X33" s="216"/>
      <c r="Y33" s="216"/>
      <c r="Z33" s="216"/>
      <c r="AA33" s="216"/>
      <c r="AB33" s="216"/>
    </row>
    <row r="34" spans="1:28" s="60" customFormat="1" ht="15" customHeight="1">
      <c r="A34" s="208">
        <v>8</v>
      </c>
      <c r="B34" s="1" t="s">
        <v>295</v>
      </c>
      <c r="C34" s="1"/>
      <c r="F34" s="201"/>
      <c r="G34" s="192"/>
      <c r="H34" s="194"/>
      <c r="I34" s="195"/>
      <c r="J34" s="192"/>
      <c r="K34" s="195"/>
      <c r="L34" s="194"/>
      <c r="M34" s="233"/>
      <c r="N34" s="216"/>
      <c r="O34" s="201"/>
      <c r="P34" s="192"/>
      <c r="Q34" s="194"/>
      <c r="R34" s="195"/>
      <c r="S34" s="192"/>
      <c r="T34" s="195"/>
      <c r="U34" s="194"/>
      <c r="V34" s="233"/>
      <c r="W34" s="219"/>
      <c r="X34" s="216"/>
      <c r="Y34" s="216"/>
      <c r="Z34" s="216"/>
      <c r="AA34" s="216"/>
      <c r="AB34" s="216"/>
    </row>
    <row r="35" spans="1:28" s="60" customFormat="1" ht="15" customHeight="1">
      <c r="A35" s="208"/>
      <c r="B35" s="11" t="s">
        <v>296</v>
      </c>
      <c r="C35" s="1"/>
      <c r="F35" s="234"/>
      <c r="G35" s="202" t="s">
        <v>36</v>
      </c>
      <c r="H35" s="235">
        <v>1389</v>
      </c>
      <c r="I35" s="236" t="s">
        <v>29</v>
      </c>
      <c r="J35" s="230">
        <v>46</v>
      </c>
      <c r="K35" s="237" t="s">
        <v>183</v>
      </c>
      <c r="L35" s="221">
        <f>IF(MID(K35,1,2)=("P."),(ROUND(F35*((H35)+(J35/100)),)),IF(MID(K35,1,2)=("%o"),(ROUND(F35*(((H35)+(J35/100))/1000),)),IF(MID(K35,1,2)=("Ea"),(ROUND(F35*((H35)+(J35/100)),)),ROUND(F35*(((H35)+(J35/100))/100),))))</f>
        <v>0</v>
      </c>
      <c r="M35" s="222" t="s">
        <v>31</v>
      </c>
      <c r="N35" s="216"/>
      <c r="O35" s="234" t="e">
        <f>Abs!#REF!</f>
        <v>#REF!</v>
      </c>
      <c r="P35" s="202" t="s">
        <v>36</v>
      </c>
      <c r="Q35" s="235">
        <v>1389</v>
      </c>
      <c r="R35" s="236" t="s">
        <v>29</v>
      </c>
      <c r="S35" s="230">
        <v>46</v>
      </c>
      <c r="T35" s="237" t="s">
        <v>183</v>
      </c>
      <c r="U35" s="221" t="e">
        <f>IF(MID(T35,1,2)=("P."),(ROUND(O35*((Q35)+(S35/100)),)),IF(MID(T35,1,2)=("%o"),(ROUND(O35*(((Q35)+(S35/100))/1000),)),IF(MID(T35,1,2)=("Ea"),(ROUND(O35*((Q35)+(S35/100)),)),ROUND(O35*(((Q35)+(S35/100))/100),))))</f>
        <v>#REF!</v>
      </c>
      <c r="V35" s="222" t="s">
        <v>31</v>
      </c>
      <c r="W35" s="224" t="e">
        <f>IF(O35&gt;=F35,(O35-F35),"---")</f>
        <v>#REF!</v>
      </c>
      <c r="X35" s="225" t="e">
        <f>IF(F35&gt;O35,(F35-O35),"---")</f>
        <v>#REF!</v>
      </c>
      <c r="Y35" s="226" t="e">
        <f>IF(U35&gt;L35,(U35-L35),"---")</f>
        <v>#REF!</v>
      </c>
      <c r="Z35" s="226" t="e">
        <f>IF(L35&gt;U35,(L35-U35),"---")</f>
        <v>#REF!</v>
      </c>
      <c r="AA35" s="216"/>
      <c r="AB35" s="216"/>
    </row>
    <row r="36" spans="1:28" s="60" customFormat="1" ht="15" customHeight="1">
      <c r="A36" s="208"/>
      <c r="B36" s="1"/>
      <c r="C36" s="1"/>
      <c r="F36" s="234"/>
      <c r="G36" s="202"/>
      <c r="H36" s="235"/>
      <c r="I36" s="236"/>
      <c r="J36" s="238"/>
      <c r="K36" s="237"/>
      <c r="L36" s="221"/>
      <c r="M36" s="222"/>
      <c r="N36" s="216"/>
      <c r="O36" s="234"/>
      <c r="P36" s="202"/>
      <c r="Q36" s="235"/>
      <c r="R36" s="236"/>
      <c r="S36" s="238"/>
      <c r="T36" s="237"/>
      <c r="U36" s="221"/>
      <c r="V36" s="222"/>
      <c r="W36" s="219"/>
      <c r="X36" s="216"/>
      <c r="Y36" s="216"/>
      <c r="Z36" s="216"/>
      <c r="AA36" s="216"/>
      <c r="AB36" s="216"/>
    </row>
    <row r="37" spans="1:28" s="60" customFormat="1" ht="15" customHeight="1">
      <c r="A37" s="208">
        <v>9</v>
      </c>
      <c r="B37" s="11" t="s">
        <v>4</v>
      </c>
      <c r="C37" s="1"/>
      <c r="F37" s="193"/>
      <c r="G37" s="195"/>
      <c r="H37" s="195"/>
      <c r="I37" s="194"/>
      <c r="J37" s="1"/>
      <c r="K37" s="1"/>
      <c r="L37" s="1"/>
      <c r="M37" s="227"/>
      <c r="N37" s="216"/>
      <c r="O37" s="193"/>
      <c r="P37" s="195"/>
      <c r="Q37" s="195"/>
      <c r="R37" s="194"/>
      <c r="S37" s="1"/>
      <c r="T37" s="1"/>
      <c r="U37" s="1"/>
      <c r="V37" s="227"/>
      <c r="W37" s="219"/>
      <c r="X37" s="216"/>
      <c r="Y37" s="216"/>
      <c r="Z37" s="216"/>
      <c r="AA37" s="216"/>
      <c r="AB37" s="216"/>
    </row>
    <row r="38" spans="1:28" s="60" customFormat="1" ht="15" customHeight="1">
      <c r="A38" s="208"/>
      <c r="B38" s="11" t="s">
        <v>5</v>
      </c>
      <c r="C38" s="1"/>
      <c r="F38" s="197">
        <v>1373.66</v>
      </c>
      <c r="G38" s="192" t="s">
        <v>36</v>
      </c>
      <c r="H38" s="194">
        <v>14429</v>
      </c>
      <c r="I38" s="228" t="s">
        <v>29</v>
      </c>
      <c r="J38" s="192">
        <v>25</v>
      </c>
      <c r="K38" s="195" t="s">
        <v>183</v>
      </c>
      <c r="L38" s="221">
        <f>IF(MID(K38,1,2)=("P."),(ROUND(F38*((H38)+(J38/100)),)),IF(MID(K38,1,2)=("%o"),(ROUND(F38*(((H38)+(J38/100))/1000),)),IF(MID(K38,1,2)=("Ea"),(ROUND(F38*((H38)+(J38/100)),)),ROUND(F38*(((H38)+(J38/100))/100),))))</f>
        <v>198209</v>
      </c>
      <c r="M38" s="222" t="s">
        <v>31</v>
      </c>
      <c r="N38" s="216"/>
      <c r="O38" s="197" t="e">
        <f>Abs!#REF!</f>
        <v>#REF!</v>
      </c>
      <c r="P38" s="192" t="s">
        <v>36</v>
      </c>
      <c r="Q38" s="194">
        <v>14429</v>
      </c>
      <c r="R38" s="228" t="s">
        <v>29</v>
      </c>
      <c r="S38" s="192">
        <v>25</v>
      </c>
      <c r="T38" s="195" t="s">
        <v>183</v>
      </c>
      <c r="U38" s="221" t="e">
        <f>IF(MID(T38,1,2)=("P."),(ROUND(O38*((Q38)+(S38/100)),)),IF(MID(T38,1,2)=("%o"),(ROUND(O38*(((Q38)+(S38/100))/1000),)),IF(MID(T38,1,2)=("Ea"),(ROUND(O38*((Q38)+(S38/100)),)),ROUND(O38*(((Q38)+(S38/100))/100),))))</f>
        <v>#REF!</v>
      </c>
      <c r="V38" s="222" t="s">
        <v>31</v>
      </c>
      <c r="W38" s="224" t="e">
        <f>IF(O38&gt;=F38,(O38-F38),"---")</f>
        <v>#REF!</v>
      </c>
      <c r="X38" s="225" t="e">
        <f>IF(F38&gt;O38,(F38-O38),"---")</f>
        <v>#REF!</v>
      </c>
      <c r="Y38" s="226" t="e">
        <f>IF(U38&gt;L38,(U38-L38),"---")</f>
        <v>#REF!</v>
      </c>
      <c r="Z38" s="226" t="e">
        <f>IF(L38&gt;U38,(L38-U38),"---")</f>
        <v>#REF!</v>
      </c>
      <c r="AA38" s="216"/>
      <c r="AB38" s="216"/>
    </row>
    <row r="39" spans="1:28" s="60" customFormat="1" ht="15" customHeight="1">
      <c r="A39" s="208"/>
      <c r="B39" s="1"/>
      <c r="C39" s="1"/>
      <c r="F39" s="197"/>
      <c r="G39" s="192"/>
      <c r="H39" s="194"/>
      <c r="I39" s="228"/>
      <c r="J39" s="192"/>
      <c r="K39" s="195"/>
      <c r="L39" s="221"/>
      <c r="M39" s="222"/>
      <c r="N39" s="216"/>
      <c r="O39" s="197"/>
      <c r="P39" s="192"/>
      <c r="Q39" s="194"/>
      <c r="R39" s="228"/>
      <c r="S39" s="192"/>
      <c r="T39" s="195"/>
      <c r="U39" s="221"/>
      <c r="V39" s="222"/>
      <c r="W39" s="219"/>
      <c r="X39" s="216"/>
      <c r="Y39" s="216"/>
      <c r="Z39" s="216"/>
      <c r="AA39" s="216"/>
      <c r="AB39" s="216"/>
    </row>
    <row r="40" spans="1:28" s="60" customFormat="1" ht="15" customHeight="1">
      <c r="A40" s="208">
        <v>10</v>
      </c>
      <c r="B40" s="11" t="s">
        <v>8</v>
      </c>
      <c r="C40" s="1"/>
      <c r="F40" s="193"/>
      <c r="G40" s="195"/>
      <c r="H40" s="195"/>
      <c r="I40" s="194"/>
      <c r="J40" s="1"/>
      <c r="K40" s="1"/>
      <c r="L40" s="1"/>
      <c r="M40" s="239"/>
      <c r="N40" s="216"/>
      <c r="O40" s="193"/>
      <c r="P40" s="195"/>
      <c r="Q40" s="195"/>
      <c r="R40" s="194"/>
      <c r="S40" s="1"/>
      <c r="T40" s="1"/>
      <c r="U40" s="1"/>
      <c r="V40" s="239"/>
      <c r="W40" s="219"/>
      <c r="X40" s="216"/>
      <c r="Y40" s="216"/>
      <c r="Z40" s="216"/>
      <c r="AA40" s="216"/>
      <c r="AB40" s="216"/>
    </row>
    <row r="41" spans="1:28" s="60" customFormat="1" ht="15" customHeight="1">
      <c r="A41" s="208"/>
      <c r="B41" s="11" t="s">
        <v>9</v>
      </c>
      <c r="C41" s="1"/>
      <c r="F41" s="197">
        <v>867.55</v>
      </c>
      <c r="G41" s="192" t="s">
        <v>37</v>
      </c>
      <c r="H41" s="194">
        <v>5001</v>
      </c>
      <c r="I41" s="228" t="s">
        <v>29</v>
      </c>
      <c r="J41" s="230">
        <v>70</v>
      </c>
      <c r="K41" s="195" t="s">
        <v>10</v>
      </c>
      <c r="L41" s="221">
        <f>IF(MID(K41,1,2)=("P."),(ROUND(F41*((H41)+(J41/100)),)),IF(MID(K41,1,2)=("%o"),(ROUND(F41*(((H41)+(J41/100))/1000),)),IF(MID(K41,1,2)=("Ea"),(ROUND(F41*((H41)+(J41/100)),)),ROUND(F41*(((H41)+(J41/100))/100),))))</f>
        <v>4339225</v>
      </c>
      <c r="M41" s="222" t="s">
        <v>31</v>
      </c>
      <c r="N41" s="216"/>
      <c r="O41" s="197" t="e">
        <f>Abs!#REF!</f>
        <v>#REF!</v>
      </c>
      <c r="P41" s="192" t="s">
        <v>37</v>
      </c>
      <c r="Q41" s="194">
        <v>5001</v>
      </c>
      <c r="R41" s="228" t="s">
        <v>29</v>
      </c>
      <c r="S41" s="230">
        <v>70</v>
      </c>
      <c r="T41" s="195" t="s">
        <v>10</v>
      </c>
      <c r="U41" s="221" t="e">
        <f>IF(MID(T41,1,2)=("P."),(ROUND(O41*((Q41)+(S41/100)),)),IF(MID(T41,1,2)=("%o"),(ROUND(O41*(((Q41)+(S41/100))/1000),)),IF(MID(T41,1,2)=("Ea"),(ROUND(O41*((Q41)+(S41/100)),)),ROUND(O41*(((Q41)+(S41/100))/100),))))</f>
        <v>#REF!</v>
      </c>
      <c r="V41" s="222" t="s">
        <v>31</v>
      </c>
      <c r="W41" s="224" t="e">
        <f>IF(O41&gt;=F41,(O41-F41),"---")</f>
        <v>#REF!</v>
      </c>
      <c r="X41" s="225" t="e">
        <f>IF(F41&gt;O41,(F41-O41),"---")</f>
        <v>#REF!</v>
      </c>
      <c r="Y41" s="226" t="e">
        <f>IF(U41&gt;L41,(U41-L41),"---")</f>
        <v>#REF!</v>
      </c>
      <c r="Z41" s="226" t="e">
        <f>IF(L41&gt;U41,(L41-U41),"---")</f>
        <v>#REF!</v>
      </c>
      <c r="AA41" s="216"/>
      <c r="AB41" s="216"/>
    </row>
    <row r="42" spans="1:28" s="60" customFormat="1" ht="15" customHeight="1">
      <c r="A42" s="208"/>
      <c r="B42" s="1"/>
      <c r="C42" s="1"/>
      <c r="F42" s="197"/>
      <c r="G42" s="192"/>
      <c r="H42" s="194"/>
      <c r="I42" s="228"/>
      <c r="J42" s="230"/>
      <c r="K42" s="195"/>
      <c r="L42" s="221"/>
      <c r="M42" s="222"/>
      <c r="N42" s="216"/>
      <c r="O42" s="197"/>
      <c r="P42" s="192"/>
      <c r="Q42" s="194"/>
      <c r="R42" s="228"/>
      <c r="S42" s="230"/>
      <c r="T42" s="195"/>
      <c r="U42" s="221"/>
      <c r="V42" s="222"/>
      <c r="W42" s="219"/>
      <c r="X42" s="216"/>
      <c r="Y42" s="216"/>
      <c r="Z42" s="216"/>
      <c r="AA42" s="216"/>
      <c r="AB42" s="216"/>
    </row>
    <row r="43" spans="1:28" s="60" customFormat="1" ht="15" customHeight="1">
      <c r="A43" s="360">
        <v>11</v>
      </c>
      <c r="B43" s="19" t="s">
        <v>11</v>
      </c>
      <c r="C43" s="1"/>
      <c r="D43" s="193"/>
      <c r="E43" s="195"/>
      <c r="F43" s="195"/>
      <c r="G43" s="194"/>
      <c r="H43" s="1"/>
      <c r="I43" s="1"/>
      <c r="J43" s="1"/>
      <c r="K43" s="1"/>
      <c r="L43" s="216"/>
      <c r="M43" s="218"/>
      <c r="N43" s="216"/>
      <c r="O43" s="195"/>
      <c r="P43" s="194"/>
      <c r="Q43" s="1"/>
      <c r="R43" s="1"/>
      <c r="S43" s="1"/>
      <c r="T43" s="1"/>
      <c r="U43" s="216"/>
      <c r="V43" s="218"/>
      <c r="W43" s="219"/>
      <c r="X43" s="216"/>
      <c r="Y43" s="216"/>
      <c r="Z43" s="216"/>
      <c r="AA43" s="216"/>
      <c r="AB43" s="216"/>
    </row>
    <row r="44" spans="1:28" s="60" customFormat="1" ht="15" customHeight="1">
      <c r="A44" s="360"/>
      <c r="B44" s="19" t="s">
        <v>12</v>
      </c>
      <c r="C44" s="1"/>
      <c r="F44" s="201">
        <v>11355.74</v>
      </c>
      <c r="G44" s="192" t="s">
        <v>36</v>
      </c>
      <c r="H44" s="194">
        <v>337</v>
      </c>
      <c r="I44" s="220" t="s">
        <v>29</v>
      </c>
      <c r="J44" s="192">
        <v>0</v>
      </c>
      <c r="K44" s="195" t="s">
        <v>331</v>
      </c>
      <c r="L44" s="221">
        <f>IF(MID(K44,1,2)=("P."),(ROUND(F44*((H44)+(J44/100)),)),IF(MID(K44,1,2)=("%o"),(ROUND(F44*(((H44)+(J44/100))/1000),)),IF(MID(K44,1,2)=("Ea"),(ROUND(F44*((H44)+(J44/100)),)),ROUND(F44*(((H44)+(J44/100))/100),))))</f>
        <v>3826884</v>
      </c>
      <c r="M44" s="222" t="s">
        <v>31</v>
      </c>
      <c r="N44" s="216"/>
      <c r="O44" s="201" t="e">
        <f>Abs!#REF!</f>
        <v>#REF!</v>
      </c>
      <c r="P44" s="192" t="s">
        <v>36</v>
      </c>
      <c r="Q44" s="194">
        <v>337</v>
      </c>
      <c r="R44" s="220" t="s">
        <v>29</v>
      </c>
      <c r="S44" s="192">
        <v>0</v>
      </c>
      <c r="T44" s="195" t="s">
        <v>331</v>
      </c>
      <c r="U44" s="221" t="e">
        <f>IF(MID(T44,1,2)=("P."),(ROUND(O44*((Q44)+(S44/100)),)),IF(MID(T44,1,2)=("%o"),(ROUND(O44*(((Q44)+(S44/100))/1000),)),IF(MID(T44,1,2)=("Ea"),(ROUND(O44*((Q44)+(S44/100)),)),ROUND(O44*(((Q44)+(S44/100))/100),))))</f>
        <v>#REF!</v>
      </c>
      <c r="V44" s="222" t="s">
        <v>31</v>
      </c>
      <c r="W44" s="224" t="e">
        <f>IF(O44&gt;=F44,(O44-F44),"---")</f>
        <v>#REF!</v>
      </c>
      <c r="X44" s="225" t="e">
        <f>IF(F44&gt;O44,(F44-O44),"---")</f>
        <v>#REF!</v>
      </c>
      <c r="Y44" s="226" t="e">
        <f>IF(U44&gt;L44,(U44-L44),"---")</f>
        <v>#REF!</v>
      </c>
      <c r="Z44" s="226" t="e">
        <f>IF(L44&gt;U44,(L44-U44),"---")</f>
        <v>#REF!</v>
      </c>
      <c r="AA44" s="216"/>
      <c r="AB44" s="216"/>
    </row>
    <row r="45" spans="1:28" s="1" customFormat="1" ht="15" customHeight="1">
      <c r="A45" s="360"/>
      <c r="D45" s="60"/>
      <c r="E45" s="60"/>
      <c r="F45" s="191"/>
      <c r="M45" s="227"/>
      <c r="N45" s="216"/>
      <c r="O45" s="191"/>
      <c r="V45" s="227"/>
      <c r="W45" s="219"/>
      <c r="X45" s="216"/>
      <c r="Y45" s="216"/>
      <c r="Z45" s="216"/>
      <c r="AA45" s="216"/>
      <c r="AB45" s="216"/>
    </row>
    <row r="46" spans="1:28" s="1" customFormat="1" ht="15" hidden="1" customHeight="1">
      <c r="A46" s="360">
        <v>2</v>
      </c>
      <c r="D46" s="60"/>
      <c r="E46" s="60"/>
      <c r="F46" s="193"/>
      <c r="G46" s="195"/>
      <c r="H46" s="195"/>
      <c r="I46" s="194"/>
      <c r="M46" s="227"/>
      <c r="N46" s="216"/>
      <c r="O46" s="193"/>
      <c r="P46" s="195"/>
      <c r="Q46" s="195"/>
      <c r="R46" s="194"/>
      <c r="V46" s="227"/>
      <c r="W46" s="219"/>
      <c r="X46" s="216"/>
      <c r="Y46" s="216"/>
      <c r="Z46" s="216"/>
      <c r="AA46" s="216"/>
      <c r="AB46" s="216"/>
    </row>
    <row r="47" spans="1:28" s="1" customFormat="1" ht="15" hidden="1" customHeight="1">
      <c r="A47" s="360"/>
      <c r="D47" s="60"/>
      <c r="E47" s="60"/>
      <c r="F47" s="201">
        <v>3896.73</v>
      </c>
      <c r="G47" s="192" t="s">
        <v>36</v>
      </c>
      <c r="H47" s="194">
        <v>9416</v>
      </c>
      <c r="I47" s="220" t="s">
        <v>29</v>
      </c>
      <c r="J47" s="192">
        <v>28</v>
      </c>
      <c r="K47" s="195" t="s">
        <v>6</v>
      </c>
      <c r="L47" s="221">
        <f>IF(MID(K47,1,2)=("P."),(ROUND(F47*((H47)+(J47/100)),)),IF(MID(K47,1,2)=("%o"),(ROUND(F47*(((H47)+(J47/100))/1000),)),IF(MID(K47,1,2)=("Ea"),(ROUND(F47*((H47)+(J47/100)),)),ROUND(F47*(((H47)+(J47/100))/100),))))</f>
        <v>366927</v>
      </c>
      <c r="M47" s="222" t="s">
        <v>31</v>
      </c>
      <c r="N47" s="216"/>
      <c r="O47" s="201"/>
      <c r="P47" s="192" t="s">
        <v>36</v>
      </c>
      <c r="Q47" s="194">
        <v>9416</v>
      </c>
      <c r="R47" s="220" t="s">
        <v>29</v>
      </c>
      <c r="S47" s="192">
        <v>28</v>
      </c>
      <c r="T47" s="195" t="s">
        <v>6</v>
      </c>
      <c r="U47" s="221">
        <f>IF(MID(T47,1,2)=("P."),(ROUND(O47*((Q47)+(S47/100)),)),IF(MID(T47,1,2)=("%o"),(ROUND(O47*(((Q47)+(S47/100))/1000),)),IF(MID(T47,1,2)=("Ea"),(ROUND(O47*((Q47)+(S47/100)),)),ROUND(O47*(((Q47)+(S47/100))/100),))))</f>
        <v>0</v>
      </c>
      <c r="V47" s="222" t="s">
        <v>31</v>
      </c>
      <c r="W47" s="224" t="str">
        <f>IF(O47&gt;=F47,(O47-F47),"---")</f>
        <v>---</v>
      </c>
      <c r="X47" s="225">
        <f>IF(F47&gt;O47,(F47-O47),"---")</f>
        <v>3896.73</v>
      </c>
      <c r="Y47" s="226" t="str">
        <f>IF(U47&gt;L47,(U47-L47),"---")</f>
        <v>---</v>
      </c>
      <c r="Z47" s="226">
        <f>IF(L47&gt;U47,(L47-U47),"---")</f>
        <v>366927</v>
      </c>
      <c r="AA47" s="216"/>
      <c r="AB47" s="216"/>
    </row>
    <row r="48" spans="1:28" s="1" customFormat="1" ht="15" customHeight="1">
      <c r="A48" s="360">
        <v>12</v>
      </c>
      <c r="B48" s="11" t="s">
        <v>3</v>
      </c>
      <c r="D48" s="60"/>
      <c r="E48" s="60"/>
      <c r="F48" s="193"/>
      <c r="G48" s="195"/>
      <c r="H48" s="195"/>
      <c r="I48" s="194"/>
      <c r="L48" s="221"/>
      <c r="M48" s="227"/>
      <c r="N48" s="216"/>
      <c r="O48" s="193"/>
      <c r="P48" s="195"/>
      <c r="Q48" s="195"/>
      <c r="R48" s="194"/>
      <c r="U48" s="221"/>
      <c r="V48" s="227"/>
      <c r="W48" s="219"/>
      <c r="X48" s="216"/>
      <c r="Y48" s="216"/>
      <c r="Z48" s="216"/>
      <c r="AA48" s="216"/>
      <c r="AB48" s="216"/>
    </row>
    <row r="49" spans="1:28" s="1" customFormat="1" ht="15" customHeight="1">
      <c r="A49" s="360"/>
      <c r="B49" s="11" t="s">
        <v>46</v>
      </c>
      <c r="D49" s="60"/>
      <c r="E49" s="60"/>
      <c r="F49" s="197">
        <v>3698.24</v>
      </c>
      <c r="G49" s="192" t="s">
        <v>36</v>
      </c>
      <c r="H49" s="194">
        <v>9416</v>
      </c>
      <c r="I49" s="228" t="s">
        <v>29</v>
      </c>
      <c r="J49" s="192">
        <v>28</v>
      </c>
      <c r="K49" s="195" t="s">
        <v>183</v>
      </c>
      <c r="L49" s="221">
        <f>IF(MID(K49,1,2)=("P."),(ROUND(F49*((H49)+(J49/100)),)),IF(MID(K49,1,2)=("%o"),(ROUND(F49*(((H49)+(J49/100))/1000),)),IF(MID(K49,1,2)=("Ea"),(ROUND(F49*((H49)+(J49/100)),)),ROUND(F49*(((H49)+(J49/100))/100),))))</f>
        <v>348237</v>
      </c>
      <c r="M49" s="222" t="s">
        <v>31</v>
      </c>
      <c r="N49" s="216"/>
      <c r="O49" s="197" t="e">
        <f>Abs!#REF!</f>
        <v>#REF!</v>
      </c>
      <c r="P49" s="192" t="s">
        <v>36</v>
      </c>
      <c r="Q49" s="194">
        <v>9416</v>
      </c>
      <c r="R49" s="228" t="s">
        <v>29</v>
      </c>
      <c r="S49" s="192">
        <v>28</v>
      </c>
      <c r="T49" s="195" t="s">
        <v>183</v>
      </c>
      <c r="U49" s="221" t="e">
        <f>IF(MID(T49,1,2)=("P."),(ROUND(O49*((Q49)+(S49/100)),)),IF(MID(T49,1,2)=("%o"),(ROUND(O49*(((Q49)+(S49/100))/1000),)),IF(MID(T49,1,2)=("Ea"),(ROUND(O49*((Q49)+(S49/100)),)),ROUND(O49*(((Q49)+(S49/100))/100),))))</f>
        <v>#REF!</v>
      </c>
      <c r="V49" s="222" t="s">
        <v>31</v>
      </c>
      <c r="W49" s="224" t="e">
        <f>IF(O49&gt;=F49,(O49-F49),"---")</f>
        <v>#REF!</v>
      </c>
      <c r="X49" s="225" t="e">
        <f>IF(F49&gt;O49,(F49-O49),"---")</f>
        <v>#REF!</v>
      </c>
      <c r="Y49" s="226" t="e">
        <f>IF(U49&gt;L49,(U49-L49),"---")</f>
        <v>#REF!</v>
      </c>
      <c r="Z49" s="226" t="e">
        <f>IF(L49&gt;U49,(L49-U49),"---")</f>
        <v>#REF!</v>
      </c>
      <c r="AA49" s="216"/>
      <c r="AB49" s="216"/>
    </row>
    <row r="50" spans="1:28" s="1" customFormat="1" ht="15" customHeight="1">
      <c r="A50" s="360"/>
      <c r="D50" s="60"/>
      <c r="E50" s="60"/>
      <c r="F50" s="60"/>
      <c r="G50" s="60"/>
      <c r="H50" s="60"/>
      <c r="I50" s="60"/>
      <c r="J50" s="60"/>
      <c r="K50" s="60"/>
      <c r="L50" s="60"/>
      <c r="M50" s="229"/>
      <c r="N50" s="216"/>
      <c r="O50" s="60"/>
      <c r="P50" s="60"/>
      <c r="Q50" s="60"/>
      <c r="R50" s="60"/>
      <c r="S50" s="60"/>
      <c r="T50" s="60"/>
      <c r="U50" s="60"/>
      <c r="V50" s="229"/>
      <c r="W50" s="219"/>
      <c r="X50" s="216"/>
      <c r="Y50" s="216"/>
      <c r="Z50" s="216"/>
      <c r="AA50" s="216"/>
      <c r="AB50" s="216"/>
    </row>
    <row r="51" spans="1:28" s="1" customFormat="1" ht="15" customHeight="1">
      <c r="A51" s="360">
        <v>13</v>
      </c>
      <c r="B51" s="11" t="s">
        <v>20</v>
      </c>
      <c r="D51" s="60"/>
      <c r="E51" s="60"/>
      <c r="F51" s="193"/>
      <c r="G51" s="195"/>
      <c r="H51" s="195"/>
      <c r="I51" s="194"/>
      <c r="M51" s="227"/>
      <c r="N51" s="216"/>
      <c r="O51" s="193"/>
      <c r="P51" s="195"/>
      <c r="Q51" s="195"/>
      <c r="R51" s="194"/>
      <c r="V51" s="227"/>
      <c r="W51" s="219"/>
      <c r="X51" s="216"/>
      <c r="Y51" s="216"/>
      <c r="Z51" s="216"/>
      <c r="AA51" s="216"/>
      <c r="AB51" s="216"/>
    </row>
    <row r="52" spans="1:28" s="1" customFormat="1" ht="15" customHeight="1">
      <c r="A52" s="360"/>
      <c r="B52" s="11" t="s">
        <v>21</v>
      </c>
      <c r="D52" s="60"/>
      <c r="E52" s="60"/>
      <c r="F52" s="201">
        <v>4100.4799999999996</v>
      </c>
      <c r="G52" s="196" t="s">
        <v>30</v>
      </c>
      <c r="H52" s="194">
        <v>3127</v>
      </c>
      <c r="I52" s="220" t="s">
        <v>29</v>
      </c>
      <c r="J52" s="192">
        <v>41</v>
      </c>
      <c r="K52" s="195" t="s">
        <v>7</v>
      </c>
      <c r="L52" s="221">
        <f>IF(MID(K52,1,2)=("P."),(ROUND(F52*((H52)+(J52/100)),)),IF(MID(K52,1,2)=("%o"),(ROUND(F52*(((H52)+(J52/100))/1000),)),IF(MID(K52,1,2)=("Ea"),(ROUND(F52*((H52)+(J52/100)),)),ROUND(F52*(((H52)+(J52/100))/100),))))</f>
        <v>128239</v>
      </c>
      <c r="M52" s="222" t="s">
        <v>31</v>
      </c>
      <c r="N52" s="216"/>
      <c r="O52" s="201" t="e">
        <f>Abs!#REF!</f>
        <v>#REF!</v>
      </c>
      <c r="P52" s="196" t="s">
        <v>30</v>
      </c>
      <c r="Q52" s="194">
        <v>3127</v>
      </c>
      <c r="R52" s="220" t="s">
        <v>29</v>
      </c>
      <c r="S52" s="192">
        <v>41</v>
      </c>
      <c r="T52" s="195" t="s">
        <v>7</v>
      </c>
      <c r="U52" s="221" t="e">
        <f>IF(MID(T52,1,2)=("P."),(ROUND(O52*((Q52)+(S52/100)),)),IF(MID(T52,1,2)=("%o"),(ROUND(O52*(((Q52)+(S52/100))/1000),)),IF(MID(T52,1,2)=("Ea"),(ROUND(O52*((Q52)+(S52/100)),)),ROUND(O52*(((Q52)+(S52/100))/100),))))</f>
        <v>#REF!</v>
      </c>
      <c r="V52" s="222" t="s">
        <v>31</v>
      </c>
      <c r="W52" s="224" t="e">
        <f>IF(O52&gt;=F52,(O52-F52),"---")</f>
        <v>#REF!</v>
      </c>
      <c r="X52" s="225" t="e">
        <f>IF(F52&gt;O52,(F52-O52),"---")</f>
        <v>#REF!</v>
      </c>
      <c r="Y52" s="226" t="e">
        <f>IF(U52&gt;L52,(U52-L52),"---")</f>
        <v>#REF!</v>
      </c>
      <c r="Z52" s="226" t="e">
        <f>IF(L52&gt;U52,(L52-U52),"---")</f>
        <v>#REF!</v>
      </c>
      <c r="AA52" s="216"/>
      <c r="AB52" s="216"/>
    </row>
    <row r="53" spans="1:28" s="1" customFormat="1" ht="15" customHeight="1">
      <c r="A53" s="360"/>
      <c r="D53" s="60"/>
      <c r="E53" s="60"/>
      <c r="F53" s="201"/>
      <c r="G53" s="196"/>
      <c r="H53" s="194"/>
      <c r="I53" s="220"/>
      <c r="J53" s="192"/>
      <c r="K53" s="195"/>
      <c r="L53" s="221"/>
      <c r="M53" s="222"/>
      <c r="N53" s="216"/>
      <c r="O53" s="201"/>
      <c r="P53" s="196"/>
      <c r="Q53" s="194"/>
      <c r="R53" s="220"/>
      <c r="S53" s="192"/>
      <c r="T53" s="195"/>
      <c r="U53" s="221"/>
      <c r="V53" s="222"/>
      <c r="W53" s="219"/>
      <c r="X53" s="216"/>
      <c r="Y53" s="216"/>
      <c r="Z53" s="216"/>
      <c r="AA53" s="216"/>
      <c r="AB53" s="216"/>
    </row>
    <row r="54" spans="1:28" s="1" customFormat="1" ht="15" customHeight="1">
      <c r="A54" s="360">
        <v>14</v>
      </c>
      <c r="B54" s="11" t="s">
        <v>143</v>
      </c>
      <c r="D54" s="60"/>
      <c r="E54" s="60"/>
      <c r="F54" s="193"/>
      <c r="G54" s="195"/>
      <c r="H54" s="195"/>
      <c r="I54" s="194"/>
      <c r="M54" s="227"/>
      <c r="N54" s="216"/>
      <c r="O54" s="193"/>
      <c r="P54" s="195"/>
      <c r="Q54" s="195"/>
      <c r="R54" s="194"/>
      <c r="V54" s="227"/>
      <c r="W54" s="219"/>
      <c r="X54" s="216"/>
      <c r="Y54" s="216"/>
      <c r="Z54" s="216"/>
      <c r="AA54" s="216"/>
      <c r="AB54" s="216"/>
    </row>
    <row r="55" spans="1:28" s="1" customFormat="1" ht="15" customHeight="1">
      <c r="A55" s="360"/>
      <c r="B55" s="11" t="s">
        <v>144</v>
      </c>
      <c r="D55" s="60"/>
      <c r="E55" s="60"/>
      <c r="F55" s="201">
        <v>7607</v>
      </c>
      <c r="G55" s="192" t="s">
        <v>36</v>
      </c>
      <c r="H55" s="194">
        <v>1948</v>
      </c>
      <c r="I55" s="220" t="s">
        <v>29</v>
      </c>
      <c r="J55" s="230">
        <v>96</v>
      </c>
      <c r="K55" s="195" t="s">
        <v>6</v>
      </c>
      <c r="L55" s="221">
        <f>IF(MID(K55,1,2)=("P."),(ROUND(F55*((H55)+(J55/100)),)),IF(MID(K55,1,2)=("%o"),(ROUND(F55*(((H55)+(J55/100))/1000),)),IF(MID(K55,1,2)=("Ea"),(ROUND(F55*((H55)+(J55/100)),)),ROUND(F55*(((H55)+(J55/100))/100),))))</f>
        <v>148257</v>
      </c>
      <c r="M55" s="222" t="s">
        <v>31</v>
      </c>
      <c r="N55" s="216"/>
      <c r="O55" s="201" t="e">
        <f>Abs!#REF!</f>
        <v>#REF!</v>
      </c>
      <c r="P55" s="192" t="s">
        <v>36</v>
      </c>
      <c r="Q55" s="194">
        <v>1948</v>
      </c>
      <c r="R55" s="220" t="s">
        <v>29</v>
      </c>
      <c r="S55" s="230">
        <v>96</v>
      </c>
      <c r="T55" s="195" t="s">
        <v>6</v>
      </c>
      <c r="U55" s="221" t="e">
        <f>IF(MID(T55,1,2)=("P."),(ROUND(O55*((Q55)+(S55/100)),)),IF(MID(T55,1,2)=("%o"),(ROUND(O55*(((Q55)+(S55/100))/1000),)),IF(MID(T55,1,2)=("Ea"),(ROUND(O55*((Q55)+(S55/100)),)),ROUND(O55*(((Q55)+(S55/100))/100),))))</f>
        <v>#REF!</v>
      </c>
      <c r="V55" s="222" t="s">
        <v>31</v>
      </c>
      <c r="W55" s="224" t="e">
        <f>IF(O55&gt;=F55,(O55-F55),"---")</f>
        <v>#REF!</v>
      </c>
      <c r="X55" s="225" t="e">
        <f>IF(F55&gt;O55,(F55-O55),"---")</f>
        <v>#REF!</v>
      </c>
      <c r="Y55" s="226" t="e">
        <f>IF(U55&gt;L55,(U55-L55),"---")</f>
        <v>#REF!</v>
      </c>
      <c r="Z55" s="226" t="e">
        <f>IF(L55&gt;U55,(L55-U55),"---")</f>
        <v>#REF!</v>
      </c>
      <c r="AA55" s="216"/>
      <c r="AB55" s="216"/>
    </row>
    <row r="56" spans="1:28" s="1" customFormat="1" ht="15" customHeight="1">
      <c r="A56" s="360">
        <v>15</v>
      </c>
      <c r="B56" s="11" t="s">
        <v>13</v>
      </c>
      <c r="C56" s="60"/>
      <c r="D56" s="60"/>
      <c r="E56" s="60"/>
      <c r="F56" s="193"/>
      <c r="G56" s="231"/>
      <c r="H56" s="194"/>
      <c r="J56" s="192"/>
      <c r="K56" s="195"/>
      <c r="L56" s="232"/>
      <c r="M56" s="233"/>
      <c r="N56" s="216"/>
      <c r="O56" s="193"/>
      <c r="P56" s="231"/>
      <c r="Q56" s="194"/>
      <c r="S56" s="192"/>
      <c r="T56" s="195"/>
      <c r="U56" s="232"/>
      <c r="V56" s="233"/>
      <c r="W56" s="219"/>
      <c r="X56" s="216"/>
      <c r="Y56" s="216"/>
      <c r="Z56" s="216"/>
      <c r="AA56" s="216"/>
      <c r="AB56" s="216"/>
    </row>
    <row r="57" spans="1:28" s="1" customFormat="1" ht="15" customHeight="1">
      <c r="A57" s="360"/>
      <c r="B57" s="11" t="s">
        <v>14</v>
      </c>
      <c r="C57" s="60"/>
      <c r="D57" s="60"/>
      <c r="E57" s="60"/>
      <c r="F57" s="197">
        <v>2188.2800000000002</v>
      </c>
      <c r="G57" s="231" t="s">
        <v>36</v>
      </c>
      <c r="H57" s="194">
        <v>15771</v>
      </c>
      <c r="I57" s="220" t="s">
        <v>29</v>
      </c>
      <c r="J57" s="230">
        <v>1</v>
      </c>
      <c r="K57" s="195" t="s">
        <v>183</v>
      </c>
      <c r="L57" s="221">
        <f>IF(MID(K57,1,2)=("P."),(ROUND(F57*((H57)+(J57/100)),)),IF(MID(K57,1,2)=("%o"),(ROUND(F57*(((H57)+(J57/100))/1000),)),IF(MID(K57,1,2)=("Ea"),(ROUND(F57*((H57)+(J57/100)),)),ROUND(F57*(((H57)+(J57/100))/100),))))</f>
        <v>345114</v>
      </c>
      <c r="M57" s="222" t="s">
        <v>31</v>
      </c>
      <c r="N57" s="216"/>
      <c r="O57" s="197" t="e">
        <f>Abs!#REF!</f>
        <v>#REF!</v>
      </c>
      <c r="P57" s="231" t="s">
        <v>36</v>
      </c>
      <c r="Q57" s="194">
        <v>15771</v>
      </c>
      <c r="R57" s="220" t="s">
        <v>29</v>
      </c>
      <c r="S57" s="230">
        <v>1</v>
      </c>
      <c r="T57" s="195" t="s">
        <v>183</v>
      </c>
      <c r="U57" s="221" t="e">
        <f>IF(MID(T57,1,2)=("P."),(ROUND(O57*((Q57)+(S57/100)),)),IF(MID(T57,1,2)=("%o"),(ROUND(O57*(((Q57)+(S57/100))/1000),)),IF(MID(T57,1,2)=("Ea"),(ROUND(O57*((Q57)+(S57/100)),)),ROUND(O57*(((Q57)+(S57/100))/100),))))</f>
        <v>#REF!</v>
      </c>
      <c r="V57" s="222" t="s">
        <v>31</v>
      </c>
      <c r="W57" s="224" t="e">
        <f>IF(O57&gt;=F57,(O57-F57),"---")</f>
        <v>#REF!</v>
      </c>
      <c r="X57" s="225" t="e">
        <f>IF(F57&gt;O57,(F57-O57),"---")</f>
        <v>#REF!</v>
      </c>
      <c r="Y57" s="226" t="e">
        <f>IF(U57&gt;L57,(U57-L57),"---")</f>
        <v>#REF!</v>
      </c>
      <c r="Z57" s="226" t="e">
        <f>IF(L57&gt;U57,(L57-U57),"---")</f>
        <v>#REF!</v>
      </c>
      <c r="AA57" s="216"/>
      <c r="AB57" s="216"/>
    </row>
    <row r="58" spans="1:28" s="1" customFormat="1" ht="15" customHeight="1">
      <c r="A58" s="360"/>
      <c r="B58" s="60"/>
      <c r="C58" s="60"/>
      <c r="D58" s="60"/>
      <c r="E58" s="60"/>
      <c r="N58" s="244"/>
      <c r="W58" s="244"/>
    </row>
    <row r="59" spans="1:28" s="1" customFormat="1" ht="15" customHeight="1">
      <c r="A59" s="360">
        <v>16</v>
      </c>
      <c r="B59" s="11" t="s">
        <v>332</v>
      </c>
      <c r="D59" s="60"/>
      <c r="E59" s="60"/>
      <c r="F59" s="193"/>
      <c r="G59" s="195"/>
      <c r="H59" s="195"/>
      <c r="I59" s="194"/>
      <c r="M59" s="227"/>
      <c r="N59" s="216"/>
      <c r="O59" s="193"/>
      <c r="P59" s="195"/>
      <c r="Q59" s="195"/>
      <c r="R59" s="194"/>
      <c r="V59" s="227"/>
      <c r="W59" s="219"/>
      <c r="X59" s="216"/>
      <c r="Y59" s="216"/>
      <c r="Z59" s="216"/>
      <c r="AA59" s="216"/>
      <c r="AB59" s="216"/>
    </row>
    <row r="60" spans="1:28" s="1" customFormat="1" ht="15" customHeight="1">
      <c r="A60" s="360"/>
      <c r="B60" s="11" t="s">
        <v>333</v>
      </c>
      <c r="D60" s="60"/>
      <c r="E60" s="60"/>
      <c r="F60" s="201">
        <v>13425.16</v>
      </c>
      <c r="G60" s="192" t="s">
        <v>30</v>
      </c>
      <c r="H60" s="194">
        <v>2590</v>
      </c>
      <c r="I60" s="220" t="s">
        <v>29</v>
      </c>
      <c r="J60" s="192">
        <v>50</v>
      </c>
      <c r="K60" s="195" t="s">
        <v>196</v>
      </c>
      <c r="L60" s="221">
        <f>IF(MID(K60,1,2)=("P."),(ROUND(F60*((H60)+(J60/100)),)),IF(MID(K60,1,2)=("%o"),(ROUND(F60*(((H60)+(J60/100))/1000),)),IF(MID(K60,1,2)=("Ea"),(ROUND(F60*((H60)+(J60/100)),)),ROUND(F60*(((H60)+(J60/100))/100),))))</f>
        <v>347779</v>
      </c>
      <c r="M60" s="222" t="s">
        <v>31</v>
      </c>
      <c r="N60" s="216"/>
      <c r="O60" s="201"/>
      <c r="P60" s="192" t="s">
        <v>30</v>
      </c>
      <c r="Q60" s="194">
        <v>2590</v>
      </c>
      <c r="R60" s="220" t="s">
        <v>29</v>
      </c>
      <c r="S60" s="192">
        <v>50</v>
      </c>
      <c r="T60" s="195" t="s">
        <v>196</v>
      </c>
      <c r="U60" s="221">
        <f>IF(MID(T60,1,2)=("P."),(ROUND(O60*((Q60)+(S60/100)),)),IF(MID(T60,1,2)=("%o"),(ROUND(O60*(((Q60)+(S60/100))/1000),)),IF(MID(T60,1,2)=("Ea"),(ROUND(O60*((Q60)+(S60/100)),)),ROUND(O60*(((Q60)+(S60/100))/100),))))</f>
        <v>0</v>
      </c>
      <c r="V60" s="222" t="s">
        <v>31</v>
      </c>
      <c r="W60" s="224" t="str">
        <f>IF(O60&gt;=F60,(O60-F60),"---")</f>
        <v>---</v>
      </c>
      <c r="X60" s="225">
        <f>IF(F60&gt;O60,(F60-O60),"---")</f>
        <v>13425.16</v>
      </c>
      <c r="Y60" s="226" t="str">
        <f>IF(U60&gt;L60,(U60-L60),"---")</f>
        <v>---</v>
      </c>
      <c r="Z60" s="226">
        <f>IF(L60&gt;U60,(L60-U60),"---")</f>
        <v>347779</v>
      </c>
      <c r="AA60" s="216"/>
      <c r="AB60" s="216"/>
    </row>
    <row r="61" spans="1:28" s="189" customFormat="1" ht="15" customHeight="1">
      <c r="A61" s="360"/>
      <c r="B61" s="1"/>
      <c r="C61" s="1"/>
      <c r="D61" s="60"/>
      <c r="E61" s="60"/>
      <c r="F61" s="60"/>
      <c r="G61" s="60"/>
      <c r="H61" s="60"/>
      <c r="I61" s="60"/>
      <c r="J61" s="60"/>
      <c r="K61" s="60"/>
      <c r="L61" s="60"/>
      <c r="M61" s="229"/>
      <c r="N61" s="216"/>
      <c r="O61" s="60"/>
      <c r="P61" s="60"/>
      <c r="Q61" s="60"/>
      <c r="R61" s="60"/>
      <c r="S61" s="60"/>
      <c r="T61" s="60"/>
      <c r="U61" s="60"/>
      <c r="V61" s="229"/>
      <c r="W61" s="219"/>
      <c r="X61" s="216"/>
      <c r="Y61" s="216"/>
      <c r="Z61" s="216"/>
      <c r="AA61" s="216"/>
      <c r="AB61" s="216"/>
    </row>
    <row r="62" spans="1:28" s="189" customFormat="1" ht="15" customHeight="1">
      <c r="A62" s="360">
        <v>17</v>
      </c>
      <c r="B62" s="11" t="s">
        <v>42</v>
      </c>
      <c r="C62" s="1"/>
      <c r="D62" s="60"/>
      <c r="E62" s="60"/>
      <c r="F62" s="201"/>
      <c r="G62" s="192"/>
      <c r="H62" s="194"/>
      <c r="I62" s="195"/>
      <c r="J62" s="192"/>
      <c r="K62" s="195"/>
      <c r="L62" s="194"/>
      <c r="M62" s="233"/>
      <c r="N62" s="216"/>
      <c r="O62" s="201"/>
      <c r="P62" s="192"/>
      <c r="Q62" s="194"/>
      <c r="R62" s="195"/>
      <c r="S62" s="192"/>
      <c r="T62" s="195"/>
      <c r="U62" s="194"/>
      <c r="V62" s="233"/>
      <c r="W62" s="219"/>
      <c r="X62" s="216"/>
      <c r="Y62" s="216"/>
      <c r="Z62" s="216"/>
      <c r="AA62" s="216"/>
      <c r="AB62" s="216"/>
    </row>
    <row r="63" spans="1:28" s="189" customFormat="1" ht="15" customHeight="1">
      <c r="A63" s="360"/>
      <c r="B63" s="11" t="s">
        <v>43</v>
      </c>
      <c r="C63" s="1"/>
      <c r="D63" s="60"/>
      <c r="E63" s="60"/>
      <c r="F63" s="234">
        <v>610</v>
      </c>
      <c r="G63" s="202" t="s">
        <v>55</v>
      </c>
      <c r="H63" s="235">
        <v>228</v>
      </c>
      <c r="I63" s="236" t="s">
        <v>29</v>
      </c>
      <c r="J63" s="230">
        <v>90</v>
      </c>
      <c r="K63" s="237" t="s">
        <v>160</v>
      </c>
      <c r="L63" s="221">
        <f>IF(MID(K63,1,2)=("P."),(ROUND(F63*((H63)+(J63/100)),)),IF(MID(K63,1,2)=("%o"),(ROUND(F63*(((H63)+(J63/100))/1000),)),IF(MID(K63,1,2)=("Ea"),(ROUND(F63*((H63)+(J63/100)),)),ROUND(F63*(((H63)+(J63/100))/100),))))</f>
        <v>139629</v>
      </c>
      <c r="M63" s="222" t="s">
        <v>31</v>
      </c>
      <c r="N63" s="216"/>
      <c r="O63" s="234">
        <f>Abs!D58</f>
        <v>50.5</v>
      </c>
      <c r="P63" s="202" t="s">
        <v>55</v>
      </c>
      <c r="Q63" s="235">
        <v>228</v>
      </c>
      <c r="R63" s="236" t="s">
        <v>29</v>
      </c>
      <c r="S63" s="230">
        <v>90</v>
      </c>
      <c r="T63" s="237" t="s">
        <v>160</v>
      </c>
      <c r="U63" s="221">
        <f>IF(MID(T63,1,2)=("P."),(ROUND(O63*((Q63)+(S63/100)),)),IF(MID(T63,1,2)=("%o"),(ROUND(O63*(((Q63)+(S63/100))/1000),)),IF(MID(T63,1,2)=("Ea"),(ROUND(O63*((Q63)+(S63/100)),)),ROUND(O63*(((Q63)+(S63/100))/100),))))</f>
        <v>11559</v>
      </c>
      <c r="V63" s="222" t="s">
        <v>31</v>
      </c>
      <c r="W63" s="224" t="str">
        <f>IF(O63&gt;=F63,(O63-F63),"---")</f>
        <v>---</v>
      </c>
      <c r="X63" s="225">
        <f>IF(F63&gt;O63,(F63-O63),"---")</f>
        <v>559.5</v>
      </c>
      <c r="Y63" s="226" t="str">
        <f>IF(U63&gt;L63,(U63-L63),"---")</f>
        <v>---</v>
      </c>
      <c r="Z63" s="226">
        <f>IF(L63&gt;U63,(L63-U63),"---")</f>
        <v>128070</v>
      </c>
      <c r="AA63" s="216"/>
      <c r="AB63" s="216"/>
    </row>
    <row r="64" spans="1:28" s="1" customFormat="1" ht="15" customHeight="1">
      <c r="A64" s="360"/>
      <c r="D64" s="60"/>
      <c r="E64" s="60"/>
      <c r="F64" s="234"/>
      <c r="G64" s="202"/>
      <c r="H64" s="235"/>
      <c r="I64" s="236"/>
      <c r="J64" s="238"/>
      <c r="K64" s="237"/>
      <c r="L64" s="221"/>
      <c r="M64" s="222"/>
      <c r="N64" s="216"/>
      <c r="O64" s="234"/>
      <c r="P64" s="202"/>
      <c r="Q64" s="235"/>
      <c r="R64" s="236"/>
      <c r="S64" s="238"/>
      <c r="T64" s="237"/>
      <c r="U64" s="221"/>
      <c r="V64" s="222"/>
      <c r="W64" s="219"/>
      <c r="X64" s="216"/>
      <c r="Y64" s="216"/>
      <c r="Z64" s="216"/>
      <c r="AA64" s="216"/>
      <c r="AB64" s="216"/>
    </row>
    <row r="65" spans="1:28" s="189" customFormat="1" ht="15" customHeight="1">
      <c r="A65" s="360">
        <v>18</v>
      </c>
      <c r="B65" s="50" t="s">
        <v>185</v>
      </c>
      <c r="C65" s="1"/>
      <c r="D65" s="60"/>
      <c r="E65" s="60"/>
      <c r="F65" s="193"/>
      <c r="G65" s="195"/>
      <c r="H65" s="195"/>
      <c r="I65" s="194"/>
      <c r="J65" s="1"/>
      <c r="K65" s="1"/>
      <c r="L65" s="1"/>
      <c r="M65" s="227"/>
      <c r="N65" s="216"/>
      <c r="O65" s="193"/>
      <c r="P65" s="195"/>
      <c r="Q65" s="195"/>
      <c r="R65" s="194"/>
      <c r="S65" s="1"/>
      <c r="T65" s="1"/>
      <c r="U65" s="1"/>
      <c r="V65" s="227"/>
      <c r="W65" s="219"/>
      <c r="X65" s="216"/>
      <c r="Y65" s="216"/>
      <c r="Z65" s="216"/>
      <c r="AA65" s="216"/>
      <c r="AB65" s="216"/>
    </row>
    <row r="66" spans="1:28" s="60" customFormat="1" ht="15" customHeight="1">
      <c r="A66" s="360"/>
      <c r="B66" s="50" t="s">
        <v>186</v>
      </c>
      <c r="C66" s="1"/>
      <c r="F66" s="197">
        <v>742</v>
      </c>
      <c r="G66" s="192" t="s">
        <v>30</v>
      </c>
      <c r="H66" s="194">
        <v>856</v>
      </c>
      <c r="I66" s="228" t="s">
        <v>29</v>
      </c>
      <c r="J66" s="192">
        <v>53</v>
      </c>
      <c r="K66" s="195" t="s">
        <v>16</v>
      </c>
      <c r="L66" s="221">
        <f>IF(MID(K66,1,2)=("P."),(ROUND(F66*((H66)+(J66/100)),)),IF(MID(K66,1,2)=("%o"),(ROUND(F66*(((H66)+(J66/100))/1000),)),IF(MID(K66,1,2)=("Ea"),(ROUND(F66*((H66)+(J66/100)),)),ROUND(F66*(((H66)+(J66/100))/100),))))</f>
        <v>635545</v>
      </c>
      <c r="M66" s="222" t="s">
        <v>31</v>
      </c>
      <c r="N66" s="216"/>
      <c r="O66" s="197" t="e">
        <f>Abs!#REF!</f>
        <v>#REF!</v>
      </c>
      <c r="P66" s="192" t="s">
        <v>30</v>
      </c>
      <c r="Q66" s="194">
        <v>856</v>
      </c>
      <c r="R66" s="228" t="s">
        <v>29</v>
      </c>
      <c r="S66" s="192">
        <v>53</v>
      </c>
      <c r="T66" s="195" t="s">
        <v>16</v>
      </c>
      <c r="U66" s="221" t="e">
        <f>IF(MID(T66,1,2)=("P."),(ROUND(O66*((Q66)+(S66/100)),)),IF(MID(T66,1,2)=("%o"),(ROUND(O66*(((Q66)+(S66/100))/1000),)),IF(MID(T66,1,2)=("Ea"),(ROUND(O66*((Q66)+(S66/100)),)),ROUND(O66*(((Q66)+(S66/100))/100),))))</f>
        <v>#REF!</v>
      </c>
      <c r="V66" s="222" t="s">
        <v>31</v>
      </c>
      <c r="W66" s="224" t="e">
        <f>IF(O66&gt;=F66,(O66-F66),"---")</f>
        <v>#REF!</v>
      </c>
      <c r="X66" s="225" t="e">
        <f>IF(F66&gt;O66,(F66-O66),"---")</f>
        <v>#REF!</v>
      </c>
      <c r="Y66" s="226" t="e">
        <f>IF(U66&gt;L66,(U66-L66),"---")</f>
        <v>#REF!</v>
      </c>
      <c r="Z66" s="226" t="e">
        <f>IF(L66&gt;U66,(L66-U66),"---")</f>
        <v>#REF!</v>
      </c>
      <c r="AA66" s="216"/>
      <c r="AB66" s="216"/>
    </row>
    <row r="67" spans="1:28" s="60" customFormat="1" ht="15" customHeight="1">
      <c r="A67" s="360"/>
      <c r="B67" s="1"/>
      <c r="C67" s="1"/>
      <c r="F67" s="197"/>
      <c r="G67" s="192"/>
      <c r="H67" s="194"/>
      <c r="I67" s="228"/>
      <c r="J67" s="192"/>
      <c r="K67" s="195"/>
      <c r="L67" s="221"/>
      <c r="M67" s="222"/>
      <c r="N67" s="216"/>
      <c r="O67" s="197"/>
      <c r="P67" s="192"/>
      <c r="Q67" s="194"/>
      <c r="R67" s="228"/>
      <c r="S67" s="192"/>
      <c r="T67" s="195"/>
      <c r="U67" s="221"/>
      <c r="V67" s="222"/>
      <c r="W67" s="219"/>
      <c r="X67" s="216"/>
      <c r="Y67" s="216"/>
      <c r="Z67" s="216"/>
      <c r="AA67" s="216"/>
      <c r="AB67" s="216"/>
    </row>
    <row r="68" spans="1:28" s="60" customFormat="1" ht="15" customHeight="1">
      <c r="A68" s="360">
        <v>19</v>
      </c>
      <c r="B68" s="11" t="s">
        <v>22</v>
      </c>
      <c r="C68" s="1"/>
      <c r="F68" s="193"/>
      <c r="G68" s="195"/>
      <c r="H68" s="195"/>
      <c r="I68" s="194"/>
      <c r="J68" s="1"/>
      <c r="K68" s="1"/>
      <c r="L68" s="1"/>
      <c r="M68" s="239"/>
      <c r="N68" s="216"/>
      <c r="O68" s="193"/>
      <c r="P68" s="195"/>
      <c r="Q68" s="195"/>
      <c r="R68" s="194"/>
      <c r="S68" s="1"/>
      <c r="T68" s="1"/>
      <c r="U68" s="1"/>
      <c r="V68" s="239"/>
      <c r="W68" s="219"/>
      <c r="X68" s="216"/>
      <c r="Y68" s="216"/>
      <c r="Z68" s="216"/>
      <c r="AA68" s="216"/>
      <c r="AB68" s="216"/>
    </row>
    <row r="69" spans="1:28" s="1" customFormat="1" ht="15" customHeight="1">
      <c r="A69" s="360"/>
      <c r="B69" s="11" t="s">
        <v>23</v>
      </c>
      <c r="D69" s="60"/>
      <c r="E69" s="60"/>
      <c r="F69" s="197">
        <v>1981.62</v>
      </c>
      <c r="G69" s="192" t="s">
        <v>30</v>
      </c>
      <c r="H69" s="194">
        <v>194</v>
      </c>
      <c r="I69" s="228" t="s">
        <v>29</v>
      </c>
      <c r="J69" s="230">
        <v>16</v>
      </c>
      <c r="K69" s="195" t="s">
        <v>16</v>
      </c>
      <c r="L69" s="221">
        <f>IF(MID(K69,1,2)=("P."),(ROUND(F69*((H69)+(J69/100)),)),IF(MID(K69,1,2)=("%o"),(ROUND(F69*(((H69)+(J69/100))/1000),)),IF(MID(K69,1,2)=("Ea"),(ROUND(F69*((H69)+(J69/100)),)),ROUND(F69*(((H69)+(J69/100))/100),))))</f>
        <v>384751</v>
      </c>
      <c r="M69" s="222" t="s">
        <v>31</v>
      </c>
      <c r="N69" s="216"/>
      <c r="O69" s="197" t="e">
        <f>Abs!#REF!</f>
        <v>#REF!</v>
      </c>
      <c r="P69" s="192" t="s">
        <v>30</v>
      </c>
      <c r="Q69" s="194">
        <v>194</v>
      </c>
      <c r="R69" s="228" t="s">
        <v>29</v>
      </c>
      <c r="S69" s="230">
        <v>16</v>
      </c>
      <c r="T69" s="195" t="s">
        <v>16</v>
      </c>
      <c r="U69" s="221" t="e">
        <f>IF(MID(T69,1,2)=("P."),(ROUND(O69*((Q69)+(S69/100)),)),IF(MID(T69,1,2)=("%o"),(ROUND(O69*(((Q69)+(S69/100))/1000),)),IF(MID(T69,1,2)=("Ea"),(ROUND(O69*((Q69)+(S69/100)),)),ROUND(O69*(((Q69)+(S69/100))/100),))))</f>
        <v>#REF!</v>
      </c>
      <c r="V69" s="222" t="s">
        <v>31</v>
      </c>
      <c r="W69" s="224" t="e">
        <f>IF(O69&gt;=F69,(O69-F69),"---")</f>
        <v>#REF!</v>
      </c>
      <c r="X69" s="225" t="e">
        <f>IF(F69&gt;O69,(F69-O69),"---")</f>
        <v>#REF!</v>
      </c>
      <c r="Y69" s="226" t="e">
        <f>IF(U69&gt;L69,(U69-L69),"---")</f>
        <v>#REF!</v>
      </c>
      <c r="Z69" s="226" t="e">
        <f>IF(L69&gt;U69,(L69-U69),"---")</f>
        <v>#REF!</v>
      </c>
      <c r="AA69" s="216"/>
      <c r="AB69" s="216"/>
    </row>
    <row r="70" spans="1:28" s="1" customFormat="1" ht="15" customHeight="1">
      <c r="A70" s="360"/>
      <c r="D70" s="60"/>
      <c r="E70" s="60"/>
      <c r="F70" s="197"/>
      <c r="G70" s="192"/>
      <c r="H70" s="194"/>
      <c r="I70" s="228"/>
      <c r="J70" s="230"/>
      <c r="K70" s="195"/>
      <c r="L70" s="221"/>
      <c r="M70" s="222"/>
      <c r="N70" s="216"/>
      <c r="O70" s="197"/>
      <c r="P70" s="192"/>
      <c r="Q70" s="194"/>
      <c r="R70" s="228"/>
      <c r="S70" s="230"/>
      <c r="T70" s="195"/>
      <c r="U70" s="221"/>
      <c r="V70" s="222"/>
      <c r="W70" s="219"/>
      <c r="X70" s="216"/>
      <c r="Y70" s="216"/>
      <c r="Z70" s="216"/>
      <c r="AA70" s="216"/>
      <c r="AB70" s="216"/>
    </row>
    <row r="71" spans="1:28" s="1" customFormat="1" ht="15" customHeight="1">
      <c r="A71" s="360">
        <v>20</v>
      </c>
      <c r="B71" s="50" t="s">
        <v>187</v>
      </c>
      <c r="D71" s="193"/>
      <c r="E71" s="195"/>
      <c r="F71" s="195"/>
      <c r="G71" s="194"/>
      <c r="L71" s="216"/>
      <c r="M71" s="218"/>
      <c r="N71" s="216"/>
      <c r="O71" s="195"/>
      <c r="P71" s="194"/>
      <c r="U71" s="216"/>
      <c r="V71" s="218"/>
      <c r="W71" s="219"/>
      <c r="X71" s="216"/>
      <c r="Y71" s="216"/>
      <c r="Z71" s="216"/>
      <c r="AA71" s="216"/>
      <c r="AB71" s="216"/>
    </row>
    <row r="72" spans="1:28" s="1" customFormat="1" ht="15" customHeight="1">
      <c r="A72" s="360"/>
      <c r="B72" s="50" t="s">
        <v>188</v>
      </c>
      <c r="D72" s="60"/>
      <c r="E72" s="60"/>
      <c r="F72" s="201">
        <v>852</v>
      </c>
      <c r="G72" s="192" t="s">
        <v>30</v>
      </c>
      <c r="H72" s="194">
        <v>1449</v>
      </c>
      <c r="I72" s="220" t="s">
        <v>29</v>
      </c>
      <c r="J72" s="192">
        <v>69</v>
      </c>
      <c r="K72" s="195" t="s">
        <v>16</v>
      </c>
      <c r="L72" s="221">
        <f>IF(MID(K72,1,2)=("P."),(ROUND(F72*((H72)+(J72/100)),)),IF(MID(K72,1,2)=("%o"),(ROUND(F72*(((H72)+(J72/100))/1000),)),IF(MID(K72,1,2)=("Ea"),(ROUND(F72*((H72)+(J72/100)),)),ROUND(F72*(((H72)+(J72/100))/100),))))</f>
        <v>1235136</v>
      </c>
      <c r="M72" s="222" t="s">
        <v>31</v>
      </c>
      <c r="N72" s="216"/>
      <c r="O72" s="201" t="e">
        <f>Abs!#REF!</f>
        <v>#REF!</v>
      </c>
      <c r="P72" s="192" t="s">
        <v>30</v>
      </c>
      <c r="Q72" s="194">
        <v>1449</v>
      </c>
      <c r="R72" s="220" t="s">
        <v>29</v>
      </c>
      <c r="S72" s="192">
        <v>69</v>
      </c>
      <c r="T72" s="195" t="s">
        <v>16</v>
      </c>
      <c r="U72" s="221" t="e">
        <f>IF(MID(T72,1,2)=("P."),(ROUND(O72*((Q72)+(S72/100)),)),IF(MID(T72,1,2)=("%o"),(ROUND(O72*(((Q72)+(S72/100))/1000),)),IF(MID(T72,1,2)=("Ea"),(ROUND(O72*((Q72)+(S72/100)),)),ROUND(O72*(((Q72)+(S72/100))/100),))))</f>
        <v>#REF!</v>
      </c>
      <c r="V72" s="222" t="s">
        <v>31</v>
      </c>
      <c r="W72" s="224" t="e">
        <f>IF(O72&gt;=F72,(O72-F72),"---")</f>
        <v>#REF!</v>
      </c>
      <c r="X72" s="225" t="e">
        <f>IF(F72&gt;O72,(F72-O72),"---")</f>
        <v>#REF!</v>
      </c>
      <c r="Y72" s="226" t="e">
        <f>IF(U72&gt;L72,(U72-L72),"---")</f>
        <v>#REF!</v>
      </c>
      <c r="Z72" s="226" t="e">
        <f>IF(L72&gt;U72,(L72-U72),"---")</f>
        <v>#REF!</v>
      </c>
      <c r="AA72" s="216"/>
      <c r="AB72" s="216"/>
    </row>
    <row r="73" spans="1:28" s="1" customFormat="1" ht="15" customHeight="1">
      <c r="A73" s="360"/>
      <c r="D73" s="60"/>
      <c r="E73" s="60"/>
      <c r="F73" s="191"/>
      <c r="M73" s="227"/>
      <c r="N73" s="216"/>
      <c r="O73" s="191"/>
      <c r="V73" s="227"/>
      <c r="W73" s="219"/>
      <c r="X73" s="216"/>
      <c r="Y73" s="216"/>
      <c r="Z73" s="216"/>
      <c r="AA73" s="216"/>
      <c r="AB73" s="216"/>
    </row>
    <row r="74" spans="1:28" s="1" customFormat="1" ht="15" customHeight="1">
      <c r="A74" s="360">
        <v>21</v>
      </c>
      <c r="B74" s="50" t="s">
        <v>50</v>
      </c>
      <c r="D74" s="60"/>
      <c r="E74" s="60"/>
      <c r="F74" s="193"/>
      <c r="G74" s="195"/>
      <c r="H74" s="195"/>
      <c r="I74" s="194"/>
      <c r="M74" s="227"/>
      <c r="N74" s="216"/>
      <c r="O74" s="193"/>
      <c r="P74" s="195"/>
      <c r="Q74" s="195"/>
      <c r="R74" s="194"/>
      <c r="V74" s="227"/>
      <c r="W74" s="219"/>
      <c r="X74" s="216"/>
      <c r="Y74" s="216"/>
      <c r="Z74" s="216"/>
      <c r="AA74" s="216"/>
      <c r="AB74" s="216"/>
    </row>
    <row r="75" spans="1:28" s="1" customFormat="1" ht="15" customHeight="1">
      <c r="A75" s="360"/>
      <c r="B75" s="50" t="s">
        <v>51</v>
      </c>
      <c r="D75" s="60"/>
      <c r="E75" s="60"/>
      <c r="F75" s="201">
        <v>229.24</v>
      </c>
      <c r="G75" s="192" t="s">
        <v>30</v>
      </c>
      <c r="H75" s="194">
        <v>628</v>
      </c>
      <c r="I75" s="220" t="s">
        <v>29</v>
      </c>
      <c r="J75" s="192">
        <v>93</v>
      </c>
      <c r="K75" s="195" t="s">
        <v>16</v>
      </c>
      <c r="L75" s="221">
        <f>IF(MID(K75,1,2)=("P."),(ROUND(F75*((H75)+(J75/100)),)),IF(MID(K75,1,2)=("%o"),(ROUND(F75*(((H75)+(J75/100))/1000),)),IF(MID(K75,1,2)=("Ea"),(ROUND(F75*((H75)+(J75/100)),)),ROUND(F75*(((H75)+(J75/100))/100),))))</f>
        <v>144176</v>
      </c>
      <c r="M75" s="222" t="s">
        <v>31</v>
      </c>
      <c r="N75" s="216"/>
      <c r="O75" s="201" t="e">
        <f>Abs!#REF!</f>
        <v>#REF!</v>
      </c>
      <c r="P75" s="192" t="s">
        <v>30</v>
      </c>
      <c r="Q75" s="194">
        <v>628</v>
      </c>
      <c r="R75" s="220" t="s">
        <v>29</v>
      </c>
      <c r="S75" s="192">
        <v>93</v>
      </c>
      <c r="T75" s="195" t="s">
        <v>16</v>
      </c>
      <c r="U75" s="221" t="e">
        <f>IF(MID(T75,1,2)=("P."),(ROUND(O75*((Q75)+(S75/100)),)),IF(MID(T75,1,2)=("%o"),(ROUND(O75*(((Q75)+(S75/100))/1000),)),IF(MID(T75,1,2)=("Ea"),(ROUND(O75*((Q75)+(S75/100)),)),ROUND(O75*(((Q75)+(S75/100))/100),))))</f>
        <v>#REF!</v>
      </c>
      <c r="V75" s="222" t="s">
        <v>31</v>
      </c>
      <c r="W75" s="224" t="e">
        <f>IF(O75&gt;=F75,(O75-F75),"---")</f>
        <v>#REF!</v>
      </c>
      <c r="X75" s="225" t="e">
        <f>IF(F75&gt;O75,(F75-O75),"---")</f>
        <v>#REF!</v>
      </c>
      <c r="Y75" s="226" t="e">
        <f>IF(U75&gt;L75,(U75-L75),"---")</f>
        <v>#REF!</v>
      </c>
      <c r="Z75" s="226" t="e">
        <f>IF(L75&gt;U75,(L75-U75),"---")</f>
        <v>#REF!</v>
      </c>
      <c r="AA75" s="216"/>
      <c r="AB75" s="216"/>
    </row>
    <row r="76" spans="1:28" s="1" customFormat="1" ht="15" customHeight="1">
      <c r="A76" s="360"/>
      <c r="D76" s="60"/>
      <c r="E76" s="60"/>
      <c r="F76" s="191"/>
      <c r="M76" s="227"/>
      <c r="N76" s="216"/>
      <c r="O76" s="191"/>
      <c r="V76" s="227"/>
      <c r="W76" s="219"/>
      <c r="X76" s="216"/>
      <c r="Y76" s="216"/>
      <c r="Z76" s="216"/>
      <c r="AA76" s="216"/>
      <c r="AB76" s="216"/>
    </row>
    <row r="77" spans="1:28" s="1" customFormat="1" ht="15" customHeight="1">
      <c r="A77" s="360">
        <v>22</v>
      </c>
      <c r="B77" s="50" t="s">
        <v>191</v>
      </c>
      <c r="D77" s="60"/>
      <c r="E77" s="60"/>
      <c r="F77" s="193"/>
      <c r="G77" s="195"/>
      <c r="H77" s="195"/>
      <c r="I77" s="194"/>
      <c r="L77" s="221"/>
      <c r="M77" s="227"/>
      <c r="N77" s="216"/>
      <c r="O77" s="193"/>
      <c r="P77" s="195"/>
      <c r="Q77" s="195"/>
      <c r="R77" s="194"/>
      <c r="U77" s="221"/>
      <c r="V77" s="227"/>
      <c r="W77" s="219"/>
      <c r="X77" s="216"/>
      <c r="Y77" s="216"/>
      <c r="Z77" s="216"/>
      <c r="AA77" s="216"/>
      <c r="AB77" s="216"/>
    </row>
    <row r="78" spans="1:28" s="1" customFormat="1" ht="15" customHeight="1">
      <c r="A78" s="360"/>
      <c r="B78" s="50" t="s">
        <v>190</v>
      </c>
      <c r="D78" s="60"/>
      <c r="E78" s="60"/>
      <c r="F78" s="197"/>
      <c r="G78" s="192" t="s">
        <v>30</v>
      </c>
      <c r="H78" s="194">
        <v>1778</v>
      </c>
      <c r="I78" s="228" t="s">
        <v>29</v>
      </c>
      <c r="J78" s="192">
        <v>50</v>
      </c>
      <c r="K78" s="195" t="s">
        <v>16</v>
      </c>
      <c r="L78" s="221">
        <f>IF(MID(K78,1,2)=("P."),(ROUND(F78*((H78)+(J78/100)),)),IF(MID(K78,1,2)=("%o"),(ROUND(F78*(((H78)+(J78/100))/1000),)),IF(MID(K78,1,2)=("Ea"),(ROUND(F78*((H78)+(J78/100)),)),ROUND(F78*(((H78)+(J78/100))/100),))))</f>
        <v>0</v>
      </c>
      <c r="M78" s="222" t="s">
        <v>31</v>
      </c>
      <c r="N78" s="216"/>
      <c r="O78" s="197" t="e">
        <f>Abs!#REF!</f>
        <v>#REF!</v>
      </c>
      <c r="P78" s="192" t="s">
        <v>30</v>
      </c>
      <c r="Q78" s="194">
        <v>1778</v>
      </c>
      <c r="R78" s="228" t="s">
        <v>29</v>
      </c>
      <c r="S78" s="192">
        <v>50</v>
      </c>
      <c r="T78" s="195" t="s">
        <v>16</v>
      </c>
      <c r="U78" s="221" t="e">
        <f>IF(MID(T78,1,2)=("P."),(ROUND(O78*((Q78)+(S78/100)),)),IF(MID(T78,1,2)=("%o"),(ROUND(O78*(((Q78)+(S78/100))/1000),)),IF(MID(T78,1,2)=("Ea"),(ROUND(O78*((Q78)+(S78/100)),)),ROUND(O78*(((Q78)+(S78/100))/100),))))</f>
        <v>#REF!</v>
      </c>
      <c r="V78" s="222" t="s">
        <v>31</v>
      </c>
      <c r="W78" s="224" t="e">
        <f>IF(O78&gt;=F78,(O78-F78),"---")</f>
        <v>#REF!</v>
      </c>
      <c r="X78" s="225" t="e">
        <f>IF(F78&gt;O78,(F78-O78),"---")</f>
        <v>#REF!</v>
      </c>
      <c r="Y78" s="226" t="e">
        <f>IF(U78&gt;L78,(U78-L78),"---")</f>
        <v>#REF!</v>
      </c>
      <c r="Z78" s="226" t="e">
        <f>IF(L78&gt;U78,(L78-U78),"---")</f>
        <v>#REF!</v>
      </c>
      <c r="AA78" s="216"/>
      <c r="AB78" s="216"/>
    </row>
    <row r="79" spans="1:28" s="1" customFormat="1" ht="15" customHeight="1">
      <c r="A79" s="360"/>
      <c r="D79" s="60"/>
      <c r="E79" s="60"/>
      <c r="F79" s="60"/>
      <c r="G79" s="60"/>
      <c r="H79" s="60"/>
      <c r="I79" s="60"/>
      <c r="J79" s="60"/>
      <c r="K79" s="60"/>
      <c r="L79" s="60"/>
      <c r="M79" s="229"/>
      <c r="N79" s="216"/>
      <c r="O79" s="60"/>
      <c r="P79" s="60"/>
      <c r="Q79" s="60"/>
      <c r="R79" s="60"/>
      <c r="S79" s="60"/>
      <c r="T79" s="60"/>
      <c r="U79" s="60"/>
      <c r="V79" s="229"/>
      <c r="W79" s="219"/>
      <c r="X79" s="216"/>
      <c r="Y79" s="216"/>
      <c r="Z79" s="216"/>
      <c r="AA79" s="216"/>
      <c r="AB79" s="216"/>
    </row>
    <row r="80" spans="1:28" s="1" customFormat="1" ht="15" customHeight="1">
      <c r="A80" s="360">
        <v>23</v>
      </c>
      <c r="B80" s="50" t="s">
        <v>192</v>
      </c>
      <c r="D80" s="60"/>
      <c r="E80" s="60"/>
      <c r="F80" s="193"/>
      <c r="G80" s="195"/>
      <c r="H80" s="195"/>
      <c r="I80" s="194"/>
      <c r="M80" s="227"/>
      <c r="N80" s="216"/>
      <c r="O80" s="193"/>
      <c r="P80" s="195"/>
      <c r="Q80" s="195"/>
      <c r="R80" s="194"/>
      <c r="V80" s="227"/>
      <c r="W80" s="219"/>
      <c r="X80" s="216"/>
      <c r="Y80" s="216"/>
      <c r="Z80" s="216"/>
      <c r="AA80" s="216"/>
      <c r="AB80" s="216"/>
    </row>
    <row r="81" spans="1:28" s="1" customFormat="1" ht="15" customHeight="1">
      <c r="A81" s="360"/>
      <c r="B81" s="50" t="s">
        <v>193</v>
      </c>
      <c r="D81" s="60"/>
      <c r="E81" s="60"/>
      <c r="F81" s="201">
        <v>118</v>
      </c>
      <c r="G81" s="196" t="s">
        <v>30</v>
      </c>
      <c r="H81" s="194">
        <v>186</v>
      </c>
      <c r="I81" s="220" t="s">
        <v>29</v>
      </c>
      <c r="J81" s="192">
        <v>4</v>
      </c>
      <c r="K81" s="195" t="s">
        <v>16</v>
      </c>
      <c r="L81" s="221">
        <f>IF(MID(K81,1,2)=("P."),(ROUND(F81*((H81)+(J81/100)),)),IF(MID(K81,1,2)=("%o"),(ROUND(F81*(((H81)+(J81/100))/1000),)),IF(MID(K81,1,2)=("Ea"),(ROUND(F81*((H81)+(J81/100)),)),ROUND(F81*(((H81)+(J81/100))/100),))))</f>
        <v>21953</v>
      </c>
      <c r="M81" s="222" t="s">
        <v>31</v>
      </c>
      <c r="N81" s="216"/>
      <c r="O81" s="201" t="e">
        <f>Abs!#REF!</f>
        <v>#REF!</v>
      </c>
      <c r="P81" s="196" t="s">
        <v>30</v>
      </c>
      <c r="Q81" s="194">
        <v>186</v>
      </c>
      <c r="R81" s="220" t="s">
        <v>29</v>
      </c>
      <c r="S81" s="192">
        <v>40</v>
      </c>
      <c r="T81" s="195" t="s">
        <v>16</v>
      </c>
      <c r="U81" s="221" t="e">
        <f>IF(MID(T81,1,2)=("P."),(ROUND(O81*((Q81)+(S81/100)),)),IF(MID(T81,1,2)=("%o"),(ROUND(O81*(((Q81)+(S81/100))/1000),)),IF(MID(T81,1,2)=("Ea"),(ROUND(O81*((Q81)+(S81/100)),)),ROUND(O81*(((Q81)+(S81/100))/100),))))</f>
        <v>#REF!</v>
      </c>
      <c r="V81" s="222" t="s">
        <v>31</v>
      </c>
      <c r="W81" s="224" t="e">
        <f>IF(O81&gt;=F81,(O81-F81),"---")</f>
        <v>#REF!</v>
      </c>
      <c r="X81" s="225" t="e">
        <f>IF(F81&gt;O81,(F81-O81),"---")</f>
        <v>#REF!</v>
      </c>
      <c r="Y81" s="226" t="e">
        <f>IF(U81&gt;L81,(U81-L81),"---")</f>
        <v>#REF!</v>
      </c>
      <c r="Z81" s="226" t="e">
        <f>IF(L81&gt;U81,(L81-U81),"---")</f>
        <v>#REF!</v>
      </c>
      <c r="AA81" s="216"/>
      <c r="AB81" s="216"/>
    </row>
    <row r="82" spans="1:28" s="1" customFormat="1" ht="15" customHeight="1">
      <c r="A82" s="360"/>
      <c r="D82" s="60"/>
      <c r="E82" s="60"/>
      <c r="F82" s="201"/>
      <c r="G82" s="196"/>
      <c r="H82" s="194"/>
      <c r="I82" s="220"/>
      <c r="J82" s="192"/>
      <c r="K82" s="195"/>
      <c r="L82" s="221"/>
      <c r="M82" s="222"/>
      <c r="N82" s="216"/>
      <c r="O82" s="201"/>
      <c r="P82" s="196"/>
      <c r="Q82" s="194"/>
      <c r="R82" s="220"/>
      <c r="S82" s="192"/>
      <c r="T82" s="195"/>
      <c r="U82" s="221"/>
      <c r="V82" s="222"/>
      <c r="W82" s="219"/>
      <c r="X82" s="216"/>
      <c r="Y82" s="216"/>
      <c r="Z82" s="216"/>
      <c r="AA82" s="216"/>
      <c r="AB82" s="216"/>
    </row>
    <row r="83" spans="1:28" s="1" customFormat="1" ht="15" customHeight="1">
      <c r="A83" s="360">
        <v>24</v>
      </c>
      <c r="B83" s="19" t="s">
        <v>194</v>
      </c>
      <c r="D83" s="60"/>
      <c r="E83" s="60"/>
      <c r="F83" s="193"/>
      <c r="G83" s="195"/>
      <c r="H83" s="195"/>
      <c r="I83" s="194"/>
      <c r="M83" s="227"/>
      <c r="N83" s="216"/>
      <c r="O83" s="193"/>
      <c r="P83" s="195"/>
      <c r="Q83" s="195"/>
      <c r="R83" s="194"/>
      <c r="V83" s="227"/>
      <c r="W83" s="219"/>
      <c r="X83" s="216"/>
      <c r="Y83" s="216"/>
      <c r="Z83" s="216"/>
      <c r="AA83" s="216"/>
      <c r="AB83" s="216"/>
    </row>
    <row r="84" spans="1:28" s="189" customFormat="1" ht="15" customHeight="1">
      <c r="A84" s="360"/>
      <c r="B84" s="50" t="s">
        <v>195</v>
      </c>
      <c r="C84" s="1"/>
      <c r="D84" s="60"/>
      <c r="E84" s="60"/>
      <c r="F84" s="201">
        <v>25826.86</v>
      </c>
      <c r="G84" s="192" t="s">
        <v>30</v>
      </c>
      <c r="H84" s="194">
        <v>442</v>
      </c>
      <c r="I84" s="220" t="s">
        <v>29</v>
      </c>
      <c r="J84" s="230">
        <v>75</v>
      </c>
      <c r="K84" s="195" t="s">
        <v>196</v>
      </c>
      <c r="L84" s="221">
        <f>IF(MID(K84,1,2)=("P."),(ROUND(F84*((H84)+(J84/100)),)),IF(MID(K84,1,2)=("%o"),(ROUND(F84*(((H84)+(J84/100))/1000),)),IF(MID(K84,1,2)=("Ea"),(ROUND(F84*((H84)+(J84/100)),)),ROUND(F84*(((H84)+(J84/100))/100),))))</f>
        <v>114348</v>
      </c>
      <c r="M84" s="222" t="s">
        <v>31</v>
      </c>
      <c r="N84" s="216"/>
      <c r="O84" s="201" t="e">
        <f>Abs!#REF!</f>
        <v>#REF!</v>
      </c>
      <c r="P84" s="192" t="s">
        <v>30</v>
      </c>
      <c r="Q84" s="194">
        <v>442</v>
      </c>
      <c r="R84" s="220" t="s">
        <v>29</v>
      </c>
      <c r="S84" s="230">
        <v>75</v>
      </c>
      <c r="T84" s="195" t="s">
        <v>196</v>
      </c>
      <c r="U84" s="221" t="e">
        <f>IF(MID(T84,1,2)=("P."),(ROUND(O84*((Q84)+(S84/100)),)),IF(MID(T84,1,2)=("%o"),(ROUND(O84*(((Q84)+(S84/100))/1000),)),IF(MID(T84,1,2)=("Ea"),(ROUND(O84*((Q84)+(S84/100)),)),ROUND(O84*(((Q84)+(S84/100))/100),))))</f>
        <v>#REF!</v>
      </c>
      <c r="V84" s="222" t="s">
        <v>31</v>
      </c>
      <c r="W84" s="224" t="e">
        <f>IF(O84&gt;=F84,(O84-F84),"---")</f>
        <v>#REF!</v>
      </c>
      <c r="X84" s="225" t="e">
        <f>IF(F84&gt;O84,(F84-O84),"---")</f>
        <v>#REF!</v>
      </c>
      <c r="Y84" s="226" t="e">
        <f>IF(U84&gt;L84,(U84-L84),"---")</f>
        <v>#REF!</v>
      </c>
      <c r="Z84" s="226" t="e">
        <f>IF(L84&gt;U84,(L84-U84),"---")</f>
        <v>#REF!</v>
      </c>
      <c r="AA84" s="216"/>
      <c r="AB84" s="216"/>
    </row>
    <row r="85" spans="1:28" s="189" customFormat="1" ht="15" customHeight="1">
      <c r="A85" s="360"/>
      <c r="B85" s="1"/>
      <c r="C85" s="1"/>
      <c r="D85" s="60"/>
      <c r="E85" s="60"/>
      <c r="F85" s="201"/>
      <c r="G85" s="192"/>
      <c r="H85" s="194"/>
      <c r="I85" s="220"/>
      <c r="J85" s="192"/>
      <c r="K85" s="195"/>
      <c r="L85" s="221"/>
      <c r="M85" s="222"/>
      <c r="N85" s="216"/>
      <c r="O85" s="201"/>
      <c r="P85" s="192"/>
      <c r="Q85" s="194"/>
      <c r="R85" s="220"/>
      <c r="S85" s="192"/>
      <c r="T85" s="195"/>
      <c r="U85" s="221"/>
      <c r="V85" s="222"/>
      <c r="W85" s="219"/>
      <c r="X85" s="216"/>
      <c r="Y85" s="216"/>
      <c r="Z85" s="216"/>
      <c r="AA85" s="216"/>
      <c r="AB85" s="216"/>
    </row>
    <row r="86" spans="1:28" s="189" customFormat="1" ht="15" customHeight="1">
      <c r="A86" s="360">
        <v>25</v>
      </c>
      <c r="B86" s="11" t="s">
        <v>17</v>
      </c>
      <c r="C86" s="60"/>
      <c r="D86" s="60"/>
      <c r="E86" s="60"/>
      <c r="F86" s="193"/>
      <c r="G86" s="231"/>
      <c r="H86" s="194"/>
      <c r="I86" s="1"/>
      <c r="J86" s="192"/>
      <c r="K86" s="195"/>
      <c r="L86" s="232"/>
      <c r="M86" s="233"/>
      <c r="N86" s="216"/>
      <c r="O86" s="193"/>
      <c r="P86" s="231"/>
      <c r="Q86" s="194"/>
      <c r="R86" s="1"/>
      <c r="S86" s="192"/>
      <c r="T86" s="195"/>
      <c r="U86" s="232"/>
      <c r="V86" s="233"/>
      <c r="W86" s="219"/>
      <c r="X86" s="216"/>
      <c r="Y86" s="216"/>
      <c r="Z86" s="216"/>
      <c r="AA86" s="216"/>
      <c r="AB86" s="216"/>
    </row>
    <row r="87" spans="1:28" s="1" customFormat="1" ht="15" customHeight="1">
      <c r="A87" s="360"/>
      <c r="B87" s="11" t="s">
        <v>197</v>
      </c>
      <c r="C87" s="60"/>
      <c r="D87" s="60"/>
      <c r="E87" s="60"/>
      <c r="F87" s="197">
        <v>3803.5</v>
      </c>
      <c r="G87" s="231" t="s">
        <v>30</v>
      </c>
      <c r="H87" s="194">
        <v>1043</v>
      </c>
      <c r="I87" s="220" t="s">
        <v>29</v>
      </c>
      <c r="J87" s="230">
        <v>90</v>
      </c>
      <c r="K87" s="195" t="s">
        <v>196</v>
      </c>
      <c r="L87" s="221">
        <f>IF(MID(K87,1,2)=("P."),(ROUND(F87*((H87)+(J87/100)),)),IF(MID(K87,1,2)=("%o"),(ROUND(F87*(((H87)+(J87/100))/1000),)),IF(MID(K87,1,2)=("Ea"),(ROUND(F87*((H87)+(J87/100)),)),ROUND(F87*(((H87)+(J87/100))/100),))))</f>
        <v>39705</v>
      </c>
      <c r="M87" s="222" t="s">
        <v>31</v>
      </c>
      <c r="N87" s="216"/>
      <c r="O87" s="197" t="e">
        <f>Abs!#REF!</f>
        <v>#REF!</v>
      </c>
      <c r="P87" s="231" t="s">
        <v>30</v>
      </c>
      <c r="Q87" s="194">
        <v>1043</v>
      </c>
      <c r="R87" s="220" t="s">
        <v>29</v>
      </c>
      <c r="S87" s="230">
        <v>90</v>
      </c>
      <c r="T87" s="195" t="s">
        <v>196</v>
      </c>
      <c r="U87" s="221" t="e">
        <f>IF(MID(T87,1,2)=("P."),(ROUND(O87*((Q87)+(S87/100)),)),IF(MID(T87,1,2)=("%o"),(ROUND(O87*(((Q87)+(S87/100))/1000),)),IF(MID(T87,1,2)=("Ea"),(ROUND(O87*((Q87)+(S87/100)),)),ROUND(O87*(((Q87)+(S87/100))/100),))))</f>
        <v>#REF!</v>
      </c>
      <c r="V87" s="222" t="s">
        <v>31</v>
      </c>
      <c r="W87" s="224" t="e">
        <f>IF(O87&gt;=F87,(O87-F87),"---")</f>
        <v>#REF!</v>
      </c>
      <c r="X87" s="225" t="e">
        <f>IF(F87&gt;O87,(F87-O87),"---")</f>
        <v>#REF!</v>
      </c>
      <c r="Y87" s="226" t="e">
        <f>IF(U87&gt;L87,(U87-L87),"---")</f>
        <v>#REF!</v>
      </c>
      <c r="Z87" s="226" t="e">
        <f>IF(L87&gt;U87,(L87-U87),"---")</f>
        <v>#REF!</v>
      </c>
      <c r="AA87" s="216"/>
      <c r="AB87" s="216"/>
    </row>
    <row r="88" spans="1:28" s="1" customFormat="1" ht="15" customHeight="1">
      <c r="A88" s="360"/>
      <c r="B88" s="60"/>
      <c r="C88" s="60"/>
      <c r="D88" s="60"/>
      <c r="E88" s="60"/>
      <c r="N88" s="244"/>
      <c r="W88" s="244"/>
    </row>
    <row r="89" spans="1:28" s="1" customFormat="1" ht="15" customHeight="1">
      <c r="A89" s="360">
        <v>26</v>
      </c>
      <c r="B89" s="52" t="s">
        <v>198</v>
      </c>
      <c r="D89" s="60"/>
      <c r="E89" s="60"/>
      <c r="F89" s="193"/>
      <c r="G89" s="195"/>
      <c r="H89" s="195"/>
      <c r="I89" s="194"/>
      <c r="M89" s="227"/>
      <c r="N89" s="216"/>
      <c r="O89" s="193"/>
      <c r="P89" s="195"/>
      <c r="Q89" s="195"/>
      <c r="R89" s="194"/>
      <c r="V89" s="227"/>
      <c r="W89" s="219"/>
      <c r="X89" s="216"/>
      <c r="Y89" s="216"/>
      <c r="Z89" s="216"/>
      <c r="AA89" s="216"/>
      <c r="AB89" s="216"/>
    </row>
    <row r="90" spans="1:28" s="1" customFormat="1" ht="15" customHeight="1">
      <c r="A90" s="360"/>
      <c r="B90" s="52" t="s">
        <v>199</v>
      </c>
      <c r="D90" s="60"/>
      <c r="E90" s="60"/>
      <c r="F90" s="201">
        <v>18219.86</v>
      </c>
      <c r="G90" s="192" t="s">
        <v>30</v>
      </c>
      <c r="H90" s="194">
        <v>1659</v>
      </c>
      <c r="I90" s="220" t="s">
        <v>29</v>
      </c>
      <c r="J90" s="192">
        <v>35</v>
      </c>
      <c r="K90" s="195" t="s">
        <v>196</v>
      </c>
      <c r="L90" s="221">
        <f>IF(MID(K90,1,2)=("P."),(ROUND(F90*((H90)+(J90/100)),)),IF(MID(K90,1,2)=("%o"),(ROUND(F90*(((H90)+(J90/100))/1000),)),IF(MID(K90,1,2)=("Ea"),(ROUND(F90*((H90)+(J90/100)),)),ROUND(F90*(((H90)+(J90/100))/100),))))</f>
        <v>302331</v>
      </c>
      <c r="M90" s="222" t="s">
        <v>31</v>
      </c>
      <c r="N90" s="216"/>
      <c r="O90" s="201" t="e">
        <f>Abs!#REF!</f>
        <v>#REF!</v>
      </c>
      <c r="P90" s="192" t="s">
        <v>30</v>
      </c>
      <c r="Q90" s="194">
        <v>1659</v>
      </c>
      <c r="R90" s="220" t="s">
        <v>29</v>
      </c>
      <c r="S90" s="192">
        <v>35</v>
      </c>
      <c r="T90" s="195" t="s">
        <v>196</v>
      </c>
      <c r="U90" s="221" t="e">
        <f>IF(MID(T90,1,2)=("P."),(ROUND(O90*((Q90)+(S90/100)),)),IF(MID(T90,1,2)=("%o"),(ROUND(O90*(((Q90)+(S90/100))/1000),)),IF(MID(T90,1,2)=("Ea"),(ROUND(O90*((Q90)+(S90/100)),)),ROUND(O90*(((Q90)+(S90/100))/100),))))</f>
        <v>#REF!</v>
      </c>
      <c r="V90" s="222" t="s">
        <v>31</v>
      </c>
      <c r="W90" s="224" t="e">
        <f>IF(O90&gt;=F90,(O90-F90),"---")</f>
        <v>#REF!</v>
      </c>
      <c r="X90" s="225" t="e">
        <f>IF(F90&gt;O90,(F90-O90),"---")</f>
        <v>#REF!</v>
      </c>
      <c r="Y90" s="226" t="e">
        <f>IF(U90&gt;L90,(U90-L90),"---")</f>
        <v>#REF!</v>
      </c>
      <c r="Z90" s="226" t="e">
        <f>IF(L90&gt;U90,(L90-U90),"---")</f>
        <v>#REF!</v>
      </c>
      <c r="AA90" s="216"/>
      <c r="AB90" s="216"/>
    </row>
    <row r="91" spans="1:28" s="1" customFormat="1" ht="15" customHeight="1">
      <c r="A91" s="360"/>
      <c r="D91" s="60"/>
      <c r="E91" s="60"/>
      <c r="F91" s="60"/>
      <c r="G91" s="60"/>
      <c r="H91" s="60"/>
      <c r="I91" s="60"/>
      <c r="J91" s="60"/>
      <c r="K91" s="60"/>
      <c r="L91" s="60"/>
      <c r="M91" s="229"/>
      <c r="N91" s="216"/>
      <c r="O91" s="60"/>
      <c r="P91" s="60"/>
      <c r="Q91" s="60"/>
      <c r="R91" s="60"/>
      <c r="S91" s="60"/>
      <c r="T91" s="60"/>
      <c r="U91" s="60"/>
      <c r="V91" s="229"/>
      <c r="W91" s="219"/>
      <c r="X91" s="216"/>
      <c r="Y91" s="216"/>
      <c r="Z91" s="216"/>
      <c r="AA91" s="216"/>
      <c r="AB91" s="216"/>
    </row>
    <row r="92" spans="1:28" s="1" customFormat="1" ht="15" customHeight="1">
      <c r="A92" s="360">
        <v>27</v>
      </c>
      <c r="B92" s="50" t="s">
        <v>200</v>
      </c>
      <c r="D92" s="60"/>
      <c r="E92" s="60"/>
      <c r="F92" s="201"/>
      <c r="G92" s="192"/>
      <c r="H92" s="194"/>
      <c r="I92" s="195"/>
      <c r="J92" s="192"/>
      <c r="K92" s="195"/>
      <c r="L92" s="194"/>
      <c r="M92" s="233"/>
      <c r="N92" s="216"/>
      <c r="O92" s="201"/>
      <c r="P92" s="192"/>
      <c r="Q92" s="194"/>
      <c r="R92" s="195"/>
      <c r="S92" s="192"/>
      <c r="T92" s="195"/>
      <c r="U92" s="194"/>
      <c r="V92" s="233"/>
      <c r="W92" s="219"/>
      <c r="X92" s="216"/>
      <c r="Y92" s="216"/>
      <c r="Z92" s="216"/>
      <c r="AA92" s="216"/>
      <c r="AB92" s="216"/>
    </row>
    <row r="93" spans="1:28" s="1" customFormat="1" ht="15" customHeight="1">
      <c r="A93" s="360"/>
      <c r="B93" s="50" t="s">
        <v>201</v>
      </c>
      <c r="D93" s="60"/>
      <c r="E93" s="60"/>
      <c r="F93" s="234">
        <v>126</v>
      </c>
      <c r="G93" s="202" t="s">
        <v>30</v>
      </c>
      <c r="H93" s="235">
        <v>387</v>
      </c>
      <c r="I93" s="236" t="s">
        <v>29</v>
      </c>
      <c r="J93" s="230">
        <v>4</v>
      </c>
      <c r="K93" s="237" t="s">
        <v>16</v>
      </c>
      <c r="L93" s="221">
        <f>IF(MID(K93,1,2)=("P."),(ROUND(F93*((H93)+(J93/100)),)),IF(MID(K93,1,2)=("%o"),(ROUND(F93*(((H93)+(J93/100))/1000),)),IF(MID(K93,1,2)=("Ea"),(ROUND(F93*((H93)+(J93/100)),)),ROUND(F93*(((H93)+(J93/100))/100),))))</f>
        <v>48767</v>
      </c>
      <c r="M93" s="222" t="s">
        <v>31</v>
      </c>
      <c r="N93" s="216"/>
      <c r="O93" s="234" t="e">
        <f>Abs!#REF!</f>
        <v>#REF!</v>
      </c>
      <c r="P93" s="202" t="s">
        <v>30</v>
      </c>
      <c r="Q93" s="235">
        <v>387</v>
      </c>
      <c r="R93" s="236" t="s">
        <v>29</v>
      </c>
      <c r="S93" s="230">
        <v>4</v>
      </c>
      <c r="T93" s="237" t="s">
        <v>16</v>
      </c>
      <c r="U93" s="221" t="e">
        <f>IF(MID(T93,1,2)=("P."),(ROUND(O93*((Q93)+(S93/100)),)),IF(MID(T93,1,2)=("%o"),(ROUND(O93*(((Q93)+(S93/100))/1000),)),IF(MID(T93,1,2)=("Ea"),(ROUND(O93*((Q93)+(S93/100)),)),ROUND(O93*(((Q93)+(S93/100))/100),))))</f>
        <v>#REF!</v>
      </c>
      <c r="V93" s="222" t="s">
        <v>31</v>
      </c>
      <c r="W93" s="224" t="e">
        <f>IF(O93&gt;=F93,(O93-F93),"---")</f>
        <v>#REF!</v>
      </c>
      <c r="X93" s="225" t="e">
        <f>IF(F93&gt;O93,(F93-O93),"---")</f>
        <v>#REF!</v>
      </c>
      <c r="Y93" s="226" t="e">
        <f>IF(U93&gt;L93,(U93-L93),"---")</f>
        <v>#REF!</v>
      </c>
      <c r="Z93" s="226" t="e">
        <f>IF(L93&gt;U93,(L93-U93),"---")</f>
        <v>#REF!</v>
      </c>
      <c r="AA93" s="216"/>
      <c r="AB93" s="216"/>
    </row>
    <row r="94" spans="1:28" s="1" customFormat="1" ht="15" customHeight="1">
      <c r="A94" s="360"/>
      <c r="D94" s="60"/>
      <c r="E94" s="60"/>
      <c r="F94" s="234"/>
      <c r="G94" s="202"/>
      <c r="H94" s="235"/>
      <c r="I94" s="236"/>
      <c r="J94" s="238"/>
      <c r="K94" s="237"/>
      <c r="L94" s="221"/>
      <c r="M94" s="222"/>
      <c r="N94" s="216"/>
      <c r="O94" s="234"/>
      <c r="P94" s="202"/>
      <c r="Q94" s="235"/>
      <c r="R94" s="236"/>
      <c r="S94" s="238"/>
      <c r="T94" s="237"/>
      <c r="U94" s="221"/>
      <c r="V94" s="222"/>
      <c r="W94" s="219"/>
      <c r="X94" s="216"/>
      <c r="Y94" s="216"/>
      <c r="Z94" s="216"/>
      <c r="AA94" s="216"/>
      <c r="AB94" s="216"/>
    </row>
    <row r="95" spans="1:28" s="1" customFormat="1" ht="15" customHeight="1">
      <c r="A95" s="360">
        <v>28</v>
      </c>
      <c r="B95" s="11" t="s">
        <v>52</v>
      </c>
      <c r="D95" s="60"/>
      <c r="E95" s="60"/>
      <c r="F95" s="193"/>
      <c r="G95" s="195"/>
      <c r="H95" s="195"/>
      <c r="I95" s="194"/>
      <c r="M95" s="227"/>
      <c r="N95" s="216"/>
      <c r="O95" s="193"/>
      <c r="P95" s="195"/>
      <c r="Q95" s="195"/>
      <c r="R95" s="194"/>
      <c r="V95" s="227"/>
      <c r="W95" s="219"/>
      <c r="X95" s="216"/>
      <c r="Y95" s="216"/>
      <c r="Z95" s="216"/>
      <c r="AA95" s="216"/>
      <c r="AB95" s="216"/>
    </row>
    <row r="96" spans="1:28" s="1" customFormat="1" ht="15" customHeight="1">
      <c r="A96" s="360"/>
      <c r="B96" s="11" t="s">
        <v>53</v>
      </c>
      <c r="D96" s="60"/>
      <c r="E96" s="60"/>
      <c r="F96" s="197">
        <v>3440</v>
      </c>
      <c r="G96" s="192" t="s">
        <v>30</v>
      </c>
      <c r="H96" s="194">
        <v>2116</v>
      </c>
      <c r="I96" s="228" t="s">
        <v>29</v>
      </c>
      <c r="J96" s="192">
        <v>41</v>
      </c>
      <c r="K96" s="195" t="s">
        <v>7</v>
      </c>
      <c r="L96" s="221">
        <f>IF(MID(K96,1,2)=("P."),(ROUND(F96*((H96)+(J96/100)),)),IF(MID(K96,1,2)=("%o"),(ROUND(F96*(((H96)+(J96/100))/1000),)),IF(MID(K96,1,2)=("Ea"),(ROUND(F96*((H96)+(J96/100)),)),ROUND(F96*(((H96)+(J96/100))/100),))))</f>
        <v>72805</v>
      </c>
      <c r="M96" s="222" t="s">
        <v>31</v>
      </c>
      <c r="N96" s="216"/>
      <c r="O96" s="197" t="e">
        <f>Abs!#REF!</f>
        <v>#REF!</v>
      </c>
      <c r="P96" s="192" t="s">
        <v>30</v>
      </c>
      <c r="Q96" s="194">
        <v>2116</v>
      </c>
      <c r="R96" s="228" t="s">
        <v>29</v>
      </c>
      <c r="S96" s="192">
        <v>41</v>
      </c>
      <c r="T96" s="195" t="s">
        <v>7</v>
      </c>
      <c r="U96" s="221" t="e">
        <f>IF(MID(T96,1,2)=("P."),(ROUND(O96*((Q96)+(S96/100)),)),IF(MID(T96,1,2)=("%o"),(ROUND(O96*(((Q96)+(S96/100))/1000),)),IF(MID(T96,1,2)=("Ea"),(ROUND(O96*((Q96)+(S96/100)),)),ROUND(O96*(((Q96)+(S96/100))/100),))))</f>
        <v>#REF!</v>
      </c>
      <c r="V96" s="222" t="s">
        <v>31</v>
      </c>
      <c r="W96" s="224" t="e">
        <f>IF(O96&gt;=F96,(O96-F96),"---")</f>
        <v>#REF!</v>
      </c>
      <c r="X96" s="225" t="e">
        <f>IF(F96&gt;O96,(F96-O96),"---")</f>
        <v>#REF!</v>
      </c>
      <c r="Y96" s="226" t="e">
        <f>IF(U96&gt;L96,(U96-L96),"---")</f>
        <v>#REF!</v>
      </c>
      <c r="Z96" s="226" t="e">
        <f>IF(L96&gt;U96,(L96-U96),"---")</f>
        <v>#REF!</v>
      </c>
      <c r="AA96" s="216"/>
      <c r="AB96" s="216"/>
    </row>
    <row r="97" spans="1:28" s="1" customFormat="1" ht="15" customHeight="1">
      <c r="A97" s="360"/>
      <c r="D97" s="60"/>
      <c r="E97" s="60"/>
      <c r="F97" s="197"/>
      <c r="G97" s="192"/>
      <c r="H97" s="194"/>
      <c r="I97" s="228"/>
      <c r="J97" s="192"/>
      <c r="K97" s="195"/>
      <c r="L97" s="221"/>
      <c r="M97" s="222"/>
      <c r="N97" s="216"/>
      <c r="O97" s="197"/>
      <c r="P97" s="192"/>
      <c r="Q97" s="194"/>
      <c r="R97" s="228"/>
      <c r="S97" s="192"/>
      <c r="T97" s="195"/>
      <c r="U97" s="221"/>
      <c r="V97" s="222"/>
      <c r="W97" s="219"/>
      <c r="X97" s="216"/>
      <c r="Y97" s="216"/>
      <c r="Z97" s="216"/>
      <c r="AA97" s="216"/>
      <c r="AB97" s="216"/>
    </row>
    <row r="98" spans="1:28" s="1" customFormat="1" ht="15" customHeight="1">
      <c r="A98" s="360">
        <v>29</v>
      </c>
      <c r="B98" s="50" t="s">
        <v>202</v>
      </c>
      <c r="D98" s="60"/>
      <c r="E98" s="60"/>
      <c r="F98" s="193"/>
      <c r="G98" s="195"/>
      <c r="H98" s="195"/>
      <c r="I98" s="194"/>
      <c r="M98" s="239"/>
      <c r="N98" s="216"/>
      <c r="O98" s="193"/>
      <c r="P98" s="195"/>
      <c r="Q98" s="195"/>
      <c r="R98" s="194"/>
      <c r="V98" s="239"/>
      <c r="W98" s="219"/>
      <c r="X98" s="216"/>
      <c r="Y98" s="216"/>
      <c r="Z98" s="216"/>
      <c r="AA98" s="216"/>
      <c r="AB98" s="216"/>
    </row>
    <row r="99" spans="1:28" s="1" customFormat="1" ht="15" customHeight="1">
      <c r="A99" s="360"/>
      <c r="B99" s="50" t="s">
        <v>203</v>
      </c>
      <c r="D99" s="60"/>
      <c r="E99" s="60"/>
      <c r="F99" s="197"/>
      <c r="G99" s="192" t="s">
        <v>30</v>
      </c>
      <c r="H99" s="194">
        <v>9</v>
      </c>
      <c r="I99" s="228" t="s">
        <v>29</v>
      </c>
      <c r="J99" s="230">
        <v>74</v>
      </c>
      <c r="K99" s="195" t="s">
        <v>16</v>
      </c>
      <c r="L99" s="221">
        <f>IF(MID(K99,1,2)=("P."),(ROUND(F99*((H99)+(J99/100)),)),IF(MID(K99,1,2)=("%o"),(ROUND(F99*(((H99)+(J99/100))/1000),)),IF(MID(K99,1,2)=("Ea"),(ROUND(F99*((H99)+(J99/100)),)),ROUND(F99*(((H99)+(J99/100))/100),))))</f>
        <v>0</v>
      </c>
      <c r="M99" s="222" t="s">
        <v>31</v>
      </c>
      <c r="N99" s="216"/>
      <c r="O99" s="197" t="e">
        <f>Abs!#REF!</f>
        <v>#REF!</v>
      </c>
      <c r="P99" s="192" t="s">
        <v>30</v>
      </c>
      <c r="Q99" s="194">
        <v>9</v>
      </c>
      <c r="R99" s="228" t="s">
        <v>29</v>
      </c>
      <c r="S99" s="230">
        <v>74</v>
      </c>
      <c r="T99" s="195" t="s">
        <v>16</v>
      </c>
      <c r="U99" s="221" t="e">
        <f>IF(MID(T99,1,2)=("P."),(ROUND(O99*((Q99)+(S99/100)),)),IF(MID(T99,1,2)=("%o"),(ROUND(O99*(((Q99)+(S99/100))/1000),)),IF(MID(T99,1,2)=("Ea"),(ROUND(O99*((Q99)+(S99/100)),)),ROUND(O99*(((Q99)+(S99/100))/100),))))</f>
        <v>#REF!</v>
      </c>
      <c r="V99" s="222" t="s">
        <v>31</v>
      </c>
      <c r="W99" s="224" t="e">
        <f>IF(O99&gt;=F99,(O99-F99),"---")</f>
        <v>#REF!</v>
      </c>
      <c r="X99" s="225" t="e">
        <f>IF(F99&gt;O99,(F99-O99),"---")</f>
        <v>#REF!</v>
      </c>
      <c r="Y99" s="226" t="e">
        <f>IF(U99&gt;L99,(U99-L99),"---")</f>
        <v>#REF!</v>
      </c>
      <c r="Z99" s="226" t="e">
        <f>IF(L99&gt;U99,(L99-U99),"---")</f>
        <v>#REF!</v>
      </c>
      <c r="AA99" s="216"/>
      <c r="AB99" s="216"/>
    </row>
    <row r="100" spans="1:28" s="1" customFormat="1" ht="15" customHeight="1">
      <c r="A100" s="360"/>
      <c r="D100" s="60"/>
      <c r="E100" s="60"/>
      <c r="F100" s="197"/>
      <c r="G100" s="192"/>
      <c r="H100" s="194"/>
      <c r="I100" s="228"/>
      <c r="J100" s="230"/>
      <c r="K100" s="195"/>
      <c r="L100" s="221"/>
      <c r="M100" s="222"/>
      <c r="N100" s="216"/>
      <c r="O100" s="197"/>
      <c r="P100" s="192"/>
      <c r="Q100" s="194"/>
      <c r="R100" s="228"/>
      <c r="S100" s="230"/>
      <c r="T100" s="195"/>
      <c r="U100" s="221"/>
      <c r="V100" s="222"/>
      <c r="W100" s="219"/>
      <c r="X100" s="216"/>
      <c r="Y100" s="216"/>
      <c r="Z100" s="216"/>
      <c r="AA100" s="216"/>
      <c r="AB100" s="216"/>
    </row>
    <row r="101" spans="1:28" s="1" customFormat="1" ht="15" customHeight="1">
      <c r="A101" s="360">
        <v>30</v>
      </c>
      <c r="B101" s="50" t="s">
        <v>204</v>
      </c>
      <c r="D101" s="193"/>
      <c r="E101" s="195"/>
      <c r="F101" s="195"/>
      <c r="G101" s="194"/>
      <c r="L101" s="216"/>
      <c r="M101" s="218"/>
      <c r="N101" s="216"/>
      <c r="O101" s="195"/>
      <c r="P101" s="194"/>
      <c r="U101" s="216"/>
      <c r="V101" s="218"/>
      <c r="W101" s="219"/>
      <c r="X101" s="216"/>
      <c r="Y101" s="216"/>
      <c r="Z101" s="216"/>
      <c r="AA101" s="216"/>
      <c r="AB101" s="216"/>
    </row>
    <row r="102" spans="1:28" s="1" customFormat="1" ht="15" customHeight="1">
      <c r="A102" s="360"/>
      <c r="B102" s="50" t="s">
        <v>205</v>
      </c>
      <c r="D102" s="60"/>
      <c r="E102" s="60"/>
      <c r="F102" s="201"/>
      <c r="G102" s="192" t="s">
        <v>30</v>
      </c>
      <c r="H102" s="194">
        <v>1887</v>
      </c>
      <c r="I102" s="220" t="s">
        <v>29</v>
      </c>
      <c r="J102" s="192">
        <v>40</v>
      </c>
      <c r="K102" s="195" t="s">
        <v>196</v>
      </c>
      <c r="L102" s="221">
        <f>IF(MID(K102,1,2)=("P."),(ROUND(F102*((H102)+(J102/100)),)),IF(MID(K102,1,2)=("%o"),(ROUND(F102*(((H102)+(J102/100))/1000),)),IF(MID(K102,1,2)=("Ea"),(ROUND(F102*((H102)+(J102/100)),)),ROUND(F102*(((H102)+(J102/100))/100),))))</f>
        <v>0</v>
      </c>
      <c r="M102" s="222" t="s">
        <v>31</v>
      </c>
      <c r="N102" s="216"/>
      <c r="O102" s="201" t="e">
        <f>Abs!#REF!</f>
        <v>#REF!</v>
      </c>
      <c r="P102" s="192" t="s">
        <v>30</v>
      </c>
      <c r="Q102" s="194">
        <v>1887</v>
      </c>
      <c r="R102" s="220" t="s">
        <v>29</v>
      </c>
      <c r="S102" s="192">
        <v>40</v>
      </c>
      <c r="T102" s="195" t="s">
        <v>196</v>
      </c>
      <c r="U102" s="221" t="e">
        <f>IF(MID(T102,1,2)=("P."),(ROUND(O102*((Q102)+(S102/100)),)),IF(MID(T102,1,2)=("%o"),(ROUND(O102*(((Q102)+(S102/100))/1000),)),IF(MID(T102,1,2)=("Ea"),(ROUND(O102*((Q102)+(S102/100)),)),ROUND(O102*(((Q102)+(S102/100))/100),))))</f>
        <v>#REF!</v>
      </c>
      <c r="V102" s="222" t="s">
        <v>31</v>
      </c>
      <c r="W102" s="224" t="e">
        <f>IF(O102&gt;=F102,(O102-F102),"---")</f>
        <v>#REF!</v>
      </c>
      <c r="X102" s="225" t="e">
        <f>IF(F102&gt;O102,(F102-O102),"---")</f>
        <v>#REF!</v>
      </c>
      <c r="Y102" s="226" t="e">
        <f>IF(U102&gt;L102,(U102-L102),"---")</f>
        <v>#REF!</v>
      </c>
      <c r="Z102" s="226" t="e">
        <f>IF(L102&gt;U102,(L102-U102),"---")</f>
        <v>#REF!</v>
      </c>
      <c r="AA102" s="216"/>
      <c r="AB102" s="216"/>
    </row>
    <row r="103" spans="1:28" s="1" customFormat="1" ht="15" customHeight="1">
      <c r="A103" s="360"/>
      <c r="D103" s="60"/>
      <c r="E103" s="60"/>
      <c r="F103" s="191"/>
      <c r="M103" s="227"/>
      <c r="N103" s="216"/>
      <c r="O103" s="191"/>
      <c r="V103" s="227"/>
      <c r="W103" s="219"/>
      <c r="X103" s="216"/>
      <c r="Y103" s="216"/>
      <c r="Z103" s="216"/>
      <c r="AA103" s="216"/>
      <c r="AB103" s="216"/>
    </row>
    <row r="104" spans="1:28" s="1" customFormat="1" ht="15" customHeight="1">
      <c r="A104" s="360">
        <v>31</v>
      </c>
      <c r="B104" s="11" t="s">
        <v>4</v>
      </c>
      <c r="D104" s="60"/>
      <c r="E104" s="60"/>
      <c r="F104" s="193"/>
      <c r="G104" s="195"/>
      <c r="H104" s="195"/>
      <c r="I104" s="194"/>
      <c r="M104" s="227"/>
      <c r="N104" s="216"/>
      <c r="O104" s="193"/>
      <c r="P104" s="195"/>
      <c r="Q104" s="195"/>
      <c r="R104" s="194"/>
      <c r="V104" s="227"/>
      <c r="W104" s="219"/>
      <c r="X104" s="216"/>
      <c r="Y104" s="216"/>
      <c r="Z104" s="216"/>
      <c r="AA104" s="216"/>
      <c r="AB104" s="216"/>
    </row>
    <row r="105" spans="1:28" s="1" customFormat="1" ht="15" customHeight="1">
      <c r="A105" s="360"/>
      <c r="B105" s="11" t="s">
        <v>5</v>
      </c>
      <c r="D105" s="60"/>
      <c r="E105" s="60"/>
      <c r="F105" s="201"/>
      <c r="G105" s="192" t="s">
        <v>36</v>
      </c>
      <c r="H105" s="194">
        <v>12595</v>
      </c>
      <c r="I105" s="220" t="s">
        <v>29</v>
      </c>
      <c r="J105" s="192">
        <v>0</v>
      </c>
      <c r="K105" s="195" t="s">
        <v>6</v>
      </c>
      <c r="L105" s="221">
        <f>IF(MID(K105,1,2)=("P."),(ROUND(F105*((H105)+(J105/100)),)),IF(MID(K105,1,2)=("%o"),(ROUND(F105*(((H105)+(J105/100))/1000),)),IF(MID(K105,1,2)=("Ea"),(ROUND(F105*((H105)+(J105/100)),)),ROUND(F105*(((H105)+(J105/100))/100),))))</f>
        <v>0</v>
      </c>
      <c r="M105" s="222" t="s">
        <v>31</v>
      </c>
      <c r="N105" s="216"/>
      <c r="O105" s="201" t="e">
        <f>Abs!#REF!</f>
        <v>#REF!</v>
      </c>
      <c r="P105" s="192" t="s">
        <v>36</v>
      </c>
      <c r="Q105" s="194">
        <v>12595</v>
      </c>
      <c r="R105" s="220" t="s">
        <v>29</v>
      </c>
      <c r="S105" s="192">
        <v>0</v>
      </c>
      <c r="T105" s="195" t="s">
        <v>6</v>
      </c>
      <c r="U105" s="221" t="e">
        <f>IF(MID(T105,1,2)=("P."),(ROUND(O105*((Q105)+(S105/100)),)),IF(MID(T105,1,2)=("%o"),(ROUND(O105*(((Q105)+(S105/100))/1000),)),IF(MID(T105,1,2)=("Ea"),(ROUND(O105*((Q105)+(S105/100)),)),ROUND(O105*(((Q105)+(S105/100))/100),))))</f>
        <v>#REF!</v>
      </c>
      <c r="V105" s="222" t="s">
        <v>31</v>
      </c>
      <c r="W105" s="224" t="e">
        <f>IF(O105&gt;=F105,(O105-F105),"---")</f>
        <v>#REF!</v>
      </c>
      <c r="X105" s="225" t="e">
        <f>IF(F105&gt;O105,(F105-O105),"---")</f>
        <v>#REF!</v>
      </c>
      <c r="Y105" s="226" t="e">
        <f>IF(U105&gt;L105,(U105-L105),"---")</f>
        <v>#REF!</v>
      </c>
      <c r="Z105" s="226" t="e">
        <f>IF(L105&gt;U105,(L105-U105),"---")</f>
        <v>#REF!</v>
      </c>
      <c r="AA105" s="216"/>
      <c r="AB105" s="216"/>
    </row>
    <row r="106" spans="1:28" s="1" customFormat="1" ht="15" customHeight="1">
      <c r="A106" s="360"/>
      <c r="B106" s="11"/>
      <c r="D106" s="60"/>
      <c r="E106" s="60"/>
      <c r="F106" s="201"/>
      <c r="G106" s="192"/>
      <c r="H106" s="194"/>
      <c r="I106" s="220"/>
      <c r="J106" s="192"/>
      <c r="K106" s="195"/>
      <c r="L106" s="221"/>
      <c r="M106" s="222"/>
      <c r="N106" s="216"/>
      <c r="O106" s="201"/>
      <c r="P106" s="192"/>
      <c r="Q106" s="194"/>
      <c r="R106" s="220"/>
      <c r="S106" s="192"/>
      <c r="T106" s="195"/>
      <c r="U106" s="221"/>
      <c r="V106" s="245"/>
      <c r="W106" s="224"/>
      <c r="X106" s="225"/>
      <c r="Y106" s="226"/>
      <c r="Z106" s="226"/>
      <c r="AA106" s="216"/>
      <c r="AB106" s="216"/>
    </row>
    <row r="107" spans="1:28" s="1" customFormat="1" ht="15" customHeight="1">
      <c r="A107" s="360">
        <v>32</v>
      </c>
      <c r="B107" s="189" t="s">
        <v>305</v>
      </c>
      <c r="D107" s="60"/>
      <c r="E107" s="60"/>
      <c r="F107" s="193"/>
      <c r="G107" s="195"/>
      <c r="H107" s="195"/>
      <c r="I107" s="194"/>
      <c r="M107" s="227"/>
      <c r="N107" s="216"/>
      <c r="O107" s="193"/>
      <c r="P107" s="195"/>
      <c r="Q107" s="195"/>
      <c r="R107" s="194"/>
      <c r="V107" s="227"/>
      <c r="W107" s="219"/>
      <c r="X107" s="216"/>
      <c r="Y107" s="216"/>
      <c r="Z107" s="216"/>
      <c r="AA107" s="216"/>
      <c r="AB107" s="216"/>
    </row>
    <row r="108" spans="1:28" s="1" customFormat="1" ht="15" customHeight="1">
      <c r="A108" s="360"/>
      <c r="B108" s="189" t="s">
        <v>323</v>
      </c>
      <c r="D108" s="60"/>
      <c r="E108" s="60"/>
      <c r="F108" s="201">
        <v>6394.5</v>
      </c>
      <c r="G108" s="192" t="s">
        <v>30</v>
      </c>
      <c r="H108" s="194">
        <v>1948</v>
      </c>
      <c r="I108" s="220" t="s">
        <v>29</v>
      </c>
      <c r="J108" s="192">
        <v>10</v>
      </c>
      <c r="K108" s="195" t="s">
        <v>196</v>
      </c>
      <c r="L108" s="221">
        <f>IF(MID(K108,1,2)=("P."),(ROUND(F108*((H108)+(J108/100)),)),IF(MID(K108,1,2)=("%o"),(ROUND(F108*(((H108)+(J108/100))/1000),)),IF(MID(K108,1,2)=("Ea"),(ROUND(F108*((H108)+(J108/100)),)),ROUND(F108*(((H108)+(J108/100))/100),))))</f>
        <v>124571</v>
      </c>
      <c r="M108" s="222" t="s">
        <v>31</v>
      </c>
      <c r="N108" s="216"/>
      <c r="O108" s="201"/>
      <c r="P108" s="192" t="s">
        <v>30</v>
      </c>
      <c r="Q108" s="194">
        <v>1948</v>
      </c>
      <c r="R108" s="220" t="s">
        <v>29</v>
      </c>
      <c r="S108" s="192">
        <v>10</v>
      </c>
      <c r="T108" s="195" t="s">
        <v>196</v>
      </c>
      <c r="U108" s="221">
        <f>IF(MID(T108,1,2)=("P."),(ROUND(O108*((Q108)+(S108/100)),)),IF(MID(T108,1,2)=("%o"),(ROUND(O108*(((Q108)+(S108/100))/1000),)),IF(MID(T108,1,2)=("Ea"),(ROUND(O108*((Q108)+(S108/100)),)),ROUND(O108*(((Q108)+(S108/100))/100),))))</f>
        <v>0</v>
      </c>
      <c r="V108" s="222" t="s">
        <v>31</v>
      </c>
      <c r="W108" s="224" t="str">
        <f>IF(O108&gt;=F108,(O108-F108),"---")</f>
        <v>---</v>
      </c>
      <c r="X108" s="225">
        <f>IF(F108&gt;O108,(F108-O108),"---")</f>
        <v>6394.5</v>
      </c>
      <c r="Y108" s="226" t="str">
        <f>IF(U108&gt;L108,(U108-L108),"---")</f>
        <v>---</v>
      </c>
      <c r="Z108" s="226">
        <f>IF(L108&gt;U108,(L108-U108),"---")</f>
        <v>124571</v>
      </c>
      <c r="AA108" s="216"/>
      <c r="AB108" s="216"/>
    </row>
    <row r="109" spans="1:28" s="1" customFormat="1" ht="15" customHeight="1">
      <c r="A109" s="360"/>
      <c r="B109" s="189"/>
      <c r="D109" s="60"/>
      <c r="E109" s="60"/>
      <c r="F109" s="201"/>
      <c r="G109" s="192"/>
      <c r="H109" s="194"/>
      <c r="I109" s="220"/>
      <c r="J109" s="192"/>
      <c r="K109" s="195"/>
      <c r="L109" s="221"/>
      <c r="M109" s="222"/>
      <c r="N109" s="216"/>
      <c r="O109" s="201"/>
      <c r="P109" s="192"/>
      <c r="Q109" s="194"/>
      <c r="R109" s="220"/>
      <c r="S109" s="192"/>
      <c r="T109" s="195"/>
      <c r="U109" s="221"/>
      <c r="V109" s="222"/>
      <c r="W109" s="224"/>
      <c r="X109" s="225"/>
      <c r="Y109" s="226"/>
      <c r="Z109" s="226"/>
      <c r="AA109" s="216"/>
      <c r="AB109" s="216"/>
    </row>
    <row r="110" spans="1:28" s="1" customFormat="1" ht="15" customHeight="1">
      <c r="A110" s="360">
        <v>33</v>
      </c>
      <c r="B110" s="50" t="s">
        <v>234</v>
      </c>
      <c r="D110" s="60"/>
      <c r="E110" s="60"/>
      <c r="F110" s="193"/>
      <c r="G110" s="195"/>
      <c r="H110" s="195"/>
      <c r="I110" s="194"/>
      <c r="M110" s="227"/>
      <c r="N110" s="216"/>
      <c r="O110" s="193"/>
      <c r="P110" s="195"/>
      <c r="Q110" s="195"/>
      <c r="R110" s="194"/>
      <c r="V110" s="227"/>
      <c r="W110" s="219"/>
      <c r="X110" s="216"/>
      <c r="Y110" s="216"/>
      <c r="Z110" s="216"/>
      <c r="AA110" s="216"/>
      <c r="AB110" s="216"/>
    </row>
    <row r="111" spans="1:28" s="1" customFormat="1" ht="15" customHeight="1">
      <c r="A111" s="360"/>
      <c r="B111" s="50" t="s">
        <v>235</v>
      </c>
      <c r="D111" s="60"/>
      <c r="E111" s="60"/>
      <c r="F111" s="201">
        <v>6219</v>
      </c>
      <c r="G111" s="192" t="s">
        <v>30</v>
      </c>
      <c r="H111" s="194">
        <v>34520</v>
      </c>
      <c r="I111" s="220" t="s">
        <v>29</v>
      </c>
      <c r="J111" s="192">
        <v>31</v>
      </c>
      <c r="K111" s="195" t="s">
        <v>196</v>
      </c>
      <c r="L111" s="221">
        <f>IF(MID(K111,1,2)=("P."),(ROUND(F111*((H111)+(J111/100)),)),IF(MID(K111,1,2)=("%o"),(ROUND(F111*(((H111)+(J111/100))/1000),)),IF(MID(K111,1,2)=("Ea"),(ROUND(F111*((H111)+(J111/100)),)),ROUND(F111*(((H111)+(J111/100))/100),))))</f>
        <v>2146818</v>
      </c>
      <c r="M111" s="222" t="s">
        <v>31</v>
      </c>
      <c r="N111" s="216"/>
      <c r="O111" s="201"/>
      <c r="P111" s="192" t="s">
        <v>30</v>
      </c>
      <c r="Q111" s="194">
        <v>34520</v>
      </c>
      <c r="R111" s="220" t="s">
        <v>29</v>
      </c>
      <c r="S111" s="192">
        <v>31</v>
      </c>
      <c r="T111" s="195" t="s">
        <v>196</v>
      </c>
      <c r="U111" s="221">
        <f>IF(MID(T111,1,2)=("P."),(ROUND(O111*((Q111)+(S111/100)),)),IF(MID(T111,1,2)=("%o"),(ROUND(O111*(((Q111)+(S111/100))/1000),)),IF(MID(T111,1,2)=("Ea"),(ROUND(O111*((Q111)+(S111/100)),)),ROUND(O111*(((Q111)+(S111/100))/100),))))</f>
        <v>0</v>
      </c>
      <c r="V111" s="222" t="s">
        <v>31</v>
      </c>
      <c r="W111" s="224" t="str">
        <f>IF(O111&gt;=F111,(O111-F111),"---")</f>
        <v>---</v>
      </c>
      <c r="X111" s="225">
        <f>IF(F111&gt;O111,(F111-O111),"---")</f>
        <v>6219</v>
      </c>
      <c r="Y111" s="226" t="str">
        <f>IF(U111&gt;L111,(U111-L111),"---")</f>
        <v>---</v>
      </c>
      <c r="Z111" s="226">
        <f>IF(L111&gt;U111,(L111-U111),"---")</f>
        <v>2146818</v>
      </c>
      <c r="AA111" s="216"/>
      <c r="AB111" s="216"/>
    </row>
    <row r="112" spans="1:28" s="1" customFormat="1" ht="15" customHeight="1">
      <c r="A112" s="360"/>
      <c r="B112" s="50"/>
      <c r="D112" s="60"/>
      <c r="E112" s="60"/>
      <c r="F112" s="201"/>
      <c r="G112" s="192"/>
      <c r="H112" s="194"/>
      <c r="I112" s="220"/>
      <c r="J112" s="192"/>
      <c r="K112" s="195"/>
      <c r="L112" s="221"/>
      <c r="M112" s="222"/>
      <c r="N112" s="216"/>
      <c r="O112" s="201"/>
      <c r="P112" s="192"/>
      <c r="Q112" s="194"/>
      <c r="R112" s="220"/>
      <c r="S112" s="192"/>
      <c r="T112" s="195"/>
      <c r="U112" s="221"/>
      <c r="V112" s="245"/>
      <c r="W112" s="224"/>
      <c r="X112" s="225"/>
      <c r="Y112" s="226"/>
      <c r="Z112" s="226"/>
      <c r="AA112" s="216"/>
      <c r="AB112" s="216"/>
    </row>
    <row r="113" spans="1:28" s="1" customFormat="1" ht="15" customHeight="1">
      <c r="A113" s="360">
        <v>34</v>
      </c>
      <c r="B113" s="11" t="s">
        <v>15</v>
      </c>
      <c r="D113" s="60"/>
      <c r="E113" s="60"/>
      <c r="F113" s="193"/>
      <c r="G113" s="195"/>
      <c r="H113" s="195"/>
      <c r="I113" s="194"/>
      <c r="M113" s="227"/>
      <c r="N113" s="216"/>
      <c r="O113" s="193"/>
      <c r="P113" s="195"/>
      <c r="Q113" s="195"/>
      <c r="R113" s="194"/>
      <c r="V113" s="227"/>
      <c r="W113" s="219"/>
      <c r="X113" s="216"/>
      <c r="Y113" s="216"/>
      <c r="Z113" s="216"/>
      <c r="AA113" s="216"/>
      <c r="AB113" s="216"/>
    </row>
    <row r="114" spans="1:28" s="1" customFormat="1" ht="15" customHeight="1">
      <c r="A114" s="360"/>
      <c r="B114" s="11" t="s">
        <v>47</v>
      </c>
      <c r="D114" s="60"/>
      <c r="E114" s="60"/>
      <c r="F114" s="201"/>
      <c r="G114" s="192" t="s">
        <v>30</v>
      </c>
      <c r="H114" s="194">
        <v>3015</v>
      </c>
      <c r="I114" s="220" t="s">
        <v>29</v>
      </c>
      <c r="J114" s="192">
        <v>76</v>
      </c>
      <c r="K114" s="195" t="s">
        <v>196</v>
      </c>
      <c r="L114" s="221">
        <f>IF(MID(K114,1,2)=("P."),(ROUND(F114*((H114)+(J114/100)),)),IF(MID(K114,1,2)=("%o"),(ROUND(F114*(((H114)+(J114/100))/1000),)),IF(MID(K114,1,2)=("Ea"),(ROUND(F114*((H114)+(J114/100)),)),ROUND(F114*(((H114)+(J114/100))/100),))))</f>
        <v>0</v>
      </c>
      <c r="M114" s="222" t="s">
        <v>31</v>
      </c>
      <c r="N114" s="216"/>
      <c r="O114" s="201" t="e">
        <f>Abs!#REF!</f>
        <v>#REF!</v>
      </c>
      <c r="P114" s="192" t="s">
        <v>30</v>
      </c>
      <c r="Q114" s="194">
        <v>3015</v>
      </c>
      <c r="R114" s="220" t="s">
        <v>29</v>
      </c>
      <c r="S114" s="192">
        <v>76</v>
      </c>
      <c r="T114" s="195" t="s">
        <v>196</v>
      </c>
      <c r="U114" s="221" t="e">
        <f>IF(MID(T114,1,2)=("P."),(ROUND(O114*((Q114)+(S114/100)),)),IF(MID(T114,1,2)=("%o"),(ROUND(O114*(((Q114)+(S114/100))/1000),)),IF(MID(T114,1,2)=("Ea"),(ROUND(O114*((Q114)+(S114/100)),)),ROUND(O114*(((Q114)+(S114/100))/100),))))</f>
        <v>#REF!</v>
      </c>
      <c r="V114" s="222" t="s">
        <v>31</v>
      </c>
      <c r="W114" s="224" t="e">
        <f>IF(O114&gt;=F114,(O114-F114),"---")</f>
        <v>#REF!</v>
      </c>
      <c r="X114" s="225" t="e">
        <f>IF(F114&gt;O114,(F114-O114),"---")</f>
        <v>#REF!</v>
      </c>
      <c r="Y114" s="226" t="e">
        <f>IF(U114&gt;L114,(U114-L114),"---")</f>
        <v>#REF!</v>
      </c>
      <c r="Z114" s="226" t="e">
        <f>IF(L114&gt;U114,(L114-U114),"---")</f>
        <v>#REF!</v>
      </c>
      <c r="AA114" s="216"/>
      <c r="AB114" s="216"/>
    </row>
    <row r="115" spans="1:28" s="1" customFormat="1" ht="15" customHeight="1">
      <c r="A115" s="208"/>
      <c r="D115" s="60"/>
      <c r="E115" s="60"/>
      <c r="F115" s="191"/>
      <c r="G115" s="195"/>
      <c r="H115" s="195"/>
      <c r="I115" s="194"/>
      <c r="K115" s="193" t="s">
        <v>48</v>
      </c>
      <c r="L115" s="240">
        <f>SUM(L111+L108+L96+L93+L90+L87+L84+L81+L75+L72+L69+L66+L63+L60+L57+L55+L52+L49+L44+L41+L38+L14)</f>
        <v>15169104</v>
      </c>
      <c r="M115" s="241" t="s">
        <v>31</v>
      </c>
      <c r="N115" s="216"/>
      <c r="O115" s="193"/>
      <c r="P115" s="195"/>
      <c r="Q115" s="195"/>
      <c r="R115" s="194"/>
      <c r="T115" s="193" t="s">
        <v>48</v>
      </c>
      <c r="U115" s="240" t="e">
        <f>SUM(U14:U114)</f>
        <v>#VALUE!</v>
      </c>
      <c r="V115" s="242" t="s">
        <v>31</v>
      </c>
      <c r="W115" s="224">
        <f>IF(O115&gt;=F115,(O115-F115),"---")</f>
        <v>0</v>
      </c>
      <c r="X115" s="225" t="str">
        <f>IF(F115&gt;O115,(F115-O115),"---")</f>
        <v>---</v>
      </c>
      <c r="Y115" s="240" t="e">
        <f>SUM(Y14:Y114)</f>
        <v>#VALUE!</v>
      </c>
      <c r="Z115" s="369" t="e">
        <f>SUM(Z14:Z114)</f>
        <v>#VALUE!</v>
      </c>
      <c r="AA115" s="216"/>
      <c r="AB115" s="216"/>
    </row>
    <row r="116" spans="1:28" s="189" customFormat="1" ht="15" customHeight="1">
      <c r="A116" s="216"/>
      <c r="B116" s="216"/>
      <c r="C116" s="216"/>
      <c r="D116" s="216"/>
      <c r="E116" s="216"/>
      <c r="F116" s="363" t="s">
        <v>334</v>
      </c>
      <c r="G116" s="216"/>
      <c r="H116" s="216"/>
      <c r="I116" s="216"/>
      <c r="J116" s="216"/>
      <c r="K116" s="216"/>
      <c r="L116" s="366">
        <v>836725</v>
      </c>
      <c r="M116" s="241" t="s">
        <v>31</v>
      </c>
      <c r="N116" s="216"/>
      <c r="O116" s="193"/>
      <c r="P116" s="195"/>
      <c r="Q116" s="195" t="s">
        <v>326</v>
      </c>
      <c r="R116" s="194"/>
      <c r="S116" s="1"/>
      <c r="T116" s="1"/>
      <c r="U116" s="1"/>
      <c r="V116" s="1"/>
      <c r="W116" s="219"/>
      <c r="X116" s="216"/>
      <c r="Y116" s="216"/>
      <c r="Z116" s="216"/>
      <c r="AA116" s="216"/>
      <c r="AB116" s="216"/>
    </row>
    <row r="117" spans="1:28" s="1" customFormat="1" ht="15" customHeight="1">
      <c r="A117" s="216"/>
      <c r="B117" s="216"/>
      <c r="C117" s="216"/>
      <c r="D117" s="216"/>
      <c r="E117" s="216"/>
      <c r="F117" s="217"/>
      <c r="G117" s="216"/>
      <c r="H117" s="216"/>
      <c r="I117" s="216"/>
      <c r="J117" s="216"/>
      <c r="K117" s="365" t="s">
        <v>286</v>
      </c>
      <c r="L117" s="364">
        <f>SUM(L115-L116)</f>
        <v>14332379</v>
      </c>
      <c r="M117" s="266" t="s">
        <v>31</v>
      </c>
      <c r="N117" s="216"/>
      <c r="O117" s="193"/>
      <c r="P117" s="195"/>
      <c r="Q117" s="195"/>
      <c r="R117" s="194"/>
      <c r="T117" s="193" t="s">
        <v>48</v>
      </c>
      <c r="U117" s="240" t="e">
        <f>U115</f>
        <v>#VALUE!</v>
      </c>
      <c r="V117" s="242" t="s">
        <v>31</v>
      </c>
      <c r="W117" s="219"/>
      <c r="X117" s="216"/>
      <c r="Y117" s="216"/>
      <c r="Z117" s="216"/>
      <c r="AA117" s="216"/>
      <c r="AB117" s="216"/>
    </row>
    <row r="118" spans="1:28" s="1" customFormat="1" ht="15" customHeight="1">
      <c r="A118" s="216"/>
      <c r="B118" s="216"/>
      <c r="C118" s="216"/>
      <c r="D118" s="216"/>
      <c r="E118" s="216"/>
      <c r="F118" s="363" t="s">
        <v>335</v>
      </c>
      <c r="G118" s="216"/>
      <c r="H118" s="216"/>
      <c r="I118" s="216"/>
      <c r="J118" s="216"/>
      <c r="K118" s="216"/>
      <c r="L118" s="366">
        <v>477274</v>
      </c>
      <c r="M118" s="266" t="s">
        <v>31</v>
      </c>
      <c r="N118" s="216"/>
      <c r="O118" s="193"/>
      <c r="P118" s="195"/>
      <c r="Q118" s="195"/>
      <c r="R118" s="194"/>
      <c r="W118" s="219"/>
      <c r="X118" s="216"/>
      <c r="Y118" s="216"/>
      <c r="Z118" s="216"/>
      <c r="AA118" s="216"/>
      <c r="AB118" s="216"/>
    </row>
    <row r="119" spans="1:28" s="1" customFormat="1" ht="15" customHeight="1">
      <c r="A119" s="216"/>
      <c r="B119" s="216"/>
      <c r="C119" s="216"/>
      <c r="D119" s="216"/>
      <c r="E119" s="216"/>
      <c r="F119" s="217"/>
      <c r="G119" s="216"/>
      <c r="H119" s="216"/>
      <c r="I119" s="216"/>
      <c r="J119" s="216"/>
      <c r="K119" s="365" t="s">
        <v>286</v>
      </c>
      <c r="L119" s="364">
        <f>SUM(L117:L118)</f>
        <v>14809653</v>
      </c>
      <c r="M119" s="266" t="s">
        <v>31</v>
      </c>
      <c r="N119" s="216"/>
      <c r="O119" s="193"/>
      <c r="P119" s="195"/>
      <c r="Q119" s="195"/>
      <c r="R119" s="194"/>
      <c r="W119" s="219"/>
      <c r="X119" s="216"/>
      <c r="Y119" s="216"/>
      <c r="Z119" s="216"/>
      <c r="AA119" s="216"/>
      <c r="AB119" s="216"/>
    </row>
    <row r="120" spans="1:28" s="1" customFormat="1" ht="15" customHeight="1">
      <c r="A120" s="216"/>
      <c r="B120" s="216"/>
      <c r="C120" s="216"/>
      <c r="D120" s="216"/>
      <c r="E120" s="216"/>
      <c r="F120" s="217"/>
      <c r="G120" s="367" t="s">
        <v>336</v>
      </c>
      <c r="H120" s="216"/>
      <c r="I120" s="216"/>
      <c r="J120" s="216"/>
      <c r="K120" s="216"/>
      <c r="L120" s="368">
        <v>428340</v>
      </c>
      <c r="M120" s="266" t="s">
        <v>31</v>
      </c>
      <c r="N120" s="216"/>
      <c r="O120" s="193"/>
      <c r="P120" s="195"/>
      <c r="Q120" s="195"/>
      <c r="R120" s="194"/>
      <c r="W120" s="219"/>
      <c r="X120" s="216"/>
      <c r="Y120" s="216"/>
      <c r="Z120" s="216"/>
      <c r="AA120" s="216"/>
      <c r="AB120" s="216"/>
    </row>
    <row r="121" spans="1:28" s="1" customFormat="1" ht="15" customHeight="1">
      <c r="A121" s="216"/>
      <c r="B121" s="216"/>
      <c r="C121" s="216"/>
      <c r="D121" s="216"/>
      <c r="E121" s="216"/>
      <c r="F121" s="217"/>
      <c r="G121" s="216"/>
      <c r="H121" s="216"/>
      <c r="I121" s="216"/>
      <c r="J121" s="216"/>
      <c r="K121" s="365" t="s">
        <v>286</v>
      </c>
      <c r="L121" s="364">
        <f>SUM(L119:L120)</f>
        <v>15237993</v>
      </c>
      <c r="M121" s="266" t="s">
        <v>31</v>
      </c>
      <c r="N121" s="216"/>
      <c r="O121" s="193"/>
      <c r="P121" s="195"/>
      <c r="Q121" s="195"/>
      <c r="R121" s="194"/>
      <c r="W121" s="219"/>
      <c r="X121" s="216"/>
      <c r="Y121" s="216"/>
      <c r="Z121" s="216"/>
      <c r="AA121" s="216"/>
      <c r="AB121" s="216"/>
    </row>
    <row r="122" spans="1:28" s="1" customFormat="1" ht="15" customHeight="1">
      <c r="A122" s="360"/>
      <c r="B122" s="3" t="s">
        <v>206</v>
      </c>
      <c r="F122" s="200"/>
      <c r="G122" s="192"/>
      <c r="H122" s="194"/>
      <c r="I122" s="228"/>
      <c r="J122" s="192"/>
      <c r="K122" s="195"/>
      <c r="L122" s="221"/>
      <c r="M122" s="222"/>
      <c r="W122" s="244"/>
    </row>
    <row r="123" spans="1:28" s="1" customFormat="1" ht="15" customHeight="1">
      <c r="A123" s="361">
        <v>1</v>
      </c>
      <c r="B123" s="11" t="s">
        <v>207</v>
      </c>
      <c r="F123" s="200"/>
      <c r="G123" s="192"/>
      <c r="H123" s="194"/>
      <c r="I123" s="228"/>
      <c r="J123" s="192"/>
      <c r="K123" s="195"/>
      <c r="L123" s="221"/>
      <c r="M123" s="222"/>
      <c r="W123" s="244"/>
    </row>
    <row r="124" spans="1:28" s="1" customFormat="1" ht="15" customHeight="1">
      <c r="A124" s="361"/>
      <c r="B124" s="11" t="s">
        <v>208</v>
      </c>
      <c r="F124" s="201">
        <v>134.75</v>
      </c>
      <c r="G124" s="192" t="s">
        <v>30</v>
      </c>
      <c r="H124" s="194">
        <v>710</v>
      </c>
      <c r="I124" s="220" t="s">
        <v>29</v>
      </c>
      <c r="J124" s="192">
        <v>0</v>
      </c>
      <c r="K124" s="195" t="s">
        <v>16</v>
      </c>
      <c r="L124" s="221">
        <f>IF(MID(K124,1,2)=("P."),(ROUND(F124*((H124)+(J124/100)),)),IF(MID(K124,1,2)=("%o"),(ROUND(F124*(((H124)+(J124/100))/1000),)),IF(MID(K124,1,2)=("Ea"),(ROUND(F124*((H124)+(J124/100)),)),ROUND(F124*(((H124)+(J124/100))/100),))))</f>
        <v>95673</v>
      </c>
      <c r="M124" s="222" t="s">
        <v>31</v>
      </c>
      <c r="N124" s="216"/>
      <c r="O124" s="201">
        <v>118.13</v>
      </c>
      <c r="P124" s="192" t="s">
        <v>30</v>
      </c>
      <c r="Q124" s="194">
        <v>709</v>
      </c>
      <c r="R124" s="220" t="s">
        <v>29</v>
      </c>
      <c r="S124" s="192">
        <v>0</v>
      </c>
      <c r="T124" s="195" t="s">
        <v>16</v>
      </c>
      <c r="U124" s="221">
        <f>IF(MID(T124,1,2)=("P."),(ROUND(O124*((Q124)+(S124/100)),)),IF(MID(T124,1,2)=("%o"),(ROUND(O124*(((Q124)+(S124/100))/1000),)),IF(MID(T124,1,2)=("Ea"),(ROUND(O124*((Q124)+(S124/100)),)),ROUND(O124*(((Q124)+(S124/100))/100),))))</f>
        <v>83754</v>
      </c>
      <c r="V124" s="222" t="s">
        <v>31</v>
      </c>
      <c r="W124" s="224" t="str">
        <f>IF(O124&gt;=F124,(O124-F124),"---")</f>
        <v>---</v>
      </c>
      <c r="X124" s="225">
        <f>IF(F124&gt;O124,(F124-O124),"---")</f>
        <v>16.620000000000005</v>
      </c>
      <c r="Y124" s="226" t="str">
        <f>IF(U124&gt;L124,(U124-L124),"---")</f>
        <v>---</v>
      </c>
      <c r="Z124" s="226">
        <f>IF(L124&gt;U124,(L124-U124),"---")</f>
        <v>11919</v>
      </c>
      <c r="AA124" s="216"/>
      <c r="AB124" s="216"/>
    </row>
    <row r="125" spans="1:28" s="1" customFormat="1" ht="15" customHeight="1">
      <c r="A125" s="361"/>
      <c r="B125" s="183"/>
      <c r="F125" s="200"/>
      <c r="G125" s="192"/>
      <c r="H125" s="194"/>
      <c r="I125" s="228"/>
      <c r="J125" s="192"/>
      <c r="K125" s="195"/>
      <c r="L125" s="221"/>
      <c r="M125" s="222"/>
      <c r="O125" s="200"/>
      <c r="P125" s="192"/>
      <c r="Q125" s="194"/>
      <c r="R125" s="228"/>
      <c r="S125" s="192"/>
      <c r="T125" s="195"/>
      <c r="U125" s="221"/>
      <c r="V125" s="222"/>
      <c r="W125" s="244"/>
    </row>
    <row r="126" spans="1:28" s="1" customFormat="1" ht="15" customHeight="1">
      <c r="A126" s="361">
        <v>2</v>
      </c>
      <c r="B126" s="11" t="s">
        <v>209</v>
      </c>
      <c r="F126" s="200"/>
      <c r="G126" s="192"/>
      <c r="H126" s="194"/>
      <c r="I126" s="228"/>
      <c r="J126" s="192"/>
      <c r="K126" s="195"/>
      <c r="L126" s="221"/>
      <c r="M126" s="222"/>
      <c r="O126" s="200"/>
      <c r="P126" s="192"/>
      <c r="Q126" s="194"/>
      <c r="R126" s="228"/>
      <c r="S126" s="192"/>
      <c r="T126" s="195"/>
      <c r="U126" s="221"/>
      <c r="V126" s="222"/>
      <c r="W126" s="244"/>
    </row>
    <row r="127" spans="1:28" s="1" customFormat="1" ht="15" customHeight="1">
      <c r="A127" s="361"/>
      <c r="B127" s="50" t="s">
        <v>210</v>
      </c>
      <c r="F127" s="200"/>
      <c r="G127" s="192"/>
      <c r="H127" s="194"/>
      <c r="I127" s="228"/>
      <c r="J127" s="192"/>
      <c r="K127" s="195"/>
      <c r="L127" s="221"/>
      <c r="M127" s="222"/>
      <c r="O127" s="200"/>
      <c r="P127" s="192"/>
      <c r="Q127" s="194"/>
      <c r="R127" s="228"/>
      <c r="S127" s="192"/>
      <c r="T127" s="195"/>
      <c r="U127" s="221"/>
      <c r="V127" s="222"/>
      <c r="W127" s="244"/>
    </row>
    <row r="128" spans="1:28" s="1" customFormat="1" ht="15" customHeight="1">
      <c r="A128" s="361"/>
      <c r="B128" s="50" t="s">
        <v>211</v>
      </c>
      <c r="F128" s="201">
        <v>104</v>
      </c>
      <c r="G128" s="192" t="s">
        <v>30</v>
      </c>
      <c r="H128" s="194">
        <v>730</v>
      </c>
      <c r="I128" s="220" t="s">
        <v>29</v>
      </c>
      <c r="J128" s="192">
        <v>0</v>
      </c>
      <c r="K128" s="195" t="s">
        <v>16</v>
      </c>
      <c r="L128" s="221">
        <f>IF(MID(K128,1,2)=("P."),(ROUND(F128*((H128)+(J128/100)),)),IF(MID(K128,1,2)=("%o"),(ROUND(F128*(((H128)+(J128/100))/1000),)),IF(MID(K128,1,2)=("Ea"),(ROUND(F128*((H128)+(J128/100)),)),ROUND(F128*(((H128)+(J128/100))/100),))))</f>
        <v>75920</v>
      </c>
      <c r="M128" s="222" t="s">
        <v>31</v>
      </c>
      <c r="N128" s="216"/>
      <c r="O128" s="201">
        <v>237.63</v>
      </c>
      <c r="P128" s="192" t="s">
        <v>30</v>
      </c>
      <c r="Q128" s="194">
        <v>729</v>
      </c>
      <c r="R128" s="220" t="s">
        <v>29</v>
      </c>
      <c r="S128" s="192">
        <v>0</v>
      </c>
      <c r="T128" s="195" t="s">
        <v>16</v>
      </c>
      <c r="U128" s="221">
        <f>IF(MID(T128,1,2)=("P."),(ROUND(O128*((Q128)+(S128/100)),)),IF(MID(T128,1,2)=("%o"),(ROUND(O128*(((Q128)+(S128/100))/1000),)),IF(MID(T128,1,2)=("Ea"),(ROUND(O128*((Q128)+(S128/100)),)),ROUND(O128*(((Q128)+(S128/100))/100),))))</f>
        <v>173232</v>
      </c>
      <c r="V128" s="222" t="s">
        <v>31</v>
      </c>
      <c r="W128" s="224">
        <f>IF(O128&gt;=F128,(O128-F128),"---")</f>
        <v>133.63</v>
      </c>
      <c r="X128" s="225" t="str">
        <f>IF(F128&gt;O128,(F128-O128),"---")</f>
        <v>---</v>
      </c>
      <c r="Y128" s="226">
        <f>IF(U128&gt;L128,(U128-L128),"---")</f>
        <v>97312</v>
      </c>
      <c r="Z128" s="226" t="str">
        <f>IF(L128&gt;U128,(L128-U128),"---")</f>
        <v>---</v>
      </c>
      <c r="AA128" s="216"/>
      <c r="AB128" s="216"/>
    </row>
    <row r="129" spans="1:28" s="1" customFormat="1" ht="15" customHeight="1">
      <c r="A129" s="361"/>
      <c r="B129" s="183"/>
      <c r="F129" s="200"/>
      <c r="G129" s="192"/>
      <c r="H129" s="194"/>
      <c r="I129" s="228"/>
      <c r="J129" s="192"/>
      <c r="K129" s="195"/>
      <c r="L129" s="221"/>
      <c r="M129" s="222"/>
      <c r="O129" s="200"/>
      <c r="P129" s="192"/>
      <c r="Q129" s="194"/>
      <c r="R129" s="228"/>
      <c r="S129" s="192"/>
      <c r="T129" s="195"/>
      <c r="U129" s="221"/>
      <c r="V129" s="222"/>
      <c r="W129" s="244"/>
    </row>
    <row r="130" spans="1:28" s="1" customFormat="1" ht="15" customHeight="1">
      <c r="A130" s="361">
        <v>3</v>
      </c>
      <c r="B130" s="11" t="s">
        <v>220</v>
      </c>
      <c r="F130" s="200"/>
      <c r="G130" s="192"/>
      <c r="H130" s="194"/>
      <c r="I130" s="228"/>
      <c r="J130" s="192"/>
      <c r="K130" s="195"/>
      <c r="L130" s="221"/>
      <c r="M130" s="222"/>
      <c r="O130" s="200"/>
      <c r="P130" s="192"/>
      <c r="Q130" s="194"/>
      <c r="R130" s="228"/>
      <c r="S130" s="192"/>
      <c r="T130" s="195"/>
      <c r="U130" s="221"/>
      <c r="V130" s="222"/>
      <c r="W130" s="244"/>
    </row>
    <row r="131" spans="1:28" s="1" customFormat="1" ht="15" customHeight="1">
      <c r="A131" s="361"/>
      <c r="B131" s="11" t="s">
        <v>221</v>
      </c>
      <c r="F131" s="201">
        <v>104</v>
      </c>
      <c r="G131" s="192" t="s">
        <v>30</v>
      </c>
      <c r="H131" s="194">
        <v>650</v>
      </c>
      <c r="I131" s="220" t="s">
        <v>29</v>
      </c>
      <c r="J131" s="192">
        <v>0</v>
      </c>
      <c r="K131" s="195" t="s">
        <v>16</v>
      </c>
      <c r="L131" s="221">
        <f>IF(MID(K131,1,2)=("P."),(ROUND(F131*((H131)+(J131/100)),)),IF(MID(K131,1,2)=("%o"),(ROUND(F131*(((H131)+(J131/100))/1000),)),IF(MID(K131,1,2)=("Ea"),(ROUND(F131*((H131)+(J131/100)),)),ROUND(F131*(((H131)+(J131/100))/100),))))</f>
        <v>67600</v>
      </c>
      <c r="M131" s="222" t="s">
        <v>31</v>
      </c>
      <c r="N131" s="216"/>
      <c r="O131" s="201">
        <v>127.7</v>
      </c>
      <c r="P131" s="192" t="s">
        <v>30</v>
      </c>
      <c r="Q131" s="194">
        <v>649</v>
      </c>
      <c r="R131" s="220" t="s">
        <v>29</v>
      </c>
      <c r="S131" s="192">
        <v>0</v>
      </c>
      <c r="T131" s="195" t="s">
        <v>16</v>
      </c>
      <c r="U131" s="221">
        <f>IF(MID(T131,1,2)=("P."),(ROUND(O131*((Q131)+(S131/100)),)),IF(MID(T131,1,2)=("%o"),(ROUND(O131*(((Q131)+(S131/100))/1000),)),IF(MID(T131,1,2)=("Ea"),(ROUND(O131*((Q131)+(S131/100)),)),ROUND(O131*(((Q131)+(S131/100))/100),))))</f>
        <v>82877</v>
      </c>
      <c r="V131" s="222" t="s">
        <v>31</v>
      </c>
      <c r="W131" s="224">
        <f>IF(O131&gt;=F131,(O131-F131),"---")</f>
        <v>23.700000000000003</v>
      </c>
      <c r="X131" s="225" t="str">
        <f>IF(F131&gt;O131,(F131-O131),"---")</f>
        <v>---</v>
      </c>
      <c r="Y131" s="226">
        <f>IF(U131&gt;L131,(U131-L131),"---")</f>
        <v>15277</v>
      </c>
      <c r="Z131" s="226" t="str">
        <f>IF(L131&gt;U131,(L131-U131),"---")</f>
        <v>---</v>
      </c>
      <c r="AA131" s="216"/>
      <c r="AB131" s="216"/>
    </row>
    <row r="132" spans="1:28" s="1" customFormat="1" ht="15" customHeight="1">
      <c r="A132" s="361"/>
      <c r="B132" s="183"/>
      <c r="F132" s="200"/>
      <c r="G132" s="192"/>
      <c r="H132" s="194"/>
      <c r="I132" s="228"/>
      <c r="J132" s="192"/>
      <c r="K132" s="195"/>
      <c r="L132" s="221"/>
      <c r="M132" s="222"/>
      <c r="O132" s="200"/>
      <c r="P132" s="192"/>
      <c r="Q132" s="194"/>
      <c r="R132" s="228"/>
      <c r="S132" s="192"/>
      <c r="T132" s="195"/>
      <c r="U132" s="221"/>
      <c r="V132" s="222"/>
      <c r="W132" s="244"/>
    </row>
    <row r="133" spans="1:28" s="1" customFormat="1" ht="15" customHeight="1">
      <c r="A133" s="361">
        <v>4</v>
      </c>
      <c r="B133" s="11" t="s">
        <v>226</v>
      </c>
      <c r="F133" s="200"/>
      <c r="G133" s="192"/>
      <c r="H133" s="194"/>
      <c r="I133" s="228"/>
      <c r="J133" s="192"/>
      <c r="K133" s="195"/>
      <c r="L133" s="221"/>
      <c r="M133" s="222"/>
      <c r="O133" s="200"/>
      <c r="P133" s="192"/>
      <c r="Q133" s="194"/>
      <c r="R133" s="228"/>
      <c r="S133" s="192"/>
      <c r="T133" s="195"/>
      <c r="U133" s="221"/>
      <c r="V133" s="222"/>
      <c r="W133" s="244"/>
    </row>
    <row r="134" spans="1:28" s="1" customFormat="1" ht="15" customHeight="1">
      <c r="A134" s="361"/>
      <c r="B134" s="324" t="s">
        <v>227</v>
      </c>
      <c r="F134" s="201"/>
      <c r="G134" s="192" t="s">
        <v>30</v>
      </c>
      <c r="H134" s="194">
        <v>350</v>
      </c>
      <c r="I134" s="220" t="s">
        <v>29</v>
      </c>
      <c r="J134" s="192">
        <v>0</v>
      </c>
      <c r="K134" s="195" t="s">
        <v>16</v>
      </c>
      <c r="L134" s="221">
        <f>IF(MID(K134,1,2)=("P."),(ROUND(F134*((H134)+(J134/100)),)),IF(MID(K134,1,2)=("%o"),(ROUND(F134*(((H134)+(J134/100))/1000),)),IF(MID(K134,1,2)=("Ea"),(ROUND(F134*((H134)+(J134/100)),)),ROUND(F134*(((H134)+(J134/100))/100),))))</f>
        <v>0</v>
      </c>
      <c r="M134" s="222" t="s">
        <v>31</v>
      </c>
      <c r="N134" s="216"/>
      <c r="O134" s="201">
        <v>2412.88</v>
      </c>
      <c r="P134" s="192" t="s">
        <v>30</v>
      </c>
      <c r="Q134" s="194">
        <v>350</v>
      </c>
      <c r="R134" s="220" t="s">
        <v>29</v>
      </c>
      <c r="S134" s="192">
        <v>0</v>
      </c>
      <c r="T134" s="195" t="s">
        <v>16</v>
      </c>
      <c r="U134" s="221">
        <f>IF(MID(T134,1,2)=("P."),(ROUND(O134*((Q134)+(S134/100)),)),IF(MID(T134,1,2)=("%o"),(ROUND(O134*(((Q134)+(S134/100))/1000),)),IF(MID(T134,1,2)=("Ea"),(ROUND(O134*((Q134)+(S134/100)),)),ROUND(O134*(((Q134)+(S134/100))/100),))))</f>
        <v>844508</v>
      </c>
      <c r="V134" s="222" t="s">
        <v>31</v>
      </c>
      <c r="W134" s="224">
        <f>IF(O134&gt;=F134,(O134-F134),"---")</f>
        <v>2412.88</v>
      </c>
      <c r="X134" s="225" t="str">
        <f>IF(F134&gt;O134,(F134-O134),"---")</f>
        <v>---</v>
      </c>
      <c r="Y134" s="226">
        <f>IF(U134&gt;L134,(U134-L134),"---")</f>
        <v>844508</v>
      </c>
      <c r="Z134" s="226" t="str">
        <f>IF(L134&gt;U134,(L134-U134),"---")</f>
        <v>---</v>
      </c>
      <c r="AA134" s="216"/>
      <c r="AB134" s="216"/>
    </row>
    <row r="135" spans="1:28" s="1" customFormat="1" ht="15" customHeight="1">
      <c r="A135" s="361"/>
      <c r="B135" s="183"/>
      <c r="F135" s="200"/>
      <c r="G135" s="192"/>
      <c r="H135" s="194"/>
      <c r="I135" s="228"/>
      <c r="J135" s="192"/>
      <c r="K135" s="195"/>
      <c r="L135" s="221"/>
      <c r="M135" s="222"/>
      <c r="O135" s="200"/>
      <c r="P135" s="192"/>
      <c r="Q135" s="194"/>
      <c r="R135" s="228"/>
      <c r="S135" s="192"/>
      <c r="T135" s="195"/>
      <c r="U135" s="221"/>
      <c r="V135" s="222"/>
      <c r="W135" s="244"/>
    </row>
    <row r="136" spans="1:28" s="1" customFormat="1" ht="15" customHeight="1">
      <c r="A136" s="360">
        <v>5</v>
      </c>
      <c r="B136" s="326" t="s">
        <v>228</v>
      </c>
      <c r="F136" s="267"/>
      <c r="H136" s="268"/>
      <c r="I136" s="269"/>
      <c r="J136" s="270"/>
      <c r="K136" s="195"/>
      <c r="L136" s="262"/>
      <c r="M136" s="271"/>
      <c r="O136" s="267"/>
      <c r="Q136" s="268"/>
      <c r="R136" s="269"/>
      <c r="S136" s="270"/>
      <c r="T136" s="195"/>
      <c r="U136" s="262"/>
      <c r="V136" s="271"/>
      <c r="W136" s="244"/>
    </row>
    <row r="137" spans="1:28" s="1" customFormat="1" ht="15" customHeight="1">
      <c r="A137" s="360"/>
      <c r="B137" s="326" t="s">
        <v>229</v>
      </c>
      <c r="F137" s="267"/>
      <c r="H137" s="268"/>
      <c r="I137" s="269"/>
      <c r="J137" s="270"/>
      <c r="K137" s="195"/>
      <c r="L137" s="262"/>
      <c r="M137" s="271"/>
      <c r="O137" s="267"/>
      <c r="Q137" s="268"/>
      <c r="R137" s="269"/>
      <c r="S137" s="270"/>
      <c r="T137" s="195"/>
      <c r="U137" s="262"/>
      <c r="V137" s="271"/>
      <c r="W137" s="244"/>
    </row>
    <row r="138" spans="1:28" s="1" customFormat="1" ht="15" customHeight="1">
      <c r="A138" s="360"/>
      <c r="B138" s="326" t="s">
        <v>230</v>
      </c>
      <c r="F138" s="201"/>
      <c r="G138" s="192" t="s">
        <v>30</v>
      </c>
      <c r="H138" s="194">
        <v>350</v>
      </c>
      <c r="I138" s="220" t="s">
        <v>29</v>
      </c>
      <c r="J138" s="192">
        <v>0</v>
      </c>
      <c r="K138" s="195" t="s">
        <v>16</v>
      </c>
      <c r="L138" s="221">
        <f>IF(MID(K138,1,2)=("P."),(ROUND(F138*((H138)+(J138/100)),)),IF(MID(K138,1,2)=("%o"),(ROUND(F138*(((H138)+(J138/100))/1000),)),IF(MID(K138,1,2)=("Ea"),(ROUND(F138*((H138)+(J138/100)),)),ROUND(F138*(((H138)+(J138/100))/100),))))</f>
        <v>0</v>
      </c>
      <c r="M138" s="222" t="s">
        <v>31</v>
      </c>
      <c r="N138" s="216"/>
      <c r="O138" s="201">
        <v>3289.66</v>
      </c>
      <c r="P138" s="192" t="s">
        <v>30</v>
      </c>
      <c r="Q138" s="194">
        <v>350</v>
      </c>
      <c r="R138" s="220" t="s">
        <v>29</v>
      </c>
      <c r="S138" s="192">
        <v>0</v>
      </c>
      <c r="T138" s="195" t="s">
        <v>16</v>
      </c>
      <c r="U138" s="221">
        <f>IF(MID(T138,1,2)=("P."),(ROUND(O138*((Q138)+(S138/100)),)),IF(MID(T138,1,2)=("%o"),(ROUND(O138*(((Q138)+(S138/100))/1000),)),IF(MID(T138,1,2)=("Ea"),(ROUND(O138*((Q138)+(S138/100)),)),ROUND(O138*(((Q138)+(S138/100))/100),))))</f>
        <v>1151381</v>
      </c>
      <c r="V138" s="222" t="s">
        <v>31</v>
      </c>
      <c r="W138" s="224">
        <f>IF(O138&gt;=F138,(O138-F138),"---")</f>
        <v>3289.66</v>
      </c>
      <c r="X138" s="225" t="str">
        <f>IF(F138&gt;O138,(F138-O138),"---")</f>
        <v>---</v>
      </c>
      <c r="Y138" s="226">
        <f>IF(U138&gt;L138,(U138-L138),"---")</f>
        <v>1151381</v>
      </c>
      <c r="Z138" s="226" t="str">
        <f>IF(L138&gt;U138,(L138-U138),"---")</f>
        <v>---</v>
      </c>
      <c r="AA138" s="216"/>
      <c r="AB138" s="216"/>
    </row>
    <row r="139" spans="1:28" s="1" customFormat="1" ht="15" customHeight="1">
      <c r="A139" s="361"/>
      <c r="B139" s="326"/>
      <c r="F139" s="201"/>
      <c r="G139" s="192"/>
      <c r="H139" s="194"/>
      <c r="I139" s="220"/>
      <c r="J139" s="192"/>
      <c r="K139" s="195"/>
      <c r="L139" s="221"/>
      <c r="M139" s="222"/>
      <c r="N139" s="216"/>
      <c r="O139" s="201"/>
      <c r="P139" s="192"/>
      <c r="Q139" s="194"/>
      <c r="R139" s="220"/>
      <c r="S139" s="192"/>
      <c r="T139" s="195"/>
      <c r="U139" s="221"/>
      <c r="V139" s="222"/>
      <c r="W139" s="224"/>
      <c r="X139" s="225"/>
      <c r="Y139" s="226"/>
      <c r="Z139" s="226"/>
      <c r="AA139" s="216"/>
    </row>
    <row r="140" spans="1:28" s="1" customFormat="1" ht="15" customHeight="1">
      <c r="A140" s="361">
        <v>6</v>
      </c>
      <c r="B140" s="326" t="s">
        <v>337</v>
      </c>
      <c r="F140" s="201"/>
      <c r="G140" s="192"/>
      <c r="H140" s="194"/>
      <c r="I140" s="220"/>
      <c r="J140" s="192"/>
      <c r="K140" s="195"/>
      <c r="L140" s="221"/>
      <c r="M140" s="222"/>
      <c r="N140" s="216"/>
      <c r="O140" s="201"/>
      <c r="P140" s="192"/>
      <c r="Q140" s="194"/>
      <c r="R140" s="220"/>
      <c r="S140" s="192"/>
      <c r="T140" s="195"/>
      <c r="U140" s="221"/>
      <c r="V140" s="222"/>
      <c r="W140" s="224"/>
      <c r="X140" s="225"/>
      <c r="Y140" s="226"/>
      <c r="Z140" s="226"/>
      <c r="AA140" s="216"/>
    </row>
    <row r="141" spans="1:28" s="1" customFormat="1" ht="15" customHeight="1">
      <c r="A141" s="360"/>
      <c r="B141" s="19" t="s">
        <v>338</v>
      </c>
      <c r="F141" s="201">
        <v>4</v>
      </c>
      <c r="G141" s="192" t="s">
        <v>231</v>
      </c>
      <c r="H141" s="194">
        <v>5500</v>
      </c>
      <c r="I141" s="220" t="s">
        <v>29</v>
      </c>
      <c r="J141" s="192">
        <v>0</v>
      </c>
      <c r="K141" s="195" t="s">
        <v>232</v>
      </c>
      <c r="L141" s="221">
        <f>IF(MID(K141,1,2)=("P."),(ROUND(F141*((H141)+(J141/100)),)),IF(MID(K141,1,2)=("%o"),(ROUND(F141*(((H141)+(J141/100))/1000),)),IF(MID(K141,1,2)=("Ea"),(ROUND(F141*((H141)+(J141/100)),)),ROUND(F141*(((H141)+(J141/100))/100),))))</f>
        <v>22000</v>
      </c>
      <c r="M141" s="222" t="s">
        <v>31</v>
      </c>
      <c r="N141" s="216"/>
      <c r="O141" s="201"/>
      <c r="P141" s="192" t="s">
        <v>231</v>
      </c>
      <c r="Q141" s="194">
        <v>5500</v>
      </c>
      <c r="R141" s="220" t="s">
        <v>29</v>
      </c>
      <c r="S141" s="192">
        <v>0</v>
      </c>
      <c r="T141" s="195" t="s">
        <v>232</v>
      </c>
      <c r="U141" s="221">
        <f>IF(MID(T141,1,2)=("P."),(ROUND(O141*((Q141)+(S141/100)),)),IF(MID(T141,1,2)=("%o"),(ROUND(O141*(((Q141)+(S141/100))/1000),)),IF(MID(T141,1,2)=("Ea"),(ROUND(O141*((Q141)+(S141/100)),)),ROUND(O141*(((Q141)+(S141/100))/100),))))</f>
        <v>0</v>
      </c>
      <c r="V141" s="222" t="s">
        <v>31</v>
      </c>
      <c r="W141" s="224" t="str">
        <f>IF(O141&gt;=F141,(O141-F141),"---")</f>
        <v>---</v>
      </c>
      <c r="X141" s="225">
        <f>IF(F141&gt;O141,(F141-O141),"---")</f>
        <v>4</v>
      </c>
      <c r="Y141" s="226" t="str">
        <f>IF(U141&gt;L141,(U141-L141),"---")</f>
        <v>---</v>
      </c>
      <c r="Z141" s="226">
        <f>IF(L141&gt;U141,(L141-U141),"---")</f>
        <v>22000</v>
      </c>
      <c r="AA141" s="216"/>
      <c r="AB141" s="216"/>
    </row>
    <row r="142" spans="1:28" s="1" customFormat="1" ht="15" customHeight="1">
      <c r="A142" s="360"/>
      <c r="B142" s="60"/>
      <c r="F142" s="191"/>
      <c r="M142" s="227"/>
      <c r="O142" s="191"/>
      <c r="V142" s="227"/>
      <c r="W142" s="244"/>
    </row>
    <row r="143" spans="1:28" s="1" customFormat="1" ht="15" customHeight="1">
      <c r="A143" s="360"/>
      <c r="F143" s="200"/>
      <c r="G143" s="192"/>
      <c r="H143" s="194"/>
      <c r="I143" s="228"/>
      <c r="J143" s="192"/>
      <c r="K143" s="193" t="s">
        <v>56</v>
      </c>
      <c r="L143" s="240">
        <f>SUM(L124:L141)</f>
        <v>261193</v>
      </c>
      <c r="M143" s="266" t="s">
        <v>31</v>
      </c>
      <c r="O143" s="200"/>
      <c r="P143" s="192"/>
      <c r="Q143" s="194"/>
      <c r="R143" s="228"/>
      <c r="S143" s="192"/>
      <c r="T143" s="193" t="s">
        <v>56</v>
      </c>
      <c r="U143" s="240">
        <f>SUM(U124:U141)</f>
        <v>2335752</v>
      </c>
      <c r="V143" s="266" t="s">
        <v>31</v>
      </c>
      <c r="W143" s="224">
        <f>IF(O143&gt;=F143,(O143-F143),"---")</f>
        <v>0</v>
      </c>
      <c r="X143" s="225" t="str">
        <f>IF(F143&gt;O143,(F143-O143),"---")</f>
        <v>---</v>
      </c>
      <c r="Y143" s="240">
        <f>SUM(Y124:Y141)</f>
        <v>2108478</v>
      </c>
      <c r="Z143" s="240">
        <f>SUM(Z124:Z141)</f>
        <v>33919</v>
      </c>
    </row>
    <row r="144" spans="1:28" s="1" customFormat="1" ht="15" customHeight="1">
      <c r="A144" s="360"/>
      <c r="F144" s="200"/>
      <c r="G144" s="192"/>
      <c r="H144" s="194"/>
      <c r="I144" s="228"/>
      <c r="J144" s="192"/>
      <c r="K144" s="193"/>
      <c r="L144" s="240"/>
      <c r="M144" s="266"/>
      <c r="O144" s="200"/>
      <c r="P144" s="192"/>
      <c r="Q144" s="194"/>
      <c r="R144" s="228"/>
      <c r="S144" s="192"/>
      <c r="T144" s="193"/>
      <c r="U144" s="240"/>
      <c r="V144" s="266"/>
      <c r="W144" s="224"/>
      <c r="X144" s="225"/>
      <c r="Y144" s="226"/>
      <c r="Z144" s="226"/>
      <c r="AB144" s="216"/>
    </row>
    <row r="145" spans="1:29" s="1" customFormat="1" ht="15" customHeight="1">
      <c r="A145" s="360"/>
      <c r="F145" s="200"/>
      <c r="G145" s="192"/>
      <c r="H145" s="194"/>
      <c r="I145" s="228"/>
      <c r="J145" s="192"/>
      <c r="K145" s="193" t="s">
        <v>161</v>
      </c>
      <c r="L145" s="272">
        <f>L143+L121</f>
        <v>15499186</v>
      </c>
      <c r="M145" s="273" t="s">
        <v>31</v>
      </c>
      <c r="T145" s="193" t="s">
        <v>161</v>
      </c>
      <c r="U145" s="272" t="e">
        <f>SUM(U143+U117)</f>
        <v>#VALUE!</v>
      </c>
      <c r="V145" s="273" t="s">
        <v>31</v>
      </c>
      <c r="W145" s="224">
        <f>IF(O145&gt;=F145,(O145-F145),"---")</f>
        <v>0</v>
      </c>
      <c r="X145" s="225" t="str">
        <f>IF(F145&gt;O145,(F145-O145),"---")</f>
        <v>---</v>
      </c>
      <c r="Y145" s="272" t="e">
        <f>SUM(Y143:Y143+Y115)</f>
        <v>#VALUE!</v>
      </c>
      <c r="Z145" s="374" t="e">
        <f>SUM(Z143+Z115)</f>
        <v>#VALUE!</v>
      </c>
      <c r="AB145" s="216"/>
    </row>
    <row r="146" spans="1:29" s="1" customFormat="1" ht="15" customHeight="1">
      <c r="A146" s="361"/>
      <c r="B146" s="183" t="s">
        <v>189</v>
      </c>
      <c r="C146" s="183"/>
      <c r="D146" s="193"/>
      <c r="E146" s="195"/>
      <c r="F146" s="195"/>
      <c r="G146" s="194"/>
      <c r="L146" s="216"/>
      <c r="M146" s="218"/>
      <c r="N146" s="216"/>
      <c r="O146" s="217"/>
      <c r="P146" s="216"/>
      <c r="Q146" s="216"/>
      <c r="R146" s="216"/>
      <c r="S146" s="216"/>
      <c r="T146" s="216"/>
      <c r="U146" s="216"/>
      <c r="V146" s="216"/>
      <c r="W146" s="219"/>
      <c r="X146" s="216"/>
      <c r="Y146" s="216"/>
      <c r="Z146" s="216"/>
      <c r="AA146" s="216"/>
      <c r="AB146" s="216"/>
    </row>
    <row r="147" spans="1:29" s="1" customFormat="1" ht="15" customHeight="1">
      <c r="A147" s="361">
        <v>1</v>
      </c>
      <c r="B147" s="11" t="s">
        <v>8</v>
      </c>
      <c r="D147" s="60"/>
      <c r="E147" s="60"/>
      <c r="F147" s="193"/>
      <c r="G147" s="195"/>
      <c r="H147" s="195"/>
      <c r="I147" s="194"/>
      <c r="M147" s="239"/>
      <c r="N147" s="216"/>
      <c r="O147" s="193"/>
      <c r="P147" s="195"/>
      <c r="Q147" s="195"/>
      <c r="R147" s="194"/>
      <c r="V147" s="239"/>
      <c r="W147" s="219"/>
      <c r="X147" s="216"/>
      <c r="Y147" s="216"/>
      <c r="Z147" s="216"/>
      <c r="AA147" s="216"/>
      <c r="AB147" s="216"/>
    </row>
    <row r="148" spans="1:29" s="1" customFormat="1" ht="15" customHeight="1">
      <c r="A148" s="361"/>
      <c r="B148" s="11" t="s">
        <v>9</v>
      </c>
      <c r="D148" s="60"/>
      <c r="E148" s="60"/>
      <c r="F148" s="197">
        <v>537.84</v>
      </c>
      <c r="G148" s="192" t="s">
        <v>37</v>
      </c>
      <c r="H148" s="194">
        <v>5001</v>
      </c>
      <c r="I148" s="228" t="s">
        <v>29</v>
      </c>
      <c r="J148" s="230">
        <v>70</v>
      </c>
      <c r="K148" s="195" t="s">
        <v>10</v>
      </c>
      <c r="L148" s="221">
        <f>IF(MID(K148,1,2)=("P."),(ROUND(F148*((H148)+(J148/100)),)),IF(MID(K148,1,2)=("%o"),(ROUND(F148*(((H148)+(J148/100))/1000),)),IF(MID(K148,1,2)=("Ea"),(ROUND(F148*((H148)+(J148/100)),)),ROUND(F148*(((H148)+(J148/100))/100),))))</f>
        <v>2690114</v>
      </c>
      <c r="M148" s="222" t="s">
        <v>31</v>
      </c>
      <c r="N148" s="216"/>
      <c r="O148" s="197">
        <v>415.7</v>
      </c>
      <c r="P148" s="192" t="s">
        <v>37</v>
      </c>
      <c r="Q148" s="194">
        <v>5001</v>
      </c>
      <c r="R148" s="228" t="s">
        <v>29</v>
      </c>
      <c r="S148" s="230">
        <v>70</v>
      </c>
      <c r="T148" s="195" t="s">
        <v>10</v>
      </c>
      <c r="U148" s="221">
        <f>IF(MID(T148,1,2)=("P."),(ROUND(O148*((Q148)+(S148/100)),)),IF(MID(T148,1,2)=("%o"),(ROUND(O148*(((Q148)+(S148/100))/1000),)),IF(MID(T148,1,2)=("Ea"),(ROUND(O148*((Q148)+(S148/100)),)),ROUND(O148*(((Q148)+(S148/100))/100),))))</f>
        <v>2079207</v>
      </c>
      <c r="V148" s="222" t="s">
        <v>31</v>
      </c>
      <c r="W148" s="224" t="str">
        <f>IF(O148&gt;=F148,(O148-F148),"---")</f>
        <v>---</v>
      </c>
      <c r="X148" s="225">
        <f>IF(F148&gt;O148,(F148-O148),"---")</f>
        <v>122.14000000000004</v>
      </c>
      <c r="Y148" s="226" t="str">
        <f>IF(U148&gt;L148,(U148-L148),"---")</f>
        <v>---</v>
      </c>
      <c r="Z148" s="226">
        <f>IF(L148&gt;U148,(L148-U148),"---")</f>
        <v>610907</v>
      </c>
      <c r="AA148" s="216"/>
      <c r="AB148" s="216"/>
    </row>
    <row r="149" spans="1:29" s="1" customFormat="1" ht="15.75">
      <c r="A149" s="361"/>
      <c r="B149" s="11"/>
      <c r="D149" s="60"/>
      <c r="E149" s="60"/>
      <c r="F149" s="197"/>
      <c r="G149" s="192"/>
      <c r="H149" s="194"/>
      <c r="I149" s="228"/>
      <c r="J149" s="230"/>
      <c r="K149" s="195"/>
      <c r="L149" s="221"/>
      <c r="M149" s="222"/>
      <c r="N149" s="216"/>
      <c r="O149" s="197"/>
      <c r="P149" s="192"/>
      <c r="Q149" s="194"/>
      <c r="R149" s="228"/>
      <c r="S149" s="230"/>
      <c r="T149" s="195"/>
      <c r="U149" s="221"/>
      <c r="V149" s="222"/>
      <c r="W149" s="224"/>
      <c r="X149" s="225"/>
      <c r="Y149" s="226"/>
      <c r="Z149" s="226"/>
      <c r="AA149" s="216"/>
      <c r="AB149" s="216"/>
    </row>
    <row r="150" spans="1:29" s="60" customFormat="1" ht="15" customHeight="1">
      <c r="A150" s="372" t="s">
        <v>339</v>
      </c>
      <c r="B150" s="189" t="s">
        <v>328</v>
      </c>
      <c r="C150" s="1"/>
      <c r="F150" s="197"/>
      <c r="G150" s="192"/>
      <c r="H150" s="194"/>
      <c r="I150" s="228"/>
      <c r="J150" s="230"/>
      <c r="K150" s="195"/>
      <c r="L150" s="221"/>
      <c r="M150" s="222"/>
      <c r="N150" s="216"/>
      <c r="O150" s="197"/>
      <c r="P150" s="192"/>
      <c r="Q150" s="194"/>
      <c r="R150" s="228"/>
      <c r="S150" s="230"/>
      <c r="T150" s="195"/>
      <c r="U150" s="221"/>
      <c r="V150" s="222"/>
      <c r="W150" s="224"/>
      <c r="X150" s="225"/>
      <c r="Y150" s="226"/>
      <c r="Z150" s="226"/>
      <c r="AA150" s="216"/>
      <c r="AB150" s="216"/>
      <c r="AC150" s="1"/>
    </row>
    <row r="151" spans="1:29" s="1" customFormat="1" ht="15" customHeight="1">
      <c r="A151" s="361"/>
      <c r="B151" s="189" t="s">
        <v>327</v>
      </c>
      <c r="D151" s="60"/>
      <c r="E151" s="60"/>
      <c r="F151" s="197"/>
      <c r="G151" s="192" t="s">
        <v>37</v>
      </c>
      <c r="H151" s="194">
        <v>151</v>
      </c>
      <c r="I151" s="228" t="s">
        <v>29</v>
      </c>
      <c r="J151" s="230">
        <v>25</v>
      </c>
      <c r="K151" s="195" t="s">
        <v>10</v>
      </c>
      <c r="L151" s="221">
        <f>IF(MID(K151,1,2)=("P."),(ROUND(F151*((H151)+(J151/100)),)),IF(MID(K151,1,2)=("%o"),(ROUND(F151*(((H151)+(J151/100))/1000),)),IF(MID(K151,1,2)=("Ea"),(ROUND(F151*((H151)+(J151/100)),)),ROUND(F151*(((H151)+(J151/100))/100),))))</f>
        <v>0</v>
      </c>
      <c r="M151" s="222" t="s">
        <v>31</v>
      </c>
      <c r="N151" s="216"/>
      <c r="O151" s="197">
        <v>415.7</v>
      </c>
      <c r="P151" s="192" t="s">
        <v>37</v>
      </c>
      <c r="Q151" s="194">
        <v>151</v>
      </c>
      <c r="R151" s="228" t="s">
        <v>29</v>
      </c>
      <c r="S151" s="230">
        <v>25</v>
      </c>
      <c r="T151" s="195" t="s">
        <v>10</v>
      </c>
      <c r="U151" s="221">
        <f>IF(MID(T151,1,2)=("P."),(ROUND(O151*((Q151)+(S151/100)),)),IF(MID(T151,1,2)=("%o"),(ROUND(O151*(((Q151)+(S151/100))/1000),)),IF(MID(T151,1,2)=("Ea"),(ROUND(O151*((Q151)+(S151/100)),)),ROUND(O151*(((Q151)+(S151/100))/100),))))</f>
        <v>62875</v>
      </c>
      <c r="V151" s="222" t="s">
        <v>31</v>
      </c>
      <c r="W151" s="224">
        <f>IF(O151&gt;=F151,(O151-F151),"---")</f>
        <v>415.7</v>
      </c>
      <c r="X151" s="225" t="str">
        <f>IF(F151&gt;O151,(F151-O151),"---")</f>
        <v>---</v>
      </c>
      <c r="Y151" s="226">
        <f>IF(U151&gt;L151,(U151-L151),"---")</f>
        <v>62875</v>
      </c>
      <c r="Z151" s="226" t="str">
        <f>IF(L151&gt;U151,(L151-U151),"---")</f>
        <v>---</v>
      </c>
      <c r="AA151" s="216"/>
      <c r="AB151" s="216"/>
    </row>
    <row r="152" spans="1:29" s="1" customFormat="1" ht="15" customHeight="1">
      <c r="A152" s="371"/>
      <c r="B152" s="189"/>
      <c r="D152" s="60"/>
      <c r="E152" s="60"/>
      <c r="F152" s="197"/>
      <c r="G152" s="192"/>
      <c r="H152" s="194"/>
      <c r="I152" s="228"/>
      <c r="J152" s="230"/>
      <c r="K152" s="195"/>
      <c r="L152" s="221"/>
      <c r="M152" s="222"/>
      <c r="N152" s="216"/>
      <c r="O152" s="197"/>
      <c r="P152" s="192"/>
      <c r="Q152" s="194"/>
      <c r="R152" s="228"/>
      <c r="S152" s="230"/>
      <c r="T152" s="195"/>
      <c r="U152" s="221"/>
      <c r="V152" s="222"/>
      <c r="W152" s="224"/>
      <c r="X152" s="225"/>
      <c r="Y152" s="226"/>
      <c r="Z152" s="226"/>
      <c r="AA152" s="216"/>
      <c r="AB152" s="216"/>
    </row>
    <row r="153" spans="1:29" s="1" customFormat="1" ht="15" customHeight="1">
      <c r="A153" s="361">
        <v>2</v>
      </c>
      <c r="B153" s="19" t="s">
        <v>11</v>
      </c>
      <c r="D153" s="193"/>
      <c r="E153" s="195"/>
      <c r="F153" s="195"/>
      <c r="G153" s="194"/>
      <c r="L153" s="216"/>
      <c r="M153" s="218"/>
      <c r="N153" s="216"/>
      <c r="O153" s="195"/>
      <c r="P153" s="194"/>
      <c r="U153" s="216"/>
      <c r="V153" s="218"/>
      <c r="W153" s="219"/>
      <c r="X153" s="216"/>
      <c r="Y153" s="216"/>
      <c r="Z153" s="216"/>
      <c r="AA153" s="216"/>
      <c r="AB153" s="216"/>
    </row>
    <row r="154" spans="1:29" s="1" customFormat="1" ht="15" customHeight="1">
      <c r="A154" s="361"/>
      <c r="B154" s="19" t="s">
        <v>12</v>
      </c>
      <c r="D154" s="60"/>
      <c r="E154" s="60"/>
      <c r="F154" s="201">
        <v>5825</v>
      </c>
      <c r="G154" s="192" t="s">
        <v>36</v>
      </c>
      <c r="H154" s="194">
        <v>337</v>
      </c>
      <c r="I154" s="220" t="s">
        <v>29</v>
      </c>
      <c r="J154" s="192">
        <v>0</v>
      </c>
      <c r="K154" s="195" t="s">
        <v>331</v>
      </c>
      <c r="L154" s="221">
        <f>IF(MID(K154,1,2)=("P."),(ROUND(F154*((H154)+(J154/100)),)),IF(MID(K154,1,2)=("%o"),(ROUND(F154*(((H154)+(J154/100))/1000),)),IF(MID(K154,1,2)=("Ea"),(ROUND(F154*((H154)+(J154/100)),)),ROUND(F154*(((H154)+(J154/100))/100),))))</f>
        <v>1963025</v>
      </c>
      <c r="M154" s="222" t="s">
        <v>31</v>
      </c>
      <c r="N154" s="216"/>
      <c r="O154" s="201">
        <v>7222.66</v>
      </c>
      <c r="P154" s="192" t="s">
        <v>36</v>
      </c>
      <c r="Q154" s="194">
        <v>337</v>
      </c>
      <c r="R154" s="220" t="s">
        <v>29</v>
      </c>
      <c r="S154" s="192">
        <v>0</v>
      </c>
      <c r="T154" s="195" t="s">
        <v>331</v>
      </c>
      <c r="U154" s="221">
        <f>IF(MID(T154,1,2)=("P."),(ROUND(O154*((Q154)+(S154/100)),)),IF(MID(T154,1,2)=("%o"),(ROUND(O154*(((Q154)+(S154/100))/1000),)),IF(MID(T154,1,2)=("Ea"),(ROUND(O154*((Q154)+(S154/100)),)),ROUND(O154*(((Q154)+(S154/100))/100),))))</f>
        <v>2434036</v>
      </c>
      <c r="V154" s="222" t="s">
        <v>31</v>
      </c>
      <c r="W154" s="224">
        <f>IF(O154&gt;=F154,(O154-F154),"---")</f>
        <v>1397.6599999999999</v>
      </c>
      <c r="X154" s="225" t="str">
        <f>IF(F154&gt;O154,(F154-O154),"---")</f>
        <v>---</v>
      </c>
      <c r="Y154" s="226">
        <f>IF(U154&gt;L154,(U154-L154),"---")</f>
        <v>471011</v>
      </c>
      <c r="Z154" s="226" t="str">
        <f>IF(L154&gt;U154,(L154-U154),"---")</f>
        <v>---</v>
      </c>
      <c r="AA154" s="216"/>
      <c r="AB154" s="216"/>
    </row>
    <row r="155" spans="1:29" s="1" customFormat="1" ht="15" customHeight="1">
      <c r="A155" s="361"/>
      <c r="D155" s="60"/>
      <c r="E155" s="60"/>
      <c r="F155" s="191"/>
      <c r="M155" s="227"/>
      <c r="N155" s="216"/>
      <c r="O155" s="191"/>
      <c r="V155" s="227"/>
      <c r="W155" s="219"/>
      <c r="X155" s="216"/>
      <c r="Y155" s="216"/>
      <c r="Z155" s="216"/>
      <c r="AA155" s="216"/>
      <c r="AB155" s="216"/>
    </row>
    <row r="156" spans="1:29" s="1" customFormat="1" ht="15" customHeight="1">
      <c r="A156" s="372" t="s">
        <v>339</v>
      </c>
      <c r="B156" s="189" t="s">
        <v>328</v>
      </c>
      <c r="D156" s="60"/>
      <c r="E156" s="60"/>
      <c r="F156" s="197"/>
      <c r="G156" s="192"/>
      <c r="H156" s="194"/>
      <c r="I156" s="228"/>
      <c r="J156" s="230"/>
      <c r="K156" s="195"/>
      <c r="L156" s="221"/>
      <c r="M156" s="222"/>
      <c r="N156" s="216"/>
      <c r="O156" s="197"/>
      <c r="P156" s="192"/>
      <c r="Q156" s="194"/>
      <c r="R156" s="228"/>
      <c r="S156" s="230"/>
      <c r="T156" s="195"/>
      <c r="U156" s="221"/>
      <c r="V156" s="222"/>
      <c r="W156" s="224"/>
      <c r="X156" s="225"/>
      <c r="Y156" s="226"/>
      <c r="Z156" s="226"/>
      <c r="AA156" s="216"/>
      <c r="AB156" s="216"/>
    </row>
    <row r="157" spans="1:29" s="189" customFormat="1" ht="15" customHeight="1">
      <c r="A157" s="372"/>
      <c r="B157" s="189" t="s">
        <v>327</v>
      </c>
      <c r="C157" s="1"/>
      <c r="D157" s="60"/>
      <c r="E157" s="60"/>
      <c r="F157" s="201"/>
      <c r="G157" s="192" t="s">
        <v>36</v>
      </c>
      <c r="H157" s="194">
        <v>1210</v>
      </c>
      <c r="I157" s="220" t="s">
        <v>29</v>
      </c>
      <c r="J157" s="192">
        <v>0</v>
      </c>
      <c r="K157" s="195" t="s">
        <v>183</v>
      </c>
      <c r="L157" s="221">
        <f>IF(MID(K157,1,2)=("P."),(ROUND(F157*((H157)+(J157/100)),)),IF(MID(K157,1,2)=("%o"),(ROUND(F157*(((H157)+(J157/100))/1000),)),IF(MID(K157,1,2)=("Ea"),(ROUND(F157*((H157)+(J157/100)),)),ROUND(F157*(((H157)+(J157/100))/100),))))</f>
        <v>0</v>
      </c>
      <c r="M157" s="222" t="s">
        <v>31</v>
      </c>
      <c r="N157" s="216"/>
      <c r="O157" s="35" t="e">
        <f>Abs!#REF!</f>
        <v>#REF!</v>
      </c>
      <c r="P157" s="192" t="s">
        <v>36</v>
      </c>
      <c r="Q157" s="194">
        <v>1210</v>
      </c>
      <c r="R157" s="220" t="s">
        <v>29</v>
      </c>
      <c r="S157" s="192">
        <v>0</v>
      </c>
      <c r="T157" s="195" t="s">
        <v>183</v>
      </c>
      <c r="U157" s="221" t="e">
        <f>IF(MID(T157,1,2)=("P."),(ROUND(O157*((Q157)+(S157/100)),)),IF(MID(T157,1,2)=("%o"),(ROUND(O157*(((Q157)+(S157/100))/1000),)),IF(MID(T157,1,2)=("Ea"),(ROUND(O157*((Q157)+(S157/100)),)),ROUND(O157*(((Q157)+(S157/100))/100),))))</f>
        <v>#REF!</v>
      </c>
      <c r="V157" s="222" t="s">
        <v>31</v>
      </c>
      <c r="W157" s="224" t="e">
        <f>IF(O157&gt;=F157,(O157-F157),"---")</f>
        <v>#REF!</v>
      </c>
      <c r="X157" s="225" t="e">
        <f>IF(F157&gt;O157,(F157-O157),"---")</f>
        <v>#REF!</v>
      </c>
      <c r="Y157" s="226" t="e">
        <f>IF(U157&gt;L157,(U157-L157),"---")</f>
        <v>#REF!</v>
      </c>
      <c r="Z157" s="226" t="e">
        <f>IF(L157&gt;U157,(L157-U157),"---")</f>
        <v>#REF!</v>
      </c>
      <c r="AA157" s="216"/>
      <c r="AB157" s="216"/>
      <c r="AC157" s="1"/>
    </row>
    <row r="158" spans="1:29" s="189" customFormat="1" ht="15" customHeight="1">
      <c r="A158" s="372"/>
      <c r="C158" s="1"/>
      <c r="D158" s="60"/>
      <c r="E158" s="60"/>
      <c r="F158" s="197"/>
      <c r="G158" s="192"/>
      <c r="H158" s="194"/>
      <c r="I158" s="228"/>
      <c r="J158" s="230"/>
      <c r="K158" s="195"/>
      <c r="L158" s="221"/>
      <c r="M158" s="222"/>
      <c r="N158" s="216"/>
      <c r="O158" s="197"/>
      <c r="P158" s="192"/>
      <c r="Q158" s="194"/>
      <c r="R158" s="228"/>
      <c r="S158" s="230"/>
      <c r="T158" s="195"/>
      <c r="U158" s="221"/>
      <c r="V158" s="222"/>
      <c r="W158" s="224"/>
      <c r="X158" s="225"/>
      <c r="Y158" s="226"/>
      <c r="Z158" s="226"/>
      <c r="AA158" s="216"/>
      <c r="AB158" s="216"/>
      <c r="AC158" s="1"/>
    </row>
    <row r="159" spans="1:29" s="189" customFormat="1" ht="15" customHeight="1">
      <c r="A159" s="371">
        <v>3</v>
      </c>
      <c r="B159" s="11" t="s">
        <v>13</v>
      </c>
      <c r="C159" s="60"/>
      <c r="D159" s="60"/>
      <c r="E159" s="60"/>
      <c r="F159" s="193"/>
      <c r="G159" s="231"/>
      <c r="H159" s="194"/>
      <c r="I159" s="1"/>
      <c r="J159" s="192"/>
      <c r="K159" s="195"/>
      <c r="L159" s="232"/>
      <c r="M159" s="233"/>
      <c r="N159" s="216"/>
      <c r="O159" s="193"/>
      <c r="P159" s="231"/>
      <c r="Q159" s="194"/>
      <c r="R159" s="1"/>
      <c r="S159" s="192"/>
      <c r="T159" s="195"/>
      <c r="U159" s="232"/>
      <c r="V159" s="233"/>
      <c r="W159" s="219"/>
      <c r="X159" s="216"/>
      <c r="Y159" s="216"/>
      <c r="Z159" s="216"/>
      <c r="AA159" s="216"/>
      <c r="AB159" s="216"/>
      <c r="AC159" s="1"/>
    </row>
    <row r="160" spans="1:29" s="189" customFormat="1" ht="15" customHeight="1">
      <c r="A160" s="371"/>
      <c r="B160" s="11" t="s">
        <v>14</v>
      </c>
      <c r="C160" s="60"/>
      <c r="D160" s="60"/>
      <c r="E160" s="60"/>
      <c r="F160" s="197">
        <v>3356.29</v>
      </c>
      <c r="G160" s="231" t="s">
        <v>36</v>
      </c>
      <c r="H160" s="194">
        <v>15771</v>
      </c>
      <c r="I160" s="220" t="s">
        <v>29</v>
      </c>
      <c r="J160" s="230">
        <v>1</v>
      </c>
      <c r="K160" s="195" t="s">
        <v>183</v>
      </c>
      <c r="L160" s="221">
        <f>IF(MID(K160,1,2)=("P."),(ROUND(F160*((H160)+(J160/100)),)),IF(MID(K160,1,2)=("%o"),(ROUND(F160*(((H160)+(J160/100))/1000),)),IF(MID(K160,1,2)=("Ea"),(ROUND(F160*((H160)+(J160/100)),)),ROUND(F160*(((H160)+(J160/100))/100),))))</f>
        <v>529321</v>
      </c>
      <c r="M160" s="222" t="s">
        <v>31</v>
      </c>
      <c r="N160" s="216"/>
      <c r="O160" s="197">
        <v>4108.6099999999997</v>
      </c>
      <c r="P160" s="231" t="s">
        <v>36</v>
      </c>
      <c r="Q160" s="194">
        <v>15771</v>
      </c>
      <c r="R160" s="220" t="s">
        <v>29</v>
      </c>
      <c r="S160" s="230">
        <v>1</v>
      </c>
      <c r="T160" s="195" t="s">
        <v>183</v>
      </c>
      <c r="U160" s="221">
        <f>IF(MID(T160,1,2)=("P."),(ROUND(O160*((Q160)+(S160/100)),)),IF(MID(T160,1,2)=("%o"),(ROUND(O160*(((Q160)+(S160/100))/1000),)),IF(MID(T160,1,2)=("Ea"),(ROUND(O160*((Q160)+(S160/100)),)),ROUND(O160*(((Q160)+(S160/100))/100),))))</f>
        <v>647969</v>
      </c>
      <c r="V160" s="222" t="s">
        <v>31</v>
      </c>
      <c r="W160" s="224">
        <f>IF(O160&gt;=F160,(O160-F160),"---")</f>
        <v>752.31999999999971</v>
      </c>
      <c r="X160" s="225" t="str">
        <f>IF(F160&gt;O160,(F160-O160),"---")</f>
        <v>---</v>
      </c>
      <c r="Y160" s="226">
        <f>IF(U160&gt;L160,(U160-L160),"---")</f>
        <v>118648</v>
      </c>
      <c r="Z160" s="226" t="str">
        <f>IF(L160&gt;U160,(L160-U160),"---")</f>
        <v>---</v>
      </c>
      <c r="AA160" s="216"/>
      <c r="AB160" s="216"/>
      <c r="AC160" s="60"/>
    </row>
    <row r="161" spans="1:29" s="1" customFormat="1" ht="15" customHeight="1">
      <c r="A161" s="361"/>
      <c r="D161" s="60"/>
      <c r="E161" s="60"/>
      <c r="F161" s="201"/>
      <c r="G161" s="192"/>
      <c r="H161" s="194"/>
      <c r="I161" s="220"/>
      <c r="J161" s="192"/>
      <c r="K161" s="195"/>
      <c r="L161" s="221"/>
      <c r="M161" s="222"/>
      <c r="N161" s="216"/>
      <c r="O161" s="201"/>
      <c r="P161" s="192"/>
      <c r="Q161" s="194"/>
      <c r="R161" s="220"/>
      <c r="S161" s="192"/>
      <c r="T161" s="195"/>
      <c r="U161" s="221"/>
      <c r="V161" s="222"/>
      <c r="W161" s="224"/>
      <c r="X161" s="225"/>
      <c r="Y161" s="226"/>
      <c r="Z161" s="226"/>
      <c r="AA161" s="216"/>
      <c r="AB161" s="216"/>
    </row>
    <row r="162" spans="1:29" s="1" customFormat="1" ht="15" customHeight="1">
      <c r="A162" s="371">
        <v>4</v>
      </c>
      <c r="B162" s="11" t="s">
        <v>332</v>
      </c>
      <c r="D162" s="60"/>
      <c r="E162" s="60"/>
      <c r="F162" s="193"/>
      <c r="G162" s="195"/>
      <c r="H162" s="195"/>
      <c r="I162" s="194"/>
      <c r="M162" s="227"/>
      <c r="N162" s="216"/>
      <c r="O162" s="193"/>
      <c r="P162" s="195"/>
      <c r="Q162" s="195"/>
      <c r="R162" s="194"/>
      <c r="V162" s="227"/>
      <c r="W162" s="219"/>
      <c r="X162" s="216"/>
      <c r="Y162" s="216"/>
      <c r="Z162" s="216"/>
      <c r="AA162" s="216"/>
      <c r="AB162" s="216"/>
    </row>
    <row r="163" spans="1:29" s="1" customFormat="1" ht="15" customHeight="1">
      <c r="A163" s="371"/>
      <c r="B163" s="11" t="s">
        <v>333</v>
      </c>
      <c r="D163" s="60"/>
      <c r="E163" s="60"/>
      <c r="F163" s="201">
        <v>13425.16</v>
      </c>
      <c r="G163" s="192" t="s">
        <v>30</v>
      </c>
      <c r="H163" s="194">
        <v>2590</v>
      </c>
      <c r="I163" s="220" t="s">
        <v>29</v>
      </c>
      <c r="J163" s="192">
        <v>50</v>
      </c>
      <c r="K163" s="195" t="s">
        <v>196</v>
      </c>
      <c r="L163" s="221">
        <f>IF(MID(K163,1,2)=("P."),(ROUND(F163*((H163)+(J163/100)),)),IF(MID(K163,1,2)=("%o"),(ROUND(F163*(((H163)+(J163/100))/1000),)),IF(MID(K163,1,2)=("Ea"),(ROUND(F163*((H163)+(J163/100)),)),ROUND(F163*(((H163)+(J163/100))/100),))))</f>
        <v>347779</v>
      </c>
      <c r="M163" s="222" t="s">
        <v>31</v>
      </c>
      <c r="N163" s="216"/>
      <c r="O163" s="201">
        <v>30306.560000000001</v>
      </c>
      <c r="P163" s="192" t="s">
        <v>30</v>
      </c>
      <c r="Q163" s="194">
        <v>2590</v>
      </c>
      <c r="R163" s="220" t="s">
        <v>29</v>
      </c>
      <c r="S163" s="192">
        <v>50</v>
      </c>
      <c r="T163" s="195" t="s">
        <v>196</v>
      </c>
      <c r="U163" s="221">
        <f>IF(MID(T163,1,2)=("P."),(ROUND(O163*((Q163)+(S163/100)),)),IF(MID(T163,1,2)=("%o"),(ROUND(O163*(((Q163)+(S163/100))/1000),)),IF(MID(T163,1,2)=("Ea"),(ROUND(O163*((Q163)+(S163/100)),)),ROUND(O163*(((Q163)+(S163/100))/100),))))</f>
        <v>785091</v>
      </c>
      <c r="V163" s="222" t="s">
        <v>31</v>
      </c>
      <c r="W163" s="224">
        <f>IF(O163&gt;=F163,(O163-F163),"---")</f>
        <v>16881.400000000001</v>
      </c>
      <c r="X163" s="225" t="str">
        <f>IF(F163&gt;O163,(F163-O163),"---")</f>
        <v>---</v>
      </c>
      <c r="Y163" s="226">
        <f>IF(U163&gt;L163,(U163-L163),"---")</f>
        <v>437312</v>
      </c>
      <c r="Z163" s="226" t="str">
        <f>IF(L163&gt;U163,(L163-U163),"---")</f>
        <v>---</v>
      </c>
      <c r="AA163" s="216"/>
      <c r="AB163" s="216"/>
    </row>
    <row r="164" spans="1:29" s="1" customFormat="1" ht="15" customHeight="1">
      <c r="A164" s="371"/>
      <c r="B164" s="11"/>
      <c r="D164" s="60"/>
      <c r="E164" s="60"/>
      <c r="F164" s="201"/>
      <c r="G164" s="192"/>
      <c r="H164" s="194"/>
      <c r="I164" s="220"/>
      <c r="J164" s="192"/>
      <c r="K164" s="195"/>
      <c r="L164" s="221"/>
      <c r="M164" s="222"/>
      <c r="N164" s="216"/>
      <c r="O164" s="201"/>
      <c r="P164" s="192"/>
      <c r="Q164" s="194"/>
      <c r="R164" s="220"/>
      <c r="S164" s="192"/>
      <c r="T164" s="195"/>
      <c r="U164" s="221"/>
      <c r="V164" s="222"/>
      <c r="W164" s="224"/>
      <c r="X164" s="225"/>
      <c r="Y164" s="226"/>
      <c r="Z164" s="226"/>
      <c r="AA164" s="216"/>
      <c r="AB164" s="216"/>
    </row>
    <row r="165" spans="1:29" s="1" customFormat="1" ht="15" customHeight="1">
      <c r="A165" s="361">
        <v>5</v>
      </c>
      <c r="B165" s="11" t="s">
        <v>42</v>
      </c>
      <c r="D165" s="60"/>
      <c r="E165" s="60"/>
      <c r="F165" s="201"/>
      <c r="G165" s="192"/>
      <c r="H165" s="194"/>
      <c r="I165" s="195"/>
      <c r="J165" s="192"/>
      <c r="K165" s="195"/>
      <c r="L165" s="194"/>
      <c r="M165" s="233"/>
      <c r="N165" s="216"/>
      <c r="O165" s="201"/>
      <c r="P165" s="192"/>
      <c r="Q165" s="194"/>
      <c r="R165" s="195"/>
      <c r="S165" s="192"/>
      <c r="T165" s="195"/>
      <c r="U165" s="194"/>
      <c r="V165" s="233"/>
      <c r="W165" s="219"/>
      <c r="X165" s="216"/>
      <c r="Y165" s="216"/>
      <c r="Z165" s="216"/>
      <c r="AA165" s="216"/>
      <c r="AB165" s="216"/>
    </row>
    <row r="166" spans="1:29" s="1" customFormat="1" ht="15" customHeight="1">
      <c r="A166" s="361"/>
      <c r="B166" s="11" t="s">
        <v>43</v>
      </c>
      <c r="D166" s="60"/>
      <c r="E166" s="60"/>
      <c r="F166" s="234">
        <v>610</v>
      </c>
      <c r="G166" s="202" t="s">
        <v>55</v>
      </c>
      <c r="H166" s="235">
        <v>228</v>
      </c>
      <c r="I166" s="236" t="s">
        <v>29</v>
      </c>
      <c r="J166" s="230">
        <v>90</v>
      </c>
      <c r="K166" s="237" t="s">
        <v>160</v>
      </c>
      <c r="L166" s="221">
        <f>IF(MID(K166,1,2)=("P."),(ROUND(F166*((H166)+(J166/100)),)),IF(MID(K166,1,2)=("%o"),(ROUND(F166*(((H166)+(J166/100))/1000),)),IF(MID(K166,1,2)=("Ea"),(ROUND(F166*((H166)+(J166/100)),)),ROUND(F166*(((H166)+(J166/100))/100),))))</f>
        <v>139629</v>
      </c>
      <c r="M166" s="222" t="s">
        <v>31</v>
      </c>
      <c r="N166" s="216"/>
      <c r="O166" s="234">
        <v>568</v>
      </c>
      <c r="P166" s="202" t="s">
        <v>55</v>
      </c>
      <c r="Q166" s="235">
        <v>228</v>
      </c>
      <c r="R166" s="236" t="s">
        <v>29</v>
      </c>
      <c r="S166" s="230">
        <v>90</v>
      </c>
      <c r="T166" s="237" t="s">
        <v>160</v>
      </c>
      <c r="U166" s="221">
        <f>IF(MID(T166,1,2)=("P."),(ROUND(O166*((Q166)+(S166/100)),)),IF(MID(T166,1,2)=("%o"),(ROUND(O166*(((Q166)+(S166/100))/1000),)),IF(MID(T166,1,2)=("Ea"),(ROUND(O166*((Q166)+(S166/100)),)),ROUND(O166*(((Q166)+(S166/100))/100),))))</f>
        <v>130015</v>
      </c>
      <c r="V166" s="222" t="s">
        <v>31</v>
      </c>
      <c r="W166" s="224" t="str">
        <f>IF(O166&gt;=F166,(O166-F166),"---")</f>
        <v>---</v>
      </c>
      <c r="X166" s="225">
        <f>IF(F166&gt;O166,(F166-O166),"---")</f>
        <v>42</v>
      </c>
      <c r="Y166" s="226" t="str">
        <f>IF(U166&gt;L166,(U166-L166),"---")</f>
        <v>---</v>
      </c>
      <c r="Z166" s="226">
        <f>IF(L166&gt;U166,(L166-U166),"---")</f>
        <v>9614</v>
      </c>
      <c r="AA166" s="216"/>
      <c r="AB166" s="216"/>
    </row>
    <row r="167" spans="1:29" s="1" customFormat="1" ht="15" customHeight="1">
      <c r="A167" s="372"/>
      <c r="B167" s="11"/>
      <c r="D167" s="60"/>
      <c r="E167" s="60"/>
      <c r="F167" s="234"/>
      <c r="G167" s="202"/>
      <c r="H167" s="235"/>
      <c r="I167" s="236"/>
      <c r="J167" s="230"/>
      <c r="K167" s="237"/>
      <c r="L167" s="221"/>
      <c r="M167" s="222"/>
      <c r="N167" s="216"/>
      <c r="O167" s="234"/>
      <c r="P167" s="202"/>
      <c r="Q167" s="235"/>
      <c r="R167" s="236"/>
      <c r="S167" s="230"/>
      <c r="T167" s="237"/>
      <c r="U167" s="221"/>
      <c r="V167" s="222"/>
      <c r="W167" s="224"/>
      <c r="X167" s="225"/>
      <c r="Y167" s="226"/>
      <c r="Z167" s="226"/>
      <c r="AA167" s="216"/>
      <c r="AB167" s="216"/>
    </row>
    <row r="168" spans="1:29" s="1" customFormat="1" ht="15" customHeight="1">
      <c r="A168" s="361">
        <v>6</v>
      </c>
      <c r="B168" s="50" t="s">
        <v>185</v>
      </c>
      <c r="D168" s="60"/>
      <c r="E168" s="60"/>
      <c r="F168" s="193"/>
      <c r="G168" s="195"/>
      <c r="H168" s="195"/>
      <c r="I168" s="194"/>
      <c r="M168" s="227"/>
      <c r="N168" s="216"/>
      <c r="O168" s="193"/>
      <c r="P168" s="195"/>
      <c r="Q168" s="195"/>
      <c r="R168" s="194"/>
      <c r="V168" s="227"/>
      <c r="W168" s="219"/>
      <c r="X168" s="216"/>
      <c r="Y168" s="216"/>
      <c r="Z168" s="216"/>
      <c r="AA168" s="216"/>
      <c r="AB168" s="216"/>
    </row>
    <row r="169" spans="1:29" s="1" customFormat="1" ht="15" customHeight="1">
      <c r="A169" s="361"/>
      <c r="B169" s="50" t="s">
        <v>186</v>
      </c>
      <c r="D169" s="60"/>
      <c r="E169" s="60"/>
      <c r="F169" s="197">
        <v>742</v>
      </c>
      <c r="G169" s="192" t="s">
        <v>30</v>
      </c>
      <c r="H169" s="194">
        <v>856</v>
      </c>
      <c r="I169" s="228" t="s">
        <v>29</v>
      </c>
      <c r="J169" s="192">
        <v>53</v>
      </c>
      <c r="K169" s="195" t="s">
        <v>16</v>
      </c>
      <c r="L169" s="221">
        <f>IF(MID(K169,1,2)=("P."),(ROUND(F169*((H169)+(J169/100)),)),IF(MID(K169,1,2)=("%o"),(ROUND(F169*(((H169)+(J169/100))/1000),)),IF(MID(K169,1,2)=("Ea"),(ROUND(F169*((H169)+(J169/100)),)),ROUND(F169*(((H169)+(J169/100))/100),))))</f>
        <v>635545</v>
      </c>
      <c r="M169" s="222" t="s">
        <v>31</v>
      </c>
      <c r="N169" s="216"/>
      <c r="O169" s="197">
        <v>627.75</v>
      </c>
      <c r="P169" s="192" t="s">
        <v>30</v>
      </c>
      <c r="Q169" s="194">
        <v>856</v>
      </c>
      <c r="R169" s="228" t="s">
        <v>29</v>
      </c>
      <c r="S169" s="192">
        <v>53</v>
      </c>
      <c r="T169" s="195" t="s">
        <v>16</v>
      </c>
      <c r="U169" s="221">
        <f>IF(MID(T169,1,2)=("P."),(ROUND(O169*((Q169)+(S169/100)),)),IF(MID(T169,1,2)=("%o"),(ROUND(O169*(((Q169)+(S169/100))/1000),)),IF(MID(T169,1,2)=("Ea"),(ROUND(O169*((Q169)+(S169/100)),)),ROUND(O169*(((Q169)+(S169/100))/100),))))</f>
        <v>537687</v>
      </c>
      <c r="V169" s="222" t="s">
        <v>31</v>
      </c>
      <c r="W169" s="224" t="str">
        <f>IF(O169&gt;=F169,(O169-F169),"---")</f>
        <v>---</v>
      </c>
      <c r="X169" s="225">
        <f>IF(F169&gt;O169,(F169-O169),"---")</f>
        <v>114.25</v>
      </c>
      <c r="Y169" s="226" t="str">
        <f>IF(U169&gt;L169,(U169-L169),"---")</f>
        <v>---</v>
      </c>
      <c r="Z169" s="226">
        <f>IF(L169&gt;U169,(L169-U169),"---")</f>
        <v>97858</v>
      </c>
      <c r="AA169" s="216"/>
      <c r="AB169" s="216"/>
      <c r="AC169" s="189"/>
    </row>
    <row r="170" spans="1:29" s="1" customFormat="1" ht="15" customHeight="1">
      <c r="A170" s="371"/>
      <c r="B170" s="50"/>
      <c r="D170" s="60"/>
      <c r="E170" s="60"/>
      <c r="F170" s="197"/>
      <c r="G170" s="192"/>
      <c r="H170" s="194"/>
      <c r="I170" s="228"/>
      <c r="J170" s="192"/>
      <c r="K170" s="195"/>
      <c r="L170" s="221"/>
      <c r="M170" s="222"/>
      <c r="N170" s="216"/>
      <c r="O170" s="197"/>
      <c r="P170" s="192"/>
      <c r="Q170" s="194"/>
      <c r="R170" s="228"/>
      <c r="S170" s="192"/>
      <c r="T170" s="195"/>
      <c r="U170" s="221"/>
      <c r="V170" s="222"/>
      <c r="W170" s="224"/>
      <c r="X170" s="225"/>
      <c r="Y170" s="226"/>
      <c r="Z170" s="226"/>
      <c r="AA170" s="216"/>
      <c r="AB170" s="216"/>
      <c r="AC170" s="189"/>
    </row>
    <row r="171" spans="1:29" s="1" customFormat="1" ht="15" customHeight="1">
      <c r="A171" s="361">
        <v>7</v>
      </c>
      <c r="B171" s="50" t="s">
        <v>187</v>
      </c>
      <c r="D171" s="193"/>
      <c r="E171" s="195"/>
      <c r="F171" s="195"/>
      <c r="G171" s="194"/>
      <c r="L171" s="216"/>
      <c r="M171" s="218"/>
      <c r="N171" s="216"/>
      <c r="O171" s="195"/>
      <c r="P171" s="194"/>
      <c r="U171" s="216"/>
      <c r="V171" s="218"/>
      <c r="W171" s="219"/>
      <c r="X171" s="216"/>
      <c r="Y171" s="216"/>
      <c r="Z171" s="216"/>
      <c r="AA171" s="216"/>
      <c r="AB171" s="216"/>
      <c r="AC171" s="189"/>
    </row>
    <row r="172" spans="1:29" s="1" customFormat="1" ht="15" customHeight="1">
      <c r="A172" s="361"/>
      <c r="B172" s="50" t="s">
        <v>188</v>
      </c>
      <c r="D172" s="60"/>
      <c r="E172" s="60"/>
      <c r="F172" s="201">
        <v>852</v>
      </c>
      <c r="G172" s="192" t="s">
        <v>30</v>
      </c>
      <c r="H172" s="194">
        <v>1449</v>
      </c>
      <c r="I172" s="220" t="s">
        <v>29</v>
      </c>
      <c r="J172" s="192">
        <v>69</v>
      </c>
      <c r="K172" s="195" t="s">
        <v>16</v>
      </c>
      <c r="L172" s="221">
        <f>IF(MID(K172,1,2)=("P."),(ROUND(F172*((H172)+(J172/100)),)),IF(MID(K172,1,2)=("%o"),(ROUND(F172*(((H172)+(J172/100))/1000),)),IF(MID(K172,1,2)=("Ea"),(ROUND(F172*((H172)+(J172/100)),)),ROUND(F172*(((H172)+(J172/100))/100),))))</f>
        <v>1235136</v>
      </c>
      <c r="M172" s="222" t="s">
        <v>31</v>
      </c>
      <c r="N172" s="216"/>
      <c r="O172" s="201">
        <v>941.5</v>
      </c>
      <c r="P172" s="192" t="s">
        <v>30</v>
      </c>
      <c r="Q172" s="194">
        <v>1449</v>
      </c>
      <c r="R172" s="220" t="s">
        <v>29</v>
      </c>
      <c r="S172" s="192">
        <v>69</v>
      </c>
      <c r="T172" s="195" t="s">
        <v>16</v>
      </c>
      <c r="U172" s="221">
        <f>IF(MID(T172,1,2)=("P."),(ROUND(O172*((Q172)+(S172/100)),)),IF(MID(T172,1,2)=("%o"),(ROUND(O172*(((Q172)+(S172/100))/1000),)),IF(MID(T172,1,2)=("Ea"),(ROUND(O172*((Q172)+(S172/100)),)),ROUND(O172*(((Q172)+(S172/100))/100),))))</f>
        <v>1364883</v>
      </c>
      <c r="V172" s="222" t="s">
        <v>31</v>
      </c>
      <c r="W172" s="224">
        <f>IF(O172&gt;=F172,(O172-F172),"---")</f>
        <v>89.5</v>
      </c>
      <c r="X172" s="225" t="str">
        <f>IF(F172&gt;O172,(F172-O172),"---")</f>
        <v>---</v>
      </c>
      <c r="Y172" s="226">
        <f>IF(U172&gt;L172,(U172-L172),"---")</f>
        <v>129747</v>
      </c>
      <c r="Z172" s="226" t="str">
        <f>IF(L172&gt;U172,(L172-U172),"---")</f>
        <v>---</v>
      </c>
      <c r="AA172" s="216"/>
      <c r="AB172" s="216"/>
      <c r="AC172" s="189"/>
    </row>
    <row r="173" spans="1:29" s="1" customFormat="1" ht="15" customHeight="1">
      <c r="A173" s="371"/>
      <c r="B173" s="50"/>
      <c r="D173" s="60"/>
      <c r="E173" s="60"/>
      <c r="F173" s="201"/>
      <c r="G173" s="192"/>
      <c r="H173" s="194"/>
      <c r="I173" s="220"/>
      <c r="J173" s="192"/>
      <c r="K173" s="195"/>
      <c r="L173" s="221"/>
      <c r="M173" s="222"/>
      <c r="N173" s="216"/>
      <c r="O173" s="201"/>
      <c r="P173" s="192"/>
      <c r="Q173" s="194"/>
      <c r="R173" s="220"/>
      <c r="S173" s="192"/>
      <c r="T173" s="195"/>
      <c r="U173" s="221"/>
      <c r="V173" s="222"/>
      <c r="W173" s="224"/>
      <c r="X173" s="225"/>
      <c r="Y173" s="226"/>
      <c r="Z173" s="226"/>
      <c r="AA173" s="216"/>
      <c r="AB173" s="216"/>
      <c r="AC173" s="189"/>
    </row>
    <row r="174" spans="1:29" s="1" customFormat="1" ht="15" customHeight="1">
      <c r="A174" s="361">
        <v>8</v>
      </c>
      <c r="B174" s="50" t="s">
        <v>234</v>
      </c>
      <c r="D174" s="60"/>
      <c r="E174" s="60"/>
      <c r="F174" s="193"/>
      <c r="G174" s="195"/>
      <c r="H174" s="195"/>
      <c r="I174" s="194"/>
      <c r="M174" s="227"/>
      <c r="N174" s="216"/>
      <c r="O174" s="193"/>
      <c r="P174" s="195"/>
      <c r="Q174" s="195"/>
      <c r="R174" s="194"/>
      <c r="V174" s="227"/>
      <c r="W174" s="219"/>
      <c r="X174" s="216"/>
      <c r="Y174" s="216"/>
      <c r="Z174" s="216"/>
      <c r="AA174" s="216"/>
      <c r="AB174" s="216"/>
      <c r="AC174" s="189"/>
    </row>
    <row r="175" spans="1:29" s="1" customFormat="1" ht="15" customHeight="1">
      <c r="A175" s="361"/>
      <c r="B175" s="50" t="s">
        <v>235</v>
      </c>
      <c r="D175" s="60"/>
      <c r="E175" s="60"/>
      <c r="F175" s="201">
        <v>6362.5</v>
      </c>
      <c r="G175" s="192" t="s">
        <v>30</v>
      </c>
      <c r="H175" s="194">
        <v>34520</v>
      </c>
      <c r="I175" s="220" t="s">
        <v>29</v>
      </c>
      <c r="J175" s="192">
        <v>31</v>
      </c>
      <c r="K175" s="195" t="s">
        <v>196</v>
      </c>
      <c r="L175" s="221">
        <f>IF(MID(K175,1,2)=("P."),(ROUND(F175*((H175)+(J175/100)),)),IF(MID(K175,1,2)=("%o"),(ROUND(F175*(((H175)+(J175/100))/1000),)),IF(MID(K175,1,2)=("Ea"),(ROUND(F175*((H175)+(J175/100)),)),ROUND(F175*(((H175)+(J175/100))/100),))))</f>
        <v>2196355</v>
      </c>
      <c r="M175" s="222" t="s">
        <v>31</v>
      </c>
      <c r="N175" s="216"/>
      <c r="O175" s="201">
        <v>2251.1999999999998</v>
      </c>
      <c r="P175" s="192" t="s">
        <v>30</v>
      </c>
      <c r="Q175" s="194">
        <v>34520</v>
      </c>
      <c r="R175" s="220" t="s">
        <v>29</v>
      </c>
      <c r="S175" s="192">
        <v>31</v>
      </c>
      <c r="T175" s="195" t="s">
        <v>196</v>
      </c>
      <c r="U175" s="221">
        <f>IF(MID(T175,1,2)=("P."),(ROUND(O175*((Q175)+(S175/100)),)),IF(MID(T175,1,2)=("%o"),(ROUND(O175*(((Q175)+(S175/100))/1000),)),IF(MID(T175,1,2)=("Ea"),(ROUND(O175*((Q175)+(S175/100)),)),ROUND(O175*(((Q175)+(S175/100))/100),))))</f>
        <v>777121</v>
      </c>
      <c r="V175" s="222" t="s">
        <v>31</v>
      </c>
      <c r="W175" s="224" t="str">
        <f>IF(O175&gt;=F175,(O175-F175),"---")</f>
        <v>---</v>
      </c>
      <c r="X175" s="225">
        <f>IF(F175&gt;O175,(F175-O175),"---")</f>
        <v>4111.3</v>
      </c>
      <c r="Y175" s="226" t="str">
        <f>IF(U175&gt;L175,(U175-L175),"---")</f>
        <v>---</v>
      </c>
      <c r="Z175" s="226">
        <f>IF(L175&gt;U175,(L175-U175),"---")</f>
        <v>1419234</v>
      </c>
      <c r="AA175" s="216"/>
      <c r="AB175" s="216"/>
    </row>
    <row r="176" spans="1:29" s="1" customFormat="1" ht="15" customHeight="1">
      <c r="A176" s="371"/>
      <c r="B176" s="50"/>
      <c r="D176" s="60"/>
      <c r="E176" s="60"/>
      <c r="F176" s="201"/>
      <c r="G176" s="192"/>
      <c r="H176" s="194"/>
      <c r="I176" s="220"/>
      <c r="J176" s="192"/>
      <c r="K176" s="195"/>
      <c r="L176" s="221"/>
      <c r="M176" s="222"/>
      <c r="N176" s="216"/>
      <c r="O176" s="201"/>
      <c r="P176" s="192"/>
      <c r="Q176" s="194"/>
      <c r="R176" s="220"/>
      <c r="S176" s="192"/>
      <c r="T176" s="195"/>
      <c r="U176" s="221"/>
      <c r="V176" s="222"/>
      <c r="W176" s="224"/>
      <c r="X176" s="225"/>
      <c r="Y176" s="226"/>
      <c r="Z176" s="226"/>
      <c r="AA176" s="216"/>
      <c r="AB176" s="216"/>
    </row>
    <row r="177" spans="1:28" s="1" customFormat="1" ht="15" customHeight="1">
      <c r="A177" s="361">
        <v>9</v>
      </c>
      <c r="B177" s="50" t="s">
        <v>50</v>
      </c>
      <c r="D177" s="60"/>
      <c r="E177" s="60"/>
      <c r="F177" s="193"/>
      <c r="G177" s="195"/>
      <c r="H177" s="195"/>
      <c r="I177" s="194"/>
      <c r="M177" s="227"/>
      <c r="N177" s="216"/>
      <c r="O177" s="193"/>
      <c r="P177" s="195"/>
      <c r="Q177" s="195"/>
      <c r="R177" s="194"/>
      <c r="V177" s="227"/>
      <c r="W177" s="219"/>
      <c r="X177" s="216"/>
      <c r="Y177" s="216"/>
      <c r="Z177" s="216"/>
      <c r="AA177" s="216"/>
      <c r="AB177" s="216"/>
    </row>
    <row r="178" spans="1:28" s="1" customFormat="1" ht="15" customHeight="1">
      <c r="A178" s="361"/>
      <c r="B178" s="50" t="s">
        <v>51</v>
      </c>
      <c r="D178" s="60"/>
      <c r="E178" s="60"/>
      <c r="F178" s="201">
        <v>229.24</v>
      </c>
      <c r="G178" s="192" t="s">
        <v>30</v>
      </c>
      <c r="H178" s="194">
        <v>628</v>
      </c>
      <c r="I178" s="220" t="s">
        <v>29</v>
      </c>
      <c r="J178" s="192">
        <v>93</v>
      </c>
      <c r="K178" s="195" t="s">
        <v>16</v>
      </c>
      <c r="L178" s="221">
        <f>IF(MID(K178,1,2)=("P."),(ROUND(F178*((H178)+(J178/100)),)),IF(MID(K178,1,2)=("%o"),(ROUND(F178*(((H178)+(J178/100))/1000),)),IF(MID(K178,1,2)=("Ea"),(ROUND(F178*((H178)+(J178/100)),)),ROUND(F178*(((H178)+(J178/100))/100),))))</f>
        <v>144176</v>
      </c>
      <c r="M178" s="222" t="s">
        <v>31</v>
      </c>
      <c r="N178" s="216"/>
      <c r="O178" s="201">
        <v>296</v>
      </c>
      <c r="P178" s="192" t="s">
        <v>30</v>
      </c>
      <c r="Q178" s="194">
        <v>628</v>
      </c>
      <c r="R178" s="220" t="s">
        <v>29</v>
      </c>
      <c r="S178" s="192">
        <v>93</v>
      </c>
      <c r="T178" s="195" t="s">
        <v>16</v>
      </c>
      <c r="U178" s="221">
        <f>IF(MID(T178,1,2)=("P."),(ROUND(O178*((Q178)+(S178/100)),)),IF(MID(T178,1,2)=("%o"),(ROUND(O178*(((Q178)+(S178/100))/1000),)),IF(MID(T178,1,2)=("Ea"),(ROUND(O178*((Q178)+(S178/100)),)),ROUND(O178*(((Q178)+(S178/100))/100),))))</f>
        <v>186163</v>
      </c>
      <c r="V178" s="222" t="s">
        <v>31</v>
      </c>
      <c r="W178" s="224">
        <f>IF(O178&gt;=F178,(O178-F178),"---")</f>
        <v>66.759999999999991</v>
      </c>
      <c r="X178" s="225" t="str">
        <f>IF(F178&gt;O178,(F178-O178),"---")</f>
        <v>---</v>
      </c>
      <c r="Y178" s="226">
        <f>IF(U178&gt;L178,(U178-L178),"---")</f>
        <v>41987</v>
      </c>
      <c r="Z178" s="226" t="str">
        <f>IF(L178&gt;U178,(L178-U178),"---")</f>
        <v>---</v>
      </c>
      <c r="AA178" s="216"/>
      <c r="AB178" s="216"/>
    </row>
    <row r="179" spans="1:28" s="1" customFormat="1" ht="15" customHeight="1">
      <c r="A179" s="371"/>
      <c r="B179" s="50"/>
      <c r="D179" s="60"/>
      <c r="E179" s="60"/>
      <c r="F179" s="201"/>
      <c r="G179" s="192"/>
      <c r="H179" s="194"/>
      <c r="I179" s="220"/>
      <c r="J179" s="192"/>
      <c r="K179" s="195"/>
      <c r="L179" s="221"/>
      <c r="M179" s="222"/>
      <c r="N179" s="216"/>
      <c r="O179" s="201"/>
      <c r="P179" s="192"/>
      <c r="Q179" s="194"/>
      <c r="R179" s="220"/>
      <c r="S179" s="192"/>
      <c r="T179" s="195"/>
      <c r="U179" s="221"/>
      <c r="V179" s="222"/>
      <c r="W179" s="224"/>
      <c r="X179" s="225"/>
      <c r="Y179" s="226"/>
      <c r="Z179" s="226"/>
      <c r="AA179" s="216"/>
      <c r="AB179" s="216"/>
    </row>
    <row r="180" spans="1:28" s="1" customFormat="1" ht="15" customHeight="1">
      <c r="A180" s="361">
        <v>10</v>
      </c>
      <c r="B180" s="50" t="s">
        <v>192</v>
      </c>
      <c r="D180" s="60"/>
      <c r="E180" s="60"/>
      <c r="F180" s="193"/>
      <c r="G180" s="195"/>
      <c r="H180" s="195"/>
      <c r="I180" s="194"/>
      <c r="M180" s="227"/>
      <c r="N180" s="216"/>
      <c r="O180" s="193"/>
      <c r="P180" s="195"/>
      <c r="Q180" s="195"/>
      <c r="R180" s="194"/>
      <c r="V180" s="227"/>
      <c r="W180" s="219"/>
      <c r="X180" s="216"/>
      <c r="Y180" s="216"/>
      <c r="Z180" s="216"/>
      <c r="AA180" s="216"/>
      <c r="AB180" s="216"/>
    </row>
    <row r="181" spans="1:28" s="1" customFormat="1" ht="15" customHeight="1">
      <c r="A181" s="361"/>
      <c r="B181" s="50" t="s">
        <v>193</v>
      </c>
      <c r="D181" s="60"/>
      <c r="E181" s="60"/>
      <c r="F181" s="201">
        <v>118</v>
      </c>
      <c r="G181" s="196" t="s">
        <v>30</v>
      </c>
      <c r="H181" s="194">
        <v>186</v>
      </c>
      <c r="I181" s="220" t="s">
        <v>29</v>
      </c>
      <c r="J181" s="192">
        <v>4</v>
      </c>
      <c r="K181" s="195" t="s">
        <v>16</v>
      </c>
      <c r="L181" s="221">
        <f>IF(MID(K181,1,2)=("P."),(ROUND(F181*((H181)+(J181/100)),)),IF(MID(K181,1,2)=("%o"),(ROUND(F181*(((H181)+(J181/100))/1000),)),IF(MID(K181,1,2)=("Ea"),(ROUND(F181*((H181)+(J181/100)),)),ROUND(F181*(((H181)+(J181/100))/100),))))</f>
        <v>21953</v>
      </c>
      <c r="M181" s="222" t="s">
        <v>31</v>
      </c>
      <c r="N181" s="216"/>
      <c r="O181" s="201">
        <v>586.4</v>
      </c>
      <c r="P181" s="196" t="s">
        <v>30</v>
      </c>
      <c r="Q181" s="194">
        <v>186</v>
      </c>
      <c r="R181" s="220" t="s">
        <v>29</v>
      </c>
      <c r="S181" s="192">
        <v>40</v>
      </c>
      <c r="T181" s="195" t="s">
        <v>16</v>
      </c>
      <c r="U181" s="221">
        <f>IF(MID(T181,1,2)=("P."),(ROUND(O181*((Q181)+(S181/100)),)),IF(MID(T181,1,2)=("%o"),(ROUND(O181*(((Q181)+(S181/100))/1000),)),IF(MID(T181,1,2)=("Ea"),(ROUND(O181*((Q181)+(S181/100)),)),ROUND(O181*(((Q181)+(S181/100))/100),))))</f>
        <v>109305</v>
      </c>
      <c r="V181" s="222" t="s">
        <v>31</v>
      </c>
      <c r="W181" s="224">
        <f>IF(O181&gt;=F181,(O181-F181),"---")</f>
        <v>468.4</v>
      </c>
      <c r="X181" s="225" t="str">
        <f>IF(F181&gt;O181,(F181-O181),"---")</f>
        <v>---</v>
      </c>
      <c r="Y181" s="226">
        <f>IF(U181&gt;L181,(U181-L181),"---")</f>
        <v>87352</v>
      </c>
      <c r="Z181" s="226" t="str">
        <f>IF(L181&gt;U181,(L181-U181),"---")</f>
        <v>---</v>
      </c>
      <c r="AA181" s="216"/>
      <c r="AB181" s="216"/>
    </row>
    <row r="182" spans="1:28" s="1" customFormat="1" ht="15" customHeight="1">
      <c r="A182" s="371"/>
      <c r="B182" s="50"/>
      <c r="D182" s="60"/>
      <c r="E182" s="60"/>
      <c r="F182" s="201"/>
      <c r="G182" s="196"/>
      <c r="H182" s="194"/>
      <c r="I182" s="220"/>
      <c r="J182" s="192"/>
      <c r="K182" s="195"/>
      <c r="L182" s="221"/>
      <c r="M182" s="222"/>
      <c r="N182" s="216"/>
      <c r="O182" s="201"/>
      <c r="P182" s="196"/>
      <c r="Q182" s="194"/>
      <c r="R182" s="220"/>
      <c r="S182" s="192"/>
      <c r="T182" s="195"/>
      <c r="U182" s="221"/>
      <c r="V182" s="222"/>
      <c r="W182" s="224"/>
      <c r="X182" s="225"/>
      <c r="Y182" s="226"/>
      <c r="Z182" s="226"/>
      <c r="AA182" s="216"/>
      <c r="AB182" s="216"/>
    </row>
    <row r="183" spans="1:28" s="1" customFormat="1" ht="15" customHeight="1">
      <c r="A183" s="361">
        <v>11</v>
      </c>
      <c r="B183" s="19" t="s">
        <v>194</v>
      </c>
      <c r="D183" s="60"/>
      <c r="E183" s="60"/>
      <c r="F183" s="193"/>
      <c r="G183" s="195"/>
      <c r="H183" s="195"/>
      <c r="I183" s="194"/>
      <c r="M183" s="227"/>
      <c r="N183" s="216"/>
      <c r="O183" s="193"/>
      <c r="P183" s="195"/>
      <c r="Q183" s="195"/>
      <c r="R183" s="194"/>
      <c r="V183" s="227"/>
      <c r="W183" s="219"/>
      <c r="X183" s="216"/>
      <c r="Y183" s="216"/>
      <c r="Z183" s="216"/>
      <c r="AA183" s="216"/>
      <c r="AB183" s="216"/>
    </row>
    <row r="184" spans="1:28" s="1" customFormat="1" ht="15" customHeight="1">
      <c r="A184" s="361"/>
      <c r="B184" s="50" t="s">
        <v>195</v>
      </c>
      <c r="D184" s="60"/>
      <c r="E184" s="60"/>
      <c r="F184" s="201">
        <v>25826.86</v>
      </c>
      <c r="G184" s="192" t="s">
        <v>30</v>
      </c>
      <c r="H184" s="194">
        <v>442</v>
      </c>
      <c r="I184" s="220" t="s">
        <v>29</v>
      </c>
      <c r="J184" s="230">
        <v>75</v>
      </c>
      <c r="K184" s="195" t="s">
        <v>196</v>
      </c>
      <c r="L184" s="221">
        <f>IF(MID(K184,1,2)=("P."),(ROUND(F184*((H184)+(J184/100)),)),IF(MID(K184,1,2)=("%o"),(ROUND(F184*(((H184)+(J184/100))/1000),)),IF(MID(K184,1,2)=("Ea"),(ROUND(F184*((H184)+(J184/100)),)),ROUND(F184*(((H184)+(J184/100))/100),))))</f>
        <v>114348</v>
      </c>
      <c r="M184" s="222" t="s">
        <v>31</v>
      </c>
      <c r="N184" s="216"/>
      <c r="O184" s="201">
        <v>17005.419999999998</v>
      </c>
      <c r="P184" s="192" t="s">
        <v>30</v>
      </c>
      <c r="Q184" s="194">
        <v>442</v>
      </c>
      <c r="R184" s="220" t="s">
        <v>29</v>
      </c>
      <c r="S184" s="230">
        <v>75</v>
      </c>
      <c r="T184" s="195" t="s">
        <v>196</v>
      </c>
      <c r="U184" s="221">
        <f>IF(MID(T184,1,2)=("P."),(ROUND(O184*((Q184)+(S184/100)),)),IF(MID(T184,1,2)=("%o"),(ROUND(O184*(((Q184)+(S184/100))/1000),)),IF(MID(T184,1,2)=("Ea"),(ROUND(O184*((Q184)+(S184/100)),)),ROUND(O184*(((Q184)+(S184/100))/100),))))</f>
        <v>75291</v>
      </c>
      <c r="V184" s="222" t="s">
        <v>31</v>
      </c>
      <c r="W184" s="224" t="str">
        <f>IF(O184&gt;=F184,(O184-F184),"---")</f>
        <v>---</v>
      </c>
      <c r="X184" s="225">
        <f>IF(F184&gt;O184,(F184-O184),"---")</f>
        <v>8821.4400000000023</v>
      </c>
      <c r="Y184" s="226" t="str">
        <f>IF(U184&gt;L184,(U184-L184),"---")</f>
        <v>---</v>
      </c>
      <c r="Z184" s="226">
        <f>IF(L184&gt;U184,(L184-U184),"---")</f>
        <v>39057</v>
      </c>
      <c r="AA184" s="216"/>
    </row>
    <row r="185" spans="1:28" s="1" customFormat="1" ht="15" customHeight="1">
      <c r="A185" s="361"/>
      <c r="D185" s="60"/>
      <c r="E185" s="60"/>
      <c r="F185" s="201"/>
      <c r="G185" s="192"/>
      <c r="H185" s="194"/>
      <c r="I185" s="220"/>
      <c r="J185" s="192"/>
      <c r="K185" s="195"/>
      <c r="L185" s="221"/>
      <c r="M185" s="222"/>
      <c r="N185" s="216"/>
      <c r="O185" s="201"/>
      <c r="P185" s="192"/>
      <c r="Q185" s="194"/>
      <c r="R185" s="220"/>
      <c r="S185" s="192"/>
      <c r="T185" s="195"/>
      <c r="U185" s="221"/>
      <c r="V185" s="222"/>
      <c r="W185" s="219"/>
      <c r="X185" s="216"/>
      <c r="Y185" s="216"/>
      <c r="Z185" s="216"/>
      <c r="AA185" s="216"/>
      <c r="AB185" s="216"/>
    </row>
    <row r="186" spans="1:28" s="1" customFormat="1" ht="15" customHeight="1">
      <c r="A186" s="361">
        <v>12</v>
      </c>
      <c r="B186" s="11" t="s">
        <v>17</v>
      </c>
      <c r="C186" s="60"/>
      <c r="D186" s="60"/>
      <c r="E186" s="60"/>
      <c r="F186" s="193"/>
      <c r="G186" s="231"/>
      <c r="H186" s="194"/>
      <c r="J186" s="192"/>
      <c r="K186" s="195"/>
      <c r="L186" s="232"/>
      <c r="M186" s="233"/>
      <c r="N186" s="216"/>
      <c r="O186" s="193"/>
      <c r="P186" s="231"/>
      <c r="Q186" s="194"/>
      <c r="S186" s="192"/>
      <c r="T186" s="195"/>
      <c r="U186" s="232"/>
      <c r="V186" s="233"/>
      <c r="W186" s="219"/>
      <c r="X186" s="216"/>
      <c r="Y186" s="216"/>
      <c r="Z186" s="216"/>
      <c r="AA186" s="216"/>
      <c r="AB186" s="216"/>
    </row>
    <row r="187" spans="1:28" s="1" customFormat="1" ht="15" customHeight="1">
      <c r="A187" s="361"/>
      <c r="B187" s="11" t="s">
        <v>197</v>
      </c>
      <c r="C187" s="60"/>
      <c r="D187" s="60"/>
      <c r="E187" s="60"/>
      <c r="F187" s="197">
        <v>3803.5</v>
      </c>
      <c r="G187" s="231" t="s">
        <v>30</v>
      </c>
      <c r="H187" s="194">
        <v>1043</v>
      </c>
      <c r="I187" s="220" t="s">
        <v>29</v>
      </c>
      <c r="J187" s="230">
        <v>90</v>
      </c>
      <c r="K187" s="195" t="s">
        <v>196</v>
      </c>
      <c r="L187" s="221">
        <f>IF(MID(K187,1,2)=("P."),(ROUND(F187*((H187)+(J187/100)),)),IF(MID(K187,1,2)=("%o"),(ROUND(F187*(((H187)+(J187/100))/1000),)),IF(MID(K187,1,2)=("Ea"),(ROUND(F187*((H187)+(J187/100)),)),ROUND(F187*(((H187)+(J187/100))/100),))))</f>
        <v>39705</v>
      </c>
      <c r="M187" s="222" t="s">
        <v>31</v>
      </c>
      <c r="N187" s="216"/>
      <c r="O187" s="197">
        <v>3474.16</v>
      </c>
      <c r="P187" s="231" t="s">
        <v>30</v>
      </c>
      <c r="Q187" s="194">
        <v>1043</v>
      </c>
      <c r="R187" s="220" t="s">
        <v>29</v>
      </c>
      <c r="S187" s="230">
        <v>90</v>
      </c>
      <c r="T187" s="195" t="s">
        <v>196</v>
      </c>
      <c r="U187" s="221">
        <f>IF(MID(T187,1,2)=("P."),(ROUND(O187*((Q187)+(S187/100)),)),IF(MID(T187,1,2)=("%o"),(ROUND(O187*(((Q187)+(S187/100))/1000),)),IF(MID(T187,1,2)=("Ea"),(ROUND(O187*((Q187)+(S187/100)),)),ROUND(O187*(((Q187)+(S187/100))/100),))))</f>
        <v>36267</v>
      </c>
      <c r="V187" s="222" t="s">
        <v>31</v>
      </c>
      <c r="W187" s="224" t="str">
        <f>IF(O187&gt;=F187,(O187-F187),"---")</f>
        <v>---</v>
      </c>
      <c r="X187" s="225">
        <f>IF(F187&gt;O187,(F187-O187),"---")</f>
        <v>329.34000000000015</v>
      </c>
      <c r="Y187" s="226" t="str">
        <f>IF(U187&gt;L187,(U187-L187),"---")</f>
        <v>---</v>
      </c>
      <c r="Z187" s="226">
        <f>IF(L187&gt;U187,(L187-U187),"---")</f>
        <v>3438</v>
      </c>
      <c r="AA187" s="216"/>
      <c r="AB187" s="216"/>
    </row>
    <row r="188" spans="1:28" s="1" customFormat="1" ht="15" customHeight="1">
      <c r="A188" s="361"/>
      <c r="B188" s="60"/>
      <c r="C188" s="60"/>
      <c r="D188" s="60"/>
      <c r="E188" s="60"/>
      <c r="N188" s="244"/>
      <c r="W188" s="244"/>
      <c r="AB188" s="216"/>
    </row>
    <row r="189" spans="1:28" s="1" customFormat="1" ht="15" customHeight="1">
      <c r="A189" s="361">
        <v>13</v>
      </c>
      <c r="B189" s="52" t="s">
        <v>198</v>
      </c>
      <c r="D189" s="60"/>
      <c r="E189" s="60"/>
      <c r="F189" s="193"/>
      <c r="G189" s="195"/>
      <c r="H189" s="195"/>
      <c r="I189" s="194"/>
      <c r="M189" s="227"/>
      <c r="N189" s="216"/>
      <c r="O189" s="193"/>
      <c r="P189" s="195"/>
      <c r="Q189" s="195"/>
      <c r="R189" s="194"/>
      <c r="V189" s="227"/>
      <c r="W189" s="219"/>
      <c r="X189" s="216"/>
      <c r="Y189" s="216"/>
      <c r="Z189" s="216"/>
      <c r="AA189" s="216"/>
      <c r="AB189" s="216"/>
    </row>
    <row r="190" spans="1:28" s="1" customFormat="1" ht="15" customHeight="1">
      <c r="A190" s="361"/>
      <c r="B190" s="52" t="s">
        <v>199</v>
      </c>
      <c r="D190" s="60"/>
      <c r="E190" s="60"/>
      <c r="F190" s="201">
        <v>18219.86</v>
      </c>
      <c r="G190" s="192" t="s">
        <v>30</v>
      </c>
      <c r="H190" s="194">
        <v>1659</v>
      </c>
      <c r="I190" s="220" t="s">
        <v>29</v>
      </c>
      <c r="J190" s="192">
        <v>35</v>
      </c>
      <c r="K190" s="195" t="s">
        <v>196</v>
      </c>
      <c r="L190" s="221">
        <f>IF(MID(K190,1,2)=("P."),(ROUND(F190*((H190)+(J190/100)),)),IF(MID(K190,1,2)=("%o"),(ROUND(F190*(((H190)+(J190/100))/1000),)),IF(MID(K190,1,2)=("Ea"),(ROUND(F190*((H190)+(J190/100)),)),ROUND(F190*(((H190)+(J190/100))/100),))))</f>
        <v>302331</v>
      </c>
      <c r="M190" s="222" t="s">
        <v>31</v>
      </c>
      <c r="N190" s="216"/>
      <c r="O190" s="201">
        <v>13531.26</v>
      </c>
      <c r="P190" s="192" t="s">
        <v>30</v>
      </c>
      <c r="Q190" s="194">
        <v>1659</v>
      </c>
      <c r="R190" s="220" t="s">
        <v>29</v>
      </c>
      <c r="S190" s="192">
        <v>35</v>
      </c>
      <c r="T190" s="195" t="s">
        <v>196</v>
      </c>
      <c r="U190" s="221">
        <f>IF(MID(T190,1,2)=("P."),(ROUND(O190*((Q190)+(S190/100)),)),IF(MID(T190,1,2)=("%o"),(ROUND(O190*(((Q190)+(S190/100))/1000),)),IF(MID(T190,1,2)=("Ea"),(ROUND(O190*((Q190)+(S190/100)),)),ROUND(O190*(((Q190)+(S190/100))/100),))))</f>
        <v>224531</v>
      </c>
      <c r="V190" s="222" t="s">
        <v>31</v>
      </c>
      <c r="W190" s="224" t="str">
        <f>IF(O190&gt;=F190,(O190-F190),"---")</f>
        <v>---</v>
      </c>
      <c r="X190" s="225">
        <f>IF(F190&gt;O190,(F190-O190),"---")</f>
        <v>4688.6000000000004</v>
      </c>
      <c r="Y190" s="226" t="str">
        <f>IF(U190&gt;L190,(U190-L190),"---")</f>
        <v>---</v>
      </c>
      <c r="Z190" s="226">
        <f>IF(L190&gt;U190,(L190-U190),"---")</f>
        <v>77800</v>
      </c>
      <c r="AA190" s="216"/>
      <c r="AB190" s="216"/>
    </row>
    <row r="191" spans="1:28" s="1" customFormat="1" ht="15" customHeight="1">
      <c r="A191" s="371"/>
      <c r="B191" s="52"/>
      <c r="D191" s="60"/>
      <c r="E191" s="60"/>
      <c r="F191" s="201"/>
      <c r="G191" s="192"/>
      <c r="H191" s="194"/>
      <c r="I191" s="220"/>
      <c r="J191" s="192"/>
      <c r="K191" s="195"/>
      <c r="L191" s="221"/>
      <c r="M191" s="222"/>
      <c r="N191" s="216"/>
      <c r="O191" s="201"/>
      <c r="P191" s="192"/>
      <c r="Q191" s="194"/>
      <c r="R191" s="220"/>
      <c r="S191" s="192"/>
      <c r="T191" s="195"/>
      <c r="U191" s="221"/>
      <c r="V191" s="222"/>
      <c r="W191" s="224"/>
      <c r="X191" s="225"/>
      <c r="Y191" s="226"/>
      <c r="Z191" s="226"/>
      <c r="AA191" s="216"/>
      <c r="AB191" s="216"/>
    </row>
    <row r="192" spans="1:28" s="1" customFormat="1" ht="15" customHeight="1">
      <c r="A192" s="361">
        <v>14</v>
      </c>
      <c r="B192" s="189" t="s">
        <v>305</v>
      </c>
      <c r="D192" s="60"/>
      <c r="E192" s="60"/>
      <c r="F192" s="193"/>
      <c r="G192" s="195"/>
      <c r="H192" s="195"/>
      <c r="I192" s="194"/>
      <c r="M192" s="227"/>
      <c r="N192" s="216"/>
      <c r="O192" s="193"/>
      <c r="P192" s="195"/>
      <c r="Q192" s="195"/>
      <c r="R192" s="194"/>
      <c r="V192" s="227"/>
      <c r="W192" s="219"/>
      <c r="X192" s="216"/>
      <c r="Y192" s="216"/>
      <c r="Z192" s="216"/>
      <c r="AA192" s="216"/>
      <c r="AB192" s="216"/>
    </row>
    <row r="193" spans="1:28" s="1" customFormat="1" ht="15" customHeight="1">
      <c r="A193" s="361"/>
      <c r="B193" s="189" t="s">
        <v>323</v>
      </c>
      <c r="D193" s="60"/>
      <c r="E193" s="60"/>
      <c r="F193" s="201">
        <v>6522.39</v>
      </c>
      <c r="G193" s="192" t="s">
        <v>30</v>
      </c>
      <c r="H193" s="194">
        <v>1948</v>
      </c>
      <c r="I193" s="220" t="s">
        <v>29</v>
      </c>
      <c r="J193" s="192">
        <v>10</v>
      </c>
      <c r="K193" s="195" t="s">
        <v>196</v>
      </c>
      <c r="L193" s="221">
        <f>IF(MID(K193,1,2)=("P."),(ROUND(F193*((H193)+(J193/100)),)),IF(MID(K193,1,2)=("%o"),(ROUND(F193*(((H193)+(J193/100))/1000),)),IF(MID(K193,1,2)=("Ea"),(ROUND(F193*((H193)+(J193/100)),)),ROUND(F193*(((H193)+(J193/100))/100),))))</f>
        <v>127063</v>
      </c>
      <c r="M193" s="222" t="s">
        <v>31</v>
      </c>
      <c r="N193" s="216"/>
      <c r="O193" s="201"/>
      <c r="P193" s="192" t="s">
        <v>30</v>
      </c>
      <c r="Q193" s="194">
        <v>1948</v>
      </c>
      <c r="R193" s="220" t="s">
        <v>29</v>
      </c>
      <c r="S193" s="192">
        <v>10</v>
      </c>
      <c r="T193" s="195" t="s">
        <v>196</v>
      </c>
      <c r="U193" s="221">
        <f>IF(MID(T193,1,2)=("P."),(ROUND(O193*((Q193)+(S193/100)),)),IF(MID(T193,1,2)=("%o"),(ROUND(O193*(((Q193)+(S193/100))/1000),)),IF(MID(T193,1,2)=("Ea"),(ROUND(O193*((Q193)+(S193/100)),)),ROUND(O193*(((Q193)+(S193/100))/100),))))</f>
        <v>0</v>
      </c>
      <c r="V193" s="222" t="s">
        <v>31</v>
      </c>
      <c r="W193" s="224" t="str">
        <f>IF(O193&gt;=F193,(O193-F193),"---")</f>
        <v>---</v>
      </c>
      <c r="X193" s="225">
        <f>IF(F193&gt;O193,(F193-O193),"---")</f>
        <v>6522.39</v>
      </c>
      <c r="Y193" s="226" t="str">
        <f>IF(U193&gt;L193,(U193-L193),"---")</f>
        <v>---</v>
      </c>
      <c r="Z193" s="226">
        <f>IF(L193&gt;U193,(L193-U193),"---")</f>
        <v>127063</v>
      </c>
      <c r="AA193" s="216"/>
      <c r="AB193" s="216"/>
    </row>
    <row r="194" spans="1:28" s="1" customFormat="1" ht="15" customHeight="1">
      <c r="A194" s="371"/>
      <c r="B194" s="189"/>
      <c r="D194" s="60"/>
      <c r="E194" s="60"/>
      <c r="F194" s="201"/>
      <c r="G194" s="192"/>
      <c r="H194" s="194"/>
      <c r="I194" s="220"/>
      <c r="J194" s="192"/>
      <c r="K194" s="195"/>
      <c r="L194" s="221"/>
      <c r="M194" s="222"/>
      <c r="N194" s="216"/>
      <c r="O194" s="201"/>
      <c r="P194" s="192"/>
      <c r="Q194" s="194"/>
      <c r="R194" s="220"/>
      <c r="S194" s="192"/>
      <c r="T194" s="195"/>
      <c r="U194" s="221"/>
      <c r="V194" s="222"/>
      <c r="W194" s="224"/>
      <c r="X194" s="225"/>
      <c r="Y194" s="226"/>
      <c r="Z194" s="226"/>
      <c r="AA194" s="216"/>
      <c r="AB194" s="216"/>
    </row>
    <row r="195" spans="1:28" s="1" customFormat="1" ht="15" customHeight="1">
      <c r="A195" s="361">
        <v>15</v>
      </c>
      <c r="B195" s="50" t="s">
        <v>200</v>
      </c>
      <c r="D195" s="60"/>
      <c r="E195" s="60"/>
      <c r="F195" s="201"/>
      <c r="G195" s="192"/>
      <c r="H195" s="194"/>
      <c r="I195" s="195"/>
      <c r="J195" s="192"/>
      <c r="K195" s="195"/>
      <c r="L195" s="194"/>
      <c r="M195" s="233"/>
      <c r="N195" s="216"/>
      <c r="O195" s="201"/>
      <c r="P195" s="192"/>
      <c r="Q195" s="194"/>
      <c r="R195" s="195"/>
      <c r="S195" s="192"/>
      <c r="T195" s="195"/>
      <c r="U195" s="194"/>
      <c r="V195" s="233"/>
      <c r="W195" s="219"/>
      <c r="X195" s="216"/>
      <c r="Y195" s="216"/>
      <c r="Z195" s="216"/>
      <c r="AA195" s="216"/>
      <c r="AB195" s="216"/>
    </row>
    <row r="196" spans="1:28" s="1" customFormat="1" ht="15" customHeight="1">
      <c r="A196" s="361"/>
      <c r="B196" s="50" t="s">
        <v>201</v>
      </c>
      <c r="D196" s="60"/>
      <c r="E196" s="60"/>
      <c r="F196" s="234">
        <v>126</v>
      </c>
      <c r="G196" s="202" t="s">
        <v>30</v>
      </c>
      <c r="H196" s="235">
        <v>387</v>
      </c>
      <c r="I196" s="236" t="s">
        <v>29</v>
      </c>
      <c r="J196" s="230">
        <v>4</v>
      </c>
      <c r="K196" s="237" t="s">
        <v>16</v>
      </c>
      <c r="L196" s="221">
        <f>IF(MID(K196,1,2)=("P."),(ROUND(F196*((H196)+(J196/100)),)),IF(MID(K196,1,2)=("%o"),(ROUND(F196*(((H196)+(J196/100))/1000),)),IF(MID(K196,1,2)=("Ea"),(ROUND(F196*((H196)+(J196/100)),)),ROUND(F196*(((H196)+(J196/100))/100),))))</f>
        <v>48767</v>
      </c>
      <c r="M196" s="222" t="s">
        <v>31</v>
      </c>
      <c r="N196" s="216"/>
      <c r="O196" s="234">
        <v>126</v>
      </c>
      <c r="P196" s="202" t="s">
        <v>30</v>
      </c>
      <c r="Q196" s="235">
        <v>387</v>
      </c>
      <c r="R196" s="236" t="s">
        <v>29</v>
      </c>
      <c r="S196" s="230">
        <v>4</v>
      </c>
      <c r="T196" s="237" t="s">
        <v>16</v>
      </c>
      <c r="U196" s="221">
        <f>IF(MID(T196,1,2)=("P."),(ROUND(O196*((Q196)+(S196/100)),)),IF(MID(T196,1,2)=("%o"),(ROUND(O196*(((Q196)+(S196/100))/1000),)),IF(MID(T196,1,2)=("Ea"),(ROUND(O196*((Q196)+(S196/100)),)),ROUND(O196*(((Q196)+(S196/100))/100),))))</f>
        <v>48767</v>
      </c>
      <c r="V196" s="222" t="s">
        <v>31</v>
      </c>
      <c r="W196" s="224">
        <f>IF(O196&gt;=F196,(O196-F196),"---")</f>
        <v>0</v>
      </c>
      <c r="X196" s="225" t="str">
        <f>IF(F196&gt;O196,(F196-O196),"---")</f>
        <v>---</v>
      </c>
      <c r="Y196" s="226" t="str">
        <f>IF(U196&gt;L196,(U196-L196),"---")</f>
        <v>---</v>
      </c>
      <c r="Z196" s="226" t="str">
        <f>IF(L196&gt;U196,(L196-U196),"---")</f>
        <v>---</v>
      </c>
      <c r="AA196" s="216"/>
      <c r="AB196" s="216"/>
    </row>
    <row r="197" spans="1:28" s="1" customFormat="1" ht="15" customHeight="1">
      <c r="A197" s="371"/>
      <c r="B197" s="50"/>
      <c r="D197" s="60"/>
      <c r="E197" s="60"/>
      <c r="F197" s="234"/>
      <c r="G197" s="202"/>
      <c r="H197" s="235"/>
      <c r="I197" s="236"/>
      <c r="J197" s="230"/>
      <c r="K197" s="237"/>
      <c r="L197" s="221"/>
      <c r="M197" s="222"/>
      <c r="N197" s="216"/>
      <c r="O197" s="234"/>
      <c r="P197" s="202"/>
      <c r="Q197" s="235"/>
      <c r="R197" s="236"/>
      <c r="S197" s="230"/>
      <c r="T197" s="237"/>
      <c r="U197" s="221"/>
      <c r="V197" s="222"/>
      <c r="W197" s="224"/>
      <c r="X197" s="225"/>
      <c r="Y197" s="226"/>
      <c r="Z197" s="226"/>
      <c r="AA197" s="216"/>
      <c r="AB197" s="216"/>
    </row>
    <row r="198" spans="1:28" s="1" customFormat="1" ht="15" customHeight="1">
      <c r="A198" s="361">
        <v>16</v>
      </c>
      <c r="B198" s="11" t="s">
        <v>22</v>
      </c>
      <c r="D198" s="60"/>
      <c r="E198" s="60"/>
      <c r="F198" s="193"/>
      <c r="G198" s="195"/>
      <c r="H198" s="195"/>
      <c r="I198" s="194"/>
      <c r="M198" s="239"/>
      <c r="N198" s="216"/>
      <c r="O198" s="193"/>
      <c r="P198" s="195"/>
      <c r="Q198" s="195"/>
      <c r="R198" s="194"/>
      <c r="V198" s="239"/>
      <c r="W198" s="219"/>
      <c r="X198" s="216"/>
      <c r="Y198" s="216"/>
      <c r="Z198" s="216"/>
      <c r="AA198" s="216"/>
      <c r="AB198" s="216"/>
    </row>
    <row r="199" spans="1:28" s="1" customFormat="1" ht="15" customHeight="1">
      <c r="A199" s="361"/>
      <c r="B199" s="11" t="s">
        <v>23</v>
      </c>
      <c r="D199" s="60"/>
      <c r="E199" s="60"/>
      <c r="F199" s="197">
        <v>1981.62</v>
      </c>
      <c r="G199" s="192" t="s">
        <v>30</v>
      </c>
      <c r="H199" s="194">
        <v>194</v>
      </c>
      <c r="I199" s="228" t="s">
        <v>29</v>
      </c>
      <c r="J199" s="230">
        <v>16</v>
      </c>
      <c r="K199" s="195" t="s">
        <v>16</v>
      </c>
      <c r="L199" s="221">
        <f>IF(MID(K199,1,2)=("P."),(ROUND(F199*((H199)+(J199/100)),)),IF(MID(K199,1,2)=("%o"),(ROUND(F199*(((H199)+(J199/100))/1000),)),IF(MID(K199,1,2)=("Ea"),(ROUND(F199*((H199)+(J199/100)),)),ROUND(F199*(((H199)+(J199/100))/100),))))</f>
        <v>384751</v>
      </c>
      <c r="M199" s="222" t="s">
        <v>31</v>
      </c>
      <c r="N199" s="216"/>
      <c r="O199" s="197">
        <v>828</v>
      </c>
      <c r="P199" s="192" t="s">
        <v>30</v>
      </c>
      <c r="Q199" s="194">
        <v>194</v>
      </c>
      <c r="R199" s="228" t="s">
        <v>29</v>
      </c>
      <c r="S199" s="230">
        <v>16</v>
      </c>
      <c r="T199" s="195" t="s">
        <v>16</v>
      </c>
      <c r="U199" s="221">
        <f>IF(MID(T199,1,2)=("P."),(ROUND(O199*((Q199)+(S199/100)),)),IF(MID(T199,1,2)=("%o"),(ROUND(O199*(((Q199)+(S199/100))/1000),)),IF(MID(T199,1,2)=("Ea"),(ROUND(O199*((Q199)+(S199/100)),)),ROUND(O199*(((Q199)+(S199/100))/100),))))</f>
        <v>160764</v>
      </c>
      <c r="V199" s="222" t="s">
        <v>31</v>
      </c>
      <c r="W199" s="224" t="str">
        <f>IF(O199&gt;=F199,(O199-F199),"---")</f>
        <v>---</v>
      </c>
      <c r="X199" s="225">
        <f>IF(F199&gt;O199,(F199-O199),"---")</f>
        <v>1153.6199999999999</v>
      </c>
      <c r="Y199" s="226" t="str">
        <f>IF(U199&gt;L199,(U199-L199),"---")</f>
        <v>---</v>
      </c>
      <c r="Z199" s="226">
        <f>IF(L199&gt;U199,(L199-U199),"---")</f>
        <v>223987</v>
      </c>
      <c r="AA199" s="216"/>
      <c r="AB199" s="216"/>
    </row>
    <row r="200" spans="1:28" s="1" customFormat="1" ht="15" customHeight="1">
      <c r="A200" s="371"/>
      <c r="B200" s="11"/>
      <c r="D200" s="60"/>
      <c r="E200" s="60"/>
      <c r="F200" s="197"/>
      <c r="G200" s="192"/>
      <c r="H200" s="194"/>
      <c r="I200" s="228"/>
      <c r="J200" s="230"/>
      <c r="K200" s="195"/>
      <c r="L200" s="221"/>
      <c r="M200" s="222"/>
      <c r="N200" s="216"/>
      <c r="O200" s="197"/>
      <c r="P200" s="192"/>
      <c r="Q200" s="194"/>
      <c r="R200" s="228"/>
      <c r="S200" s="230"/>
      <c r="T200" s="195"/>
      <c r="U200" s="221"/>
      <c r="V200" s="222"/>
      <c r="W200" s="224"/>
      <c r="X200" s="225"/>
      <c r="Y200" s="226"/>
      <c r="Z200" s="226"/>
      <c r="AA200" s="216"/>
      <c r="AB200" s="216"/>
    </row>
    <row r="201" spans="1:28" s="1" customFormat="1" ht="15" customHeight="1">
      <c r="A201" s="361">
        <v>17</v>
      </c>
      <c r="B201" s="11" t="s">
        <v>52</v>
      </c>
      <c r="D201" s="60"/>
      <c r="E201" s="60"/>
      <c r="F201" s="193"/>
      <c r="G201" s="195"/>
      <c r="H201" s="195"/>
      <c r="I201" s="194"/>
      <c r="M201" s="227"/>
      <c r="N201" s="216"/>
      <c r="O201" s="193"/>
      <c r="P201" s="195"/>
      <c r="Q201" s="195"/>
      <c r="R201" s="194"/>
      <c r="V201" s="227"/>
      <c r="W201" s="219"/>
      <c r="X201" s="216"/>
      <c r="Y201" s="216"/>
      <c r="Z201" s="216"/>
      <c r="AA201" s="216"/>
      <c r="AB201" s="216"/>
    </row>
    <row r="202" spans="1:28" s="1" customFormat="1" ht="15" customHeight="1">
      <c r="A202" s="361"/>
      <c r="B202" s="11" t="s">
        <v>53</v>
      </c>
      <c r="D202" s="60"/>
      <c r="E202" s="60"/>
      <c r="F202" s="197">
        <v>3440</v>
      </c>
      <c r="G202" s="192" t="s">
        <v>30</v>
      </c>
      <c r="H202" s="194">
        <v>2116</v>
      </c>
      <c r="I202" s="228" t="s">
        <v>29</v>
      </c>
      <c r="J202" s="192">
        <v>41</v>
      </c>
      <c r="K202" s="195" t="s">
        <v>7</v>
      </c>
      <c r="L202" s="221">
        <f>IF(MID(K202,1,2)=("P."),(ROUND(F202*((H202)+(J202/100)),)),IF(MID(K202,1,2)=("%o"),(ROUND(F202*(((H202)+(J202/100))/1000),)),IF(MID(K202,1,2)=("Ea"),(ROUND(F202*((H202)+(J202/100)),)),ROUND(F202*(((H202)+(J202/100))/100),))))</f>
        <v>72805</v>
      </c>
      <c r="M202" s="222" t="s">
        <v>31</v>
      </c>
      <c r="N202" s="216"/>
      <c r="O202" s="197">
        <v>2083.5</v>
      </c>
      <c r="P202" s="192" t="s">
        <v>30</v>
      </c>
      <c r="Q202" s="194">
        <v>2116</v>
      </c>
      <c r="R202" s="228" t="s">
        <v>29</v>
      </c>
      <c r="S202" s="192">
        <v>41</v>
      </c>
      <c r="T202" s="195" t="s">
        <v>7</v>
      </c>
      <c r="U202" s="221">
        <f>IF(MID(T202,1,2)=("P."),(ROUND(O202*((Q202)+(S202/100)),)),IF(MID(T202,1,2)=("%o"),(ROUND(O202*(((Q202)+(S202/100))/1000),)),IF(MID(T202,1,2)=("Ea"),(ROUND(O202*((Q202)+(S202/100)),)),ROUND(O202*(((Q202)+(S202/100))/100),))))</f>
        <v>44095</v>
      </c>
      <c r="V202" s="222" t="s">
        <v>31</v>
      </c>
      <c r="W202" s="224" t="str">
        <f>IF(O202&gt;=F202,(O202-F202),"---")</f>
        <v>---</v>
      </c>
      <c r="X202" s="225">
        <f>IF(F202&gt;O202,(F202-O202),"---")</f>
        <v>1356.5</v>
      </c>
      <c r="Y202" s="226" t="str">
        <f>IF(U202&gt;L202,(U202-L202),"---")</f>
        <v>---</v>
      </c>
      <c r="Z202" s="226">
        <f>IF(L202&gt;U202,(L202-U202),"---")</f>
        <v>28710</v>
      </c>
      <c r="AA202" s="216"/>
      <c r="AB202" s="216"/>
    </row>
    <row r="203" spans="1:28" s="1" customFormat="1" ht="15" customHeight="1">
      <c r="A203" s="371"/>
      <c r="B203" s="11"/>
      <c r="D203" s="60"/>
      <c r="E203" s="60"/>
      <c r="F203" s="197"/>
      <c r="G203" s="192"/>
      <c r="H203" s="194"/>
      <c r="I203" s="228"/>
      <c r="J203" s="192"/>
      <c r="K203" s="195"/>
      <c r="L203" s="221"/>
      <c r="M203" s="222"/>
      <c r="N203" s="216"/>
      <c r="O203" s="197"/>
      <c r="P203" s="192"/>
      <c r="Q203" s="194"/>
      <c r="R203" s="228"/>
      <c r="S203" s="192"/>
      <c r="T203" s="195"/>
      <c r="U203" s="221"/>
      <c r="V203" s="222"/>
      <c r="W203" s="224"/>
      <c r="X203" s="225"/>
      <c r="Y203" s="226"/>
      <c r="Z203" s="226"/>
      <c r="AA203" s="216"/>
      <c r="AB203" s="216"/>
    </row>
    <row r="204" spans="1:28" s="1" customFormat="1" ht="15" customHeight="1">
      <c r="A204" s="361">
        <v>18</v>
      </c>
      <c r="B204" s="11" t="s">
        <v>4</v>
      </c>
      <c r="D204" s="60"/>
      <c r="E204" s="60"/>
      <c r="F204" s="193"/>
      <c r="G204" s="195"/>
      <c r="H204" s="195"/>
      <c r="I204" s="194"/>
      <c r="L204" s="221"/>
      <c r="M204" s="227"/>
      <c r="N204" s="216"/>
      <c r="O204" s="193"/>
      <c r="P204" s="195"/>
      <c r="Q204" s="195"/>
      <c r="R204" s="194"/>
      <c r="U204" s="221"/>
      <c r="V204" s="227"/>
      <c r="W204" s="219"/>
      <c r="X204" s="216"/>
      <c r="Y204" s="216"/>
      <c r="Z204" s="216"/>
      <c r="AA204" s="216"/>
      <c r="AB204" s="216"/>
    </row>
    <row r="205" spans="1:28" s="1" customFormat="1" ht="15" customHeight="1">
      <c r="A205" s="361"/>
      <c r="B205" s="11" t="s">
        <v>5</v>
      </c>
      <c r="D205" s="60"/>
      <c r="E205" s="60"/>
      <c r="F205" s="197"/>
      <c r="G205" s="192" t="s">
        <v>36</v>
      </c>
      <c r="H205" s="194">
        <v>12595</v>
      </c>
      <c r="I205" s="228" t="s">
        <v>29</v>
      </c>
      <c r="J205" s="192">
        <v>0</v>
      </c>
      <c r="K205" s="195" t="s">
        <v>183</v>
      </c>
      <c r="L205" s="221">
        <f>IF(MID(K205,1,2)=("P."),(ROUND(F205*((H205)+(J205/100)),)),IF(MID(K205,1,2)=("%o"),(ROUND(F205*(((H205)+(J205/100))/1000),)),IF(MID(K205,1,2)=("Ea"),(ROUND(F205*((H205)+(J205/100)),)),ROUND(F205*(((H205)+(J205/100))/100),))))</f>
        <v>0</v>
      </c>
      <c r="M205" s="222" t="s">
        <v>31</v>
      </c>
      <c r="N205" s="216"/>
      <c r="O205" s="197">
        <v>808.48</v>
      </c>
      <c r="P205" s="192" t="s">
        <v>36</v>
      </c>
      <c r="Q205" s="194">
        <v>12595</v>
      </c>
      <c r="R205" s="228" t="s">
        <v>29</v>
      </c>
      <c r="S205" s="192">
        <v>0</v>
      </c>
      <c r="T205" s="195" t="s">
        <v>183</v>
      </c>
      <c r="U205" s="221">
        <f>IF(MID(T205,1,2)=("P."),(ROUND(O205*((Q205)+(S205/100)),)),IF(MID(T205,1,2)=("%o"),(ROUND(O205*(((Q205)+(S205/100))/1000),)),IF(MID(T205,1,2)=("Ea"),(ROUND(O205*((Q205)+(S205/100)),)),ROUND(O205*(((Q205)+(S205/100))/100),))))</f>
        <v>101828</v>
      </c>
      <c r="V205" s="222" t="s">
        <v>31</v>
      </c>
      <c r="W205" s="224">
        <f>IF(O205&gt;=F205,(O205-F205),"---")</f>
        <v>808.48</v>
      </c>
      <c r="X205" s="225" t="str">
        <f>IF(F205&gt;O205,(F205-O205),"---")</f>
        <v>---</v>
      </c>
      <c r="Y205" s="226">
        <f>IF(U205&gt;L205,(U205-L205),"---")</f>
        <v>101828</v>
      </c>
      <c r="Z205" s="226" t="str">
        <f>IF(L205&gt;U205,(L205-U205),"---")</f>
        <v>---</v>
      </c>
      <c r="AA205" s="216"/>
      <c r="AB205" s="216"/>
    </row>
    <row r="206" spans="1:28" s="1" customFormat="1" ht="15" customHeight="1">
      <c r="A206" s="361"/>
      <c r="D206" s="60"/>
      <c r="E206" s="60"/>
      <c r="F206" s="60"/>
      <c r="G206" s="60"/>
      <c r="H206" s="60"/>
      <c r="I206" s="60"/>
      <c r="J206" s="60"/>
      <c r="K206" s="60"/>
      <c r="L206" s="60"/>
      <c r="M206" s="229"/>
      <c r="N206" s="216"/>
      <c r="O206" s="60"/>
      <c r="P206" s="60"/>
      <c r="Q206" s="60"/>
      <c r="R206" s="60"/>
      <c r="S206" s="60"/>
      <c r="T206" s="60"/>
      <c r="U206" s="60"/>
      <c r="V206" s="229"/>
      <c r="W206" s="219"/>
      <c r="X206" s="216"/>
      <c r="Y206" s="216"/>
      <c r="Z206" s="216"/>
      <c r="AA206" s="216"/>
      <c r="AB206" s="216"/>
    </row>
    <row r="207" spans="1:28" s="1" customFormat="1" ht="15" customHeight="1">
      <c r="A207" s="361">
        <v>19</v>
      </c>
      <c r="B207" s="11" t="s">
        <v>20</v>
      </c>
      <c r="D207" s="60"/>
      <c r="E207" s="60"/>
      <c r="F207" s="193"/>
      <c r="G207" s="195"/>
      <c r="H207" s="195"/>
      <c r="I207" s="194"/>
      <c r="M207" s="227"/>
      <c r="N207" s="216"/>
      <c r="O207" s="193"/>
      <c r="P207" s="195"/>
      <c r="Q207" s="195"/>
      <c r="R207" s="194"/>
      <c r="V207" s="227"/>
      <c r="W207" s="219"/>
      <c r="X207" s="216"/>
      <c r="Y207" s="216"/>
      <c r="Z207" s="216"/>
      <c r="AA207" s="216"/>
      <c r="AB207" s="216"/>
    </row>
    <row r="208" spans="1:28" s="1" customFormat="1" ht="15" customHeight="1">
      <c r="A208" s="361"/>
      <c r="B208" s="11" t="s">
        <v>21</v>
      </c>
      <c r="D208" s="60"/>
      <c r="E208" s="60"/>
      <c r="F208" s="201"/>
      <c r="G208" s="196" t="s">
        <v>30</v>
      </c>
      <c r="H208" s="194">
        <v>3127</v>
      </c>
      <c r="I208" s="220" t="s">
        <v>29</v>
      </c>
      <c r="J208" s="192">
        <v>41</v>
      </c>
      <c r="K208" s="195" t="s">
        <v>7</v>
      </c>
      <c r="L208" s="221">
        <f>IF(MID(K208,1,2)=("P."),(ROUND(F208*((H208)+(J208/100)),)),IF(MID(K208,1,2)=("%o"),(ROUND(F208*(((H208)+(J208/100))/1000),)),IF(MID(K208,1,2)=("Ea"),(ROUND(F208*((H208)+(J208/100)),)),ROUND(F208*(((H208)+(J208/100))/100),))))</f>
        <v>0</v>
      </c>
      <c r="M208" s="222" t="s">
        <v>31</v>
      </c>
      <c r="N208" s="216"/>
      <c r="O208" s="201">
        <v>993.24</v>
      </c>
      <c r="P208" s="196" t="s">
        <v>30</v>
      </c>
      <c r="Q208" s="194">
        <v>3127</v>
      </c>
      <c r="R208" s="220" t="s">
        <v>29</v>
      </c>
      <c r="S208" s="192">
        <v>41</v>
      </c>
      <c r="T208" s="195" t="s">
        <v>7</v>
      </c>
      <c r="U208" s="221">
        <f>IF(MID(T208,1,2)=("P."),(ROUND(O208*((Q208)+(S208/100)),)),IF(MID(T208,1,2)=("%o"),(ROUND(O208*(((Q208)+(S208/100))/1000),)),IF(MID(T208,1,2)=("Ea"),(ROUND(O208*((Q208)+(S208/100)),)),ROUND(O208*(((Q208)+(S208/100))/100),))))</f>
        <v>31063</v>
      </c>
      <c r="V208" s="222" t="s">
        <v>31</v>
      </c>
      <c r="W208" s="224">
        <f>IF(O208&gt;=F208,(O208-F208),"---")</f>
        <v>993.24</v>
      </c>
      <c r="X208" s="225" t="str">
        <f>IF(F208&gt;O208,(F208-O208),"---")</f>
        <v>---</v>
      </c>
      <c r="Y208" s="226">
        <f>IF(U208&gt;L208,(U208-L208),"---")</f>
        <v>31063</v>
      </c>
      <c r="Z208" s="226" t="str">
        <f>IF(L208&gt;U208,(L208-U208),"---")</f>
        <v>---</v>
      </c>
      <c r="AA208" s="216"/>
      <c r="AB208" s="216"/>
    </row>
    <row r="209" spans="1:28" s="1" customFormat="1" ht="15" customHeight="1">
      <c r="A209" s="361"/>
      <c r="D209" s="60"/>
      <c r="E209" s="60"/>
      <c r="F209" s="201"/>
      <c r="G209" s="196"/>
      <c r="H209" s="194"/>
      <c r="I209" s="220"/>
      <c r="J209" s="192"/>
      <c r="K209" s="195"/>
      <c r="L209" s="221"/>
      <c r="M209" s="222"/>
      <c r="N209" s="216"/>
      <c r="O209" s="201"/>
      <c r="P209" s="196"/>
      <c r="Q209" s="194"/>
      <c r="R209" s="220"/>
      <c r="S209" s="192"/>
      <c r="T209" s="195"/>
      <c r="U209" s="221"/>
      <c r="V209" s="222"/>
      <c r="W209" s="219"/>
      <c r="X209" s="216"/>
      <c r="Y209" s="216"/>
      <c r="Z209" s="216"/>
      <c r="AA209" s="216"/>
      <c r="AB209" s="216"/>
    </row>
    <row r="210" spans="1:28" s="1" customFormat="1" ht="15" customHeight="1">
      <c r="A210" s="361">
        <v>20</v>
      </c>
      <c r="B210" s="11" t="s">
        <v>236</v>
      </c>
      <c r="D210" s="60"/>
      <c r="E210" s="60"/>
      <c r="F210" s="193"/>
      <c r="G210" s="195"/>
      <c r="H210" s="195"/>
      <c r="I210" s="194"/>
      <c r="M210" s="227"/>
      <c r="N210" s="216"/>
      <c r="O210" s="193"/>
      <c r="P210" s="195"/>
      <c r="Q210" s="195"/>
      <c r="R210" s="194"/>
      <c r="V210" s="227"/>
      <c r="W210" s="219"/>
      <c r="X210" s="216"/>
      <c r="Y210" s="216"/>
      <c r="Z210" s="216"/>
      <c r="AA210" s="216"/>
      <c r="AB210" s="216"/>
    </row>
    <row r="211" spans="1:28" s="1" customFormat="1" ht="15" customHeight="1">
      <c r="A211" s="361"/>
      <c r="B211" s="11" t="s">
        <v>237</v>
      </c>
      <c r="D211" s="60"/>
      <c r="E211" s="60"/>
      <c r="F211" s="201"/>
      <c r="G211" s="192" t="s">
        <v>30</v>
      </c>
      <c r="H211" s="194">
        <v>140</v>
      </c>
      <c r="I211" s="220" t="s">
        <v>29</v>
      </c>
      <c r="J211" s="230">
        <v>97</v>
      </c>
      <c r="K211" s="195" t="s">
        <v>196</v>
      </c>
      <c r="L211" s="221">
        <f>IF(MID(K211,1,2)=("P."),(ROUND(F211*((H211)+(J211/100)),)),IF(MID(K211,1,2)=("%o"),(ROUND(F211*(((H211)+(J211/100))/1000),)),IF(MID(K211,1,2)=("Ea"),(ROUND(F211*((H211)+(J211/100)),)),ROUND(F211*(((H211)+(J211/100))/100),))))</f>
        <v>0</v>
      </c>
      <c r="M211" s="222" t="s">
        <v>31</v>
      </c>
      <c r="N211" s="216"/>
      <c r="O211" s="201">
        <f>O163</f>
        <v>30306.560000000001</v>
      </c>
      <c r="P211" s="192" t="s">
        <v>30</v>
      </c>
      <c r="Q211" s="194">
        <v>140</v>
      </c>
      <c r="R211" s="220" t="s">
        <v>29</v>
      </c>
      <c r="S211" s="230">
        <v>97</v>
      </c>
      <c r="T211" s="195" t="s">
        <v>196</v>
      </c>
      <c r="U211" s="221">
        <f>IF(MID(T211,1,2)=("P."),(ROUND(O211*((Q211)+(S211/100)),)),IF(MID(T211,1,2)=("%o"),(ROUND(O211*(((Q211)+(S211/100))/1000),)),IF(MID(T211,1,2)=("Ea"),(ROUND(O211*((Q211)+(S211/100)),)),ROUND(O211*(((Q211)+(S211/100))/100),))))</f>
        <v>42723</v>
      </c>
      <c r="V211" s="222" t="s">
        <v>31</v>
      </c>
      <c r="W211" s="224">
        <f>IF(O211&gt;=F211,(O211-F211),"---")</f>
        <v>30306.560000000001</v>
      </c>
      <c r="X211" s="225" t="str">
        <f>IF(F211&gt;O211,(F211-O211),"---")</f>
        <v>---</v>
      </c>
      <c r="Y211" s="226">
        <f>IF(U211&gt;L211,(U211-L211),"---")</f>
        <v>42723</v>
      </c>
      <c r="Z211" s="226" t="str">
        <f>IF(L211&gt;U211,(L211-U211),"---")</f>
        <v>---</v>
      </c>
      <c r="AA211" s="216"/>
    </row>
    <row r="212" spans="1:28" s="1" customFormat="1" ht="15" customHeight="1">
      <c r="A212" s="371"/>
      <c r="B212" s="11"/>
      <c r="D212" s="60"/>
      <c r="E212" s="60"/>
      <c r="F212" s="201"/>
      <c r="G212" s="192"/>
      <c r="H212" s="194"/>
      <c r="I212" s="220"/>
      <c r="J212" s="230"/>
      <c r="K212" s="195"/>
      <c r="L212" s="221"/>
      <c r="M212" s="222"/>
      <c r="N212" s="216"/>
      <c r="O212" s="201"/>
      <c r="P212" s="192"/>
      <c r="Q212" s="194"/>
      <c r="R212" s="220"/>
      <c r="S212" s="230"/>
      <c r="T212" s="195"/>
      <c r="U212" s="221"/>
      <c r="V212" s="222"/>
      <c r="W212" s="224"/>
      <c r="X212" s="225"/>
      <c r="Y212" s="226"/>
      <c r="Z212" s="226"/>
      <c r="AA212" s="216"/>
      <c r="AB212" s="216"/>
    </row>
    <row r="213" spans="1:28" s="1" customFormat="1" ht="15" customHeight="1">
      <c r="A213" s="361">
        <v>21</v>
      </c>
      <c r="B213" s="11" t="s">
        <v>57</v>
      </c>
      <c r="D213" s="60"/>
      <c r="E213" s="60"/>
      <c r="F213" s="193"/>
      <c r="G213" s="195"/>
      <c r="H213" s="195"/>
      <c r="I213" s="194"/>
      <c r="M213" s="227"/>
      <c r="N213" s="216"/>
      <c r="O213" s="193"/>
      <c r="P213" s="195"/>
      <c r="Q213" s="195"/>
      <c r="R213" s="194"/>
      <c r="V213" s="227"/>
      <c r="W213" s="219"/>
      <c r="X213" s="216"/>
      <c r="Y213" s="216"/>
      <c r="Z213" s="216"/>
      <c r="AA213" s="216"/>
      <c r="AB213" s="216"/>
    </row>
    <row r="214" spans="1:28" s="1" customFormat="1" ht="15" customHeight="1">
      <c r="A214" s="361"/>
      <c r="B214" s="11" t="s">
        <v>58</v>
      </c>
      <c r="D214" s="60"/>
      <c r="E214" s="60"/>
      <c r="F214" s="201"/>
      <c r="G214" s="192" t="s">
        <v>30</v>
      </c>
      <c r="H214" s="194">
        <v>4411</v>
      </c>
      <c r="I214" s="220" t="s">
        <v>29</v>
      </c>
      <c r="J214" s="192">
        <v>82</v>
      </c>
      <c r="K214" s="195" t="s">
        <v>196</v>
      </c>
      <c r="L214" s="221">
        <f>IF(MID(K214,1,2)=("P."),(ROUND(F214*((H214)+(J214/100)),)),IF(MID(K214,1,2)=("%o"),(ROUND(F214*(((H214)+(J214/100))/1000),)),IF(MID(K214,1,2)=("Ea"),(ROUND(F214*((H214)+(J214/100)),)),ROUND(F214*(((H214)+(J214/100))/100),))))</f>
        <v>0</v>
      </c>
      <c r="M214" s="222" t="s">
        <v>31</v>
      </c>
      <c r="N214" s="216"/>
      <c r="O214" s="201">
        <v>3474.16</v>
      </c>
      <c r="P214" s="192" t="s">
        <v>30</v>
      </c>
      <c r="Q214" s="194">
        <v>4411</v>
      </c>
      <c r="R214" s="220" t="s">
        <v>29</v>
      </c>
      <c r="S214" s="192">
        <v>82</v>
      </c>
      <c r="T214" s="195" t="s">
        <v>196</v>
      </c>
      <c r="U214" s="221">
        <f>IF(MID(T214,1,2)=("P."),(ROUND(O214*((Q214)+(S214/100)),)),IF(MID(T214,1,2)=("%o"),(ROUND(O214*(((Q214)+(S214/100))/1000),)),IF(MID(T214,1,2)=("Ea"),(ROUND(O214*((Q214)+(S214/100)),)),ROUND(O214*(((Q214)+(S214/100))/100),))))</f>
        <v>153274</v>
      </c>
      <c r="V214" s="222" t="s">
        <v>31</v>
      </c>
      <c r="W214" s="224">
        <f>IF(O214&gt;=F214,(O214-F214),"---")</f>
        <v>3474.16</v>
      </c>
      <c r="X214" s="225" t="str">
        <f>IF(F214&gt;O214,(F214-O214),"---")</f>
        <v>---</v>
      </c>
      <c r="Y214" s="226">
        <f>IF(U214&gt;L214,(U214-L214),"---")</f>
        <v>153274</v>
      </c>
      <c r="Z214" s="226" t="str">
        <f>IF(L214&gt;U214,(L214-U214),"---")</f>
        <v>---</v>
      </c>
      <c r="AA214" s="216"/>
      <c r="AB214" s="216"/>
    </row>
    <row r="215" spans="1:28" s="1" customFormat="1" ht="15" customHeight="1">
      <c r="A215" s="361"/>
      <c r="D215" s="60"/>
      <c r="E215" s="60"/>
      <c r="F215" s="191"/>
      <c r="M215" s="227"/>
      <c r="N215" s="216"/>
      <c r="O215" s="191"/>
      <c r="V215" s="227"/>
      <c r="W215" s="219"/>
      <c r="X215" s="216"/>
      <c r="Y215" s="216"/>
      <c r="Z215" s="216"/>
      <c r="AA215" s="216"/>
      <c r="AB215" s="216"/>
    </row>
    <row r="216" spans="1:28" s="1" customFormat="1" ht="15" customHeight="1">
      <c r="A216" s="361">
        <v>22</v>
      </c>
      <c r="B216" s="50" t="s">
        <v>191</v>
      </c>
      <c r="D216" s="60"/>
      <c r="E216" s="60"/>
      <c r="F216" s="193"/>
      <c r="G216" s="195"/>
      <c r="H216" s="195"/>
      <c r="I216" s="194"/>
      <c r="L216" s="221"/>
      <c r="M216" s="227"/>
      <c r="N216" s="216"/>
      <c r="O216" s="193"/>
      <c r="P216" s="195"/>
      <c r="Q216" s="195"/>
      <c r="R216" s="194"/>
      <c r="U216" s="221"/>
      <c r="V216" s="227"/>
      <c r="W216" s="219"/>
      <c r="X216" s="216"/>
      <c r="Y216" s="216"/>
      <c r="Z216" s="216"/>
      <c r="AA216" s="216"/>
      <c r="AB216" s="216"/>
    </row>
    <row r="217" spans="1:28" s="1" customFormat="1" ht="15" customHeight="1">
      <c r="A217" s="361"/>
      <c r="B217" s="50" t="s">
        <v>190</v>
      </c>
      <c r="D217" s="60"/>
      <c r="E217" s="60"/>
      <c r="F217" s="197"/>
      <c r="G217" s="192" t="s">
        <v>30</v>
      </c>
      <c r="H217" s="194">
        <v>1778</v>
      </c>
      <c r="I217" s="228" t="s">
        <v>29</v>
      </c>
      <c r="J217" s="192">
        <v>50</v>
      </c>
      <c r="K217" s="195" t="s">
        <v>16</v>
      </c>
      <c r="L217" s="221">
        <f>IF(MID(K217,1,2)=("P."),(ROUND(F217*((H217)+(J217/100)),)),IF(MID(K217,1,2)=("%o"),(ROUND(F217*(((H217)+(J217/100))/1000),)),IF(MID(K217,1,2)=("Ea"),(ROUND(F217*((H217)+(J217/100)),)),ROUND(F217*(((H217)+(J217/100))/100),))))</f>
        <v>0</v>
      </c>
      <c r="M217" s="222" t="s">
        <v>31</v>
      </c>
      <c r="N217" s="216"/>
      <c r="O217" s="197">
        <v>250</v>
      </c>
      <c r="P217" s="192" t="s">
        <v>30</v>
      </c>
      <c r="Q217" s="194">
        <v>1778</v>
      </c>
      <c r="R217" s="228" t="s">
        <v>29</v>
      </c>
      <c r="S217" s="192">
        <v>50</v>
      </c>
      <c r="T217" s="195" t="s">
        <v>16</v>
      </c>
      <c r="U217" s="221">
        <f>IF(MID(T217,1,2)=("P."),(ROUND(O217*((Q217)+(S217/100)),)),IF(MID(T217,1,2)=("%o"),(ROUND(O217*(((Q217)+(S217/100))/1000),)),IF(MID(T217,1,2)=("Ea"),(ROUND(O217*((Q217)+(S217/100)),)),ROUND(O217*(((Q217)+(S217/100))/100),))))</f>
        <v>444625</v>
      </c>
      <c r="V217" s="222" t="s">
        <v>31</v>
      </c>
      <c r="W217" s="224">
        <f>IF(O217&gt;=F217,(O217-F217),"---")</f>
        <v>250</v>
      </c>
      <c r="X217" s="225" t="str">
        <f>IF(F217&gt;O217,(F217-O217),"---")</f>
        <v>---</v>
      </c>
      <c r="Y217" s="226">
        <f>IF(U217&gt;L217,(U217-L217),"---")</f>
        <v>444625</v>
      </c>
      <c r="Z217" s="226" t="str">
        <f>IF(L217&gt;U217,(L217-U217),"---")</f>
        <v>---</v>
      </c>
      <c r="AA217" s="216"/>
      <c r="AB217" s="216"/>
    </row>
    <row r="218" spans="1:28" s="1" customFormat="1" ht="15" customHeight="1">
      <c r="A218" s="361">
        <v>23</v>
      </c>
      <c r="B218" s="50" t="s">
        <v>204</v>
      </c>
      <c r="D218" s="193"/>
      <c r="E218" s="195"/>
      <c r="F218" s="195"/>
      <c r="G218" s="194"/>
      <c r="L218" s="216"/>
      <c r="M218" s="218"/>
      <c r="N218" s="216"/>
      <c r="O218" s="195"/>
      <c r="P218" s="194"/>
      <c r="U218" s="216"/>
      <c r="V218" s="218"/>
      <c r="W218" s="219"/>
      <c r="X218" s="216"/>
      <c r="Y218" s="216"/>
      <c r="Z218" s="216"/>
      <c r="AA218" s="216"/>
      <c r="AB218" s="216"/>
    </row>
    <row r="219" spans="1:28" s="1" customFormat="1" ht="15" customHeight="1">
      <c r="A219" s="361"/>
      <c r="B219" s="50" t="s">
        <v>205</v>
      </c>
      <c r="D219" s="60"/>
      <c r="E219" s="60"/>
      <c r="F219" s="201"/>
      <c r="G219" s="192" t="s">
        <v>30</v>
      </c>
      <c r="H219" s="194">
        <v>1887</v>
      </c>
      <c r="I219" s="220" t="s">
        <v>29</v>
      </c>
      <c r="J219" s="192">
        <v>40</v>
      </c>
      <c r="K219" s="195" t="s">
        <v>196</v>
      </c>
      <c r="L219" s="221">
        <f>IF(MID(K219,1,2)=("P."),(ROUND(F219*((H219)+(J219/100)),)),IF(MID(K219,1,2)=("%o"),(ROUND(F219*(((H219)+(J219/100))/1000),)),IF(MID(K219,1,2)=("Ea"),(ROUND(F219*((H219)+(J219/100)),)),ROUND(F219*(((H219)+(J219/100))/100),))))</f>
        <v>0</v>
      </c>
      <c r="M219" s="222" t="s">
        <v>31</v>
      </c>
      <c r="N219" s="216"/>
      <c r="O219" s="201">
        <v>1106</v>
      </c>
      <c r="P219" s="192" t="s">
        <v>30</v>
      </c>
      <c r="Q219" s="194">
        <v>1887</v>
      </c>
      <c r="R219" s="220" t="s">
        <v>29</v>
      </c>
      <c r="S219" s="192">
        <v>40</v>
      </c>
      <c r="T219" s="195" t="s">
        <v>196</v>
      </c>
      <c r="U219" s="221">
        <f>IF(MID(T219,1,2)=("P."),(ROUND(O219*((Q219)+(S219/100)),)),IF(MID(T219,1,2)=("%o"),(ROUND(O219*(((Q219)+(S219/100))/1000),)),IF(MID(T219,1,2)=("Ea"),(ROUND(O219*((Q219)+(S219/100)),)),ROUND(O219*(((Q219)+(S219/100))/100),))))</f>
        <v>20875</v>
      </c>
      <c r="V219" s="222" t="s">
        <v>31</v>
      </c>
      <c r="W219" s="224">
        <f>IF(O219&gt;=F219,(O219-F219),"---")</f>
        <v>1106</v>
      </c>
      <c r="X219" s="225" t="str">
        <f>IF(F219&gt;O219,(F219-O219),"---")</f>
        <v>---</v>
      </c>
      <c r="Y219" s="226">
        <f>IF(U219&gt;L219,(U219-L219),"---")</f>
        <v>20875</v>
      </c>
      <c r="Z219" s="226" t="str">
        <f>IF(L219&gt;U219,(L219-U219),"---")</f>
        <v>---</v>
      </c>
      <c r="AA219" s="216"/>
      <c r="AB219" s="216"/>
    </row>
    <row r="220" spans="1:28" s="1" customFormat="1" ht="15" customHeight="1">
      <c r="A220" s="361"/>
      <c r="D220" s="60"/>
      <c r="E220" s="60"/>
      <c r="F220" s="191"/>
      <c r="M220" s="227"/>
      <c r="N220" s="216"/>
      <c r="O220" s="191"/>
      <c r="V220" s="227"/>
      <c r="W220" s="219"/>
      <c r="X220" s="216"/>
      <c r="Y220" s="216"/>
      <c r="Z220" s="216"/>
      <c r="AA220" s="216"/>
      <c r="AB220" s="216"/>
    </row>
    <row r="221" spans="1:28" s="1" customFormat="1" ht="15" customHeight="1">
      <c r="A221" s="361"/>
      <c r="D221" s="60"/>
      <c r="E221" s="60"/>
      <c r="F221" s="191"/>
      <c r="G221" s="195"/>
      <c r="H221" s="195"/>
      <c r="I221" s="194"/>
      <c r="K221" s="193" t="s">
        <v>48</v>
      </c>
      <c r="L221" s="240">
        <f>SUM(L148:L220)</f>
        <v>10992803</v>
      </c>
      <c r="M221" s="241" t="s">
        <v>31</v>
      </c>
      <c r="N221" s="216"/>
      <c r="O221" s="193"/>
      <c r="P221" s="195"/>
      <c r="Q221" s="195"/>
      <c r="R221" s="194"/>
      <c r="T221" s="193" t="s">
        <v>48</v>
      </c>
      <c r="U221" s="240" t="e">
        <f>SUM(U148:U220)</f>
        <v>#REF!</v>
      </c>
      <c r="V221" s="242" t="s">
        <v>31</v>
      </c>
      <c r="W221" s="224">
        <f>IF(O221&gt;=F221,(O221-F221),"---")</f>
        <v>0</v>
      </c>
      <c r="X221" s="225" t="str">
        <f>IF(F221&gt;O221,(F221-O221),"---")</f>
        <v>---</v>
      </c>
      <c r="Y221" s="240" t="e">
        <f>SUM(Y148:Y220)</f>
        <v>#REF!</v>
      </c>
      <c r="Z221" s="369" t="e">
        <f>SUM(Z148:Z220)</f>
        <v>#REF!</v>
      </c>
      <c r="AA221" s="216"/>
      <c r="AB221" s="216"/>
    </row>
    <row r="222" spans="1:28" s="1" customFormat="1" ht="15" customHeight="1">
      <c r="A222" s="216"/>
      <c r="B222" s="216"/>
      <c r="C222" s="216"/>
      <c r="D222" s="216"/>
      <c r="E222" s="216"/>
      <c r="F222" s="363" t="s">
        <v>334</v>
      </c>
      <c r="G222" s="216"/>
      <c r="H222" s="216"/>
      <c r="I222" s="216"/>
      <c r="J222" s="216"/>
      <c r="K222" s="216"/>
      <c r="L222" s="366">
        <v>846632</v>
      </c>
      <c r="M222" s="241" t="s">
        <v>31</v>
      </c>
      <c r="N222" s="216"/>
      <c r="O222" s="193"/>
      <c r="P222" s="195"/>
      <c r="Q222" s="195" t="s">
        <v>340</v>
      </c>
      <c r="R222" s="194"/>
      <c r="U222" s="375" t="e">
        <f>SUM(U221*0.029)</f>
        <v>#REF!</v>
      </c>
      <c r="W222" s="219"/>
      <c r="X222" s="216"/>
      <c r="Y222" s="375" t="e">
        <f>SUM(Y221*0.029)</f>
        <v>#REF!</v>
      </c>
      <c r="Z222" s="375" t="e">
        <f>SUM(Z221*0.029)</f>
        <v>#REF!</v>
      </c>
      <c r="AA222" s="216"/>
      <c r="AB222" s="216"/>
    </row>
    <row r="223" spans="1:28" s="1" customFormat="1" ht="15" customHeight="1">
      <c r="A223" s="216"/>
      <c r="B223" s="216"/>
      <c r="C223" s="216"/>
      <c r="D223" s="216"/>
      <c r="E223" s="216"/>
      <c r="F223" s="217"/>
      <c r="G223" s="216"/>
      <c r="H223" s="216"/>
      <c r="I223" s="216"/>
      <c r="J223" s="216"/>
      <c r="K223" s="365" t="s">
        <v>286</v>
      </c>
      <c r="L223" s="364">
        <f>SUM(L221-L222)</f>
        <v>10146171</v>
      </c>
      <c r="M223" s="266" t="s">
        <v>31</v>
      </c>
      <c r="N223" s="216"/>
      <c r="O223" s="193"/>
      <c r="P223" s="195"/>
      <c r="Q223" s="195"/>
      <c r="R223" s="194"/>
      <c r="T223" s="193" t="s">
        <v>48</v>
      </c>
      <c r="U223" s="240" t="e">
        <f>SUM(U221-U222)</f>
        <v>#REF!</v>
      </c>
      <c r="W223" s="219"/>
      <c r="X223" s="216"/>
      <c r="Y223" s="240" t="e">
        <f>SUM(Y221-Y222)</f>
        <v>#REF!</v>
      </c>
      <c r="Z223" s="369" t="e">
        <f>SUM(Z221-Z222)</f>
        <v>#REF!</v>
      </c>
      <c r="AA223" s="216"/>
      <c r="AB223" s="216"/>
    </row>
    <row r="224" spans="1:28" s="1" customFormat="1" ht="15" customHeight="1">
      <c r="A224" s="216"/>
      <c r="B224" s="216"/>
      <c r="C224" s="216"/>
      <c r="D224" s="216"/>
      <c r="E224" s="216"/>
      <c r="F224" s="363" t="s">
        <v>335</v>
      </c>
      <c r="G224" s="216"/>
      <c r="H224" s="216"/>
      <c r="I224" s="216"/>
      <c r="J224" s="216"/>
      <c r="K224" s="216"/>
      <c r="L224" s="366">
        <v>312363</v>
      </c>
      <c r="M224" s="266" t="s">
        <v>31</v>
      </c>
      <c r="N224" s="216"/>
      <c r="O224" s="193"/>
      <c r="P224" s="195"/>
      <c r="Q224" s="195"/>
      <c r="R224" s="194"/>
      <c r="W224" s="219"/>
      <c r="X224" s="216"/>
      <c r="Y224" s="216"/>
      <c r="Z224" s="216"/>
      <c r="AA224" s="216"/>
    </row>
    <row r="225" spans="1:29" s="1" customFormat="1" ht="15" customHeight="1">
      <c r="A225" s="216"/>
      <c r="B225" s="216"/>
      <c r="C225" s="216"/>
      <c r="D225" s="216"/>
      <c r="E225" s="216"/>
      <c r="F225" s="217"/>
      <c r="G225" s="216"/>
      <c r="H225" s="216"/>
      <c r="I225" s="216"/>
      <c r="J225" s="216"/>
      <c r="K225" s="365" t="s">
        <v>286</v>
      </c>
      <c r="L225" s="364">
        <f>SUM(L223:L224)</f>
        <v>10458534</v>
      </c>
      <c r="M225" s="266" t="s">
        <v>31</v>
      </c>
      <c r="N225" s="216"/>
      <c r="O225" s="193"/>
      <c r="P225" s="195"/>
      <c r="Q225" s="195"/>
      <c r="R225" s="194"/>
      <c r="W225" s="219"/>
      <c r="X225" s="216"/>
      <c r="Y225" s="216"/>
      <c r="Z225" s="216"/>
      <c r="AA225" s="216"/>
    </row>
    <row r="226" spans="1:29" s="1" customFormat="1" ht="15" customHeight="1">
      <c r="A226" s="216"/>
      <c r="B226" s="216"/>
      <c r="C226" s="216"/>
      <c r="D226" s="216"/>
      <c r="E226" s="216"/>
      <c r="F226" s="217"/>
      <c r="G226" s="367" t="s">
        <v>336</v>
      </c>
      <c r="H226" s="216"/>
      <c r="I226" s="216"/>
      <c r="J226" s="216"/>
      <c r="K226" s="216"/>
      <c r="L226" s="368">
        <v>227559</v>
      </c>
      <c r="M226" s="266" t="s">
        <v>31</v>
      </c>
      <c r="N226" s="216"/>
      <c r="O226" s="193"/>
      <c r="P226" s="195"/>
      <c r="Q226" s="195"/>
      <c r="R226" s="194"/>
      <c r="W226" s="219"/>
      <c r="X226" s="216"/>
      <c r="Y226" s="216"/>
      <c r="Z226" s="216"/>
      <c r="AA226" s="216"/>
      <c r="AB226" s="216"/>
    </row>
    <row r="227" spans="1:29" s="1" customFormat="1" ht="15" customHeight="1">
      <c r="A227" s="216"/>
      <c r="B227" s="216"/>
      <c r="C227" s="216"/>
      <c r="D227" s="216"/>
      <c r="E227" s="216"/>
      <c r="F227" s="217"/>
      <c r="G227" s="216"/>
      <c r="H227" s="216"/>
      <c r="I227" s="216"/>
      <c r="J227" s="216"/>
      <c r="K227" s="365" t="s">
        <v>286</v>
      </c>
      <c r="L227" s="364">
        <f>SUM(L225:L226)</f>
        <v>10686093</v>
      </c>
      <c r="M227" s="266" t="s">
        <v>31</v>
      </c>
      <c r="N227" s="216"/>
      <c r="O227" s="193"/>
      <c r="P227" s="195"/>
      <c r="Q227" s="195"/>
      <c r="R227" s="194"/>
      <c r="W227" s="219"/>
      <c r="X227" s="216"/>
      <c r="Y227" s="216"/>
      <c r="Z227" s="216"/>
      <c r="AA227" s="216"/>
    </row>
    <row r="228" spans="1:29" s="1" customFormat="1" ht="15" customHeight="1">
      <c r="A228" s="361"/>
      <c r="B228" s="3" t="s">
        <v>206</v>
      </c>
      <c r="F228" s="200"/>
      <c r="G228" s="192"/>
      <c r="H228" s="194"/>
      <c r="I228" s="228"/>
      <c r="J228" s="192"/>
      <c r="K228" s="195"/>
      <c r="L228" s="221"/>
      <c r="M228" s="222"/>
      <c r="W228" s="244"/>
      <c r="AC228" s="189"/>
    </row>
    <row r="229" spans="1:29" s="1" customFormat="1" ht="15" customHeight="1">
      <c r="A229" s="361">
        <v>1</v>
      </c>
      <c r="B229" s="11" t="s">
        <v>207</v>
      </c>
      <c r="F229" s="200"/>
      <c r="G229" s="192"/>
      <c r="H229" s="194"/>
      <c r="I229" s="228"/>
      <c r="J229" s="192"/>
      <c r="K229" s="195"/>
      <c r="L229" s="221"/>
      <c r="M229" s="222"/>
      <c r="W229" s="244"/>
    </row>
    <row r="230" spans="1:29" s="1" customFormat="1" ht="15" customHeight="1">
      <c r="A230" s="361"/>
      <c r="B230" s="11" t="s">
        <v>208</v>
      </c>
      <c r="F230" s="201">
        <v>134.75</v>
      </c>
      <c r="G230" s="192" t="s">
        <v>30</v>
      </c>
      <c r="H230" s="194">
        <v>710</v>
      </c>
      <c r="I230" s="220" t="s">
        <v>29</v>
      </c>
      <c r="J230" s="192">
        <v>0</v>
      </c>
      <c r="K230" s="195" t="s">
        <v>16</v>
      </c>
      <c r="L230" s="221">
        <f>IF(MID(K230,1,2)=("P."),(ROUND(F230*((H230)+(J230/100)),)),IF(MID(K230,1,2)=("%o"),(ROUND(F230*(((H230)+(J230/100))/1000),)),IF(MID(K230,1,2)=("Ea"),(ROUND(F230*((H230)+(J230/100)),)),ROUND(F230*(((H230)+(J230/100))/100),))))</f>
        <v>95673</v>
      </c>
      <c r="M230" s="222" t="s">
        <v>31</v>
      </c>
      <c r="N230" s="216"/>
      <c r="O230" s="201">
        <v>118.13</v>
      </c>
      <c r="P230" s="192" t="s">
        <v>30</v>
      </c>
      <c r="Q230" s="194">
        <v>709</v>
      </c>
      <c r="R230" s="220" t="s">
        <v>29</v>
      </c>
      <c r="S230" s="192">
        <v>0</v>
      </c>
      <c r="T230" s="195" t="s">
        <v>16</v>
      </c>
      <c r="U230" s="221">
        <f>IF(MID(T230,1,2)=("P."),(ROUND(O230*((Q230)+(S230/100)),)),IF(MID(T230,1,2)=("%o"),(ROUND(O230*(((Q230)+(S230/100))/1000),)),IF(MID(T230,1,2)=("Ea"),(ROUND(O230*((Q230)+(S230/100)),)),ROUND(O230*(((Q230)+(S230/100))/100),))))</f>
        <v>83754</v>
      </c>
      <c r="V230" s="222" t="s">
        <v>31</v>
      </c>
      <c r="W230" s="224" t="str">
        <f>IF(O230&gt;=F230,(O230-F230),"---")</f>
        <v>---</v>
      </c>
      <c r="X230" s="225">
        <f>IF(F230&gt;O230,(F230-O230),"---")</f>
        <v>16.620000000000005</v>
      </c>
      <c r="Y230" s="226" t="str">
        <f>IF(U230&gt;L230,(U230-L230),"---")</f>
        <v>---</v>
      </c>
      <c r="Z230" s="226">
        <f>IF(L230&gt;U230,(L230-U230),"---")</f>
        <v>11919</v>
      </c>
      <c r="AA230" s="216"/>
      <c r="AB230" s="216"/>
    </row>
    <row r="231" spans="1:29" s="1" customFormat="1" ht="15" customHeight="1">
      <c r="A231" s="361"/>
      <c r="B231" s="183"/>
      <c r="F231" s="200"/>
      <c r="G231" s="192"/>
      <c r="H231" s="194"/>
      <c r="I231" s="228"/>
      <c r="J231" s="192"/>
      <c r="K231" s="195"/>
      <c r="L231" s="221"/>
      <c r="M231" s="222"/>
      <c r="O231" s="200"/>
      <c r="P231" s="192"/>
      <c r="Q231" s="194"/>
      <c r="R231" s="228"/>
      <c r="S231" s="192"/>
      <c r="T231" s="195"/>
      <c r="U231" s="221"/>
      <c r="V231" s="222"/>
      <c r="W231" s="244"/>
    </row>
    <row r="232" spans="1:29" s="1" customFormat="1" ht="15" customHeight="1">
      <c r="A232" s="361">
        <v>2</v>
      </c>
      <c r="B232" s="11" t="s">
        <v>209</v>
      </c>
      <c r="F232" s="200"/>
      <c r="G232" s="192"/>
      <c r="H232" s="194"/>
      <c r="I232" s="228"/>
      <c r="J232" s="192"/>
      <c r="K232" s="195"/>
      <c r="L232" s="221"/>
      <c r="M232" s="222"/>
      <c r="O232" s="200"/>
      <c r="P232" s="192"/>
      <c r="Q232" s="194"/>
      <c r="R232" s="228"/>
      <c r="S232" s="192"/>
      <c r="T232" s="195"/>
      <c r="U232" s="221"/>
      <c r="V232" s="222"/>
      <c r="W232" s="244"/>
    </row>
    <row r="233" spans="1:29" s="1" customFormat="1" ht="15" customHeight="1">
      <c r="A233" s="361"/>
      <c r="B233" s="50" t="s">
        <v>210</v>
      </c>
      <c r="F233" s="200"/>
      <c r="G233" s="192"/>
      <c r="H233" s="194"/>
      <c r="I233" s="228"/>
      <c r="J233" s="192"/>
      <c r="K233" s="195"/>
      <c r="L233" s="221"/>
      <c r="M233" s="222"/>
      <c r="O233" s="200"/>
      <c r="P233" s="192"/>
      <c r="Q233" s="194"/>
      <c r="R233" s="228"/>
      <c r="S233" s="192"/>
      <c r="T233" s="195"/>
      <c r="U233" s="221"/>
      <c r="V233" s="222"/>
      <c r="W233" s="244"/>
      <c r="AB233" s="216"/>
    </row>
    <row r="234" spans="1:29" s="1" customFormat="1" ht="15" customHeight="1">
      <c r="A234" s="361"/>
      <c r="B234" s="50" t="s">
        <v>211</v>
      </c>
      <c r="F234" s="201">
        <v>104</v>
      </c>
      <c r="G234" s="192" t="s">
        <v>30</v>
      </c>
      <c r="H234" s="194">
        <v>730</v>
      </c>
      <c r="I234" s="220" t="s">
        <v>29</v>
      </c>
      <c r="J234" s="192">
        <v>0</v>
      </c>
      <c r="K234" s="195" t="s">
        <v>16</v>
      </c>
      <c r="L234" s="221">
        <f>IF(MID(K234,1,2)=("P."),(ROUND(F234*((H234)+(J234/100)),)),IF(MID(K234,1,2)=("%o"),(ROUND(F234*(((H234)+(J234/100))/1000),)),IF(MID(K234,1,2)=("Ea"),(ROUND(F234*((H234)+(J234/100)),)),ROUND(F234*(((H234)+(J234/100))/100),))))</f>
        <v>75920</v>
      </c>
      <c r="M234" s="222" t="s">
        <v>31</v>
      </c>
      <c r="N234" s="216"/>
      <c r="O234" s="201">
        <v>237.63</v>
      </c>
      <c r="P234" s="192" t="s">
        <v>30</v>
      </c>
      <c r="Q234" s="194">
        <v>729</v>
      </c>
      <c r="R234" s="220" t="s">
        <v>29</v>
      </c>
      <c r="S234" s="192">
        <v>0</v>
      </c>
      <c r="T234" s="195" t="s">
        <v>16</v>
      </c>
      <c r="U234" s="221">
        <f>IF(MID(T234,1,2)=("P."),(ROUND(O234*((Q234)+(S234/100)),)),IF(MID(T234,1,2)=("%o"),(ROUND(O234*(((Q234)+(S234/100))/1000),)),IF(MID(T234,1,2)=("Ea"),(ROUND(O234*((Q234)+(S234/100)),)),ROUND(O234*(((Q234)+(S234/100))/100),))))</f>
        <v>173232</v>
      </c>
      <c r="V234" s="222" t="s">
        <v>31</v>
      </c>
      <c r="W234" s="224">
        <f>IF(O234&gt;=F234,(O234-F234),"---")</f>
        <v>133.63</v>
      </c>
      <c r="X234" s="225" t="str">
        <f>IF(F234&gt;O234,(F234-O234),"---")</f>
        <v>---</v>
      </c>
      <c r="Y234" s="226">
        <f>IF(U234&gt;L234,(U234-L234),"---")</f>
        <v>97312</v>
      </c>
      <c r="Z234" s="226" t="str">
        <f>IF(L234&gt;U234,(L234-U234),"---")</f>
        <v>---</v>
      </c>
      <c r="AA234" s="216"/>
    </row>
    <row r="235" spans="1:29" s="1" customFormat="1" ht="15" customHeight="1">
      <c r="A235" s="361"/>
      <c r="B235" s="183"/>
      <c r="F235" s="200"/>
      <c r="G235" s="192"/>
      <c r="H235" s="194"/>
      <c r="I235" s="228"/>
      <c r="J235" s="192"/>
      <c r="K235" s="195"/>
      <c r="L235" s="221"/>
      <c r="M235" s="222"/>
      <c r="O235" s="200"/>
      <c r="P235" s="192"/>
      <c r="Q235" s="194"/>
      <c r="R235" s="228"/>
      <c r="S235" s="192"/>
      <c r="T235" s="195"/>
      <c r="U235" s="221"/>
      <c r="V235" s="222"/>
      <c r="W235" s="244"/>
    </row>
    <row r="236" spans="1:29" s="1" customFormat="1" ht="15" customHeight="1">
      <c r="A236" s="361">
        <v>3</v>
      </c>
      <c r="B236" s="11" t="s">
        <v>220</v>
      </c>
      <c r="F236" s="200"/>
      <c r="G236" s="192"/>
      <c r="H236" s="194"/>
      <c r="I236" s="228"/>
      <c r="J236" s="192"/>
      <c r="K236" s="195"/>
      <c r="L236" s="221"/>
      <c r="M236" s="222"/>
      <c r="O236" s="200"/>
      <c r="P236" s="192"/>
      <c r="Q236" s="194"/>
      <c r="R236" s="228"/>
      <c r="S236" s="192"/>
      <c r="T236" s="195"/>
      <c r="U236" s="221"/>
      <c r="V236" s="222"/>
      <c r="W236" s="244"/>
      <c r="AB236" s="216"/>
    </row>
    <row r="237" spans="1:29" s="60" customFormat="1" ht="15" customHeight="1">
      <c r="A237" s="361"/>
      <c r="B237" s="11" t="s">
        <v>221</v>
      </c>
      <c r="C237" s="1"/>
      <c r="D237" s="1"/>
      <c r="E237" s="1"/>
      <c r="F237" s="201">
        <v>104</v>
      </c>
      <c r="G237" s="192" t="s">
        <v>30</v>
      </c>
      <c r="H237" s="194">
        <v>650</v>
      </c>
      <c r="I237" s="220" t="s">
        <v>29</v>
      </c>
      <c r="J237" s="192">
        <v>0</v>
      </c>
      <c r="K237" s="195" t="s">
        <v>16</v>
      </c>
      <c r="L237" s="221">
        <f>IF(MID(K237,1,2)=("P."),(ROUND(F237*((H237)+(J237/100)),)),IF(MID(K237,1,2)=("%o"),(ROUND(F237*(((H237)+(J237/100))/1000),)),IF(MID(K237,1,2)=("Ea"),(ROUND(F237*((H237)+(J237/100)),)),ROUND(F237*(((H237)+(J237/100))/100),))))</f>
        <v>67600</v>
      </c>
      <c r="M237" s="222" t="s">
        <v>31</v>
      </c>
      <c r="N237" s="216"/>
      <c r="O237" s="201">
        <v>127.7</v>
      </c>
      <c r="P237" s="192" t="s">
        <v>30</v>
      </c>
      <c r="Q237" s="194">
        <v>649</v>
      </c>
      <c r="R237" s="220" t="s">
        <v>29</v>
      </c>
      <c r="S237" s="192">
        <v>0</v>
      </c>
      <c r="T237" s="195" t="s">
        <v>16</v>
      </c>
      <c r="U237" s="221">
        <f>IF(MID(T237,1,2)=("P."),(ROUND(O237*((Q237)+(S237/100)),)),IF(MID(T237,1,2)=("%o"),(ROUND(O237*(((Q237)+(S237/100))/1000),)),IF(MID(T237,1,2)=("Ea"),(ROUND(O237*((Q237)+(S237/100)),)),ROUND(O237*(((Q237)+(S237/100))/100),))))</f>
        <v>82877</v>
      </c>
      <c r="V237" s="222" t="s">
        <v>31</v>
      </c>
      <c r="W237" s="224">
        <f>IF(O237&gt;=F237,(O237-F237),"---")</f>
        <v>23.700000000000003</v>
      </c>
      <c r="X237" s="225" t="str">
        <f>IF(F237&gt;O237,(F237-O237),"---")</f>
        <v>---</v>
      </c>
      <c r="Y237" s="226">
        <f>IF(U237&gt;L237,(U237-L237),"---")</f>
        <v>15277</v>
      </c>
      <c r="Z237" s="226" t="str">
        <f>IF(L237&gt;U237,(L237-U237),"---")</f>
        <v>---</v>
      </c>
      <c r="AA237" s="216"/>
      <c r="AB237" s="1"/>
      <c r="AC237" s="1"/>
    </row>
    <row r="238" spans="1:29" s="60" customFormat="1" ht="15" customHeight="1">
      <c r="A238" s="361"/>
      <c r="B238" s="183"/>
      <c r="C238" s="1"/>
      <c r="D238" s="1"/>
      <c r="E238" s="1"/>
      <c r="F238" s="200"/>
      <c r="G238" s="192"/>
      <c r="H238" s="194"/>
      <c r="I238" s="228"/>
      <c r="J238" s="192"/>
      <c r="K238" s="195"/>
      <c r="L238" s="221"/>
      <c r="M238" s="222"/>
      <c r="N238" s="1"/>
      <c r="O238" s="200"/>
      <c r="P238" s="192"/>
      <c r="Q238" s="194"/>
      <c r="R238" s="228"/>
      <c r="S238" s="192"/>
      <c r="T238" s="195"/>
      <c r="U238" s="221"/>
      <c r="V238" s="222"/>
      <c r="W238" s="244"/>
      <c r="X238" s="1"/>
      <c r="Y238" s="1"/>
      <c r="Z238" s="1"/>
      <c r="AA238" s="1"/>
      <c r="AB238" s="1"/>
      <c r="AC238" s="1"/>
    </row>
    <row r="239" spans="1:29" s="60" customFormat="1" ht="15" customHeight="1">
      <c r="A239" s="361">
        <v>4</v>
      </c>
      <c r="B239" s="11" t="s">
        <v>226</v>
      </c>
      <c r="C239" s="1"/>
      <c r="D239" s="1"/>
      <c r="E239" s="1"/>
      <c r="F239" s="200"/>
      <c r="G239" s="192"/>
      <c r="H239" s="194"/>
      <c r="I239" s="228"/>
      <c r="J239" s="192"/>
      <c r="K239" s="195"/>
      <c r="L239" s="221"/>
      <c r="M239" s="222"/>
      <c r="N239" s="1"/>
      <c r="O239" s="200"/>
      <c r="P239" s="192"/>
      <c r="Q239" s="194"/>
      <c r="R239" s="228"/>
      <c r="S239" s="192"/>
      <c r="T239" s="195"/>
      <c r="U239" s="221"/>
      <c r="V239" s="222"/>
      <c r="W239" s="244"/>
      <c r="X239" s="1"/>
      <c r="Y239" s="1"/>
      <c r="Z239" s="1"/>
      <c r="AA239" s="1"/>
      <c r="AB239" s="1"/>
      <c r="AC239" s="1"/>
    </row>
    <row r="240" spans="1:29" s="60" customFormat="1" ht="15" customHeight="1">
      <c r="A240" s="361"/>
      <c r="B240" s="324" t="s">
        <v>227</v>
      </c>
      <c r="C240" s="1"/>
      <c r="D240" s="1"/>
      <c r="E240" s="1"/>
      <c r="F240" s="201"/>
      <c r="G240" s="192" t="s">
        <v>30</v>
      </c>
      <c r="H240" s="194">
        <v>350</v>
      </c>
      <c r="I240" s="220" t="s">
        <v>29</v>
      </c>
      <c r="J240" s="192">
        <v>0</v>
      </c>
      <c r="K240" s="195" t="s">
        <v>16</v>
      </c>
      <c r="L240" s="221">
        <f>IF(MID(K240,1,2)=("P."),(ROUND(F240*((H240)+(J240/100)),)),IF(MID(K240,1,2)=("%o"),(ROUND(F240*(((H240)+(J240/100))/1000),)),IF(MID(K240,1,2)=("Ea"),(ROUND(F240*((H240)+(J240/100)),)),ROUND(F240*(((H240)+(J240/100))/100),))))</f>
        <v>0</v>
      </c>
      <c r="M240" s="222" t="s">
        <v>31</v>
      </c>
      <c r="N240" s="216"/>
      <c r="O240" s="201">
        <v>2412.88</v>
      </c>
      <c r="P240" s="192" t="s">
        <v>30</v>
      </c>
      <c r="Q240" s="194">
        <v>350</v>
      </c>
      <c r="R240" s="220" t="s">
        <v>29</v>
      </c>
      <c r="S240" s="192">
        <v>0</v>
      </c>
      <c r="T240" s="195" t="s">
        <v>16</v>
      </c>
      <c r="U240" s="221">
        <f>IF(MID(T240,1,2)=("P."),(ROUND(O240*((Q240)+(S240/100)),)),IF(MID(T240,1,2)=("%o"),(ROUND(O240*(((Q240)+(S240/100))/1000),)),IF(MID(T240,1,2)=("Ea"),(ROUND(O240*((Q240)+(S240/100)),)),ROUND(O240*(((Q240)+(S240/100))/100),))))</f>
        <v>844508</v>
      </c>
      <c r="V240" s="222" t="s">
        <v>31</v>
      </c>
      <c r="W240" s="224">
        <f>IF(O240&gt;=F240,(O240-F240),"---")</f>
        <v>2412.88</v>
      </c>
      <c r="X240" s="225" t="str">
        <f>IF(F240&gt;O240,(F240-O240),"---")</f>
        <v>---</v>
      </c>
      <c r="Y240" s="226">
        <f>IF(U240&gt;L240,(U240-L240),"---")</f>
        <v>844508</v>
      </c>
      <c r="Z240" s="226" t="str">
        <f>IF(L240&gt;U240,(L240-U240),"---")</f>
        <v>---</v>
      </c>
      <c r="AA240" s="216"/>
      <c r="AB240" s="216"/>
      <c r="AC240" s="1"/>
    </row>
    <row r="241" spans="1:29" s="60" customFormat="1" ht="15" customHeight="1">
      <c r="A241" s="361"/>
      <c r="B241" s="183"/>
      <c r="C241" s="1"/>
      <c r="D241" s="1"/>
      <c r="E241" s="1"/>
      <c r="F241" s="200"/>
      <c r="G241" s="192"/>
      <c r="H241" s="194"/>
      <c r="I241" s="228"/>
      <c r="J241" s="192"/>
      <c r="K241" s="195"/>
      <c r="L241" s="221"/>
      <c r="M241" s="222"/>
      <c r="N241" s="1"/>
      <c r="O241" s="200"/>
      <c r="P241" s="192"/>
      <c r="Q241" s="194"/>
      <c r="R241" s="228"/>
      <c r="S241" s="192"/>
      <c r="T241" s="195"/>
      <c r="U241" s="221"/>
      <c r="V241" s="222"/>
      <c r="W241" s="244"/>
      <c r="X241" s="1"/>
      <c r="Y241" s="1"/>
      <c r="Z241" s="1"/>
      <c r="AA241" s="1"/>
      <c r="AB241" s="1"/>
      <c r="AC241" s="1"/>
    </row>
    <row r="242" spans="1:29" s="60" customFormat="1" ht="15" customHeight="1">
      <c r="A242" s="361">
        <v>5</v>
      </c>
      <c r="B242" s="326" t="s">
        <v>228</v>
      </c>
      <c r="C242" s="1"/>
      <c r="D242" s="1"/>
      <c r="E242" s="1"/>
      <c r="F242" s="267"/>
      <c r="G242" s="1"/>
      <c r="H242" s="268"/>
      <c r="I242" s="269"/>
      <c r="J242" s="270"/>
      <c r="K242" s="195"/>
      <c r="L242" s="262"/>
      <c r="M242" s="271"/>
      <c r="N242" s="1"/>
      <c r="O242" s="267"/>
      <c r="P242" s="1"/>
      <c r="Q242" s="268"/>
      <c r="R242" s="269"/>
      <c r="S242" s="270"/>
      <c r="T242" s="195"/>
      <c r="U242" s="262"/>
      <c r="V242" s="271"/>
      <c r="W242" s="244"/>
      <c r="X242" s="1"/>
      <c r="Y242" s="1"/>
      <c r="Z242" s="1"/>
      <c r="AA242" s="1"/>
      <c r="AB242" s="1"/>
      <c r="AC242" s="1"/>
    </row>
    <row r="243" spans="1:29" s="60" customFormat="1" ht="15" customHeight="1">
      <c r="A243" s="361"/>
      <c r="B243" s="326" t="s">
        <v>229</v>
      </c>
      <c r="C243" s="1"/>
      <c r="D243" s="1"/>
      <c r="E243" s="1"/>
      <c r="F243" s="267"/>
      <c r="G243" s="1"/>
      <c r="H243" s="268"/>
      <c r="I243" s="269"/>
      <c r="J243" s="270"/>
      <c r="K243" s="195"/>
      <c r="L243" s="262"/>
      <c r="M243" s="271"/>
      <c r="N243" s="1"/>
      <c r="O243" s="267"/>
      <c r="P243" s="1"/>
      <c r="Q243" s="268"/>
      <c r="R243" s="269"/>
      <c r="S243" s="270"/>
      <c r="T243" s="195"/>
      <c r="U243" s="262"/>
      <c r="V243" s="271"/>
      <c r="W243" s="244"/>
      <c r="X243" s="1"/>
      <c r="Y243" s="1"/>
      <c r="Z243" s="1"/>
      <c r="AA243" s="1"/>
      <c r="AB243" s="1"/>
      <c r="AC243" s="1"/>
    </row>
    <row r="244" spans="1:29" s="60" customFormat="1" ht="15" customHeight="1">
      <c r="A244" s="361"/>
      <c r="B244" s="326" t="s">
        <v>230</v>
      </c>
      <c r="C244" s="1"/>
      <c r="D244" s="1"/>
      <c r="E244" s="1"/>
      <c r="F244" s="201"/>
      <c r="G244" s="192" t="s">
        <v>30</v>
      </c>
      <c r="H244" s="194">
        <v>350</v>
      </c>
      <c r="I244" s="220" t="s">
        <v>29</v>
      </c>
      <c r="J244" s="192">
        <v>0</v>
      </c>
      <c r="K244" s="195" t="s">
        <v>16</v>
      </c>
      <c r="L244" s="221">
        <f>IF(MID(K244,1,2)=("P."),(ROUND(F244*((H244)+(J244/100)),)),IF(MID(K244,1,2)=("%o"),(ROUND(F244*(((H244)+(J244/100))/1000),)),IF(MID(K244,1,2)=("Ea"),(ROUND(F244*((H244)+(J244/100)),)),ROUND(F244*(((H244)+(J244/100))/100),))))</f>
        <v>0</v>
      </c>
      <c r="M244" s="222" t="s">
        <v>31</v>
      </c>
      <c r="N244" s="216"/>
      <c r="O244" s="201">
        <v>3289.66</v>
      </c>
      <c r="P244" s="192" t="s">
        <v>30</v>
      </c>
      <c r="Q244" s="194">
        <v>350</v>
      </c>
      <c r="R244" s="220" t="s">
        <v>29</v>
      </c>
      <c r="S244" s="192">
        <v>0</v>
      </c>
      <c r="T244" s="195" t="s">
        <v>16</v>
      </c>
      <c r="U244" s="221">
        <f>IF(MID(T244,1,2)=("P."),(ROUND(O244*((Q244)+(S244/100)),)),IF(MID(T244,1,2)=("%o"),(ROUND(O244*(((Q244)+(S244/100))/1000),)),IF(MID(T244,1,2)=("Ea"),(ROUND(O244*((Q244)+(S244/100)),)),ROUND(O244*(((Q244)+(S244/100))/100),))))</f>
        <v>1151381</v>
      </c>
      <c r="V244" s="222" t="s">
        <v>31</v>
      </c>
      <c r="W244" s="224">
        <f>IF(O244&gt;=F244,(O244-F244),"---")</f>
        <v>3289.66</v>
      </c>
      <c r="X244" s="225" t="str">
        <f>IF(F244&gt;O244,(F244-O244),"---")</f>
        <v>---</v>
      </c>
      <c r="Y244" s="226">
        <f>IF(U244&gt;L244,(U244-L244),"---")</f>
        <v>1151381</v>
      </c>
      <c r="Z244" s="226" t="str">
        <f>IF(L244&gt;U244,(L244-U244),"---")</f>
        <v>---</v>
      </c>
      <c r="AA244" s="216"/>
      <c r="AB244" s="1"/>
      <c r="AC244" s="1"/>
    </row>
    <row r="245" spans="1:29" s="60" customFormat="1" ht="15" customHeight="1">
      <c r="A245" s="361"/>
      <c r="C245" s="1"/>
      <c r="D245" s="1"/>
      <c r="E245" s="1"/>
      <c r="F245" s="267"/>
      <c r="G245" s="1"/>
      <c r="H245" s="268"/>
      <c r="I245" s="269"/>
      <c r="J245" s="270"/>
      <c r="K245" s="195"/>
      <c r="L245" s="262"/>
      <c r="M245" s="271"/>
      <c r="N245" s="1"/>
      <c r="O245" s="267"/>
      <c r="P245" s="1"/>
      <c r="Q245" s="268"/>
      <c r="R245" s="269"/>
      <c r="S245" s="270"/>
      <c r="T245" s="195"/>
      <c r="U245" s="262"/>
      <c r="V245" s="271"/>
      <c r="W245" s="224"/>
      <c r="X245" s="225"/>
      <c r="Y245" s="226"/>
      <c r="Z245" s="226"/>
      <c r="AA245" s="1"/>
      <c r="AB245" s="1"/>
    </row>
    <row r="246" spans="1:29" s="19" customFormat="1" ht="15" customHeight="1">
      <c r="A246" s="371">
        <v>6</v>
      </c>
      <c r="B246" s="326" t="s">
        <v>337</v>
      </c>
      <c r="C246" s="1"/>
      <c r="D246" s="1"/>
      <c r="E246" s="1"/>
      <c r="F246" s="201"/>
      <c r="G246" s="192"/>
      <c r="H246" s="194"/>
      <c r="I246" s="220"/>
      <c r="J246" s="192"/>
      <c r="K246" s="195"/>
      <c r="L246" s="221"/>
      <c r="M246" s="222"/>
      <c r="N246" s="216"/>
      <c r="O246" s="201"/>
      <c r="P246" s="192"/>
      <c r="Q246" s="194"/>
      <c r="R246" s="220"/>
      <c r="S246" s="192"/>
      <c r="T246" s="195"/>
      <c r="U246" s="221"/>
      <c r="V246" s="222"/>
      <c r="W246" s="224"/>
      <c r="X246" s="225"/>
      <c r="Y246" s="226"/>
      <c r="Z246" s="226"/>
      <c r="AA246" s="216"/>
      <c r="AB246" s="1"/>
      <c r="AC246" s="60"/>
    </row>
    <row r="247" spans="1:29" s="90" customFormat="1" ht="15" customHeight="1">
      <c r="A247" s="371"/>
      <c r="B247" s="19" t="s">
        <v>338</v>
      </c>
      <c r="C247" s="1"/>
      <c r="D247" s="1"/>
      <c r="E247" s="1"/>
      <c r="F247" s="201">
        <v>4</v>
      </c>
      <c r="G247" s="192" t="s">
        <v>231</v>
      </c>
      <c r="H247" s="194">
        <v>5500</v>
      </c>
      <c r="I247" s="220" t="s">
        <v>29</v>
      </c>
      <c r="J247" s="192">
        <v>0</v>
      </c>
      <c r="K247" s="195" t="s">
        <v>232</v>
      </c>
      <c r="L247" s="221">
        <f>IF(MID(K247,1,2)=("P."),(ROUND(F247*((H247)+(J247/100)),)),IF(MID(K247,1,2)=("%o"),(ROUND(F247*(((H247)+(J247/100))/1000),)),IF(MID(K247,1,2)=("Ea"),(ROUND(F247*((H247)+(J247/100)),)),ROUND(F247*(((H247)+(J247/100))/100),))))</f>
        <v>22000</v>
      </c>
      <c r="M247" s="222" t="s">
        <v>31</v>
      </c>
      <c r="N247" s="216"/>
      <c r="O247" s="201"/>
      <c r="P247" s="192" t="s">
        <v>231</v>
      </c>
      <c r="Q247" s="194">
        <v>5500</v>
      </c>
      <c r="R247" s="220" t="s">
        <v>29</v>
      </c>
      <c r="S247" s="192">
        <v>0</v>
      </c>
      <c r="T247" s="195" t="s">
        <v>232</v>
      </c>
      <c r="U247" s="221">
        <f>IF(MID(T247,1,2)=("P."),(ROUND(O247*((Q247)+(S247/100)),)),IF(MID(T247,1,2)=("%o"),(ROUND(O247*(((Q247)+(S247/100))/1000),)),IF(MID(T247,1,2)=("Ea"),(ROUND(O247*((Q247)+(S247/100)),)),ROUND(O247*(((Q247)+(S247/100))/100),))))</f>
        <v>0</v>
      </c>
      <c r="V247" s="222" t="s">
        <v>31</v>
      </c>
      <c r="W247" s="224" t="str">
        <f>IF(O247&gt;=F247,(O247-F247),"---")</f>
        <v>---</v>
      </c>
      <c r="X247" s="225">
        <f>IF(F247&gt;O247,(F247-O247),"---")</f>
        <v>4</v>
      </c>
      <c r="Y247" s="226" t="str">
        <f>IF(U247&gt;L247,(U247-L247),"---")</f>
        <v>---</v>
      </c>
      <c r="Z247" s="226">
        <f>IF(L247&gt;U247,(L247-U247),"---")</f>
        <v>22000</v>
      </c>
      <c r="AA247" s="216"/>
      <c r="AB247" s="216"/>
      <c r="AC247" s="60"/>
    </row>
    <row r="248" spans="1:29" s="90" customFormat="1" ht="15" customHeight="1">
      <c r="A248" s="372"/>
      <c r="B248" s="19"/>
      <c r="C248" s="1"/>
      <c r="D248" s="1"/>
      <c r="E248" s="1"/>
      <c r="F248" s="201"/>
      <c r="G248" s="192"/>
      <c r="H248" s="194"/>
      <c r="I248" s="220"/>
      <c r="J248" s="192"/>
      <c r="K248" s="195"/>
      <c r="L248" s="221"/>
      <c r="M248" s="222"/>
      <c r="N248" s="216"/>
      <c r="O248" s="201"/>
      <c r="P248" s="192"/>
      <c r="Q248" s="194"/>
      <c r="R248" s="220"/>
      <c r="S248" s="192"/>
      <c r="T248" s="195"/>
      <c r="U248" s="221"/>
      <c r="V248" s="222"/>
      <c r="W248" s="224"/>
      <c r="X248" s="225"/>
      <c r="Y248" s="226"/>
      <c r="Z248" s="226"/>
      <c r="AA248" s="216"/>
      <c r="AB248" s="216"/>
      <c r="AC248" s="60"/>
    </row>
    <row r="249" spans="1:29" s="60" customFormat="1" ht="15.75">
      <c r="A249" s="372">
        <v>7</v>
      </c>
      <c r="B249" s="11" t="s">
        <v>299</v>
      </c>
      <c r="C249" s="1"/>
      <c r="D249" s="1"/>
      <c r="E249" s="1"/>
      <c r="F249" s="201"/>
      <c r="G249" s="192"/>
      <c r="H249" s="194"/>
      <c r="I249" s="220"/>
      <c r="J249" s="192"/>
      <c r="K249" s="195"/>
      <c r="L249" s="221"/>
      <c r="M249" s="222"/>
      <c r="N249" s="216"/>
      <c r="O249" s="201"/>
      <c r="P249" s="192"/>
      <c r="Q249" s="194"/>
      <c r="R249" s="220"/>
      <c r="S249" s="192"/>
      <c r="T249" s="195"/>
      <c r="U249" s="221"/>
      <c r="V249" s="222"/>
      <c r="W249" s="224"/>
      <c r="X249" s="225"/>
      <c r="Y249" s="226"/>
      <c r="Z249" s="226"/>
      <c r="AA249" s="216"/>
      <c r="AB249" s="216"/>
    </row>
    <row r="250" spans="1:29" s="60" customFormat="1" ht="15.75">
      <c r="A250" s="361"/>
      <c r="B250" s="11" t="s">
        <v>300</v>
      </c>
      <c r="C250" s="1"/>
      <c r="D250" s="1"/>
      <c r="E250" s="1"/>
      <c r="F250" s="201"/>
      <c r="G250" s="192" t="s">
        <v>30</v>
      </c>
      <c r="H250" s="194">
        <v>170</v>
      </c>
      <c r="I250" s="220" t="s">
        <v>29</v>
      </c>
      <c r="J250" s="192">
        <v>0</v>
      </c>
      <c r="K250" s="195" t="s">
        <v>16</v>
      </c>
      <c r="L250" s="221">
        <f>IF(MID(K250,1,2)=("P."),(ROUND(F250*((H250)+(J250/100)),)),IF(MID(K250,1,2)=("%o"),(ROUND(F250*(((H250)+(J250/100))/1000),)),IF(MID(K250,1,2)=("Ea"),(ROUND(F250*((H250)+(J250/100)),)),ROUND(F250*(((H250)+(J250/100))/100),))))</f>
        <v>0</v>
      </c>
      <c r="M250" s="222" t="s">
        <v>31</v>
      </c>
      <c r="N250" s="216"/>
      <c r="O250" s="201">
        <v>11775.34</v>
      </c>
      <c r="P250" s="192" t="s">
        <v>30</v>
      </c>
      <c r="Q250" s="194">
        <v>170</v>
      </c>
      <c r="R250" s="220" t="s">
        <v>29</v>
      </c>
      <c r="S250" s="192">
        <v>0</v>
      </c>
      <c r="T250" s="195" t="s">
        <v>16</v>
      </c>
      <c r="U250" s="221">
        <f>IF(MID(T250,1,2)=("P."),(ROUND(O250*((Q250)+(S250/100)),)),IF(MID(T250,1,2)=("%o"),(ROUND(O250*(((Q250)+(S250/100))/1000),)),IF(MID(T250,1,2)=("Ea"),(ROUND(O250*((Q250)+(S250/100)),)),ROUND(O250*(((Q250)+(S250/100))/100),))))</f>
        <v>2001808</v>
      </c>
      <c r="V250" s="222" t="s">
        <v>31</v>
      </c>
      <c r="W250" s="224">
        <f>IF(O250&gt;=F250,(O250-F250),"---")</f>
        <v>11775.34</v>
      </c>
      <c r="X250" s="225" t="str">
        <f>IF(F250&gt;O250,(F250-O250),"---")</f>
        <v>---</v>
      </c>
      <c r="Y250" s="226">
        <f>IF(U250&gt;L250,(U250-L250),"---")</f>
        <v>2001808</v>
      </c>
      <c r="Z250" s="226" t="str">
        <f>IF(L250&gt;U250,(L250-U250),"---")</f>
        <v>---</v>
      </c>
      <c r="AA250" s="216"/>
      <c r="AB250" s="216"/>
    </row>
    <row r="251" spans="1:29" s="60" customFormat="1" ht="15">
      <c r="A251" s="361"/>
      <c r="B251" s="1"/>
      <c r="C251" s="1"/>
      <c r="D251" s="1"/>
      <c r="E251" s="1"/>
      <c r="F251" s="200"/>
      <c r="G251" s="192"/>
      <c r="H251" s="194"/>
      <c r="I251" s="228"/>
      <c r="J251" s="192"/>
      <c r="K251" s="193" t="s">
        <v>56</v>
      </c>
      <c r="L251" s="240">
        <f>SUM(L230:L247)</f>
        <v>261193</v>
      </c>
      <c r="M251" s="266" t="s">
        <v>31</v>
      </c>
      <c r="N251" s="1"/>
      <c r="O251" s="200"/>
      <c r="P251" s="192"/>
      <c r="Q251" s="194"/>
      <c r="R251" s="228"/>
      <c r="S251" s="192"/>
      <c r="T251" s="193" t="s">
        <v>56</v>
      </c>
      <c r="U251" s="240">
        <f>SUM(U230:U250)</f>
        <v>4337560</v>
      </c>
      <c r="V251" s="266" t="s">
        <v>31</v>
      </c>
      <c r="W251" s="224">
        <f>IF(O251&gt;=F251,(O251-F251),"---")</f>
        <v>0</v>
      </c>
      <c r="X251" s="225" t="str">
        <f>IF(F251&gt;O251,(F251-O251),"---")</f>
        <v>---</v>
      </c>
      <c r="Y251" s="240">
        <f>SUM(Y230:Y250)</f>
        <v>4110286</v>
      </c>
      <c r="Z251" s="240">
        <f>SUM(Z230:Z250)</f>
        <v>33919</v>
      </c>
      <c r="AA251" s="1"/>
      <c r="AB251" s="1"/>
    </row>
    <row r="252" spans="1:29" ht="15">
      <c r="A252" s="361"/>
      <c r="B252" s="1"/>
      <c r="C252" s="1"/>
      <c r="D252" s="1"/>
      <c r="E252" s="1"/>
      <c r="F252" s="200"/>
      <c r="G252" s="192"/>
      <c r="H252" s="194"/>
      <c r="I252" s="228"/>
      <c r="J252" s="192"/>
      <c r="K252" s="193"/>
      <c r="L252" s="240"/>
      <c r="M252" s="266"/>
      <c r="N252" s="1"/>
      <c r="O252" s="200"/>
      <c r="P252" s="192"/>
      <c r="Q252" s="194"/>
      <c r="R252" s="228"/>
      <c r="S252" s="192"/>
      <c r="T252" s="193"/>
      <c r="U252" s="240"/>
      <c r="V252" s="266"/>
      <c r="W252" s="224"/>
      <c r="X252" s="225"/>
      <c r="Y252" s="226"/>
      <c r="Z252" s="226"/>
      <c r="AA252" s="1"/>
      <c r="AB252" s="1"/>
      <c r="AC252" s="60"/>
    </row>
    <row r="253" spans="1:29" ht="15">
      <c r="A253" s="361"/>
      <c r="B253" s="1"/>
      <c r="C253" s="1"/>
      <c r="D253" s="1"/>
      <c r="E253" s="1"/>
      <c r="F253" s="200"/>
      <c r="G253" s="192"/>
      <c r="H253" s="194"/>
      <c r="I253" s="228"/>
      <c r="J253" s="192"/>
      <c r="K253" s="193" t="s">
        <v>161</v>
      </c>
      <c r="L253" s="272">
        <f>L251+L227</f>
        <v>10947286</v>
      </c>
      <c r="M253" s="273" t="s">
        <v>31</v>
      </c>
      <c r="N253" s="1"/>
      <c r="O253" s="1"/>
      <c r="P253" s="1"/>
      <c r="Q253" s="1"/>
      <c r="R253" s="1"/>
      <c r="S253" s="1"/>
      <c r="T253" s="193" t="s">
        <v>161</v>
      </c>
      <c r="U253" s="272" t="e">
        <f>SUM(U251+U223)</f>
        <v>#REF!</v>
      </c>
      <c r="V253" s="273" t="s">
        <v>31</v>
      </c>
      <c r="W253" s="224">
        <f>IF(O253&gt;=F253,(O253-F253),"---")</f>
        <v>0</v>
      </c>
      <c r="X253" s="225" t="str">
        <f>IF(F253&gt;O253,(F253-O253),"---")</f>
        <v>---</v>
      </c>
      <c r="Y253" s="272" t="e">
        <f>SUM(Y251+Y223)</f>
        <v>#REF!</v>
      </c>
      <c r="Z253" s="374" t="e">
        <f>SUM(Z251+Z223)</f>
        <v>#REF!</v>
      </c>
      <c r="AA253" s="1"/>
      <c r="AB253" s="1"/>
      <c r="AC253" s="60"/>
    </row>
    <row r="254" spans="1:29" ht="15">
      <c r="A254" s="372"/>
      <c r="B254" s="1"/>
      <c r="C254" s="1"/>
      <c r="D254" s="1"/>
      <c r="E254" s="1"/>
      <c r="F254" s="200"/>
      <c r="G254" s="192"/>
      <c r="H254" s="194"/>
      <c r="I254" s="228"/>
      <c r="J254" s="192"/>
      <c r="K254" s="193"/>
      <c r="L254" s="376"/>
      <c r="M254" s="377"/>
      <c r="N254" s="1"/>
      <c r="O254" s="1"/>
      <c r="P254" s="1"/>
      <c r="Q254" s="1"/>
      <c r="R254" s="1"/>
      <c r="S254" s="1"/>
      <c r="T254" s="193"/>
      <c r="U254" s="376"/>
      <c r="V254" s="378"/>
      <c r="W254" s="224"/>
      <c r="X254" s="225"/>
      <c r="Y254" s="376"/>
      <c r="Z254" s="379"/>
      <c r="AA254" s="1"/>
      <c r="AB254" s="1"/>
      <c r="AC254" s="60"/>
    </row>
    <row r="255" spans="1:29" ht="15.75">
      <c r="A255" s="372"/>
      <c r="B255" s="354" t="s">
        <v>341</v>
      </c>
      <c r="C255" s="1"/>
      <c r="D255" s="1"/>
      <c r="E255" s="1"/>
      <c r="F255" s="200"/>
      <c r="G255" s="192"/>
      <c r="H255" s="194"/>
      <c r="I255" s="228"/>
      <c r="J255" s="192"/>
      <c r="K255" s="193"/>
      <c r="L255" s="376"/>
      <c r="M255" s="377"/>
      <c r="N255" s="1"/>
      <c r="O255" s="1"/>
      <c r="P255" s="1"/>
      <c r="Q255" s="1"/>
      <c r="R255" s="1"/>
      <c r="S255" s="1"/>
      <c r="T255" s="193"/>
      <c r="U255" s="376"/>
      <c r="V255" s="378"/>
      <c r="W255" s="224"/>
      <c r="X255" s="225"/>
      <c r="Y255" s="376"/>
      <c r="Z255" s="379"/>
      <c r="AA255" s="1"/>
      <c r="AB255" s="1"/>
      <c r="AC255" s="19"/>
    </row>
    <row r="256" spans="1:29" ht="15.75">
      <c r="A256" s="372">
        <v>1</v>
      </c>
      <c r="B256" s="50" t="s">
        <v>238</v>
      </c>
      <c r="C256" s="1"/>
      <c r="D256" s="1"/>
      <c r="E256" s="1"/>
      <c r="F256" s="200"/>
      <c r="G256" s="192"/>
      <c r="H256" s="194"/>
      <c r="I256" s="228"/>
      <c r="J256" s="192"/>
      <c r="K256" s="193"/>
      <c r="L256" s="376"/>
      <c r="M256" s="377"/>
      <c r="N256" s="1"/>
      <c r="O256" s="1"/>
      <c r="P256" s="1"/>
      <c r="Q256" s="1"/>
      <c r="R256" s="1"/>
      <c r="S256" s="1"/>
      <c r="T256" s="193"/>
      <c r="U256" s="376"/>
      <c r="V256" s="378"/>
      <c r="W256" s="224"/>
      <c r="X256" s="225"/>
      <c r="Y256" s="376"/>
      <c r="Z256" s="379"/>
      <c r="AA256" s="1"/>
      <c r="AB256" s="1"/>
      <c r="AC256" s="90"/>
    </row>
    <row r="257" spans="1:29" ht="15.75">
      <c r="A257" s="372"/>
      <c r="B257" s="50" t="s">
        <v>239</v>
      </c>
      <c r="C257" s="1"/>
      <c r="D257" s="1"/>
      <c r="E257" s="1"/>
      <c r="F257" s="201">
        <v>16</v>
      </c>
      <c r="G257" s="192" t="s">
        <v>245</v>
      </c>
      <c r="H257" s="194">
        <v>6166</v>
      </c>
      <c r="I257" s="220" t="s">
        <v>29</v>
      </c>
      <c r="J257" s="192">
        <v>60</v>
      </c>
      <c r="K257" s="195" t="s">
        <v>232</v>
      </c>
      <c r="L257" s="221">
        <f>IF(MID(K257,1,2)=("P."),(ROUND(F257*((H257)+(J257/100)),)),IF(MID(K257,1,2)=("%o"),(ROUND(F257*(((H257)+(J257/100))/1000),)),IF(MID(K257,1,2)=("Ea"),(ROUND(F257*((H257)+(J257/100)),)),ROUND(F257*(((H257)+(J257/100))/100),))))</f>
        <v>98666</v>
      </c>
      <c r="M257" s="222" t="s">
        <v>31</v>
      </c>
      <c r="N257" s="216"/>
      <c r="O257" s="201">
        <v>16</v>
      </c>
      <c r="P257" s="192" t="s">
        <v>245</v>
      </c>
      <c r="Q257" s="194">
        <v>6166</v>
      </c>
      <c r="R257" s="220" t="s">
        <v>29</v>
      </c>
      <c r="S257" s="192">
        <v>60</v>
      </c>
      <c r="T257" s="195" t="s">
        <v>232</v>
      </c>
      <c r="U257" s="221">
        <f>IF(MID(T257,1,2)=("P."),(ROUND(O257*((Q257)+(S257/100)),)),IF(MID(T257,1,2)=("%o"),(ROUND(O257*(((Q257)+(S257/100))/1000),)),IF(MID(T257,1,2)=("Ea"),(ROUND(O257*((Q257)+(S257/100)),)),ROUND(O257*(((Q257)+(S257/100))/100),))))</f>
        <v>98666</v>
      </c>
      <c r="V257" s="222" t="s">
        <v>31</v>
      </c>
      <c r="W257" s="224">
        <f>IF(O257&gt;=F257,(O257-F257),"---")</f>
        <v>0</v>
      </c>
      <c r="X257" s="225" t="str">
        <f>IF(F257&gt;O257,(F257-O257),"---")</f>
        <v>---</v>
      </c>
      <c r="Y257" s="226" t="str">
        <f>IF(U257&gt;L257,(U257-L257),"---")</f>
        <v>---</v>
      </c>
      <c r="Z257" s="226" t="str">
        <f>IF(L257&gt;U257,(L257-U257),"---")</f>
        <v>---</v>
      </c>
      <c r="AA257" s="216"/>
      <c r="AB257" s="216"/>
      <c r="AC257" s="90"/>
    </row>
    <row r="258" spans="1:29" ht="15">
      <c r="A258" s="372"/>
      <c r="B258" s="1"/>
      <c r="C258" s="1"/>
      <c r="D258" s="1"/>
      <c r="E258" s="1"/>
      <c r="F258" s="200"/>
      <c r="G258" s="192"/>
      <c r="H258" s="194"/>
      <c r="I258" s="228"/>
      <c r="J258" s="192"/>
      <c r="K258" s="193"/>
      <c r="L258" s="376"/>
      <c r="M258" s="377"/>
      <c r="N258" s="1"/>
      <c r="O258" s="1"/>
      <c r="P258" s="1"/>
      <c r="Q258" s="1"/>
      <c r="R258" s="1"/>
      <c r="S258" s="1"/>
      <c r="T258" s="193"/>
      <c r="U258" s="376"/>
      <c r="V258" s="378"/>
      <c r="W258" s="224"/>
      <c r="X258" s="225"/>
      <c r="Y258" s="376"/>
      <c r="Z258" s="379"/>
      <c r="AA258" s="1"/>
      <c r="AB258" s="1"/>
      <c r="AC258" s="60"/>
    </row>
    <row r="259" spans="1:29" ht="15">
      <c r="A259" s="372">
        <v>2</v>
      </c>
      <c r="B259" s="172" t="s">
        <v>246</v>
      </c>
      <c r="C259" s="1"/>
      <c r="D259" s="1"/>
      <c r="E259" s="1"/>
      <c r="F259" s="200"/>
      <c r="G259" s="192"/>
      <c r="H259" s="194"/>
      <c r="I259" s="228"/>
      <c r="J259" s="192"/>
      <c r="K259" s="193"/>
      <c r="L259" s="376"/>
      <c r="M259" s="377"/>
      <c r="N259" s="1"/>
      <c r="O259" s="1"/>
      <c r="P259" s="1"/>
      <c r="Q259" s="1"/>
      <c r="R259" s="1"/>
      <c r="S259" s="1"/>
      <c r="T259" s="193"/>
      <c r="U259" s="376"/>
      <c r="V259" s="378"/>
      <c r="W259" s="224"/>
      <c r="X259" s="225"/>
      <c r="Y259" s="376"/>
      <c r="Z259" s="379"/>
      <c r="AA259" s="1"/>
      <c r="AB259" s="1"/>
      <c r="AC259" s="60"/>
    </row>
    <row r="260" spans="1:29" ht="15">
      <c r="A260" s="372"/>
      <c r="B260" s="172" t="s">
        <v>247</v>
      </c>
      <c r="C260" s="1"/>
      <c r="D260" s="1"/>
      <c r="E260" s="1"/>
      <c r="F260" s="201">
        <v>16</v>
      </c>
      <c r="G260" s="192" t="s">
        <v>245</v>
      </c>
      <c r="H260" s="194">
        <v>4253</v>
      </c>
      <c r="I260" s="220" t="s">
        <v>29</v>
      </c>
      <c r="J260" s="192">
        <v>70</v>
      </c>
      <c r="K260" s="195" t="s">
        <v>232</v>
      </c>
      <c r="L260" s="221">
        <f>IF(MID(K260,1,2)=("P."),(ROUND(F260*((H260)+(J260/100)),)),IF(MID(K260,1,2)=("%o"),(ROUND(F260*(((H260)+(J260/100))/1000),)),IF(MID(K260,1,2)=("Ea"),(ROUND(F260*((H260)+(J260/100)),)),ROUND(F260*(((H260)+(J260/100))/100),))))</f>
        <v>68059</v>
      </c>
      <c r="M260" s="222" t="s">
        <v>31</v>
      </c>
      <c r="N260" s="216"/>
      <c r="O260" s="201">
        <v>16</v>
      </c>
      <c r="P260" s="192" t="s">
        <v>245</v>
      </c>
      <c r="Q260" s="194">
        <v>4253</v>
      </c>
      <c r="R260" s="220" t="s">
        <v>29</v>
      </c>
      <c r="S260" s="192">
        <v>70</v>
      </c>
      <c r="T260" s="195" t="s">
        <v>232</v>
      </c>
      <c r="U260" s="221">
        <f>IF(MID(T260,1,2)=("P."),(ROUND(O260*((Q260)+(S260/100)),)),IF(MID(T260,1,2)=("%o"),(ROUND(O260*(((Q260)+(S260/100))/1000),)),IF(MID(T260,1,2)=("Ea"),(ROUND(O260*((Q260)+(S260/100)),)),ROUND(O260*(((Q260)+(S260/100))/100),))))</f>
        <v>68059</v>
      </c>
      <c r="V260" s="222" t="s">
        <v>31</v>
      </c>
      <c r="W260" s="224">
        <f>IF(O260&gt;=F260,(O260-F260),"---")</f>
        <v>0</v>
      </c>
      <c r="X260" s="225" t="str">
        <f>IF(F260&gt;O260,(F260-O260),"---")</f>
        <v>---</v>
      </c>
      <c r="Y260" s="226" t="str">
        <f>IF(U260&gt;L260,(U260-L260),"---")</f>
        <v>---</v>
      </c>
      <c r="Z260" s="226" t="str">
        <f>IF(L260&gt;U260,(L260-U260),"---")</f>
        <v>---</v>
      </c>
      <c r="AA260" s="216"/>
      <c r="AB260" s="216"/>
      <c r="AC260" s="60"/>
    </row>
    <row r="261" spans="1:29" ht="15">
      <c r="A261" s="372"/>
      <c r="B261" s="1"/>
      <c r="C261" s="1"/>
      <c r="D261" s="1"/>
      <c r="E261" s="1"/>
      <c r="F261" s="200"/>
      <c r="G261" s="192"/>
      <c r="H261" s="194"/>
      <c r="I261" s="228"/>
      <c r="J261" s="192"/>
      <c r="K261" s="193"/>
      <c r="L261" s="376"/>
      <c r="M261" s="377"/>
      <c r="N261" s="1"/>
      <c r="O261" s="1"/>
      <c r="P261" s="1"/>
      <c r="Q261" s="1"/>
      <c r="R261" s="1"/>
      <c r="S261" s="1"/>
      <c r="T261" s="193"/>
      <c r="U261" s="376"/>
      <c r="V261" s="378"/>
      <c r="W261" s="224"/>
      <c r="X261" s="225"/>
      <c r="Y261" s="376"/>
      <c r="Z261" s="379"/>
      <c r="AA261" s="1"/>
      <c r="AB261" s="1"/>
    </row>
    <row r="262" spans="1:29" ht="15">
      <c r="A262" s="372">
        <v>3</v>
      </c>
      <c r="B262" s="1" t="s">
        <v>342</v>
      </c>
      <c r="C262" s="1"/>
      <c r="D262" s="1"/>
      <c r="E262" s="1"/>
      <c r="F262" s="200"/>
      <c r="G262" s="192"/>
      <c r="H262" s="194"/>
      <c r="I262" s="228"/>
      <c r="J262" s="192"/>
      <c r="K262" s="193"/>
      <c r="L262" s="376"/>
      <c r="M262" s="377"/>
      <c r="N262" s="1"/>
      <c r="O262" s="1"/>
      <c r="P262" s="1"/>
      <c r="Q262" s="1"/>
      <c r="R262" s="1"/>
      <c r="S262" s="1"/>
      <c r="T262" s="193"/>
      <c r="U262" s="376"/>
      <c r="V262" s="378"/>
      <c r="W262" s="224"/>
      <c r="X262" s="225"/>
      <c r="Y262" s="376"/>
      <c r="Z262" s="379"/>
      <c r="AA262" s="1"/>
      <c r="AB262" s="1"/>
    </row>
    <row r="263" spans="1:29" ht="15">
      <c r="A263" s="372"/>
      <c r="B263" s="1" t="s">
        <v>343</v>
      </c>
      <c r="C263" s="1"/>
      <c r="D263" s="1"/>
      <c r="E263" s="1"/>
      <c r="F263" s="201">
        <v>16</v>
      </c>
      <c r="G263" s="192" t="s">
        <v>245</v>
      </c>
      <c r="H263" s="194">
        <v>938</v>
      </c>
      <c r="I263" s="220" t="s">
        <v>29</v>
      </c>
      <c r="J263" s="192">
        <v>47</v>
      </c>
      <c r="K263" s="195" t="s">
        <v>232</v>
      </c>
      <c r="L263" s="221">
        <f>IF(MID(K263,1,2)=("P."),(ROUND(F263*((H263)+(J263/100)),)),IF(MID(K263,1,2)=("%o"),(ROUND(F263*(((H263)+(J263/100))/1000),)),IF(MID(K263,1,2)=("Ea"),(ROUND(F263*((H263)+(J263/100)),)),ROUND(F263*(((H263)+(J263/100))/100),))))</f>
        <v>15016</v>
      </c>
      <c r="M263" s="222" t="s">
        <v>31</v>
      </c>
      <c r="N263" s="216"/>
      <c r="O263" s="201">
        <v>16</v>
      </c>
      <c r="P263" s="192" t="s">
        <v>245</v>
      </c>
      <c r="Q263" s="194">
        <v>938</v>
      </c>
      <c r="R263" s="220" t="s">
        <v>29</v>
      </c>
      <c r="S263" s="192">
        <v>47</v>
      </c>
      <c r="T263" s="195" t="s">
        <v>16</v>
      </c>
      <c r="U263" s="221">
        <f>IF(MID(T263,1,2)=("P."),(ROUND(O263*((Q263)+(S263/100)),)),IF(MID(T263,1,2)=("%o"),(ROUND(O263*(((Q263)+(S263/100))/1000),)),IF(MID(T263,1,2)=("Ea"),(ROUND(O263*((Q263)+(S263/100)),)),ROUND(O263*(((Q263)+(S263/100))/100),))))</f>
        <v>15016</v>
      </c>
      <c r="V263" s="222" t="s">
        <v>31</v>
      </c>
      <c r="W263" s="224">
        <f>IF(O263&gt;=F263,(O263-F263),"---")</f>
        <v>0</v>
      </c>
      <c r="X263" s="225" t="str">
        <f>IF(F263&gt;O263,(F263-O263),"---")</f>
        <v>---</v>
      </c>
      <c r="Y263" s="226" t="str">
        <f>IF(U263&gt;L263,(U263-L263),"---")</f>
        <v>---</v>
      </c>
      <c r="Z263" s="226" t="str">
        <f>IF(L263&gt;U263,(L263-U263),"---")</f>
        <v>---</v>
      </c>
      <c r="AA263" s="216"/>
      <c r="AB263" s="216"/>
    </row>
    <row r="264" spans="1:29" ht="15">
      <c r="A264" s="372"/>
      <c r="B264" s="1"/>
      <c r="C264" s="1"/>
      <c r="D264" s="1"/>
      <c r="E264" s="1"/>
      <c r="F264" s="200"/>
      <c r="G264" s="192"/>
      <c r="H264" s="194"/>
      <c r="I264" s="228"/>
      <c r="J264" s="192"/>
      <c r="K264" s="193"/>
      <c r="L264" s="376"/>
      <c r="M264" s="377"/>
      <c r="N264" s="1"/>
      <c r="O264" s="1"/>
      <c r="P264" s="1"/>
      <c r="Q264" s="1"/>
      <c r="R264" s="1"/>
      <c r="S264" s="1"/>
      <c r="T264" s="193"/>
      <c r="U264" s="376"/>
      <c r="V264" s="378"/>
      <c r="W264" s="224"/>
      <c r="X264" s="225"/>
      <c r="Y264" s="376"/>
      <c r="Z264" s="379"/>
      <c r="AA264" s="1"/>
      <c r="AB264" s="1"/>
    </row>
    <row r="265" spans="1:29" ht="15">
      <c r="A265" s="372">
        <v>4</v>
      </c>
      <c r="B265" s="1" t="s">
        <v>344</v>
      </c>
      <c r="C265" s="1"/>
      <c r="D265" s="1"/>
      <c r="E265" s="1"/>
      <c r="F265" s="200"/>
      <c r="G265" s="192"/>
      <c r="H265" s="194"/>
      <c r="I265" s="228"/>
      <c r="J265" s="192"/>
      <c r="K265" s="193"/>
      <c r="L265" s="376"/>
      <c r="M265" s="377"/>
      <c r="N265" s="1"/>
      <c r="O265" s="1"/>
      <c r="P265" s="1"/>
      <c r="Q265" s="1"/>
      <c r="R265" s="1"/>
      <c r="S265" s="1"/>
      <c r="T265" s="193"/>
      <c r="U265" s="376"/>
      <c r="V265" s="378"/>
      <c r="W265" s="224"/>
      <c r="X265" s="225"/>
      <c r="Y265" s="376"/>
      <c r="Z265" s="379"/>
      <c r="AA265" s="1"/>
      <c r="AB265" s="1"/>
    </row>
    <row r="266" spans="1:29" ht="15">
      <c r="A266" s="372"/>
      <c r="B266" s="1" t="s">
        <v>345</v>
      </c>
      <c r="C266" s="1"/>
      <c r="D266" s="1"/>
      <c r="E266" s="1"/>
      <c r="F266" s="200"/>
      <c r="G266" s="192"/>
      <c r="H266" s="194"/>
      <c r="I266" s="228"/>
      <c r="J266" s="192"/>
      <c r="K266" s="193"/>
      <c r="L266" s="376"/>
      <c r="M266" s="377"/>
      <c r="N266" s="1"/>
      <c r="O266" s="1"/>
      <c r="P266" s="1"/>
      <c r="Q266" s="1"/>
      <c r="R266" s="1"/>
      <c r="S266" s="1"/>
      <c r="T266" s="193"/>
      <c r="U266" s="376"/>
      <c r="V266" s="378"/>
      <c r="W266" s="224"/>
      <c r="X266" s="225"/>
      <c r="Y266" s="376"/>
      <c r="Z266" s="379"/>
      <c r="AA266" s="1"/>
      <c r="AB266" s="1"/>
    </row>
    <row r="267" spans="1:29" ht="15">
      <c r="A267" s="372"/>
      <c r="B267" s="1"/>
      <c r="C267" s="1"/>
      <c r="D267" s="1"/>
      <c r="E267" s="1"/>
      <c r="F267" s="200"/>
      <c r="G267" s="192"/>
      <c r="H267" s="194"/>
      <c r="I267" s="228"/>
      <c r="J267" s="192"/>
      <c r="K267" s="193"/>
      <c r="L267" s="376"/>
      <c r="M267" s="377"/>
      <c r="N267" s="1"/>
      <c r="O267" s="1"/>
      <c r="P267" s="1"/>
      <c r="Q267" s="1"/>
      <c r="R267" s="1"/>
      <c r="S267" s="1"/>
      <c r="T267" s="193"/>
      <c r="U267" s="376"/>
      <c r="V267" s="378"/>
      <c r="W267" s="224"/>
      <c r="X267" s="225"/>
      <c r="Y267" s="376"/>
      <c r="Z267" s="379"/>
      <c r="AA267" s="1"/>
      <c r="AB267" s="1"/>
    </row>
    <row r="268" spans="1:29" ht="15">
      <c r="A268" s="372">
        <v>5</v>
      </c>
      <c r="B268" s="1" t="s">
        <v>346</v>
      </c>
      <c r="C268" s="1"/>
      <c r="D268" s="1"/>
      <c r="E268" s="1"/>
      <c r="F268" s="200"/>
      <c r="G268" s="192"/>
      <c r="H268" s="194"/>
      <c r="I268" s="228"/>
      <c r="J268" s="192"/>
      <c r="K268" s="193"/>
      <c r="L268" s="376"/>
      <c r="M268" s="377"/>
      <c r="N268" s="1"/>
      <c r="O268" s="1"/>
      <c r="P268" s="1"/>
      <c r="Q268" s="1"/>
      <c r="R268" s="1"/>
      <c r="S268" s="1"/>
      <c r="T268" s="193"/>
      <c r="U268" s="376"/>
      <c r="V268" s="378"/>
      <c r="W268" s="224"/>
      <c r="X268" s="225"/>
      <c r="Y268" s="376"/>
      <c r="Z268" s="379"/>
      <c r="AA268" s="1"/>
      <c r="AB268" s="1"/>
    </row>
    <row r="269" spans="1:29" ht="15">
      <c r="A269" s="372"/>
      <c r="B269" s="1" t="s">
        <v>345</v>
      </c>
      <c r="C269" s="1"/>
      <c r="D269" s="1"/>
      <c r="E269" s="1"/>
      <c r="F269" s="200"/>
      <c r="G269" s="192"/>
      <c r="H269" s="194"/>
      <c r="I269" s="228"/>
      <c r="J269" s="192"/>
      <c r="K269" s="193"/>
      <c r="L269" s="376"/>
      <c r="M269" s="377"/>
      <c r="N269" s="1"/>
      <c r="O269" s="1"/>
      <c r="P269" s="1"/>
      <c r="Q269" s="1"/>
      <c r="R269" s="1"/>
      <c r="S269" s="1"/>
      <c r="T269" s="193"/>
      <c r="U269" s="376"/>
      <c r="V269" s="378"/>
      <c r="W269" s="224"/>
      <c r="X269" s="225"/>
      <c r="Y269" s="376"/>
      <c r="Z269" s="379"/>
      <c r="AA269" s="1"/>
      <c r="AB269" s="1"/>
    </row>
    <row r="270" spans="1:29" ht="15">
      <c r="A270" s="372"/>
      <c r="B270" s="1"/>
      <c r="C270" s="1"/>
      <c r="D270" s="1"/>
      <c r="E270" s="1"/>
      <c r="F270" s="200"/>
      <c r="G270" s="192"/>
      <c r="H270" s="194"/>
      <c r="I270" s="228"/>
      <c r="J270" s="192"/>
      <c r="K270" s="193"/>
      <c r="L270" s="376"/>
      <c r="M270" s="377"/>
      <c r="N270" s="1"/>
      <c r="O270" s="1"/>
      <c r="P270" s="1"/>
      <c r="Q270" s="1"/>
      <c r="R270" s="1"/>
      <c r="S270" s="1"/>
      <c r="T270" s="193"/>
      <c r="U270" s="376"/>
      <c r="V270" s="378"/>
      <c r="W270" s="224"/>
      <c r="X270" s="225"/>
      <c r="Y270" s="376"/>
      <c r="Z270" s="379"/>
      <c r="AA270" s="1"/>
      <c r="AB270" s="1"/>
    </row>
    <row r="271" spans="1:29" ht="15">
      <c r="A271" s="372"/>
      <c r="B271" s="1"/>
      <c r="C271" s="1"/>
      <c r="D271" s="1"/>
      <c r="E271" s="1"/>
      <c r="F271" s="200"/>
      <c r="G271" s="192"/>
      <c r="H271" s="194"/>
      <c r="I271" s="228"/>
      <c r="J271" s="192"/>
      <c r="K271" s="193"/>
      <c r="L271" s="376"/>
      <c r="M271" s="377"/>
      <c r="N271" s="1"/>
      <c r="O271" s="1"/>
      <c r="P271" s="1"/>
      <c r="Q271" s="1"/>
      <c r="R271" s="1"/>
      <c r="S271" s="1"/>
      <c r="T271" s="193"/>
      <c r="U271" s="376"/>
      <c r="V271" s="378"/>
      <c r="W271" s="224"/>
      <c r="X271" s="225"/>
      <c r="Y271" s="376"/>
      <c r="Z271" s="379"/>
      <c r="AA271" s="1"/>
      <c r="AB271" s="1"/>
    </row>
    <row r="272" spans="1:29" ht="15">
      <c r="A272" s="372">
        <v>6</v>
      </c>
      <c r="B272" s="1" t="s">
        <v>347</v>
      </c>
      <c r="C272" s="1"/>
      <c r="D272" s="1"/>
      <c r="E272" s="1"/>
      <c r="F272" s="200"/>
      <c r="G272" s="192"/>
      <c r="H272" s="194"/>
      <c r="I272" s="228"/>
      <c r="J272" s="192"/>
      <c r="K272" s="193"/>
      <c r="L272" s="376"/>
      <c r="M272" s="377"/>
      <c r="N272" s="1"/>
      <c r="O272" s="1"/>
      <c r="P272" s="1"/>
      <c r="Q272" s="1"/>
      <c r="R272" s="1"/>
      <c r="S272" s="1"/>
      <c r="T272" s="193"/>
      <c r="U272" s="376"/>
      <c r="V272" s="378"/>
      <c r="W272" s="224"/>
      <c r="X272" s="225"/>
      <c r="Y272" s="376"/>
      <c r="Z272" s="379"/>
      <c r="AA272" s="1"/>
      <c r="AB272" s="1"/>
    </row>
    <row r="273" spans="1:28" ht="15">
      <c r="A273" s="372"/>
      <c r="B273" s="1" t="s">
        <v>348</v>
      </c>
      <c r="C273" s="1"/>
      <c r="D273" s="1"/>
      <c r="E273" s="1"/>
      <c r="F273" s="200"/>
      <c r="G273" s="192"/>
      <c r="H273" s="194"/>
      <c r="I273" s="228"/>
      <c r="J273" s="192"/>
      <c r="K273" s="193"/>
      <c r="L273" s="376"/>
      <c r="M273" s="377"/>
      <c r="N273" s="1"/>
      <c r="O273" s="1"/>
      <c r="P273" s="1"/>
      <c r="Q273" s="1"/>
      <c r="R273" s="1"/>
      <c r="S273" s="1"/>
      <c r="T273" s="193"/>
      <c r="U273" s="376"/>
      <c r="V273" s="378"/>
      <c r="W273" s="224"/>
      <c r="X273" s="225"/>
      <c r="Y273" s="376"/>
      <c r="Z273" s="379"/>
      <c r="AA273" s="1"/>
      <c r="AB273" s="1"/>
    </row>
    <row r="274" spans="1:28" ht="15">
      <c r="A274" s="372"/>
      <c r="B274" s="1"/>
      <c r="C274" s="1"/>
      <c r="D274" s="1"/>
      <c r="E274" s="1"/>
      <c r="F274" s="200"/>
      <c r="G274" s="192"/>
      <c r="H274" s="194"/>
      <c r="I274" s="228"/>
      <c r="J274" s="192"/>
      <c r="K274" s="193"/>
      <c r="L274" s="376"/>
      <c r="M274" s="377"/>
      <c r="N274" s="1"/>
      <c r="O274" s="1"/>
      <c r="P274" s="1"/>
      <c r="Q274" s="1"/>
      <c r="R274" s="1"/>
      <c r="S274" s="1"/>
      <c r="T274" s="193"/>
      <c r="U274" s="376"/>
      <c r="V274" s="378"/>
      <c r="W274" s="224"/>
      <c r="X274" s="225"/>
      <c r="Y274" s="376"/>
      <c r="Z274" s="379"/>
      <c r="AA274" s="1"/>
      <c r="AB274" s="1"/>
    </row>
    <row r="275" spans="1:28" ht="15">
      <c r="A275" s="372">
        <v>7</v>
      </c>
      <c r="B275" s="1" t="s">
        <v>349</v>
      </c>
      <c r="C275" s="1"/>
      <c r="D275" s="1"/>
      <c r="E275" s="1"/>
      <c r="F275" s="200"/>
      <c r="G275" s="192"/>
      <c r="H275" s="194"/>
      <c r="I275" s="228"/>
      <c r="J275" s="192"/>
      <c r="K275" s="193"/>
      <c r="L275" s="376"/>
      <c r="M275" s="377"/>
      <c r="N275" s="1"/>
      <c r="O275" s="1"/>
      <c r="P275" s="1"/>
      <c r="Q275" s="1"/>
      <c r="R275" s="1"/>
      <c r="S275" s="1"/>
      <c r="T275" s="193"/>
      <c r="U275" s="376"/>
      <c r="V275" s="378"/>
      <c r="W275" s="224"/>
      <c r="X275" s="225"/>
      <c r="Y275" s="376"/>
      <c r="Z275" s="379"/>
      <c r="AA275" s="1"/>
      <c r="AB275" s="1"/>
    </row>
    <row r="276" spans="1:28" ht="15">
      <c r="A276" s="372"/>
      <c r="B276" s="1" t="s">
        <v>350</v>
      </c>
      <c r="C276" s="1"/>
      <c r="D276" s="1"/>
      <c r="E276" s="1"/>
      <c r="F276" s="200"/>
      <c r="G276" s="192"/>
      <c r="H276" s="194"/>
      <c r="I276" s="228"/>
      <c r="J276" s="192"/>
      <c r="K276" s="193"/>
      <c r="L276" s="376"/>
      <c r="M276" s="377"/>
      <c r="N276" s="1"/>
      <c r="O276" s="1"/>
      <c r="P276" s="1"/>
      <c r="Q276" s="1"/>
      <c r="R276" s="1"/>
      <c r="S276" s="1"/>
      <c r="T276" s="193"/>
      <c r="U276" s="376"/>
      <c r="V276" s="378"/>
      <c r="W276" s="224"/>
      <c r="X276" s="225"/>
      <c r="Y276" s="376"/>
      <c r="Z276" s="379"/>
      <c r="AA276" s="1"/>
      <c r="AB276" s="1"/>
    </row>
    <row r="277" spans="1:28" ht="15">
      <c r="A277" s="372"/>
      <c r="B277" s="1"/>
      <c r="C277" s="1"/>
      <c r="D277" s="1"/>
      <c r="E277" s="1"/>
      <c r="F277" s="200"/>
      <c r="G277" s="192"/>
      <c r="H277" s="194"/>
      <c r="I277" s="228"/>
      <c r="J277" s="192"/>
      <c r="K277" s="193"/>
      <c r="L277" s="376"/>
      <c r="M277" s="377"/>
      <c r="N277" s="1"/>
      <c r="O277" s="1"/>
      <c r="P277" s="1"/>
      <c r="Q277" s="1"/>
      <c r="R277" s="1"/>
      <c r="S277" s="1"/>
      <c r="T277" s="193"/>
      <c r="U277" s="376"/>
      <c r="V277" s="378"/>
      <c r="W277" s="224"/>
      <c r="X277" s="225"/>
      <c r="Y277" s="376"/>
      <c r="Z277" s="379"/>
      <c r="AA277" s="1"/>
      <c r="AB277" s="1"/>
    </row>
    <row r="278" spans="1:28" ht="15">
      <c r="A278" s="372">
        <v>8</v>
      </c>
      <c r="B278" s="1" t="s">
        <v>351</v>
      </c>
      <c r="C278" s="1"/>
      <c r="D278" s="1"/>
      <c r="E278" s="1"/>
      <c r="F278" s="200"/>
      <c r="G278" s="192"/>
      <c r="H278" s="194"/>
      <c r="I278" s="228"/>
      <c r="J278" s="192"/>
      <c r="K278" s="193"/>
      <c r="L278" s="376"/>
      <c r="M278" s="377"/>
      <c r="N278" s="1"/>
      <c r="O278" s="1"/>
      <c r="P278" s="1"/>
      <c r="Q278" s="1"/>
      <c r="R278" s="1"/>
      <c r="S278" s="1"/>
      <c r="T278" s="193"/>
      <c r="U278" s="376"/>
      <c r="V278" s="378"/>
      <c r="W278" s="224"/>
      <c r="X278" s="225"/>
      <c r="Y278" s="376"/>
      <c r="Z278" s="379"/>
      <c r="AA278" s="1"/>
      <c r="AB278" s="1"/>
    </row>
    <row r="279" spans="1:28" ht="15">
      <c r="A279" s="372"/>
      <c r="B279" s="1" t="s">
        <v>352</v>
      </c>
      <c r="C279" s="1"/>
      <c r="D279" s="1"/>
      <c r="E279" s="1"/>
      <c r="F279" s="200"/>
      <c r="G279" s="192"/>
      <c r="H279" s="194"/>
      <c r="I279" s="228"/>
      <c r="J279" s="192"/>
      <c r="K279" s="193"/>
      <c r="L279" s="376"/>
      <c r="M279" s="377"/>
      <c r="N279" s="1"/>
      <c r="O279" s="1"/>
      <c r="P279" s="1"/>
      <c r="Q279" s="1"/>
      <c r="R279" s="1"/>
      <c r="S279" s="1"/>
      <c r="T279" s="193"/>
      <c r="U279" s="376"/>
      <c r="V279" s="378"/>
      <c r="W279" s="224"/>
      <c r="X279" s="225"/>
      <c r="Y279" s="376"/>
      <c r="Z279" s="379"/>
      <c r="AA279" s="1"/>
      <c r="AB279" s="1"/>
    </row>
    <row r="280" spans="1:28" ht="15">
      <c r="A280" s="372"/>
      <c r="B280" s="1"/>
      <c r="C280" s="1"/>
      <c r="D280" s="1"/>
      <c r="E280" s="1"/>
      <c r="F280" s="200"/>
      <c r="G280" s="192"/>
      <c r="H280" s="194"/>
      <c r="I280" s="228"/>
      <c r="J280" s="192"/>
      <c r="K280" s="193"/>
      <c r="L280" s="376"/>
      <c r="M280" s="377"/>
      <c r="N280" s="1"/>
      <c r="O280" s="1"/>
      <c r="P280" s="1"/>
      <c r="Q280" s="1"/>
      <c r="R280" s="1"/>
      <c r="S280" s="1"/>
      <c r="T280" s="193"/>
      <c r="U280" s="376"/>
      <c r="V280" s="378"/>
      <c r="W280" s="224"/>
      <c r="X280" s="225"/>
      <c r="Y280" s="376"/>
      <c r="Z280" s="379"/>
      <c r="AA280" s="1"/>
      <c r="AB280" s="1"/>
    </row>
    <row r="281" spans="1:28" ht="15">
      <c r="A281" s="372">
        <v>9</v>
      </c>
      <c r="B281" s="1" t="s">
        <v>353</v>
      </c>
      <c r="C281" s="1"/>
      <c r="D281" s="1"/>
      <c r="E281" s="1"/>
      <c r="F281" s="200"/>
      <c r="G281" s="192"/>
      <c r="H281" s="194"/>
      <c r="I281" s="228"/>
      <c r="J281" s="192"/>
      <c r="K281" s="193"/>
      <c r="L281" s="376"/>
      <c r="M281" s="377"/>
      <c r="N281" s="1"/>
      <c r="O281" s="1"/>
      <c r="P281" s="1"/>
      <c r="Q281" s="1"/>
      <c r="R281" s="1"/>
      <c r="S281" s="1"/>
      <c r="T281" s="193"/>
      <c r="U281" s="376"/>
      <c r="V281" s="378"/>
      <c r="W281" s="224"/>
      <c r="X281" s="225"/>
      <c r="Y281" s="376"/>
      <c r="Z281" s="379"/>
      <c r="AA281" s="1"/>
      <c r="AB281" s="1"/>
    </row>
    <row r="282" spans="1:28" ht="15">
      <c r="A282" s="372"/>
      <c r="B282" s="1" t="s">
        <v>354</v>
      </c>
      <c r="C282" s="1"/>
      <c r="D282" s="1"/>
      <c r="E282" s="1"/>
      <c r="F282" s="200"/>
      <c r="G282" s="192"/>
      <c r="H282" s="194"/>
      <c r="I282" s="228"/>
      <c r="J282" s="192"/>
      <c r="K282" s="193"/>
      <c r="L282" s="376"/>
      <c r="M282" s="377"/>
      <c r="N282" s="1"/>
      <c r="O282" s="1"/>
      <c r="P282" s="1"/>
      <c r="Q282" s="1"/>
      <c r="R282" s="1"/>
      <c r="S282" s="1"/>
      <c r="T282" s="193"/>
      <c r="U282" s="376"/>
      <c r="V282" s="378"/>
      <c r="W282" s="224"/>
      <c r="X282" s="225"/>
      <c r="Y282" s="376"/>
      <c r="Z282" s="379"/>
      <c r="AA282" s="1"/>
      <c r="AB282" s="1"/>
    </row>
    <row r="283" spans="1:28" ht="15">
      <c r="A283" s="372"/>
      <c r="B283" s="1"/>
      <c r="C283" s="1"/>
      <c r="D283" s="1"/>
      <c r="E283" s="1"/>
      <c r="F283" s="200"/>
      <c r="G283" s="192"/>
      <c r="H283" s="194"/>
      <c r="I283" s="228"/>
      <c r="J283" s="192"/>
      <c r="K283" s="193"/>
      <c r="L283" s="376"/>
      <c r="M283" s="377"/>
      <c r="N283" s="1"/>
      <c r="O283" s="1"/>
      <c r="P283" s="1"/>
      <c r="Q283" s="1"/>
      <c r="R283" s="1"/>
      <c r="S283" s="1"/>
      <c r="T283" s="193"/>
      <c r="U283" s="376"/>
      <c r="V283" s="378"/>
      <c r="W283" s="224"/>
      <c r="X283" s="225"/>
      <c r="Y283" s="376"/>
      <c r="Z283" s="379"/>
      <c r="AA283" s="1"/>
      <c r="AB283" s="1"/>
    </row>
    <row r="284" spans="1:28" ht="15">
      <c r="A284" s="372">
        <v>10</v>
      </c>
      <c r="B284" s="1" t="s">
        <v>355</v>
      </c>
      <c r="C284" s="1"/>
      <c r="D284" s="1"/>
      <c r="E284" s="1"/>
      <c r="F284" s="200"/>
      <c r="G284" s="192"/>
      <c r="H284" s="194"/>
      <c r="I284" s="228"/>
      <c r="J284" s="192"/>
      <c r="K284" s="193"/>
      <c r="L284" s="376"/>
      <c r="M284" s="377"/>
      <c r="N284" s="1"/>
      <c r="O284" s="1"/>
      <c r="P284" s="1"/>
      <c r="Q284" s="1"/>
      <c r="R284" s="1"/>
      <c r="S284" s="1"/>
      <c r="T284" s="193"/>
      <c r="U284" s="376"/>
      <c r="V284" s="378"/>
      <c r="W284" s="224"/>
      <c r="X284" s="225"/>
      <c r="Y284" s="376"/>
      <c r="Z284" s="379"/>
      <c r="AA284" s="1"/>
      <c r="AB284" s="1"/>
    </row>
    <row r="285" spans="1:28" ht="15">
      <c r="A285" s="372"/>
      <c r="B285" s="1"/>
      <c r="C285" s="1"/>
      <c r="D285" s="1"/>
      <c r="E285" s="1"/>
      <c r="F285" s="200"/>
      <c r="G285" s="192"/>
      <c r="H285" s="194"/>
      <c r="I285" s="228"/>
      <c r="J285" s="192"/>
      <c r="K285" s="193"/>
      <c r="L285" s="376"/>
      <c r="M285" s="377"/>
      <c r="N285" s="1"/>
      <c r="O285" s="1"/>
      <c r="P285" s="1"/>
      <c r="Q285" s="1"/>
      <c r="R285" s="1"/>
      <c r="S285" s="1"/>
      <c r="T285" s="193"/>
      <c r="U285" s="376"/>
      <c r="V285" s="378"/>
      <c r="W285" s="224"/>
      <c r="X285" s="225"/>
      <c r="Y285" s="376"/>
      <c r="Z285" s="379"/>
      <c r="AA285" s="1"/>
      <c r="AB285" s="1"/>
    </row>
    <row r="286" spans="1:28" ht="15">
      <c r="A286" s="372"/>
      <c r="B286" s="1"/>
      <c r="C286" s="1"/>
      <c r="D286" s="1"/>
      <c r="E286" s="1"/>
      <c r="F286" s="200"/>
      <c r="G286" s="192"/>
      <c r="H286" s="194"/>
      <c r="I286" s="228"/>
      <c r="J286" s="192"/>
      <c r="K286" s="193"/>
      <c r="L286" s="376"/>
      <c r="M286" s="377"/>
      <c r="N286" s="1"/>
      <c r="O286" s="1"/>
      <c r="P286" s="1"/>
      <c r="Q286" s="1"/>
      <c r="R286" s="1"/>
      <c r="S286" s="1"/>
      <c r="T286" s="193"/>
      <c r="U286" s="376"/>
      <c r="V286" s="378"/>
      <c r="W286" s="224"/>
      <c r="X286" s="225"/>
      <c r="Y286" s="376"/>
      <c r="Z286" s="379"/>
      <c r="AA286" s="1"/>
      <c r="AB286" s="1"/>
    </row>
    <row r="287" spans="1:28" ht="15">
      <c r="A287" s="372"/>
      <c r="B287" s="1"/>
      <c r="C287" s="1"/>
      <c r="D287" s="1"/>
      <c r="E287" s="1"/>
      <c r="F287" s="200"/>
      <c r="G287" s="192"/>
      <c r="H287" s="194"/>
      <c r="I287" s="228"/>
      <c r="J287" s="192"/>
      <c r="K287" s="193"/>
      <c r="L287" s="376"/>
      <c r="M287" s="377"/>
      <c r="N287" s="1"/>
      <c r="O287" s="1"/>
      <c r="P287" s="1"/>
      <c r="Q287" s="1"/>
      <c r="R287" s="1"/>
      <c r="S287" s="1"/>
      <c r="T287" s="193"/>
      <c r="U287" s="376"/>
      <c r="V287" s="378"/>
      <c r="W287" s="224"/>
      <c r="X287" s="225"/>
      <c r="Y287" s="376"/>
      <c r="Z287" s="379"/>
      <c r="AA287" s="1"/>
      <c r="AB287" s="1"/>
    </row>
    <row r="288" spans="1:28" ht="15">
      <c r="A288" s="372"/>
      <c r="B288" s="1"/>
      <c r="C288" s="1"/>
      <c r="D288" s="1"/>
      <c r="E288" s="1"/>
      <c r="F288" s="200"/>
      <c r="G288" s="192"/>
      <c r="H288" s="194"/>
      <c r="I288" s="228"/>
      <c r="J288" s="192"/>
      <c r="K288" s="193"/>
      <c r="L288" s="376"/>
      <c r="M288" s="377"/>
      <c r="N288" s="1"/>
      <c r="O288" s="1"/>
      <c r="P288" s="1"/>
      <c r="Q288" s="1"/>
      <c r="R288" s="1"/>
      <c r="S288" s="1"/>
      <c r="T288" s="193"/>
      <c r="U288" s="376"/>
      <c r="V288" s="378"/>
      <c r="W288" s="224"/>
      <c r="X288" s="225"/>
      <c r="Y288" s="376"/>
      <c r="Z288" s="379"/>
      <c r="AA288" s="1"/>
      <c r="AB288" s="1"/>
    </row>
    <row r="289" spans="1:28" ht="15">
      <c r="A289" s="372"/>
      <c r="B289" s="1"/>
      <c r="C289" s="1"/>
      <c r="D289" s="1"/>
      <c r="E289" s="1"/>
      <c r="F289" s="200"/>
      <c r="G289" s="192"/>
      <c r="H289" s="194"/>
      <c r="I289" s="228"/>
      <c r="J289" s="192"/>
      <c r="K289" s="193"/>
      <c r="L289" s="376"/>
      <c r="M289" s="377"/>
      <c r="N289" s="1"/>
      <c r="O289" s="1"/>
      <c r="P289" s="1"/>
      <c r="Q289" s="1"/>
      <c r="R289" s="1"/>
      <c r="S289" s="1"/>
      <c r="T289" s="193"/>
      <c r="U289" s="376"/>
      <c r="V289" s="378"/>
      <c r="W289" s="224"/>
      <c r="X289" s="225"/>
      <c r="Y289" s="376"/>
      <c r="Z289" s="379"/>
      <c r="AA289" s="1"/>
      <c r="AB289" s="1"/>
    </row>
    <row r="290" spans="1:28" ht="15">
      <c r="A290" s="372"/>
      <c r="B290" s="1"/>
      <c r="C290" s="1"/>
      <c r="D290" s="1"/>
      <c r="E290" s="1"/>
      <c r="F290" s="200"/>
      <c r="G290" s="192"/>
      <c r="H290" s="194"/>
      <c r="I290" s="228"/>
      <c r="J290" s="192"/>
      <c r="K290" s="193"/>
      <c r="L290" s="376"/>
      <c r="M290" s="377"/>
      <c r="N290" s="1"/>
      <c r="O290" s="1"/>
      <c r="P290" s="1"/>
      <c r="Q290" s="1"/>
      <c r="R290" s="1"/>
      <c r="S290" s="1"/>
      <c r="T290" s="193"/>
      <c r="U290" s="376"/>
      <c r="V290" s="378"/>
      <c r="W290" s="224"/>
      <c r="X290" s="225"/>
      <c r="Y290" s="376"/>
      <c r="Z290" s="379"/>
      <c r="AA290" s="1"/>
      <c r="AB290" s="1"/>
    </row>
    <row r="291" spans="1:28" ht="15">
      <c r="A291" s="372"/>
      <c r="B291" s="1"/>
      <c r="C291" s="1"/>
      <c r="D291" s="1"/>
      <c r="E291" s="1"/>
      <c r="F291" s="200"/>
      <c r="G291" s="192"/>
      <c r="H291" s="194"/>
      <c r="I291" s="228"/>
      <c r="J291" s="192"/>
      <c r="K291" s="193"/>
      <c r="L291" s="376"/>
      <c r="M291" s="377"/>
      <c r="N291" s="1"/>
      <c r="O291" s="1"/>
      <c r="P291" s="1"/>
      <c r="Q291" s="1"/>
      <c r="R291" s="1"/>
      <c r="S291" s="1"/>
      <c r="T291" s="193"/>
      <c r="U291" s="376"/>
      <c r="V291" s="378"/>
      <c r="W291" s="224"/>
      <c r="X291" s="225"/>
      <c r="Y291" s="376"/>
      <c r="Z291" s="379"/>
      <c r="AA291" s="1"/>
      <c r="AB291" s="1"/>
    </row>
    <row r="292" spans="1:28" ht="15">
      <c r="A292" s="372"/>
      <c r="B292" s="1"/>
      <c r="C292" s="1"/>
      <c r="D292" s="1"/>
      <c r="E292" s="1"/>
      <c r="F292" s="200"/>
      <c r="G292" s="192"/>
      <c r="H292" s="194"/>
      <c r="I292" s="228"/>
      <c r="J292" s="192"/>
      <c r="K292" s="193"/>
      <c r="L292" s="376"/>
      <c r="M292" s="377"/>
      <c r="N292" s="1"/>
      <c r="O292" s="1"/>
      <c r="P292" s="1"/>
      <c r="Q292" s="1"/>
      <c r="R292" s="1"/>
      <c r="S292" s="1"/>
      <c r="T292" s="193"/>
      <c r="U292" s="376"/>
      <c r="V292" s="378"/>
      <c r="W292" s="224"/>
      <c r="X292" s="225"/>
      <c r="Y292" s="376"/>
      <c r="Z292" s="379"/>
      <c r="AA292" s="1"/>
      <c r="AB292" s="1"/>
    </row>
    <row r="293" spans="1:28" ht="15">
      <c r="A293" s="372"/>
      <c r="B293" s="1"/>
      <c r="C293" s="1"/>
      <c r="D293" s="1"/>
      <c r="E293" s="1"/>
      <c r="F293" s="200"/>
      <c r="G293" s="192"/>
      <c r="H293" s="194"/>
      <c r="I293" s="228"/>
      <c r="J293" s="192"/>
      <c r="K293" s="193"/>
      <c r="L293" s="376"/>
      <c r="M293" s="377"/>
      <c r="N293" s="1"/>
      <c r="O293" s="1"/>
      <c r="P293" s="1"/>
      <c r="Q293" s="1"/>
      <c r="R293" s="1"/>
      <c r="S293" s="1"/>
      <c r="T293" s="193"/>
      <c r="U293" s="376"/>
      <c r="V293" s="378"/>
      <c r="W293" s="224"/>
      <c r="X293" s="225"/>
      <c r="Y293" s="376"/>
      <c r="Z293" s="379"/>
      <c r="AA293" s="1"/>
      <c r="AB293" s="1"/>
    </row>
    <row r="294" spans="1:28" ht="15">
      <c r="A294" s="372"/>
      <c r="B294" s="1"/>
      <c r="C294" s="1"/>
      <c r="D294" s="1"/>
      <c r="E294" s="1"/>
      <c r="F294" s="200"/>
      <c r="G294" s="192"/>
      <c r="H294" s="194"/>
      <c r="I294" s="228"/>
      <c r="J294" s="192"/>
      <c r="K294" s="193"/>
      <c r="L294" s="376"/>
      <c r="M294" s="377"/>
      <c r="N294" s="1"/>
      <c r="O294" s="1"/>
      <c r="P294" s="1"/>
      <c r="Q294" s="1"/>
      <c r="R294" s="1"/>
      <c r="S294" s="1"/>
      <c r="T294" s="193"/>
      <c r="U294" s="376"/>
      <c r="V294" s="378"/>
      <c r="W294" s="224"/>
      <c r="X294" s="225"/>
      <c r="Y294" s="376"/>
      <c r="Z294" s="379"/>
      <c r="AA294" s="1"/>
      <c r="AB294" s="1"/>
    </row>
    <row r="295" spans="1:28" ht="15">
      <c r="A295" s="372"/>
      <c r="B295" s="1"/>
      <c r="C295" s="1"/>
      <c r="D295" s="1"/>
      <c r="E295" s="1"/>
      <c r="F295" s="200"/>
      <c r="G295" s="192"/>
      <c r="H295" s="194"/>
      <c r="I295" s="228"/>
      <c r="J295" s="192"/>
      <c r="K295" s="193"/>
      <c r="L295" s="376"/>
      <c r="M295" s="377"/>
      <c r="N295" s="1"/>
      <c r="O295" s="1"/>
      <c r="P295" s="1"/>
      <c r="Q295" s="1"/>
      <c r="R295" s="1"/>
      <c r="S295" s="1"/>
      <c r="T295" s="193"/>
      <c r="U295" s="376"/>
      <c r="V295" s="378"/>
      <c r="W295" s="224"/>
      <c r="X295" s="225"/>
      <c r="Y295" s="376"/>
      <c r="Z295" s="379"/>
      <c r="AA295" s="1"/>
      <c r="AB295" s="1"/>
    </row>
    <row r="296" spans="1:28" ht="15">
      <c r="A296" s="372"/>
      <c r="B296" s="1"/>
      <c r="C296" s="1"/>
      <c r="D296" s="1"/>
      <c r="E296" s="1"/>
      <c r="F296" s="200"/>
      <c r="G296" s="192"/>
      <c r="H296" s="194"/>
      <c r="I296" s="228"/>
      <c r="J296" s="192"/>
      <c r="K296" s="193"/>
      <c r="L296" s="376"/>
      <c r="M296" s="377"/>
      <c r="N296" s="1"/>
      <c r="O296" s="1"/>
      <c r="P296" s="1"/>
      <c r="Q296" s="1"/>
      <c r="R296" s="1"/>
      <c r="S296" s="1"/>
      <c r="T296" s="193"/>
      <c r="U296" s="376"/>
      <c r="V296" s="378"/>
      <c r="W296" s="224"/>
      <c r="X296" s="225"/>
      <c r="Y296" s="376"/>
      <c r="Z296" s="379"/>
      <c r="AA296" s="1"/>
      <c r="AB296" s="1"/>
    </row>
    <row r="297" spans="1:28" ht="15">
      <c r="A297" s="372"/>
      <c r="B297" s="1"/>
      <c r="C297" s="1"/>
      <c r="D297" s="1"/>
      <c r="E297" s="1"/>
      <c r="F297" s="200"/>
      <c r="G297" s="192"/>
      <c r="H297" s="194"/>
      <c r="I297" s="228"/>
      <c r="J297" s="192"/>
      <c r="K297" s="193"/>
      <c r="L297" s="376"/>
      <c r="M297" s="377"/>
      <c r="N297" s="1"/>
      <c r="O297" s="1"/>
      <c r="P297" s="1"/>
      <c r="Q297" s="1"/>
      <c r="R297" s="1"/>
      <c r="S297" s="1"/>
      <c r="T297" s="193"/>
      <c r="U297" s="376"/>
      <c r="V297" s="378"/>
      <c r="W297" s="224"/>
      <c r="X297" s="225"/>
      <c r="Y297" s="376"/>
      <c r="Z297" s="379"/>
      <c r="AA297" s="1"/>
      <c r="AB297" s="1"/>
    </row>
    <row r="298" spans="1:28" ht="15">
      <c r="A298" s="372"/>
      <c r="B298" s="1"/>
      <c r="C298" s="1"/>
      <c r="D298" s="1"/>
      <c r="E298" s="1"/>
      <c r="F298" s="200"/>
      <c r="G298" s="192"/>
      <c r="H298" s="194"/>
      <c r="I298" s="228"/>
      <c r="J298" s="192"/>
      <c r="K298" s="193"/>
      <c r="L298" s="376"/>
      <c r="M298" s="377"/>
      <c r="N298" s="1"/>
      <c r="O298" s="1"/>
      <c r="P298" s="1"/>
      <c r="Q298" s="1"/>
      <c r="R298" s="1"/>
      <c r="S298" s="1"/>
      <c r="T298" s="193"/>
      <c r="U298" s="376"/>
      <c r="V298" s="378"/>
      <c r="W298" s="224"/>
      <c r="X298" s="225"/>
      <c r="Y298" s="376"/>
      <c r="Z298" s="379"/>
      <c r="AA298" s="1"/>
      <c r="AB298" s="1"/>
    </row>
    <row r="299" spans="1:28" ht="15">
      <c r="A299" s="372"/>
      <c r="B299" s="1"/>
      <c r="C299" s="1"/>
      <c r="D299" s="1"/>
      <c r="E299" s="1"/>
      <c r="F299" s="200"/>
      <c r="G299" s="192"/>
      <c r="H299" s="194"/>
      <c r="I299" s="228"/>
      <c r="J299" s="192"/>
      <c r="K299" s="193"/>
      <c r="L299" s="376"/>
      <c r="M299" s="377"/>
      <c r="N299" s="1"/>
      <c r="O299" s="1"/>
      <c r="P299" s="1"/>
      <c r="Q299" s="1"/>
      <c r="R299" s="1"/>
      <c r="S299" s="1"/>
      <c r="T299" s="193"/>
      <c r="U299" s="376"/>
      <c r="V299" s="378"/>
      <c r="W299" s="224"/>
      <c r="X299" s="225"/>
      <c r="Y299" s="376"/>
      <c r="Z299" s="379"/>
      <c r="AA299" s="1"/>
      <c r="AB299" s="1"/>
    </row>
    <row r="300" spans="1:28" ht="15">
      <c r="A300" s="372"/>
      <c r="B300" s="1"/>
      <c r="C300" s="1"/>
      <c r="D300" s="1"/>
      <c r="E300" s="1"/>
      <c r="F300" s="200"/>
      <c r="G300" s="192"/>
      <c r="H300" s="194"/>
      <c r="I300" s="228"/>
      <c r="J300" s="192"/>
      <c r="K300" s="193"/>
      <c r="L300" s="376"/>
      <c r="M300" s="377"/>
      <c r="N300" s="1"/>
      <c r="O300" s="1"/>
      <c r="P300" s="1"/>
      <c r="Q300" s="1"/>
      <c r="R300" s="1"/>
      <c r="S300" s="1"/>
      <c r="T300" s="193"/>
      <c r="U300" s="376"/>
      <c r="V300" s="378"/>
      <c r="W300" s="224"/>
      <c r="X300" s="225"/>
      <c r="Y300" s="376"/>
      <c r="Z300" s="379"/>
      <c r="AA300" s="1"/>
      <c r="AB300" s="1"/>
    </row>
    <row r="301" spans="1:28" ht="15">
      <c r="A301" s="372"/>
      <c r="B301" s="1"/>
      <c r="C301" s="1"/>
      <c r="D301" s="1"/>
      <c r="E301" s="1"/>
      <c r="F301" s="200"/>
      <c r="G301" s="192"/>
      <c r="H301" s="194"/>
      <c r="I301" s="228"/>
      <c r="J301" s="192"/>
      <c r="K301" s="193"/>
      <c r="L301" s="376"/>
      <c r="M301" s="377"/>
      <c r="N301" s="1"/>
      <c r="O301" s="1"/>
      <c r="P301" s="1"/>
      <c r="Q301" s="1"/>
      <c r="R301" s="1"/>
      <c r="S301" s="1"/>
      <c r="T301" s="193"/>
      <c r="U301" s="376"/>
      <c r="V301" s="378"/>
      <c r="W301" s="224"/>
      <c r="X301" s="225"/>
      <c r="Y301" s="376"/>
      <c r="Z301" s="379"/>
      <c r="AA301" s="1"/>
      <c r="AB301" s="1"/>
    </row>
    <row r="302" spans="1:28" ht="15">
      <c r="A302" s="372"/>
      <c r="B302" s="1"/>
      <c r="C302" s="1"/>
      <c r="D302" s="1"/>
      <c r="E302" s="1"/>
      <c r="F302" s="200"/>
      <c r="G302" s="192"/>
      <c r="H302" s="194"/>
      <c r="I302" s="228"/>
      <c r="J302" s="192"/>
      <c r="K302" s="193"/>
      <c r="L302" s="376"/>
      <c r="M302" s="377"/>
      <c r="N302" s="1"/>
      <c r="O302" s="1"/>
      <c r="P302" s="1"/>
      <c r="Q302" s="1"/>
      <c r="R302" s="1"/>
      <c r="S302" s="1"/>
      <c r="T302" s="193"/>
      <c r="U302" s="376"/>
      <c r="V302" s="378"/>
      <c r="W302" s="224"/>
      <c r="X302" s="225"/>
      <c r="Y302" s="376"/>
      <c r="Z302" s="379"/>
      <c r="AA302" s="1"/>
      <c r="AB302" s="1"/>
    </row>
    <row r="303" spans="1:28" ht="15">
      <c r="A303" s="372"/>
      <c r="B303" s="1"/>
      <c r="C303" s="1"/>
      <c r="D303" s="1"/>
      <c r="E303" s="1"/>
      <c r="F303" s="200"/>
      <c r="G303" s="192"/>
      <c r="H303" s="194"/>
      <c r="I303" s="228"/>
      <c r="J303" s="192"/>
      <c r="K303" s="193"/>
      <c r="L303" s="376"/>
      <c r="M303" s="377"/>
      <c r="N303" s="1"/>
      <c r="O303" s="1"/>
      <c r="P303" s="1"/>
      <c r="Q303" s="1"/>
      <c r="R303" s="1"/>
      <c r="S303" s="1"/>
      <c r="T303" s="193"/>
      <c r="U303" s="376"/>
      <c r="V303" s="378"/>
      <c r="W303" s="224"/>
      <c r="X303" s="225"/>
      <c r="Y303" s="376"/>
      <c r="Z303" s="379"/>
      <c r="AA303" s="1"/>
      <c r="AB303" s="1"/>
    </row>
    <row r="304" spans="1:28" ht="15">
      <c r="A304" s="372"/>
      <c r="B304" s="1"/>
      <c r="C304" s="1"/>
      <c r="D304" s="1"/>
      <c r="E304" s="1"/>
      <c r="F304" s="200"/>
      <c r="G304" s="192"/>
      <c r="H304" s="194"/>
      <c r="I304" s="228"/>
      <c r="J304" s="192"/>
      <c r="K304" s="193"/>
      <c r="L304" s="376"/>
      <c r="M304" s="377"/>
      <c r="N304" s="1"/>
      <c r="O304" s="1"/>
      <c r="P304" s="1"/>
      <c r="Q304" s="1"/>
      <c r="R304" s="1"/>
      <c r="S304" s="1"/>
      <c r="T304" s="193"/>
      <c r="U304" s="376"/>
      <c r="V304" s="378"/>
      <c r="W304" s="224"/>
      <c r="X304" s="225"/>
      <c r="Y304" s="376"/>
      <c r="Z304" s="379"/>
      <c r="AA304" s="1"/>
      <c r="AB304" s="1"/>
    </row>
    <row r="305" spans="1:28" ht="15">
      <c r="A305" s="372"/>
      <c r="B305" s="1"/>
      <c r="C305" s="1"/>
      <c r="D305" s="1"/>
      <c r="E305" s="1"/>
      <c r="F305" s="200"/>
      <c r="G305" s="192"/>
      <c r="H305" s="194"/>
      <c r="I305" s="228"/>
      <c r="J305" s="192"/>
      <c r="K305" s="193"/>
      <c r="L305" s="376"/>
      <c r="M305" s="377"/>
      <c r="N305" s="1"/>
      <c r="O305" s="1"/>
      <c r="P305" s="1"/>
      <c r="Q305" s="1"/>
      <c r="R305" s="1"/>
      <c r="S305" s="1"/>
      <c r="T305" s="193"/>
      <c r="U305" s="376"/>
      <c r="V305" s="378"/>
      <c r="W305" s="224"/>
      <c r="X305" s="225"/>
      <c r="Y305" s="376"/>
      <c r="Z305" s="379"/>
      <c r="AA305" s="1"/>
      <c r="AB305" s="1"/>
    </row>
    <row r="306" spans="1:28" ht="15">
      <c r="A306" s="372"/>
      <c r="B306" s="1"/>
      <c r="C306" s="1"/>
      <c r="D306" s="1"/>
      <c r="E306" s="1"/>
      <c r="F306" s="200"/>
      <c r="G306" s="192"/>
      <c r="H306" s="194"/>
      <c r="I306" s="228"/>
      <c r="J306" s="192"/>
      <c r="K306" s="193"/>
      <c r="L306" s="376"/>
      <c r="M306" s="377"/>
      <c r="N306" s="1"/>
      <c r="O306" s="1"/>
      <c r="P306" s="1"/>
      <c r="Q306" s="1"/>
      <c r="R306" s="1"/>
      <c r="S306" s="1"/>
      <c r="T306" s="193"/>
      <c r="U306" s="376"/>
      <c r="V306" s="378"/>
      <c r="W306" s="224"/>
      <c r="X306" s="225"/>
      <c r="Y306" s="376"/>
      <c r="Z306" s="379"/>
      <c r="AA306" s="1"/>
      <c r="AB306" s="1"/>
    </row>
    <row r="307" spans="1:28" ht="15">
      <c r="A307" s="372"/>
      <c r="B307" s="1"/>
      <c r="C307" s="1"/>
      <c r="D307" s="1"/>
      <c r="E307" s="1"/>
      <c r="F307" s="200"/>
      <c r="G307" s="192"/>
      <c r="H307" s="194"/>
      <c r="I307" s="228"/>
      <c r="J307" s="192"/>
      <c r="K307" s="193"/>
      <c r="L307" s="376"/>
      <c r="M307" s="377"/>
      <c r="N307" s="1"/>
      <c r="O307" s="1"/>
      <c r="P307" s="1"/>
      <c r="Q307" s="1"/>
      <c r="R307" s="1"/>
      <c r="S307" s="1"/>
      <c r="T307" s="193"/>
      <c r="U307" s="376"/>
      <c r="V307" s="378"/>
      <c r="W307" s="224"/>
      <c r="X307" s="225"/>
      <c r="Y307" s="376"/>
      <c r="Z307" s="379"/>
      <c r="AA307" s="1"/>
      <c r="AB307" s="1"/>
    </row>
    <row r="308" spans="1:28" ht="15">
      <c r="A308" s="372"/>
      <c r="B308" s="1"/>
      <c r="C308" s="1"/>
      <c r="D308" s="1"/>
      <c r="E308" s="1"/>
      <c r="F308" s="200"/>
      <c r="G308" s="192"/>
      <c r="H308" s="194"/>
      <c r="I308" s="228"/>
      <c r="J308" s="192"/>
      <c r="K308" s="193"/>
      <c r="L308" s="376"/>
      <c r="M308" s="377"/>
      <c r="N308" s="1"/>
      <c r="O308" s="1"/>
      <c r="P308" s="1"/>
      <c r="Q308" s="1"/>
      <c r="R308" s="1"/>
      <c r="S308" s="1"/>
      <c r="T308" s="193"/>
      <c r="U308" s="376"/>
      <c r="V308" s="378"/>
      <c r="W308" s="224"/>
      <c r="X308" s="225"/>
      <c r="Y308" s="376"/>
      <c r="Z308" s="379"/>
      <c r="AA308" s="1"/>
      <c r="AB308" s="1"/>
    </row>
    <row r="309" spans="1:28" ht="15">
      <c r="A309" s="372"/>
      <c r="B309" s="1"/>
      <c r="C309" s="1"/>
      <c r="D309" s="1"/>
      <c r="E309" s="1"/>
      <c r="F309" s="200"/>
      <c r="G309" s="192"/>
      <c r="H309" s="194"/>
      <c r="I309" s="228"/>
      <c r="J309" s="192"/>
      <c r="K309" s="193"/>
      <c r="L309" s="376"/>
      <c r="M309" s="377"/>
      <c r="N309" s="1"/>
      <c r="O309" s="1"/>
      <c r="P309" s="1"/>
      <c r="Q309" s="1"/>
      <c r="R309" s="1"/>
      <c r="S309" s="1"/>
      <c r="T309" s="193"/>
      <c r="U309" s="376"/>
      <c r="V309" s="378"/>
      <c r="W309" s="224"/>
      <c r="X309" s="225"/>
      <c r="Y309" s="376"/>
      <c r="Z309" s="379"/>
      <c r="AA309" s="1"/>
      <c r="AB309" s="1"/>
    </row>
    <row r="310" spans="1:28" ht="15">
      <c r="A310" s="372"/>
      <c r="B310" s="1"/>
      <c r="C310" s="1"/>
      <c r="D310" s="1"/>
      <c r="E310" s="1"/>
      <c r="F310" s="200"/>
      <c r="G310" s="192"/>
      <c r="H310" s="194"/>
      <c r="I310" s="228"/>
      <c r="J310" s="192"/>
      <c r="K310" s="193"/>
      <c r="L310" s="376"/>
      <c r="M310" s="377"/>
      <c r="N310" s="1"/>
      <c r="O310" s="1"/>
      <c r="P310" s="1"/>
      <c r="Q310" s="1"/>
      <c r="R310" s="1"/>
      <c r="S310" s="1"/>
      <c r="T310" s="193"/>
      <c r="U310" s="376"/>
      <c r="V310" s="378"/>
      <c r="W310" s="224"/>
      <c r="X310" s="225"/>
      <c r="Y310" s="376"/>
      <c r="Z310" s="379"/>
      <c r="AA310" s="1"/>
      <c r="AB310" s="1"/>
    </row>
    <row r="311" spans="1:28" ht="15">
      <c r="A311" s="372"/>
      <c r="B311" s="1"/>
      <c r="C311" s="1"/>
      <c r="D311" s="1"/>
      <c r="E311" s="1"/>
      <c r="F311" s="200"/>
      <c r="G311" s="192"/>
      <c r="H311" s="194"/>
      <c r="I311" s="228"/>
      <c r="J311" s="192"/>
      <c r="K311" s="193"/>
      <c r="L311" s="376"/>
      <c r="M311" s="377"/>
      <c r="N311" s="1"/>
      <c r="O311" s="1"/>
      <c r="P311" s="1"/>
      <c r="Q311" s="1"/>
      <c r="R311" s="1"/>
      <c r="S311" s="1"/>
      <c r="T311" s="193"/>
      <c r="U311" s="376"/>
      <c r="V311" s="378"/>
      <c r="W311" s="224"/>
      <c r="X311" s="225"/>
      <c r="Y311" s="376"/>
      <c r="Z311" s="379"/>
      <c r="AA311" s="1"/>
      <c r="AB311" s="1"/>
    </row>
    <row r="312" spans="1:28" ht="15">
      <c r="A312" s="371"/>
      <c r="B312" s="183" t="s">
        <v>285</v>
      </c>
      <c r="C312" s="183"/>
      <c r="D312" s="193"/>
      <c r="E312" s="195"/>
      <c r="F312" s="195"/>
      <c r="G312" s="194"/>
      <c r="H312" s="1"/>
      <c r="I312" s="1"/>
      <c r="J312" s="1"/>
      <c r="K312" s="1"/>
      <c r="L312" s="216"/>
      <c r="M312" s="218"/>
      <c r="N312" s="216"/>
      <c r="O312" s="217"/>
      <c r="P312" s="216"/>
      <c r="Q312" s="216"/>
      <c r="R312" s="216"/>
      <c r="S312" s="216"/>
      <c r="T312" s="216"/>
      <c r="U312" s="216"/>
      <c r="V312" s="216"/>
      <c r="W312" s="219"/>
      <c r="X312" s="216"/>
      <c r="Y312" s="216"/>
      <c r="Z312" s="216"/>
      <c r="AA312" s="216"/>
      <c r="AB312" s="216"/>
    </row>
    <row r="313" spans="1:28" ht="15">
      <c r="A313" s="371">
        <v>1</v>
      </c>
      <c r="B313" s="1" t="s">
        <v>1</v>
      </c>
      <c r="C313" s="1"/>
      <c r="D313" s="193"/>
      <c r="E313" s="195"/>
      <c r="F313" s="195"/>
      <c r="G313" s="194"/>
      <c r="H313" s="1"/>
      <c r="I313" s="1"/>
      <c r="J313" s="1"/>
      <c r="K313" s="1"/>
      <c r="L313" s="216"/>
      <c r="M313" s="218"/>
      <c r="N313" s="216"/>
      <c r="O313" s="217"/>
      <c r="P313" s="216"/>
      <c r="Q313" s="216"/>
      <c r="R313" s="216"/>
      <c r="S313" s="216"/>
      <c r="T313" s="216"/>
      <c r="U313" s="216"/>
      <c r="V313" s="216"/>
      <c r="W313" s="219"/>
      <c r="X313" s="216"/>
      <c r="Y313" s="216"/>
      <c r="Z313" s="216"/>
      <c r="AA313" s="216"/>
      <c r="AB313" s="216"/>
    </row>
    <row r="314" spans="1:28" ht="15">
      <c r="A314" s="371"/>
      <c r="B314" s="1" t="s">
        <v>45</v>
      </c>
      <c r="C314" s="1"/>
      <c r="D314" s="60"/>
      <c r="E314" s="60"/>
      <c r="F314" s="201">
        <v>21558</v>
      </c>
      <c r="G314" s="192" t="s">
        <v>36</v>
      </c>
      <c r="H314" s="194">
        <v>3554</v>
      </c>
      <c r="I314" s="220" t="s">
        <v>29</v>
      </c>
      <c r="J314" s="192">
        <v>38</v>
      </c>
      <c r="K314" s="195" t="s">
        <v>2</v>
      </c>
      <c r="L314" s="221">
        <f>IF(MID(K314,1,2)=("P."),(ROUND(F314*((H314)+(J314/100)),)),IF(MID(K314,1,2)=("%o"),(ROUND(F314*(((H314)+(J314/100))/1000),)),IF(MID(K314,1,2)=("Ea"),(ROUND(F314*((H314)+(J314/100)),)),ROUND(F314*(((H314)+(J314/100))/100),))))</f>
        <v>76625</v>
      </c>
      <c r="M314" s="222" t="s">
        <v>31</v>
      </c>
      <c r="N314" s="216"/>
      <c r="O314" s="201" t="e">
        <f>Abs!#REF!</f>
        <v>#REF!</v>
      </c>
      <c r="P314" s="192" t="s">
        <v>36</v>
      </c>
      <c r="Q314" s="194">
        <v>3554</v>
      </c>
      <c r="R314" s="220" t="s">
        <v>29</v>
      </c>
      <c r="S314" s="192">
        <v>38</v>
      </c>
      <c r="T314" s="195" t="s">
        <v>2</v>
      </c>
      <c r="U314" s="221" t="e">
        <f>IF(MID(T314,1,2)=("P."),(ROUND(O314*((Q314)+(S314/100)),)),IF(MID(T314,1,2)=("%o"),(ROUND(O314*(((Q314)+(S314/100))/1000),)),IF(MID(T314,1,2)=("Ea"),(ROUND(O314*((Q314)+(S314/100)),)),ROUND(O314*(((Q314)+(S314/100))/100),))))</f>
        <v>#REF!</v>
      </c>
      <c r="V314" s="222" t="s">
        <v>31</v>
      </c>
      <c r="W314" s="224" t="e">
        <f>IF(O314&gt;=F314,(O314-F314),"---")</f>
        <v>#REF!</v>
      </c>
      <c r="X314" s="225" t="e">
        <f>IF(F314&gt;O314,(F314-O314),"---")</f>
        <v>#REF!</v>
      </c>
      <c r="Y314" s="226" t="e">
        <f>IF(U314&gt;L314,(U314-L314),"---")</f>
        <v>#REF!</v>
      </c>
      <c r="Z314" s="226" t="e">
        <f>IF(L314&gt;U314,(L314-U314),"---")</f>
        <v>#REF!</v>
      </c>
      <c r="AA314" s="216"/>
      <c r="AB314" s="216"/>
    </row>
    <row r="315" spans="1:28" ht="15">
      <c r="A315" s="371"/>
      <c r="B315" s="1"/>
      <c r="C315" s="1"/>
      <c r="D315" s="60"/>
      <c r="E315" s="60"/>
      <c r="F315" s="191"/>
      <c r="G315" s="1"/>
      <c r="H315" s="1"/>
      <c r="I315" s="1"/>
      <c r="J315" s="1"/>
      <c r="K315" s="1"/>
      <c r="L315" s="1"/>
      <c r="M315" s="227"/>
      <c r="N315" s="216"/>
      <c r="O315" s="191"/>
      <c r="P315" s="1"/>
      <c r="Q315" s="1"/>
      <c r="R315" s="1"/>
      <c r="S315" s="1"/>
      <c r="T315" s="1"/>
      <c r="U315" s="1"/>
      <c r="V315" s="227"/>
      <c r="W315" s="219"/>
      <c r="X315" s="216"/>
      <c r="Y315" s="216"/>
      <c r="Z315" s="216"/>
      <c r="AA315" s="216"/>
      <c r="AB315" s="216"/>
    </row>
    <row r="316" spans="1:28" ht="15.75">
      <c r="A316" s="371">
        <v>2</v>
      </c>
      <c r="B316" s="11" t="s">
        <v>181</v>
      </c>
      <c r="C316" s="1"/>
      <c r="D316" s="60"/>
      <c r="E316" s="60"/>
      <c r="F316" s="193"/>
      <c r="G316" s="195"/>
      <c r="H316" s="195"/>
      <c r="I316" s="194"/>
      <c r="J316" s="1"/>
      <c r="K316" s="1"/>
      <c r="L316" s="1"/>
      <c r="M316" s="227"/>
      <c r="N316" s="216"/>
      <c r="O316" s="193"/>
      <c r="P316" s="195"/>
      <c r="Q316" s="195"/>
      <c r="R316" s="194"/>
      <c r="S316" s="1"/>
      <c r="T316" s="1"/>
      <c r="U316" s="1"/>
      <c r="V316" s="227"/>
      <c r="W316" s="219"/>
      <c r="X316" s="216"/>
      <c r="Y316" s="216"/>
      <c r="Z316" s="216"/>
      <c r="AA316" s="216"/>
      <c r="AB316" s="216"/>
    </row>
    <row r="317" spans="1:28" ht="15.75">
      <c r="A317" s="371"/>
      <c r="B317" s="11" t="s">
        <v>182</v>
      </c>
      <c r="C317" s="1"/>
      <c r="D317" s="60"/>
      <c r="E317" s="60"/>
      <c r="F317" s="201"/>
      <c r="G317" s="192" t="s">
        <v>36</v>
      </c>
      <c r="H317" s="194">
        <v>13051</v>
      </c>
      <c r="I317" s="220" t="s">
        <v>29</v>
      </c>
      <c r="J317" s="192">
        <v>50</v>
      </c>
      <c r="K317" s="195" t="s">
        <v>6</v>
      </c>
      <c r="L317" s="221">
        <f>IF(MID(K317,1,2)=("P."),(ROUND(F317*((H317)+(J317/100)),)),IF(MID(K317,1,2)=("%o"),(ROUND(F317*(((H317)+(J317/100))/1000),)),IF(MID(K317,1,2)=("Ea"),(ROUND(F317*((H317)+(J317/100)),)),ROUND(F317*(((H317)+(J317/100))/100),))))</f>
        <v>0</v>
      </c>
      <c r="M317" s="222" t="s">
        <v>31</v>
      </c>
      <c r="N317" s="216"/>
      <c r="O317" s="201" t="e">
        <f>Abs!#REF!</f>
        <v>#REF!</v>
      </c>
      <c r="P317" s="192" t="s">
        <v>36</v>
      </c>
      <c r="Q317" s="194">
        <v>13051</v>
      </c>
      <c r="R317" s="220" t="s">
        <v>29</v>
      </c>
      <c r="S317" s="192">
        <v>50</v>
      </c>
      <c r="T317" s="195" t="s">
        <v>6</v>
      </c>
      <c r="U317" s="221" t="e">
        <f>IF(MID(T317,1,2)=("P."),(ROUND(O317*((Q317)+(S317/100)),)),IF(MID(T317,1,2)=("%o"),(ROUND(O317*(((Q317)+(S317/100))/1000),)),IF(MID(T317,1,2)=("Ea"),(ROUND(O317*((Q317)+(S317/100)),)),ROUND(O317*(((Q317)+(S317/100))/100),))))</f>
        <v>#REF!</v>
      </c>
      <c r="V317" s="222" t="s">
        <v>31</v>
      </c>
      <c r="W317" s="224" t="e">
        <f>IF(O317&gt;=F317,(O317-F317),"---")</f>
        <v>#REF!</v>
      </c>
      <c r="X317" s="225" t="e">
        <f>IF(F317&gt;O317,(F317-O317),"---")</f>
        <v>#REF!</v>
      </c>
      <c r="Y317" s="226" t="e">
        <f>IF(U317&gt;L317,(U317-L317),"---")</f>
        <v>#REF!</v>
      </c>
      <c r="Z317" s="226" t="e">
        <f>IF(L317&gt;U317,(L317-U317),"---")</f>
        <v>#REF!</v>
      </c>
      <c r="AA317" s="216"/>
      <c r="AB317" s="216"/>
    </row>
    <row r="318" spans="1:28" ht="15">
      <c r="A318" s="371"/>
      <c r="B318" s="1"/>
      <c r="C318" s="1"/>
      <c r="D318" s="60"/>
      <c r="E318" s="60"/>
      <c r="F318" s="191"/>
      <c r="G318" s="1"/>
      <c r="H318" s="1"/>
      <c r="I318" s="1"/>
      <c r="J318" s="1"/>
      <c r="K318" s="1"/>
      <c r="L318" s="1"/>
      <c r="M318" s="227"/>
      <c r="N318" s="216"/>
      <c r="O318" s="191"/>
      <c r="P318" s="1"/>
      <c r="Q318" s="1"/>
      <c r="R318" s="1"/>
      <c r="S318" s="1"/>
      <c r="T318" s="1"/>
      <c r="U318" s="1"/>
      <c r="V318" s="227"/>
      <c r="W318" s="219"/>
      <c r="X318" s="216"/>
      <c r="Y318" s="216"/>
      <c r="Z318" s="216"/>
      <c r="AA318" s="216"/>
      <c r="AB318" s="216"/>
    </row>
    <row r="319" spans="1:28" ht="15">
      <c r="A319" s="371">
        <v>3</v>
      </c>
      <c r="B319" s="345" t="s">
        <v>271</v>
      </c>
      <c r="C319" s="1"/>
      <c r="D319" s="60"/>
      <c r="E319" s="60"/>
      <c r="F319" s="193"/>
      <c r="G319" s="195"/>
      <c r="H319" s="195"/>
      <c r="I319" s="194"/>
      <c r="J319" s="1"/>
      <c r="K319" s="1"/>
      <c r="L319" s="221"/>
      <c r="M319" s="227"/>
      <c r="N319" s="216"/>
      <c r="O319" s="193"/>
      <c r="P319" s="195"/>
      <c r="Q319" s="195"/>
      <c r="R319" s="194"/>
      <c r="S319" s="1"/>
      <c r="T319" s="1"/>
      <c r="U319" s="221"/>
      <c r="V319" s="227"/>
      <c r="W319" s="219"/>
      <c r="X319" s="216"/>
      <c r="Y319" s="216"/>
      <c r="Z319" s="216"/>
      <c r="AA319" s="216"/>
      <c r="AB319" s="216"/>
    </row>
    <row r="320" spans="1:28" ht="15.75">
      <c r="A320" s="371"/>
      <c r="B320" s="11" t="s">
        <v>287</v>
      </c>
      <c r="C320" s="1"/>
      <c r="D320" s="60"/>
      <c r="E320" s="60"/>
      <c r="F320" s="197"/>
      <c r="G320" s="192" t="s">
        <v>36</v>
      </c>
      <c r="H320" s="194">
        <v>5444</v>
      </c>
      <c r="I320" s="228" t="s">
        <v>29</v>
      </c>
      <c r="J320" s="192">
        <v>0</v>
      </c>
      <c r="K320" s="195" t="s">
        <v>183</v>
      </c>
      <c r="L320" s="221">
        <f>IF(MID(K320,1,2)=("P."),(ROUND(F320*((H320)+(J320/100)),)),IF(MID(K320,1,2)=("%o"),(ROUND(F320*(((H320)+(J320/100))/1000),)),IF(MID(K320,1,2)=("Ea"),(ROUND(F320*((H320)+(J320/100)),)),ROUND(F320*(((H320)+(J320/100))/100),))))</f>
        <v>0</v>
      </c>
      <c r="M320" s="222" t="s">
        <v>31</v>
      </c>
      <c r="N320" s="216"/>
      <c r="O320" s="197" t="e">
        <f>Abs!#REF!</f>
        <v>#REF!</v>
      </c>
      <c r="P320" s="192" t="s">
        <v>36</v>
      </c>
      <c r="Q320" s="194">
        <v>5444</v>
      </c>
      <c r="R320" s="228" t="s">
        <v>29</v>
      </c>
      <c r="S320" s="192">
        <v>0</v>
      </c>
      <c r="T320" s="195" t="s">
        <v>183</v>
      </c>
      <c r="U320" s="221" t="e">
        <f>IF(MID(T320,1,2)=("P."),(ROUND(O320*((Q320)+(S320/100)),)),IF(MID(T320,1,2)=("%o"),(ROUND(O320*(((Q320)+(S320/100))/1000),)),IF(MID(T320,1,2)=("Ea"),(ROUND(O320*((Q320)+(S320/100)),)),ROUND(O320*(((Q320)+(S320/100))/100),))))</f>
        <v>#REF!</v>
      </c>
      <c r="V320" s="222" t="s">
        <v>31</v>
      </c>
      <c r="W320" s="224" t="e">
        <f>IF(O320&gt;=F320,(O320-F320),"---")</f>
        <v>#REF!</v>
      </c>
      <c r="X320" s="225" t="e">
        <f>IF(F320&gt;O320,(F320-O320),"---")</f>
        <v>#REF!</v>
      </c>
      <c r="Y320" s="226" t="e">
        <f>IF(U320&gt;L320,(U320-L320),"---")</f>
        <v>#REF!</v>
      </c>
      <c r="Z320" s="226" t="e">
        <f>IF(L320&gt;U320,(L320-U320),"---")</f>
        <v>#REF!</v>
      </c>
      <c r="AA320" s="216"/>
      <c r="AB320" s="216"/>
    </row>
    <row r="321" spans="1:28" ht="15">
      <c r="A321" s="371"/>
      <c r="B321" s="1"/>
      <c r="C321" s="1"/>
      <c r="D321" s="60"/>
      <c r="E321" s="60"/>
      <c r="F321" s="60"/>
      <c r="G321" s="60"/>
      <c r="H321" s="60"/>
      <c r="I321" s="60"/>
      <c r="J321" s="60"/>
      <c r="K321" s="60"/>
      <c r="L321" s="60"/>
      <c r="M321" s="229"/>
      <c r="N321" s="216"/>
      <c r="O321" s="60"/>
      <c r="P321" s="60"/>
      <c r="Q321" s="60"/>
      <c r="R321" s="60"/>
      <c r="S321" s="60"/>
      <c r="T321" s="60"/>
      <c r="U321" s="60"/>
      <c r="V321" s="229"/>
      <c r="W321" s="219"/>
      <c r="X321" s="216"/>
      <c r="Y321" s="216"/>
      <c r="Z321" s="216"/>
      <c r="AA321" s="216"/>
      <c r="AB321" s="216"/>
    </row>
    <row r="322" spans="1:28" ht="15">
      <c r="A322" s="371">
        <v>4</v>
      </c>
      <c r="B322" s="346" t="s">
        <v>288</v>
      </c>
      <c r="C322" s="1"/>
      <c r="D322" s="60"/>
      <c r="E322" s="60"/>
      <c r="F322" s="193"/>
      <c r="G322" s="195"/>
      <c r="H322" s="195"/>
      <c r="I322" s="194"/>
      <c r="J322" s="1"/>
      <c r="K322" s="1"/>
      <c r="L322" s="1"/>
      <c r="M322" s="227"/>
      <c r="N322" s="216"/>
      <c r="O322" s="193"/>
      <c r="P322" s="195"/>
      <c r="Q322" s="195"/>
      <c r="R322" s="194"/>
      <c r="S322" s="1"/>
      <c r="T322" s="1"/>
      <c r="U322" s="1"/>
      <c r="V322" s="227"/>
      <c r="W322" s="219"/>
      <c r="X322" s="216"/>
      <c r="Y322" s="216"/>
      <c r="Z322" s="216"/>
      <c r="AA322" s="216"/>
      <c r="AB322" s="216"/>
    </row>
    <row r="323" spans="1:28" ht="15.75">
      <c r="A323" s="371"/>
      <c r="B323" s="11" t="s">
        <v>289</v>
      </c>
      <c r="C323" s="1"/>
      <c r="D323" s="60"/>
      <c r="E323" s="60"/>
      <c r="F323" s="201"/>
      <c r="G323" s="196" t="s">
        <v>36</v>
      </c>
      <c r="H323" s="194">
        <v>907</v>
      </c>
      <c r="I323" s="220" t="s">
        <v>29</v>
      </c>
      <c r="J323" s="192">
        <v>50</v>
      </c>
      <c r="K323" s="195" t="s">
        <v>183</v>
      </c>
      <c r="L323" s="221">
        <f>IF(MID(K323,1,2)=("P."),(ROUND(F323*((H323)+(J323/100)),)),IF(MID(K323,1,2)=("%o"),(ROUND(F323*(((H323)+(J323/100))/1000),)),IF(MID(K323,1,2)=("Ea"),(ROUND(F323*((H323)+(J323/100)),)),ROUND(F323*(((H323)+(J323/100))/100),))))</f>
        <v>0</v>
      </c>
      <c r="M323" s="222" t="s">
        <v>31</v>
      </c>
      <c r="N323" s="216"/>
      <c r="O323" s="201" t="e">
        <f>Abs!#REF!</f>
        <v>#REF!</v>
      </c>
      <c r="P323" s="196" t="s">
        <v>36</v>
      </c>
      <c r="Q323" s="194">
        <v>907</v>
      </c>
      <c r="R323" s="220" t="s">
        <v>29</v>
      </c>
      <c r="S323" s="192">
        <v>50</v>
      </c>
      <c r="T323" s="195" t="s">
        <v>183</v>
      </c>
      <c r="U323" s="221" t="e">
        <f>IF(MID(T323,1,2)=("P."),(ROUND(O323*((Q323)+(S323/100)),)),IF(MID(T323,1,2)=("%o"),(ROUND(O323*(((Q323)+(S323/100))/1000),)),IF(MID(T323,1,2)=("Ea"),(ROUND(O323*((Q323)+(S323/100)),)),ROUND(O323*(((Q323)+(S323/100))/100),))))</f>
        <v>#REF!</v>
      </c>
      <c r="V323" s="222" t="s">
        <v>31</v>
      </c>
      <c r="W323" s="224" t="e">
        <f>IF(O323&gt;=F323,(O323-F323),"---")</f>
        <v>#REF!</v>
      </c>
      <c r="X323" s="225" t="e">
        <f>IF(F323&gt;O323,(F323-O323),"---")</f>
        <v>#REF!</v>
      </c>
      <c r="Y323" s="226" t="e">
        <f>IF(U323&gt;L323,(U323-L323),"---")</f>
        <v>#REF!</v>
      </c>
      <c r="Z323" s="226" t="e">
        <f>IF(L323&gt;U323,(L323-U323),"---")</f>
        <v>#REF!</v>
      </c>
      <c r="AA323" s="216"/>
      <c r="AB323" s="216"/>
    </row>
    <row r="324" spans="1:28" ht="15">
      <c r="A324" s="371"/>
      <c r="B324" s="1"/>
      <c r="C324" s="1"/>
      <c r="D324" s="60"/>
      <c r="E324" s="60"/>
      <c r="F324" s="201"/>
      <c r="G324" s="196"/>
      <c r="H324" s="194"/>
      <c r="I324" s="220"/>
      <c r="J324" s="192"/>
      <c r="K324" s="195"/>
      <c r="L324" s="221"/>
      <c r="M324" s="222"/>
      <c r="N324" s="216"/>
      <c r="O324" s="201"/>
      <c r="P324" s="196"/>
      <c r="Q324" s="194"/>
      <c r="R324" s="220"/>
      <c r="S324" s="192"/>
      <c r="T324" s="195"/>
      <c r="U324" s="221"/>
      <c r="V324" s="222"/>
      <c r="W324" s="219"/>
      <c r="X324" s="216"/>
      <c r="Y324" s="216"/>
      <c r="Z324" s="216"/>
      <c r="AA324" s="216"/>
      <c r="AB324" s="216"/>
    </row>
    <row r="325" spans="1:28" ht="15">
      <c r="A325" s="371">
        <v>5</v>
      </c>
      <c r="B325" s="345" t="s">
        <v>290</v>
      </c>
      <c r="C325" s="1"/>
      <c r="D325" s="60"/>
      <c r="E325" s="60"/>
      <c r="F325" s="193"/>
      <c r="G325" s="195"/>
      <c r="H325" s="195"/>
      <c r="I325" s="194"/>
      <c r="J325" s="1"/>
      <c r="K325" s="1"/>
      <c r="L325" s="1"/>
      <c r="M325" s="227"/>
      <c r="N325" s="216"/>
      <c r="O325" s="193"/>
      <c r="P325" s="195"/>
      <c r="Q325" s="195"/>
      <c r="R325" s="194"/>
      <c r="S325" s="1"/>
      <c r="T325" s="1"/>
      <c r="U325" s="1"/>
      <c r="V325" s="227"/>
      <c r="W325" s="219"/>
      <c r="X325" s="216"/>
      <c r="Y325" s="216"/>
      <c r="Z325" s="216"/>
      <c r="AA325" s="216"/>
      <c r="AB325" s="216"/>
    </row>
    <row r="326" spans="1:28" ht="15">
      <c r="A326" s="371"/>
      <c r="B326" s="345" t="s">
        <v>291</v>
      </c>
      <c r="C326" s="1"/>
      <c r="D326" s="60"/>
      <c r="E326" s="60"/>
      <c r="F326" s="201"/>
      <c r="G326" s="192" t="s">
        <v>36</v>
      </c>
      <c r="H326" s="194">
        <v>3327</v>
      </c>
      <c r="I326" s="220" t="s">
        <v>29</v>
      </c>
      <c r="J326" s="230">
        <v>50</v>
      </c>
      <c r="K326" s="195" t="s">
        <v>6</v>
      </c>
      <c r="L326" s="221">
        <f>IF(MID(K326,1,2)=("P."),(ROUND(F326*((H326)+(J326/100)),)),IF(MID(K326,1,2)=("%o"),(ROUND(F326*(((H326)+(J326/100))/1000),)),IF(MID(K326,1,2)=("Ea"),(ROUND(F326*((H326)+(J326/100)),)),ROUND(F326*(((H326)+(J326/100))/100),))))</f>
        <v>0</v>
      </c>
      <c r="M326" s="222" t="s">
        <v>31</v>
      </c>
      <c r="N326" s="216"/>
      <c r="O326" s="201" t="e">
        <f>Abs!#REF!</f>
        <v>#REF!</v>
      </c>
      <c r="P326" s="192" t="s">
        <v>36</v>
      </c>
      <c r="Q326" s="194">
        <v>3327</v>
      </c>
      <c r="R326" s="220" t="s">
        <v>29</v>
      </c>
      <c r="S326" s="230">
        <v>50</v>
      </c>
      <c r="T326" s="195" t="s">
        <v>6</v>
      </c>
      <c r="U326" s="221" t="e">
        <f>IF(MID(T326,1,2)=("P."),(ROUND(O326*((Q326)+(S326/100)),)),IF(MID(T326,1,2)=("%o"),(ROUND(O326*(((Q326)+(S326/100))/1000),)),IF(MID(T326,1,2)=("Ea"),(ROUND(O326*((Q326)+(S326/100)),)),ROUND(O326*(((Q326)+(S326/100))/100),))))</f>
        <v>#REF!</v>
      </c>
      <c r="V326" s="222" t="s">
        <v>31</v>
      </c>
      <c r="W326" s="224" t="e">
        <f>IF(O326&gt;=F326,(O326-F326),"---")</f>
        <v>#REF!</v>
      </c>
      <c r="X326" s="225" t="e">
        <f>IF(F326&gt;O326,(F326-O326),"---")</f>
        <v>#REF!</v>
      </c>
      <c r="Y326" s="226" t="e">
        <f>IF(U326&gt;L326,(U326-L326),"---")</f>
        <v>#REF!</v>
      </c>
      <c r="Z326" s="226" t="e">
        <f>IF(L326&gt;U326,(L326-U326),"---")</f>
        <v>#REF!</v>
      </c>
      <c r="AA326" s="216"/>
      <c r="AB326" s="216"/>
    </row>
    <row r="327" spans="1:28" ht="15">
      <c r="A327" s="371"/>
      <c r="B327" s="1"/>
      <c r="C327" s="1"/>
      <c r="D327" s="60"/>
      <c r="E327" s="60"/>
      <c r="F327" s="201"/>
      <c r="G327" s="192"/>
      <c r="H327" s="194"/>
      <c r="I327" s="220"/>
      <c r="J327" s="192"/>
      <c r="K327" s="195"/>
      <c r="L327" s="221"/>
      <c r="M327" s="222"/>
      <c r="N327" s="216"/>
      <c r="O327" s="201"/>
      <c r="P327" s="192"/>
      <c r="Q327" s="194"/>
      <c r="R327" s="220"/>
      <c r="S327" s="192"/>
      <c r="T327" s="195"/>
      <c r="U327" s="221"/>
      <c r="V327" s="222"/>
      <c r="W327" s="219"/>
      <c r="X327" s="216"/>
      <c r="Y327" s="216"/>
      <c r="Z327" s="216"/>
      <c r="AA327" s="216"/>
      <c r="AB327" s="216"/>
    </row>
    <row r="328" spans="1:28" ht="15">
      <c r="A328" s="371">
        <v>6</v>
      </c>
      <c r="B328" s="346" t="s">
        <v>297</v>
      </c>
      <c r="C328" s="60"/>
      <c r="D328" s="60"/>
      <c r="E328" s="60"/>
      <c r="F328" s="193"/>
      <c r="G328" s="231"/>
      <c r="H328" s="194"/>
      <c r="I328" s="1"/>
      <c r="J328" s="192"/>
      <c r="K328" s="195"/>
      <c r="L328" s="232"/>
      <c r="M328" s="233"/>
      <c r="N328" s="216"/>
      <c r="O328" s="193"/>
      <c r="P328" s="231"/>
      <c r="Q328" s="194"/>
      <c r="R328" s="1"/>
      <c r="S328" s="192"/>
      <c r="T328" s="195"/>
      <c r="U328" s="232"/>
      <c r="V328" s="233"/>
      <c r="W328" s="219"/>
      <c r="X328" s="216"/>
      <c r="Y328" s="216"/>
      <c r="Z328" s="216"/>
      <c r="AA328" s="216"/>
      <c r="AB328" s="216"/>
    </row>
    <row r="329" spans="1:28" ht="15">
      <c r="A329" s="371"/>
      <c r="B329" s="347" t="s">
        <v>292</v>
      </c>
      <c r="C329" s="60"/>
      <c r="D329" s="60"/>
      <c r="E329" s="60"/>
      <c r="F329" s="197"/>
      <c r="G329" s="231" t="s">
        <v>36</v>
      </c>
      <c r="H329" s="194">
        <v>1663</v>
      </c>
      <c r="I329" s="220" t="s">
        <v>29</v>
      </c>
      <c r="J329" s="230">
        <v>73</v>
      </c>
      <c r="K329" s="195" t="s">
        <v>183</v>
      </c>
      <c r="L329" s="221">
        <f>IF(MID(K329,1,2)=("P."),(ROUND(F329*((H329)+(J329/100)),)),IF(MID(K329,1,2)=("%o"),(ROUND(F329*(((H329)+(J329/100))/1000),)),IF(MID(K329,1,2)=("Ea"),(ROUND(F329*((H329)+(J329/100)),)),ROUND(F329*(((H329)+(J329/100))/100),))))</f>
        <v>0</v>
      </c>
      <c r="M329" s="222" t="s">
        <v>31</v>
      </c>
      <c r="N329" s="216"/>
      <c r="O329" s="197" t="e">
        <f>Abs!#REF!</f>
        <v>#REF!</v>
      </c>
      <c r="P329" s="231" t="s">
        <v>36</v>
      </c>
      <c r="Q329" s="194">
        <v>1663</v>
      </c>
      <c r="R329" s="220" t="s">
        <v>29</v>
      </c>
      <c r="S329" s="230">
        <v>73</v>
      </c>
      <c r="T329" s="195" t="s">
        <v>183</v>
      </c>
      <c r="U329" s="221" t="e">
        <f>IF(MID(T329,1,2)=("P."),(ROUND(O329*((Q329)+(S329/100)),)),IF(MID(T329,1,2)=("%o"),(ROUND(O329*(((Q329)+(S329/100))/1000),)),IF(MID(T329,1,2)=("Ea"),(ROUND(O329*((Q329)+(S329/100)),)),ROUND(O329*(((Q329)+(S329/100))/100),))))</f>
        <v>#REF!</v>
      </c>
      <c r="V329" s="222" t="s">
        <v>31</v>
      </c>
      <c r="W329" s="224" t="e">
        <f>IF(O329&gt;=F329,(O329-F329),"---")</f>
        <v>#REF!</v>
      </c>
      <c r="X329" s="225" t="e">
        <f>IF(F329&gt;O329,(F329-O329),"---")</f>
        <v>#REF!</v>
      </c>
      <c r="Y329" s="226" t="e">
        <f>IF(U329&gt;L329,(U329-L329),"---")</f>
        <v>#REF!</v>
      </c>
      <c r="Z329" s="226" t="e">
        <f>IF(L329&gt;U329,(L329-U329),"---")</f>
        <v>#REF!</v>
      </c>
      <c r="AA329" s="216"/>
      <c r="AB329" s="216"/>
    </row>
    <row r="330" spans="1:28" ht="15">
      <c r="A330" s="371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362"/>
      <c r="O330" s="60"/>
      <c r="P330" s="60"/>
      <c r="Q330" s="60"/>
      <c r="R330" s="60"/>
      <c r="S330" s="60"/>
      <c r="T330" s="60"/>
      <c r="U330" s="60"/>
      <c r="V330" s="60"/>
      <c r="W330" s="362"/>
      <c r="X330" s="60"/>
      <c r="Y330" s="60"/>
      <c r="Z330" s="60"/>
      <c r="AA330" s="60"/>
      <c r="AB330" s="60"/>
    </row>
    <row r="331" spans="1:28" ht="15">
      <c r="A331" s="371">
        <v>7</v>
      </c>
      <c r="B331" s="345" t="s">
        <v>293</v>
      </c>
      <c r="C331" s="1"/>
      <c r="D331" s="60"/>
      <c r="E331" s="60"/>
      <c r="F331" s="193"/>
      <c r="G331" s="195"/>
      <c r="H331" s="195"/>
      <c r="I331" s="194"/>
      <c r="J331" s="1"/>
      <c r="K331" s="1"/>
      <c r="L331" s="1"/>
      <c r="M331" s="227"/>
      <c r="N331" s="216"/>
      <c r="O331" s="193"/>
      <c r="P331" s="195"/>
      <c r="Q331" s="195"/>
      <c r="R331" s="194"/>
      <c r="S331" s="1"/>
      <c r="T331" s="1"/>
      <c r="U331" s="1"/>
      <c r="V331" s="227"/>
      <c r="W331" s="219"/>
      <c r="X331" s="216"/>
      <c r="Y331" s="216"/>
      <c r="Z331" s="216"/>
      <c r="AA331" s="216"/>
      <c r="AB331" s="216"/>
    </row>
    <row r="332" spans="1:28" ht="15.75">
      <c r="A332" s="371"/>
      <c r="B332" s="11" t="s">
        <v>294</v>
      </c>
      <c r="C332" s="1"/>
      <c r="D332" s="60"/>
      <c r="E332" s="60"/>
      <c r="F332" s="201"/>
      <c r="G332" s="192" t="s">
        <v>36</v>
      </c>
      <c r="H332" s="194">
        <v>1134</v>
      </c>
      <c r="I332" s="220" t="s">
        <v>29</v>
      </c>
      <c r="J332" s="192">
        <v>38</v>
      </c>
      <c r="K332" s="195" t="s">
        <v>183</v>
      </c>
      <c r="L332" s="221">
        <f>IF(MID(K332,1,2)=("P."),(ROUND(F332*((H332)+(J332/100)),)),IF(MID(K332,1,2)=("%o"),(ROUND(F332*(((H332)+(J332/100))/1000),)),IF(MID(K332,1,2)=("Ea"),(ROUND(F332*((H332)+(J332/100)),)),ROUND(F332*(((H332)+(J332/100))/100),))))</f>
        <v>0</v>
      </c>
      <c r="M332" s="222" t="s">
        <v>31</v>
      </c>
      <c r="N332" s="216"/>
      <c r="O332" s="201" t="e">
        <f>Abs!#REF!</f>
        <v>#REF!</v>
      </c>
      <c r="P332" s="192" t="s">
        <v>36</v>
      </c>
      <c r="Q332" s="194">
        <v>1134</v>
      </c>
      <c r="R332" s="220" t="s">
        <v>29</v>
      </c>
      <c r="S332" s="192">
        <v>38</v>
      </c>
      <c r="T332" s="195" t="s">
        <v>183</v>
      </c>
      <c r="U332" s="221" t="e">
        <f>IF(MID(T332,1,2)=("P."),(ROUND(O332*((Q332)+(S332/100)),)),IF(MID(T332,1,2)=("%o"),(ROUND(O332*(((Q332)+(S332/100))/1000),)),IF(MID(T332,1,2)=("Ea"),(ROUND(O332*((Q332)+(S332/100)),)),ROUND(O332*(((Q332)+(S332/100))/100),))))</f>
        <v>#REF!</v>
      </c>
      <c r="V332" s="222" t="s">
        <v>31</v>
      </c>
      <c r="W332" s="224" t="e">
        <f>IF(O332&gt;=F332,(O332-F332),"---")</f>
        <v>#REF!</v>
      </c>
      <c r="X332" s="225" t="e">
        <f>IF(F332&gt;O332,(F332-O332),"---")</f>
        <v>#REF!</v>
      </c>
      <c r="Y332" s="226" t="e">
        <f>IF(U332&gt;L332,(U332-L332),"---")</f>
        <v>#REF!</v>
      </c>
      <c r="Z332" s="226" t="e">
        <f>IF(L332&gt;U332,(L332-U332),"---")</f>
        <v>#REF!</v>
      </c>
      <c r="AA332" s="216"/>
      <c r="AB332" s="216"/>
    </row>
    <row r="333" spans="1:28" ht="15">
      <c r="A333" s="371"/>
      <c r="B333" s="1"/>
      <c r="C333" s="1"/>
      <c r="D333" s="60"/>
      <c r="E333" s="60"/>
      <c r="F333" s="60"/>
      <c r="G333" s="60"/>
      <c r="H333" s="60"/>
      <c r="I333" s="60"/>
      <c r="J333" s="60"/>
      <c r="K333" s="60"/>
      <c r="L333" s="60"/>
      <c r="M333" s="229"/>
      <c r="N333" s="216"/>
      <c r="O333" s="60"/>
      <c r="P333" s="60"/>
      <c r="Q333" s="60"/>
      <c r="R333" s="60"/>
      <c r="S333" s="60"/>
      <c r="T333" s="60"/>
      <c r="U333" s="60"/>
      <c r="V333" s="229"/>
      <c r="W333" s="219"/>
      <c r="X333" s="216"/>
      <c r="Y333" s="216"/>
      <c r="Z333" s="216"/>
      <c r="AA333" s="216"/>
      <c r="AB333" s="216"/>
    </row>
    <row r="334" spans="1:28" ht="15">
      <c r="A334" s="371">
        <v>8</v>
      </c>
      <c r="B334" s="1" t="s">
        <v>295</v>
      </c>
      <c r="C334" s="1"/>
      <c r="D334" s="60"/>
      <c r="E334" s="60"/>
      <c r="F334" s="201"/>
      <c r="G334" s="192"/>
      <c r="H334" s="194"/>
      <c r="I334" s="195"/>
      <c r="J334" s="192"/>
      <c r="K334" s="195"/>
      <c r="L334" s="194"/>
      <c r="M334" s="233"/>
      <c r="N334" s="216"/>
      <c r="O334" s="201"/>
      <c r="P334" s="192"/>
      <c r="Q334" s="194"/>
      <c r="R334" s="195"/>
      <c r="S334" s="192"/>
      <c r="T334" s="195"/>
      <c r="U334" s="194"/>
      <c r="V334" s="233"/>
      <c r="W334" s="219"/>
      <c r="X334" s="216"/>
      <c r="Y334" s="216"/>
      <c r="Z334" s="216"/>
      <c r="AA334" s="216"/>
      <c r="AB334" s="216"/>
    </row>
    <row r="335" spans="1:28" ht="15.75">
      <c r="A335" s="371"/>
      <c r="B335" s="11" t="s">
        <v>296</v>
      </c>
      <c r="C335" s="1"/>
      <c r="D335" s="60"/>
      <c r="E335" s="60"/>
      <c r="F335" s="234"/>
      <c r="G335" s="202" t="s">
        <v>36</v>
      </c>
      <c r="H335" s="235">
        <v>1389</v>
      </c>
      <c r="I335" s="236" t="s">
        <v>29</v>
      </c>
      <c r="J335" s="230">
        <v>46</v>
      </c>
      <c r="K335" s="237" t="s">
        <v>183</v>
      </c>
      <c r="L335" s="221">
        <f>IF(MID(K335,1,2)=("P."),(ROUND(F335*((H335)+(J335/100)),)),IF(MID(K335,1,2)=("%o"),(ROUND(F335*(((H335)+(J335/100))/1000),)),IF(MID(K335,1,2)=("Ea"),(ROUND(F335*((H335)+(J335/100)),)),ROUND(F335*(((H335)+(J335/100))/100),))))</f>
        <v>0</v>
      </c>
      <c r="M335" s="222" t="s">
        <v>31</v>
      </c>
      <c r="N335" s="216"/>
      <c r="O335" s="234" t="e">
        <f>Abs!#REF!</f>
        <v>#REF!</v>
      </c>
      <c r="P335" s="202" t="s">
        <v>36</v>
      </c>
      <c r="Q335" s="235">
        <v>1389</v>
      </c>
      <c r="R335" s="236" t="s">
        <v>29</v>
      </c>
      <c r="S335" s="230">
        <v>46</v>
      </c>
      <c r="T335" s="237" t="s">
        <v>183</v>
      </c>
      <c r="U335" s="221" t="e">
        <f>IF(MID(T335,1,2)=("P."),(ROUND(O335*((Q335)+(S335/100)),)),IF(MID(T335,1,2)=("%o"),(ROUND(O335*(((Q335)+(S335/100))/1000),)),IF(MID(T335,1,2)=("Ea"),(ROUND(O335*((Q335)+(S335/100)),)),ROUND(O335*(((Q335)+(S335/100))/100),))))</f>
        <v>#REF!</v>
      </c>
      <c r="V335" s="222" t="s">
        <v>31</v>
      </c>
      <c r="W335" s="224" t="e">
        <f>IF(O335&gt;=F335,(O335-F335),"---")</f>
        <v>#REF!</v>
      </c>
      <c r="X335" s="225" t="e">
        <f>IF(F335&gt;O335,(F335-O335),"---")</f>
        <v>#REF!</v>
      </c>
      <c r="Y335" s="226" t="e">
        <f>IF(U335&gt;L335,(U335-L335),"---")</f>
        <v>#REF!</v>
      </c>
      <c r="Z335" s="226" t="e">
        <f>IF(L335&gt;U335,(L335-U335),"---")</f>
        <v>#REF!</v>
      </c>
      <c r="AA335" s="216"/>
      <c r="AB335" s="216"/>
    </row>
    <row r="336" spans="1:28" ht="15">
      <c r="A336" s="371"/>
      <c r="B336" s="1"/>
      <c r="C336" s="1"/>
      <c r="D336" s="60"/>
      <c r="E336" s="60"/>
      <c r="F336" s="234"/>
      <c r="G336" s="202"/>
      <c r="H336" s="235"/>
      <c r="I336" s="236"/>
      <c r="J336" s="238"/>
      <c r="K336" s="237"/>
      <c r="L336" s="221"/>
      <c r="M336" s="222"/>
      <c r="N336" s="216"/>
      <c r="O336" s="234"/>
      <c r="P336" s="202"/>
      <c r="Q336" s="235"/>
      <c r="R336" s="236"/>
      <c r="S336" s="238"/>
      <c r="T336" s="237"/>
      <c r="U336" s="221"/>
      <c r="V336" s="222"/>
      <c r="W336" s="219"/>
      <c r="X336" s="216"/>
      <c r="Y336" s="216"/>
      <c r="Z336" s="216"/>
      <c r="AA336" s="216"/>
      <c r="AB336" s="216"/>
    </row>
    <row r="337" spans="1:28" ht="15.75">
      <c r="A337" s="371">
        <v>9</v>
      </c>
      <c r="B337" s="11" t="s">
        <v>4</v>
      </c>
      <c r="C337" s="1"/>
      <c r="D337" s="60"/>
      <c r="E337" s="60"/>
      <c r="F337" s="193"/>
      <c r="G337" s="195"/>
      <c r="H337" s="195"/>
      <c r="I337" s="194"/>
      <c r="J337" s="1"/>
      <c r="K337" s="1"/>
      <c r="L337" s="1"/>
      <c r="M337" s="227"/>
      <c r="N337" s="216"/>
      <c r="O337" s="193"/>
      <c r="P337" s="195"/>
      <c r="Q337" s="195"/>
      <c r="R337" s="194"/>
      <c r="S337" s="1"/>
      <c r="T337" s="1"/>
      <c r="U337" s="1"/>
      <c r="V337" s="227"/>
      <c r="W337" s="219"/>
      <c r="X337" s="216"/>
      <c r="Y337" s="216"/>
      <c r="Z337" s="216"/>
      <c r="AA337" s="216"/>
      <c r="AB337" s="216"/>
    </row>
    <row r="338" spans="1:28" ht="15.75">
      <c r="A338" s="371"/>
      <c r="B338" s="11" t="s">
        <v>5</v>
      </c>
      <c r="C338" s="1"/>
      <c r="D338" s="60"/>
      <c r="E338" s="60"/>
      <c r="F338" s="197">
        <v>1373.66</v>
      </c>
      <c r="G338" s="192" t="s">
        <v>36</v>
      </c>
      <c r="H338" s="194">
        <v>14429</v>
      </c>
      <c r="I338" s="228" t="s">
        <v>29</v>
      </c>
      <c r="J338" s="192">
        <v>25</v>
      </c>
      <c r="K338" s="195" t="s">
        <v>183</v>
      </c>
      <c r="L338" s="221">
        <f>IF(MID(K338,1,2)=("P."),(ROUND(F338*((H338)+(J338/100)),)),IF(MID(K338,1,2)=("%o"),(ROUND(F338*(((H338)+(J338/100))/1000),)),IF(MID(K338,1,2)=("Ea"),(ROUND(F338*((H338)+(J338/100)),)),ROUND(F338*(((H338)+(J338/100))/100),))))</f>
        <v>198209</v>
      </c>
      <c r="M338" s="222" t="s">
        <v>31</v>
      </c>
      <c r="N338" s="216"/>
      <c r="O338" s="197" t="e">
        <f>Abs!#REF!</f>
        <v>#REF!</v>
      </c>
      <c r="P338" s="192" t="s">
        <v>36</v>
      </c>
      <c r="Q338" s="194">
        <v>14429</v>
      </c>
      <c r="R338" s="228" t="s">
        <v>29</v>
      </c>
      <c r="S338" s="192">
        <v>25</v>
      </c>
      <c r="T338" s="195" t="s">
        <v>183</v>
      </c>
      <c r="U338" s="221" t="e">
        <f>IF(MID(T338,1,2)=("P."),(ROUND(O338*((Q338)+(S338/100)),)),IF(MID(T338,1,2)=("%o"),(ROUND(O338*(((Q338)+(S338/100))/1000),)),IF(MID(T338,1,2)=("Ea"),(ROUND(O338*((Q338)+(S338/100)),)),ROUND(O338*(((Q338)+(S338/100))/100),))))</f>
        <v>#REF!</v>
      </c>
      <c r="V338" s="222" t="s">
        <v>31</v>
      </c>
      <c r="W338" s="224" t="e">
        <f>IF(O338&gt;=F338,(O338-F338),"---")</f>
        <v>#REF!</v>
      </c>
      <c r="X338" s="225" t="e">
        <f>IF(F338&gt;O338,(F338-O338),"---")</f>
        <v>#REF!</v>
      </c>
      <c r="Y338" s="226" t="e">
        <f>IF(U338&gt;L338,(U338-L338),"---")</f>
        <v>#REF!</v>
      </c>
      <c r="Z338" s="226" t="e">
        <f>IF(L338&gt;U338,(L338-U338),"---")</f>
        <v>#REF!</v>
      </c>
      <c r="AA338" s="216"/>
      <c r="AB338" s="216"/>
    </row>
    <row r="339" spans="1:28" ht="15">
      <c r="A339" s="371"/>
      <c r="B339" s="1"/>
      <c r="C339" s="1"/>
      <c r="D339" s="60"/>
      <c r="E339" s="60"/>
      <c r="F339" s="197"/>
      <c r="G339" s="192"/>
      <c r="H339" s="194"/>
      <c r="I339" s="228"/>
      <c r="J339" s="192"/>
      <c r="K339" s="195"/>
      <c r="L339" s="221"/>
      <c r="M339" s="222"/>
      <c r="N339" s="216"/>
      <c r="O339" s="197"/>
      <c r="P339" s="192"/>
      <c r="Q339" s="194"/>
      <c r="R339" s="228"/>
      <c r="S339" s="192"/>
      <c r="T339" s="195"/>
      <c r="U339" s="221"/>
      <c r="V339" s="222"/>
      <c r="W339" s="219"/>
      <c r="X339" s="216"/>
      <c r="Y339" s="216"/>
      <c r="Z339" s="216"/>
      <c r="AA339" s="216"/>
      <c r="AB339" s="216"/>
    </row>
    <row r="340" spans="1:28" ht="15.75">
      <c r="A340" s="371">
        <v>10</v>
      </c>
      <c r="B340" s="11" t="s">
        <v>8</v>
      </c>
      <c r="C340" s="1"/>
      <c r="D340" s="60"/>
      <c r="E340" s="60"/>
      <c r="F340" s="193"/>
      <c r="G340" s="195"/>
      <c r="H340" s="195"/>
      <c r="I340" s="194"/>
      <c r="J340" s="1"/>
      <c r="K340" s="1"/>
      <c r="L340" s="1"/>
      <c r="M340" s="239"/>
      <c r="N340" s="216"/>
      <c r="O340" s="193"/>
      <c r="P340" s="195"/>
      <c r="Q340" s="195"/>
      <c r="R340" s="194"/>
      <c r="S340" s="1"/>
      <c r="T340" s="1"/>
      <c r="U340" s="1"/>
      <c r="V340" s="239"/>
      <c r="W340" s="219"/>
      <c r="X340" s="216"/>
      <c r="Y340" s="216"/>
      <c r="Z340" s="216"/>
      <c r="AA340" s="216"/>
      <c r="AB340" s="216"/>
    </row>
    <row r="341" spans="1:28" ht="15.75">
      <c r="A341" s="371"/>
      <c r="B341" s="11" t="s">
        <v>9</v>
      </c>
      <c r="C341" s="1"/>
      <c r="D341" s="60"/>
      <c r="E341" s="60"/>
      <c r="F341" s="197">
        <v>867.55</v>
      </c>
      <c r="G341" s="192" t="s">
        <v>37</v>
      </c>
      <c r="H341" s="194">
        <v>5001</v>
      </c>
      <c r="I341" s="228" t="s">
        <v>29</v>
      </c>
      <c r="J341" s="230">
        <v>70</v>
      </c>
      <c r="K341" s="195" t="s">
        <v>10</v>
      </c>
      <c r="L341" s="221">
        <f>IF(MID(K341,1,2)=("P."),(ROUND(F341*((H341)+(J341/100)),)),IF(MID(K341,1,2)=("%o"),(ROUND(F341*(((H341)+(J341/100))/1000),)),IF(MID(K341,1,2)=("Ea"),(ROUND(F341*((H341)+(J341/100)),)),ROUND(F341*(((H341)+(J341/100))/100),))))</f>
        <v>4339225</v>
      </c>
      <c r="M341" s="222" t="s">
        <v>31</v>
      </c>
      <c r="N341" s="216"/>
      <c r="O341" s="197" t="e">
        <f>Abs!#REF!</f>
        <v>#REF!</v>
      </c>
      <c r="P341" s="192" t="s">
        <v>37</v>
      </c>
      <c r="Q341" s="194">
        <v>5001</v>
      </c>
      <c r="R341" s="228" t="s">
        <v>29</v>
      </c>
      <c r="S341" s="230">
        <v>70</v>
      </c>
      <c r="T341" s="195" t="s">
        <v>10</v>
      </c>
      <c r="U341" s="221" t="e">
        <f>IF(MID(T341,1,2)=("P."),(ROUND(O341*((Q341)+(S341/100)),)),IF(MID(T341,1,2)=("%o"),(ROUND(O341*(((Q341)+(S341/100))/1000),)),IF(MID(T341,1,2)=("Ea"),(ROUND(O341*((Q341)+(S341/100)),)),ROUND(O341*(((Q341)+(S341/100))/100),))))</f>
        <v>#REF!</v>
      </c>
      <c r="V341" s="222" t="s">
        <v>31</v>
      </c>
      <c r="W341" s="224" t="e">
        <f>IF(O341&gt;=F341,(O341-F341),"---")</f>
        <v>#REF!</v>
      </c>
      <c r="X341" s="225" t="e">
        <f>IF(F341&gt;O341,(F341-O341),"---")</f>
        <v>#REF!</v>
      </c>
      <c r="Y341" s="226" t="e">
        <f>IF(U341&gt;L341,(U341-L341),"---")</f>
        <v>#REF!</v>
      </c>
      <c r="Z341" s="226" t="e">
        <f>IF(L341&gt;U341,(L341-U341),"---")</f>
        <v>#REF!</v>
      </c>
      <c r="AA341" s="216"/>
      <c r="AB341" s="216"/>
    </row>
    <row r="342" spans="1:28" ht="15">
      <c r="A342" s="371"/>
      <c r="B342" s="1"/>
      <c r="C342" s="1"/>
      <c r="D342" s="60"/>
      <c r="E342" s="60"/>
      <c r="F342" s="197"/>
      <c r="G342" s="192"/>
      <c r="H342" s="194"/>
      <c r="I342" s="228"/>
      <c r="J342" s="230"/>
      <c r="K342" s="195"/>
      <c r="L342" s="221"/>
      <c r="M342" s="222"/>
      <c r="N342" s="216"/>
      <c r="O342" s="197"/>
      <c r="P342" s="192"/>
      <c r="Q342" s="194"/>
      <c r="R342" s="228"/>
      <c r="S342" s="230"/>
      <c r="T342" s="195"/>
      <c r="U342" s="221"/>
      <c r="V342" s="222"/>
      <c r="W342" s="219"/>
      <c r="X342" s="216"/>
      <c r="Y342" s="216"/>
      <c r="Z342" s="216"/>
      <c r="AA342" s="216"/>
      <c r="AB342" s="216"/>
    </row>
    <row r="343" spans="1:28" ht="15.75">
      <c r="A343" s="371">
        <v>11</v>
      </c>
      <c r="B343" s="19" t="s">
        <v>11</v>
      </c>
      <c r="C343" s="1"/>
      <c r="D343" s="193"/>
      <c r="E343" s="195"/>
      <c r="F343" s="195"/>
      <c r="G343" s="194"/>
      <c r="H343" s="1"/>
      <c r="I343" s="1"/>
      <c r="J343" s="1"/>
      <c r="K343" s="1"/>
      <c r="L343" s="216"/>
      <c r="M343" s="218"/>
      <c r="N343" s="216"/>
      <c r="O343" s="195"/>
      <c r="P343" s="194"/>
      <c r="Q343" s="1"/>
      <c r="R343" s="1"/>
      <c r="S343" s="1"/>
      <c r="T343" s="1"/>
      <c r="U343" s="216"/>
      <c r="V343" s="218"/>
      <c r="W343" s="219"/>
      <c r="X343" s="216"/>
      <c r="Y343" s="216"/>
      <c r="Z343" s="216"/>
      <c r="AA343" s="216"/>
      <c r="AB343" s="216"/>
    </row>
    <row r="344" spans="1:28" ht="15.75">
      <c r="A344" s="371"/>
      <c r="B344" s="19" t="s">
        <v>12</v>
      </c>
      <c r="C344" s="1"/>
      <c r="D344" s="60"/>
      <c r="E344" s="60"/>
      <c r="F344" s="201">
        <v>11355.74</v>
      </c>
      <c r="G344" s="192" t="s">
        <v>36</v>
      </c>
      <c r="H344" s="194">
        <v>337</v>
      </c>
      <c r="I344" s="220" t="s">
        <v>29</v>
      </c>
      <c r="J344" s="192">
        <v>0</v>
      </c>
      <c r="K344" s="195" t="s">
        <v>331</v>
      </c>
      <c r="L344" s="221">
        <f>IF(MID(K344,1,2)=("P."),(ROUND(F344*((H344)+(J344/100)),)),IF(MID(K344,1,2)=("%o"),(ROUND(F344*(((H344)+(J344/100))/1000),)),IF(MID(K344,1,2)=("Ea"),(ROUND(F344*((H344)+(J344/100)),)),ROUND(F344*(((H344)+(J344/100))/100),))))</f>
        <v>3826884</v>
      </c>
      <c r="M344" s="222" t="s">
        <v>31</v>
      </c>
      <c r="N344" s="216"/>
      <c r="O344" s="201" t="e">
        <f>Abs!#REF!</f>
        <v>#REF!</v>
      </c>
      <c r="P344" s="192" t="s">
        <v>36</v>
      </c>
      <c r="Q344" s="194">
        <v>337</v>
      </c>
      <c r="R344" s="220" t="s">
        <v>29</v>
      </c>
      <c r="S344" s="192">
        <v>0</v>
      </c>
      <c r="T344" s="195" t="s">
        <v>331</v>
      </c>
      <c r="U344" s="221" t="e">
        <f>IF(MID(T344,1,2)=("P."),(ROUND(O344*((Q344)+(S344/100)),)),IF(MID(T344,1,2)=("%o"),(ROUND(O344*(((Q344)+(S344/100))/1000),)),IF(MID(T344,1,2)=("Ea"),(ROUND(O344*((Q344)+(S344/100)),)),ROUND(O344*(((Q344)+(S344/100))/100),))))</f>
        <v>#REF!</v>
      </c>
      <c r="V344" s="222" t="s">
        <v>31</v>
      </c>
      <c r="W344" s="224" t="e">
        <f>IF(O344&gt;=F344,(O344-F344),"---")</f>
        <v>#REF!</v>
      </c>
      <c r="X344" s="225" t="e">
        <f>IF(F344&gt;O344,(F344-O344),"---")</f>
        <v>#REF!</v>
      </c>
      <c r="Y344" s="226" t="e">
        <f>IF(U344&gt;L344,(U344-L344),"---")</f>
        <v>#REF!</v>
      </c>
      <c r="Z344" s="226" t="e">
        <f>IF(L344&gt;U344,(L344-U344),"---")</f>
        <v>#REF!</v>
      </c>
      <c r="AA344" s="216"/>
      <c r="AB344" s="216"/>
    </row>
    <row r="345" spans="1:28" ht="15">
      <c r="A345" s="371"/>
      <c r="B345" s="1"/>
      <c r="C345" s="1"/>
      <c r="D345" s="60"/>
      <c r="E345" s="60"/>
      <c r="F345" s="191"/>
      <c r="G345" s="1"/>
      <c r="H345" s="1"/>
      <c r="I345" s="1"/>
      <c r="J345" s="1"/>
      <c r="K345" s="1"/>
      <c r="L345" s="1"/>
      <c r="M345" s="227"/>
      <c r="N345" s="216"/>
      <c r="O345" s="191"/>
      <c r="P345" s="1"/>
      <c r="Q345" s="1"/>
      <c r="R345" s="1"/>
      <c r="S345" s="1"/>
      <c r="T345" s="1"/>
      <c r="U345" s="1"/>
      <c r="V345" s="227"/>
      <c r="W345" s="219"/>
      <c r="X345" s="216"/>
      <c r="Y345" s="216"/>
      <c r="Z345" s="216"/>
      <c r="AA345" s="216"/>
      <c r="AB345" s="216"/>
    </row>
    <row r="346" spans="1:28" ht="15">
      <c r="A346" s="371">
        <v>2</v>
      </c>
      <c r="B346" s="1"/>
      <c r="C346" s="1"/>
      <c r="D346" s="60"/>
      <c r="E346" s="60"/>
      <c r="F346" s="193"/>
      <c r="G346" s="195"/>
      <c r="H346" s="195"/>
      <c r="I346" s="194"/>
      <c r="J346" s="1"/>
      <c r="K346" s="1"/>
      <c r="L346" s="1"/>
      <c r="M346" s="227"/>
      <c r="N346" s="216"/>
      <c r="O346" s="193"/>
      <c r="P346" s="195"/>
      <c r="Q346" s="195"/>
      <c r="R346" s="194"/>
      <c r="S346" s="1"/>
      <c r="T346" s="1"/>
      <c r="U346" s="1"/>
      <c r="V346" s="227"/>
      <c r="W346" s="219"/>
      <c r="X346" s="216"/>
      <c r="Y346" s="216"/>
      <c r="Z346" s="216"/>
      <c r="AA346" s="216"/>
      <c r="AB346" s="216"/>
    </row>
    <row r="347" spans="1:28" ht="15">
      <c r="A347" s="371"/>
      <c r="B347" s="1"/>
      <c r="C347" s="1"/>
      <c r="D347" s="60"/>
      <c r="E347" s="60"/>
      <c r="F347" s="201">
        <v>3896.73</v>
      </c>
      <c r="G347" s="192" t="s">
        <v>36</v>
      </c>
      <c r="H347" s="194">
        <v>9416</v>
      </c>
      <c r="I347" s="220" t="s">
        <v>29</v>
      </c>
      <c r="J347" s="192">
        <v>28</v>
      </c>
      <c r="K347" s="195" t="s">
        <v>6</v>
      </c>
      <c r="L347" s="221">
        <f>IF(MID(K347,1,2)=("P."),(ROUND(F347*((H347)+(J347/100)),)),IF(MID(K347,1,2)=("%o"),(ROUND(F347*(((H347)+(J347/100))/1000),)),IF(MID(K347,1,2)=("Ea"),(ROUND(F347*((H347)+(J347/100)),)),ROUND(F347*(((H347)+(J347/100))/100),))))</f>
        <v>366927</v>
      </c>
      <c r="M347" s="222" t="s">
        <v>31</v>
      </c>
      <c r="N347" s="216"/>
      <c r="O347" s="201"/>
      <c r="P347" s="192" t="s">
        <v>36</v>
      </c>
      <c r="Q347" s="194">
        <v>9416</v>
      </c>
      <c r="R347" s="220" t="s">
        <v>29</v>
      </c>
      <c r="S347" s="192">
        <v>28</v>
      </c>
      <c r="T347" s="195" t="s">
        <v>6</v>
      </c>
      <c r="U347" s="221">
        <f>IF(MID(T347,1,2)=("P."),(ROUND(O347*((Q347)+(S347/100)),)),IF(MID(T347,1,2)=("%o"),(ROUND(O347*(((Q347)+(S347/100))/1000),)),IF(MID(T347,1,2)=("Ea"),(ROUND(O347*((Q347)+(S347/100)),)),ROUND(O347*(((Q347)+(S347/100))/100),))))</f>
        <v>0</v>
      </c>
      <c r="V347" s="222" t="s">
        <v>31</v>
      </c>
      <c r="W347" s="224" t="str">
        <f>IF(O347&gt;=F347,(O347-F347),"---")</f>
        <v>---</v>
      </c>
      <c r="X347" s="225">
        <f>IF(F347&gt;O347,(F347-O347),"---")</f>
        <v>3896.73</v>
      </c>
      <c r="Y347" s="226" t="str">
        <f>IF(U347&gt;L347,(U347-L347),"---")</f>
        <v>---</v>
      </c>
      <c r="Z347" s="226">
        <f>IF(L347&gt;U347,(L347-U347),"---")</f>
        <v>366927</v>
      </c>
      <c r="AA347" s="216"/>
      <c r="AB347" s="216"/>
    </row>
    <row r="348" spans="1:28" ht="15.75">
      <c r="A348" s="371">
        <v>12</v>
      </c>
      <c r="B348" s="11" t="s">
        <v>3</v>
      </c>
      <c r="C348" s="1"/>
      <c r="D348" s="60"/>
      <c r="E348" s="60"/>
      <c r="F348" s="193"/>
      <c r="G348" s="195"/>
      <c r="H348" s="195"/>
      <c r="I348" s="194"/>
      <c r="J348" s="1"/>
      <c r="K348" s="1"/>
      <c r="L348" s="221"/>
      <c r="M348" s="227"/>
      <c r="N348" s="216"/>
      <c r="O348" s="193"/>
      <c r="P348" s="195"/>
      <c r="Q348" s="195"/>
      <c r="R348" s="194"/>
      <c r="S348" s="1"/>
      <c r="T348" s="1"/>
      <c r="U348" s="221"/>
      <c r="V348" s="227"/>
      <c r="W348" s="219"/>
      <c r="X348" s="216"/>
      <c r="Y348" s="216"/>
      <c r="Z348" s="216"/>
      <c r="AA348" s="216"/>
      <c r="AB348" s="216"/>
    </row>
    <row r="349" spans="1:28" ht="15.75">
      <c r="A349" s="371"/>
      <c r="B349" s="11" t="s">
        <v>46</v>
      </c>
      <c r="C349" s="1"/>
      <c r="D349" s="60"/>
      <c r="E349" s="60"/>
      <c r="F349" s="197">
        <v>3698.24</v>
      </c>
      <c r="G349" s="192" t="s">
        <v>36</v>
      </c>
      <c r="H349" s="194">
        <v>9416</v>
      </c>
      <c r="I349" s="228" t="s">
        <v>29</v>
      </c>
      <c r="J349" s="192">
        <v>28</v>
      </c>
      <c r="K349" s="195" t="s">
        <v>183</v>
      </c>
      <c r="L349" s="221">
        <f>IF(MID(K349,1,2)=("P."),(ROUND(F349*((H349)+(J349/100)),)),IF(MID(K349,1,2)=("%o"),(ROUND(F349*(((H349)+(J349/100))/1000),)),IF(MID(K349,1,2)=("Ea"),(ROUND(F349*((H349)+(J349/100)),)),ROUND(F349*(((H349)+(J349/100))/100),))))</f>
        <v>348237</v>
      </c>
      <c r="M349" s="222" t="s">
        <v>31</v>
      </c>
      <c r="N349" s="216"/>
      <c r="O349" s="197" t="e">
        <f>Abs!#REF!</f>
        <v>#REF!</v>
      </c>
      <c r="P349" s="192" t="s">
        <v>36</v>
      </c>
      <c r="Q349" s="194">
        <v>9416</v>
      </c>
      <c r="R349" s="228" t="s">
        <v>29</v>
      </c>
      <c r="S349" s="192">
        <v>28</v>
      </c>
      <c r="T349" s="195" t="s">
        <v>183</v>
      </c>
      <c r="U349" s="221" t="e">
        <f>IF(MID(T349,1,2)=("P."),(ROUND(O349*((Q349)+(S349/100)),)),IF(MID(T349,1,2)=("%o"),(ROUND(O349*(((Q349)+(S349/100))/1000),)),IF(MID(T349,1,2)=("Ea"),(ROUND(O349*((Q349)+(S349/100)),)),ROUND(O349*(((Q349)+(S349/100))/100),))))</f>
        <v>#REF!</v>
      </c>
      <c r="V349" s="222" t="s">
        <v>31</v>
      </c>
      <c r="W349" s="224" t="e">
        <f>IF(O349&gt;=F349,(O349-F349),"---")</f>
        <v>#REF!</v>
      </c>
      <c r="X349" s="225" t="e">
        <f>IF(F349&gt;O349,(F349-O349),"---")</f>
        <v>#REF!</v>
      </c>
      <c r="Y349" s="226" t="e">
        <f>IF(U349&gt;L349,(U349-L349),"---")</f>
        <v>#REF!</v>
      </c>
      <c r="Z349" s="226" t="e">
        <f>IF(L349&gt;U349,(L349-U349),"---")</f>
        <v>#REF!</v>
      </c>
      <c r="AA349" s="216"/>
      <c r="AB349" s="216"/>
    </row>
    <row r="350" spans="1:28" ht="15">
      <c r="A350" s="371"/>
      <c r="B350" s="1"/>
      <c r="C350" s="1"/>
      <c r="D350" s="60"/>
      <c r="E350" s="60"/>
      <c r="F350" s="60"/>
      <c r="G350" s="60"/>
      <c r="H350" s="60"/>
      <c r="I350" s="60"/>
      <c r="J350" s="60"/>
      <c r="K350" s="60"/>
      <c r="L350" s="60"/>
      <c r="M350" s="229"/>
      <c r="N350" s="216"/>
      <c r="O350" s="60"/>
      <c r="P350" s="60"/>
      <c r="Q350" s="60"/>
      <c r="R350" s="60"/>
      <c r="S350" s="60"/>
      <c r="T350" s="60"/>
      <c r="U350" s="60"/>
      <c r="V350" s="229"/>
      <c r="W350" s="219"/>
      <c r="X350" s="216"/>
      <c r="Y350" s="216"/>
      <c r="Z350" s="216"/>
      <c r="AA350" s="216"/>
      <c r="AB350" s="216"/>
    </row>
    <row r="351" spans="1:28" ht="15.75">
      <c r="A351" s="371">
        <v>13</v>
      </c>
      <c r="B351" s="11" t="s">
        <v>20</v>
      </c>
      <c r="C351" s="1"/>
      <c r="D351" s="60"/>
      <c r="E351" s="60"/>
      <c r="F351" s="193"/>
      <c r="G351" s="195"/>
      <c r="H351" s="195"/>
      <c r="I351" s="194"/>
      <c r="J351" s="1"/>
      <c r="K351" s="1"/>
      <c r="L351" s="1"/>
      <c r="M351" s="227"/>
      <c r="N351" s="216"/>
      <c r="O351" s="193"/>
      <c r="P351" s="195"/>
      <c r="Q351" s="195"/>
      <c r="R351" s="194"/>
      <c r="S351" s="1"/>
      <c r="T351" s="1"/>
      <c r="U351" s="1"/>
      <c r="V351" s="227"/>
      <c r="W351" s="219"/>
      <c r="X351" s="216"/>
      <c r="Y351" s="216"/>
      <c r="Z351" s="216"/>
      <c r="AA351" s="216"/>
      <c r="AB351" s="216"/>
    </row>
    <row r="352" spans="1:28" ht="15.75">
      <c r="A352" s="371"/>
      <c r="B352" s="11" t="s">
        <v>21</v>
      </c>
      <c r="C352" s="1"/>
      <c r="D352" s="60"/>
      <c r="E352" s="60"/>
      <c r="F352" s="201">
        <v>4100.4799999999996</v>
      </c>
      <c r="G352" s="196" t="s">
        <v>30</v>
      </c>
      <c r="H352" s="194">
        <v>3127</v>
      </c>
      <c r="I352" s="220" t="s">
        <v>29</v>
      </c>
      <c r="J352" s="192">
        <v>41</v>
      </c>
      <c r="K352" s="195" t="s">
        <v>7</v>
      </c>
      <c r="L352" s="221">
        <f>IF(MID(K352,1,2)=("P."),(ROUND(F352*((H352)+(J352/100)),)),IF(MID(K352,1,2)=("%o"),(ROUND(F352*(((H352)+(J352/100))/1000),)),IF(MID(K352,1,2)=("Ea"),(ROUND(F352*((H352)+(J352/100)),)),ROUND(F352*(((H352)+(J352/100))/100),))))</f>
        <v>128239</v>
      </c>
      <c r="M352" s="222" t="s">
        <v>31</v>
      </c>
      <c r="N352" s="216"/>
      <c r="O352" s="201" t="e">
        <f>Abs!#REF!</f>
        <v>#REF!</v>
      </c>
      <c r="P352" s="196" t="s">
        <v>30</v>
      </c>
      <c r="Q352" s="194">
        <v>3127</v>
      </c>
      <c r="R352" s="220" t="s">
        <v>29</v>
      </c>
      <c r="S352" s="192">
        <v>41</v>
      </c>
      <c r="T352" s="195" t="s">
        <v>7</v>
      </c>
      <c r="U352" s="221" t="e">
        <f>IF(MID(T352,1,2)=("P."),(ROUND(O352*((Q352)+(S352/100)),)),IF(MID(T352,1,2)=("%o"),(ROUND(O352*(((Q352)+(S352/100))/1000),)),IF(MID(T352,1,2)=("Ea"),(ROUND(O352*((Q352)+(S352/100)),)),ROUND(O352*(((Q352)+(S352/100))/100),))))</f>
        <v>#REF!</v>
      </c>
      <c r="V352" s="222" t="s">
        <v>31</v>
      </c>
      <c r="W352" s="224" t="e">
        <f>IF(O352&gt;=F352,(O352-F352),"---")</f>
        <v>#REF!</v>
      </c>
      <c r="X352" s="225" t="e">
        <f>IF(F352&gt;O352,(F352-O352),"---")</f>
        <v>#REF!</v>
      </c>
      <c r="Y352" s="226" t="e">
        <f>IF(U352&gt;L352,(U352-L352),"---")</f>
        <v>#REF!</v>
      </c>
      <c r="Z352" s="226" t="e">
        <f>IF(L352&gt;U352,(L352-U352),"---")</f>
        <v>#REF!</v>
      </c>
      <c r="AA352" s="216"/>
      <c r="AB352" s="216"/>
    </row>
    <row r="353" spans="1:28" ht="15">
      <c r="A353" s="371"/>
      <c r="B353" s="1"/>
      <c r="C353" s="1"/>
      <c r="D353" s="60"/>
      <c r="E353" s="60"/>
      <c r="F353" s="201"/>
      <c r="G353" s="196"/>
      <c r="H353" s="194"/>
      <c r="I353" s="220"/>
      <c r="J353" s="192"/>
      <c r="K353" s="195"/>
      <c r="L353" s="221"/>
      <c r="M353" s="222"/>
      <c r="N353" s="216"/>
      <c r="O353" s="201"/>
      <c r="P353" s="196"/>
      <c r="Q353" s="194"/>
      <c r="R353" s="220"/>
      <c r="S353" s="192"/>
      <c r="T353" s="195"/>
      <c r="U353" s="221"/>
      <c r="V353" s="222"/>
      <c r="W353" s="219"/>
      <c r="X353" s="216"/>
      <c r="Y353" s="216"/>
      <c r="Z353" s="216"/>
      <c r="AA353" s="216"/>
      <c r="AB353" s="216"/>
    </row>
    <row r="354" spans="1:28" ht="15.75">
      <c r="A354" s="371">
        <v>14</v>
      </c>
      <c r="B354" s="11" t="s">
        <v>143</v>
      </c>
      <c r="C354" s="1"/>
      <c r="D354" s="60"/>
      <c r="E354" s="60"/>
      <c r="F354" s="193"/>
      <c r="G354" s="195"/>
      <c r="H354" s="195"/>
      <c r="I354" s="194"/>
      <c r="J354" s="1"/>
      <c r="K354" s="1"/>
      <c r="L354" s="1"/>
      <c r="M354" s="227"/>
      <c r="N354" s="216"/>
      <c r="O354" s="193"/>
      <c r="P354" s="195"/>
      <c r="Q354" s="195"/>
      <c r="R354" s="194"/>
      <c r="S354" s="1"/>
      <c r="T354" s="1"/>
      <c r="U354" s="1"/>
      <c r="V354" s="227"/>
      <c r="W354" s="219"/>
      <c r="X354" s="216"/>
      <c r="Y354" s="216"/>
      <c r="Z354" s="216"/>
      <c r="AA354" s="216"/>
      <c r="AB354" s="216"/>
    </row>
    <row r="355" spans="1:28" ht="15.75">
      <c r="A355" s="371"/>
      <c r="B355" s="11" t="s">
        <v>144</v>
      </c>
      <c r="C355" s="1"/>
      <c r="D355" s="60"/>
      <c r="E355" s="60"/>
      <c r="F355" s="201">
        <v>7607</v>
      </c>
      <c r="G355" s="192" t="s">
        <v>36</v>
      </c>
      <c r="H355" s="194">
        <v>1948</v>
      </c>
      <c r="I355" s="220" t="s">
        <v>29</v>
      </c>
      <c r="J355" s="230">
        <v>96</v>
      </c>
      <c r="K355" s="195" t="s">
        <v>6</v>
      </c>
      <c r="L355" s="221">
        <f>IF(MID(K355,1,2)=("P."),(ROUND(F355*((H355)+(J355/100)),)),IF(MID(K355,1,2)=("%o"),(ROUND(F355*(((H355)+(J355/100))/1000),)),IF(MID(K355,1,2)=("Ea"),(ROUND(F355*((H355)+(J355/100)),)),ROUND(F355*(((H355)+(J355/100))/100),))))</f>
        <v>148257</v>
      </c>
      <c r="M355" s="222" t="s">
        <v>31</v>
      </c>
      <c r="N355" s="216"/>
      <c r="O355" s="201" t="e">
        <f>Abs!#REF!</f>
        <v>#REF!</v>
      </c>
      <c r="P355" s="192" t="s">
        <v>36</v>
      </c>
      <c r="Q355" s="194">
        <v>1948</v>
      </c>
      <c r="R355" s="220" t="s">
        <v>29</v>
      </c>
      <c r="S355" s="230">
        <v>96</v>
      </c>
      <c r="T355" s="195" t="s">
        <v>6</v>
      </c>
      <c r="U355" s="221" t="e">
        <f>IF(MID(T355,1,2)=("P."),(ROUND(O355*((Q355)+(S355/100)),)),IF(MID(T355,1,2)=("%o"),(ROUND(O355*(((Q355)+(S355/100))/1000),)),IF(MID(T355,1,2)=("Ea"),(ROUND(O355*((Q355)+(S355/100)),)),ROUND(O355*(((Q355)+(S355/100))/100),))))</f>
        <v>#REF!</v>
      </c>
      <c r="V355" s="222" t="s">
        <v>31</v>
      </c>
      <c r="W355" s="224" t="e">
        <f>IF(O355&gt;=F355,(O355-F355),"---")</f>
        <v>#REF!</v>
      </c>
      <c r="X355" s="225" t="e">
        <f>IF(F355&gt;O355,(F355-O355),"---")</f>
        <v>#REF!</v>
      </c>
      <c r="Y355" s="226" t="e">
        <f>IF(U355&gt;L355,(U355-L355),"---")</f>
        <v>#REF!</v>
      </c>
      <c r="Z355" s="226" t="e">
        <f>IF(L355&gt;U355,(L355-U355),"---")</f>
        <v>#REF!</v>
      </c>
      <c r="AA355" s="216"/>
      <c r="AB355" s="216"/>
    </row>
    <row r="356" spans="1:28" ht="15.75">
      <c r="A356" s="371">
        <v>15</v>
      </c>
      <c r="B356" s="11" t="s">
        <v>13</v>
      </c>
      <c r="C356" s="60"/>
      <c r="D356" s="60"/>
      <c r="E356" s="60"/>
      <c r="F356" s="193"/>
      <c r="G356" s="231"/>
      <c r="H356" s="194"/>
      <c r="I356" s="1"/>
      <c r="J356" s="192"/>
      <c r="K356" s="195"/>
      <c r="L356" s="232"/>
      <c r="M356" s="233"/>
      <c r="N356" s="216"/>
      <c r="O356" s="193"/>
      <c r="P356" s="231"/>
      <c r="Q356" s="194"/>
      <c r="R356" s="1"/>
      <c r="S356" s="192"/>
      <c r="T356" s="195"/>
      <c r="U356" s="232"/>
      <c r="V356" s="233"/>
      <c r="W356" s="219"/>
      <c r="X356" s="216"/>
      <c r="Y356" s="216"/>
      <c r="Z356" s="216"/>
      <c r="AA356" s="216"/>
      <c r="AB356" s="216"/>
    </row>
    <row r="357" spans="1:28" ht="15.75">
      <c r="A357" s="371"/>
      <c r="B357" s="11" t="s">
        <v>14</v>
      </c>
      <c r="C357" s="60"/>
      <c r="D357" s="60"/>
      <c r="E357" s="60"/>
      <c r="F357" s="197">
        <v>2188.2800000000002</v>
      </c>
      <c r="G357" s="231" t="s">
        <v>36</v>
      </c>
      <c r="H357" s="194">
        <v>15771</v>
      </c>
      <c r="I357" s="220" t="s">
        <v>29</v>
      </c>
      <c r="J357" s="230">
        <v>1</v>
      </c>
      <c r="K357" s="195" t="s">
        <v>183</v>
      </c>
      <c r="L357" s="221">
        <f>IF(MID(K357,1,2)=("P."),(ROUND(F357*((H357)+(J357/100)),)),IF(MID(K357,1,2)=("%o"),(ROUND(F357*(((H357)+(J357/100))/1000),)),IF(MID(K357,1,2)=("Ea"),(ROUND(F357*((H357)+(J357/100)),)),ROUND(F357*(((H357)+(J357/100))/100),))))</f>
        <v>345114</v>
      </c>
      <c r="M357" s="222" t="s">
        <v>31</v>
      </c>
      <c r="N357" s="216"/>
      <c r="O357" s="197" t="e">
        <f>Abs!#REF!</f>
        <v>#REF!</v>
      </c>
      <c r="P357" s="231" t="s">
        <v>36</v>
      </c>
      <c r="Q357" s="194">
        <v>15771</v>
      </c>
      <c r="R357" s="220" t="s">
        <v>29</v>
      </c>
      <c r="S357" s="230">
        <v>1</v>
      </c>
      <c r="T357" s="195" t="s">
        <v>183</v>
      </c>
      <c r="U357" s="221" t="e">
        <f>IF(MID(T357,1,2)=("P."),(ROUND(O357*((Q357)+(S357/100)),)),IF(MID(T357,1,2)=("%o"),(ROUND(O357*(((Q357)+(S357/100))/1000),)),IF(MID(T357,1,2)=("Ea"),(ROUND(O357*((Q357)+(S357/100)),)),ROUND(O357*(((Q357)+(S357/100))/100),))))</f>
        <v>#REF!</v>
      </c>
      <c r="V357" s="222" t="s">
        <v>31</v>
      </c>
      <c r="W357" s="224" t="e">
        <f>IF(O357&gt;=F357,(O357-F357),"---")</f>
        <v>#REF!</v>
      </c>
      <c r="X357" s="225" t="e">
        <f>IF(F357&gt;O357,(F357-O357),"---")</f>
        <v>#REF!</v>
      </c>
      <c r="Y357" s="226" t="e">
        <f>IF(U357&gt;L357,(U357-L357),"---")</f>
        <v>#REF!</v>
      </c>
      <c r="Z357" s="226" t="e">
        <f>IF(L357&gt;U357,(L357-U357),"---")</f>
        <v>#REF!</v>
      </c>
      <c r="AA357" s="216"/>
      <c r="AB357" s="216"/>
    </row>
    <row r="358" spans="1:28" ht="15">
      <c r="A358" s="371"/>
      <c r="B358" s="60"/>
      <c r="C358" s="60"/>
      <c r="D358" s="60"/>
      <c r="E358" s="60"/>
      <c r="F358" s="1"/>
      <c r="G358" s="1"/>
      <c r="H358" s="1"/>
      <c r="I358" s="1"/>
      <c r="J358" s="1"/>
      <c r="K358" s="1"/>
      <c r="L358" s="1"/>
      <c r="M358" s="1"/>
      <c r="N358" s="244"/>
      <c r="O358" s="1"/>
      <c r="P358" s="1"/>
      <c r="Q358" s="1"/>
      <c r="R358" s="1"/>
      <c r="S358" s="1"/>
      <c r="T358" s="1"/>
      <c r="U358" s="1"/>
      <c r="V358" s="1"/>
      <c r="W358" s="244"/>
      <c r="X358" s="1"/>
      <c r="Y358" s="1"/>
      <c r="Z358" s="1"/>
      <c r="AA358" s="1"/>
      <c r="AB358" s="1"/>
    </row>
    <row r="359" spans="1:28" ht="15.75">
      <c r="A359" s="371">
        <v>16</v>
      </c>
      <c r="B359" s="11" t="s">
        <v>332</v>
      </c>
      <c r="C359" s="1"/>
      <c r="D359" s="60"/>
      <c r="E359" s="60"/>
      <c r="F359" s="193"/>
      <c r="G359" s="195"/>
      <c r="H359" s="195"/>
      <c r="I359" s="194"/>
      <c r="J359" s="1"/>
      <c r="K359" s="1"/>
      <c r="L359" s="1"/>
      <c r="M359" s="227"/>
      <c r="N359" s="216"/>
      <c r="O359" s="193"/>
      <c r="P359" s="195"/>
      <c r="Q359" s="195"/>
      <c r="R359" s="194"/>
      <c r="S359" s="1"/>
      <c r="T359" s="1"/>
      <c r="U359" s="1"/>
      <c r="V359" s="227"/>
      <c r="W359" s="219"/>
      <c r="X359" s="216"/>
      <c r="Y359" s="216"/>
      <c r="Z359" s="216"/>
      <c r="AA359" s="216"/>
      <c r="AB359" s="216"/>
    </row>
    <row r="360" spans="1:28" ht="15.75">
      <c r="A360" s="371"/>
      <c r="B360" s="11" t="s">
        <v>333</v>
      </c>
      <c r="C360" s="1"/>
      <c r="D360" s="60"/>
      <c r="E360" s="60"/>
      <c r="F360" s="201">
        <v>13425.16</v>
      </c>
      <c r="G360" s="192" t="s">
        <v>30</v>
      </c>
      <c r="H360" s="194">
        <v>2590</v>
      </c>
      <c r="I360" s="220" t="s">
        <v>29</v>
      </c>
      <c r="J360" s="192">
        <v>50</v>
      </c>
      <c r="K360" s="195" t="s">
        <v>196</v>
      </c>
      <c r="L360" s="221">
        <f>IF(MID(K360,1,2)=("P."),(ROUND(F360*((H360)+(J360/100)),)),IF(MID(K360,1,2)=("%o"),(ROUND(F360*(((H360)+(J360/100))/1000),)),IF(MID(K360,1,2)=("Ea"),(ROUND(F360*((H360)+(J360/100)),)),ROUND(F360*(((H360)+(J360/100))/100),))))</f>
        <v>347779</v>
      </c>
      <c r="M360" s="222" t="s">
        <v>31</v>
      </c>
      <c r="N360" s="216"/>
      <c r="O360" s="201"/>
      <c r="P360" s="192" t="s">
        <v>30</v>
      </c>
      <c r="Q360" s="194">
        <v>2590</v>
      </c>
      <c r="R360" s="220" t="s">
        <v>29</v>
      </c>
      <c r="S360" s="192">
        <v>50</v>
      </c>
      <c r="T360" s="195" t="s">
        <v>196</v>
      </c>
      <c r="U360" s="221">
        <f>IF(MID(T360,1,2)=("P."),(ROUND(O360*((Q360)+(S360/100)),)),IF(MID(T360,1,2)=("%o"),(ROUND(O360*(((Q360)+(S360/100))/1000),)),IF(MID(T360,1,2)=("Ea"),(ROUND(O360*((Q360)+(S360/100)),)),ROUND(O360*(((Q360)+(S360/100))/100),))))</f>
        <v>0</v>
      </c>
      <c r="V360" s="222" t="s">
        <v>31</v>
      </c>
      <c r="W360" s="224" t="str">
        <f>IF(O360&gt;=F360,(O360-F360),"---")</f>
        <v>---</v>
      </c>
      <c r="X360" s="225">
        <f>IF(F360&gt;O360,(F360-O360),"---")</f>
        <v>13425.16</v>
      </c>
      <c r="Y360" s="226" t="str">
        <f>IF(U360&gt;L360,(U360-L360),"---")</f>
        <v>---</v>
      </c>
      <c r="Z360" s="226">
        <f>IF(L360&gt;U360,(L360-U360),"---")</f>
        <v>347779</v>
      </c>
      <c r="AA360" s="216"/>
      <c r="AB360" s="216"/>
    </row>
    <row r="361" spans="1:28" ht="15">
      <c r="A361" s="371"/>
      <c r="B361" s="1"/>
      <c r="C361" s="1"/>
      <c r="D361" s="60"/>
      <c r="E361" s="60"/>
      <c r="F361" s="60"/>
      <c r="G361" s="60"/>
      <c r="H361" s="60"/>
      <c r="I361" s="60"/>
      <c r="J361" s="60"/>
      <c r="K361" s="60"/>
      <c r="L361" s="60"/>
      <c r="M361" s="229"/>
      <c r="N361" s="216"/>
      <c r="O361" s="60"/>
      <c r="P361" s="60"/>
      <c r="Q361" s="60"/>
      <c r="R361" s="60"/>
      <c r="S361" s="60"/>
      <c r="T361" s="60"/>
      <c r="U361" s="60"/>
      <c r="V361" s="229"/>
      <c r="W361" s="219"/>
      <c r="X361" s="216"/>
      <c r="Y361" s="216"/>
      <c r="Z361" s="216"/>
      <c r="AA361" s="216"/>
      <c r="AB361" s="216"/>
    </row>
    <row r="362" spans="1:28" ht="15.75">
      <c r="A362" s="371">
        <v>17</v>
      </c>
      <c r="B362" s="11" t="s">
        <v>42</v>
      </c>
      <c r="C362" s="1"/>
      <c r="D362" s="60"/>
      <c r="E362" s="60"/>
      <c r="F362" s="201"/>
      <c r="G362" s="192"/>
      <c r="H362" s="194"/>
      <c r="I362" s="195"/>
      <c r="J362" s="192"/>
      <c r="K362" s="195"/>
      <c r="L362" s="194"/>
      <c r="M362" s="233"/>
      <c r="N362" s="216"/>
      <c r="O362" s="201"/>
      <c r="P362" s="192"/>
      <c r="Q362" s="194"/>
      <c r="R362" s="195"/>
      <c r="S362" s="192"/>
      <c r="T362" s="195"/>
      <c r="U362" s="194"/>
      <c r="V362" s="233"/>
      <c r="W362" s="219"/>
      <c r="X362" s="216"/>
      <c r="Y362" s="216"/>
      <c r="Z362" s="216"/>
      <c r="AA362" s="216"/>
      <c r="AB362" s="216"/>
    </row>
    <row r="363" spans="1:28" ht="15.75">
      <c r="A363" s="371"/>
      <c r="B363" s="11" t="s">
        <v>43</v>
      </c>
      <c r="C363" s="1"/>
      <c r="D363" s="60"/>
      <c r="E363" s="60"/>
      <c r="F363" s="234">
        <v>610</v>
      </c>
      <c r="G363" s="202" t="s">
        <v>55</v>
      </c>
      <c r="H363" s="235">
        <v>228</v>
      </c>
      <c r="I363" s="236" t="s">
        <v>29</v>
      </c>
      <c r="J363" s="230">
        <v>90</v>
      </c>
      <c r="K363" s="237" t="s">
        <v>160</v>
      </c>
      <c r="L363" s="221">
        <f>IF(MID(K363,1,2)=("P."),(ROUND(F363*((H363)+(J363/100)),)),IF(MID(K363,1,2)=("%o"),(ROUND(F363*(((H363)+(J363/100))/1000),)),IF(MID(K363,1,2)=("Ea"),(ROUND(F363*((H363)+(J363/100)),)),ROUND(F363*(((H363)+(J363/100))/100),))))</f>
        <v>139629</v>
      </c>
      <c r="M363" s="222" t="s">
        <v>31</v>
      </c>
      <c r="N363" s="216"/>
      <c r="O363" s="234" t="e">
        <f>Abs!#REF!</f>
        <v>#REF!</v>
      </c>
      <c r="P363" s="202" t="s">
        <v>55</v>
      </c>
      <c r="Q363" s="235">
        <v>228</v>
      </c>
      <c r="R363" s="236" t="s">
        <v>29</v>
      </c>
      <c r="S363" s="230">
        <v>90</v>
      </c>
      <c r="T363" s="237" t="s">
        <v>160</v>
      </c>
      <c r="U363" s="221" t="e">
        <f>IF(MID(T363,1,2)=("P."),(ROUND(O363*((Q363)+(S363/100)),)),IF(MID(T363,1,2)=("%o"),(ROUND(O363*(((Q363)+(S363/100))/1000),)),IF(MID(T363,1,2)=("Ea"),(ROUND(O363*((Q363)+(S363/100)),)),ROUND(O363*(((Q363)+(S363/100))/100),))))</f>
        <v>#REF!</v>
      </c>
      <c r="V363" s="222" t="s">
        <v>31</v>
      </c>
      <c r="W363" s="224" t="e">
        <f>IF(O363&gt;=F363,(O363-F363),"---")</f>
        <v>#REF!</v>
      </c>
      <c r="X363" s="225" t="e">
        <f>IF(F363&gt;O363,(F363-O363),"---")</f>
        <v>#REF!</v>
      </c>
      <c r="Y363" s="226" t="e">
        <f>IF(U363&gt;L363,(U363-L363),"---")</f>
        <v>#REF!</v>
      </c>
      <c r="Z363" s="226" t="e">
        <f>IF(L363&gt;U363,(L363-U363),"---")</f>
        <v>#REF!</v>
      </c>
      <c r="AA363" s="216"/>
      <c r="AB363" s="216"/>
    </row>
    <row r="364" spans="1:28" ht="15">
      <c r="A364" s="371"/>
      <c r="B364" s="1"/>
      <c r="C364" s="1"/>
      <c r="D364" s="60"/>
      <c r="E364" s="60"/>
      <c r="F364" s="234"/>
      <c r="G364" s="202"/>
      <c r="H364" s="235"/>
      <c r="I364" s="236"/>
      <c r="J364" s="238"/>
      <c r="K364" s="237"/>
      <c r="L364" s="221"/>
      <c r="M364" s="222"/>
      <c r="N364" s="216"/>
      <c r="O364" s="234"/>
      <c r="P364" s="202"/>
      <c r="Q364" s="235"/>
      <c r="R364" s="236"/>
      <c r="S364" s="238"/>
      <c r="T364" s="237"/>
      <c r="U364" s="221"/>
      <c r="V364" s="222"/>
      <c r="W364" s="219"/>
      <c r="X364" s="216"/>
      <c r="Y364" s="216"/>
      <c r="Z364" s="216"/>
      <c r="AA364" s="216"/>
      <c r="AB364" s="216"/>
    </row>
    <row r="365" spans="1:28" ht="15.75">
      <c r="A365" s="371">
        <v>18</v>
      </c>
      <c r="B365" s="50" t="s">
        <v>185</v>
      </c>
      <c r="C365" s="1"/>
      <c r="D365" s="60"/>
      <c r="E365" s="60"/>
      <c r="F365" s="193"/>
      <c r="G365" s="195"/>
      <c r="H365" s="195"/>
      <c r="I365" s="194"/>
      <c r="J365" s="1"/>
      <c r="K365" s="1"/>
      <c r="L365" s="1"/>
      <c r="M365" s="227"/>
      <c r="N365" s="216"/>
      <c r="O365" s="193"/>
      <c r="P365" s="195"/>
      <c r="Q365" s="195"/>
      <c r="R365" s="194"/>
      <c r="S365" s="1"/>
      <c r="T365" s="1"/>
      <c r="U365" s="1"/>
      <c r="V365" s="227"/>
      <c r="W365" s="219"/>
      <c r="X365" s="216"/>
      <c r="Y365" s="216"/>
      <c r="Z365" s="216"/>
      <c r="AA365" s="216"/>
      <c r="AB365" s="216"/>
    </row>
    <row r="366" spans="1:28" ht="15.75">
      <c r="A366" s="371"/>
      <c r="B366" s="50" t="s">
        <v>186</v>
      </c>
      <c r="C366" s="1"/>
      <c r="D366" s="60"/>
      <c r="E366" s="60"/>
      <c r="F366" s="197">
        <v>742</v>
      </c>
      <c r="G366" s="192" t="s">
        <v>30</v>
      </c>
      <c r="H366" s="194">
        <v>856</v>
      </c>
      <c r="I366" s="228" t="s">
        <v>29</v>
      </c>
      <c r="J366" s="192">
        <v>53</v>
      </c>
      <c r="K366" s="195" t="s">
        <v>16</v>
      </c>
      <c r="L366" s="221">
        <f>IF(MID(K366,1,2)=("P."),(ROUND(F366*((H366)+(J366/100)),)),IF(MID(K366,1,2)=("%o"),(ROUND(F366*(((H366)+(J366/100))/1000),)),IF(MID(K366,1,2)=("Ea"),(ROUND(F366*((H366)+(J366/100)),)),ROUND(F366*(((H366)+(J366/100))/100),))))</f>
        <v>635545</v>
      </c>
      <c r="M366" s="222" t="s">
        <v>31</v>
      </c>
      <c r="N366" s="216"/>
      <c r="O366" s="197" t="e">
        <f>Abs!#REF!</f>
        <v>#REF!</v>
      </c>
      <c r="P366" s="192" t="s">
        <v>30</v>
      </c>
      <c r="Q366" s="194">
        <v>856</v>
      </c>
      <c r="R366" s="228" t="s">
        <v>29</v>
      </c>
      <c r="S366" s="192">
        <v>53</v>
      </c>
      <c r="T366" s="195" t="s">
        <v>16</v>
      </c>
      <c r="U366" s="221" t="e">
        <f>IF(MID(T366,1,2)=("P."),(ROUND(O366*((Q366)+(S366/100)),)),IF(MID(T366,1,2)=("%o"),(ROUND(O366*(((Q366)+(S366/100))/1000),)),IF(MID(T366,1,2)=("Ea"),(ROUND(O366*((Q366)+(S366/100)),)),ROUND(O366*(((Q366)+(S366/100))/100),))))</f>
        <v>#REF!</v>
      </c>
      <c r="V366" s="222" t="s">
        <v>31</v>
      </c>
      <c r="W366" s="224" t="e">
        <f>IF(O366&gt;=F366,(O366-F366),"---")</f>
        <v>#REF!</v>
      </c>
      <c r="X366" s="225" t="e">
        <f>IF(F366&gt;O366,(F366-O366),"---")</f>
        <v>#REF!</v>
      </c>
      <c r="Y366" s="226" t="e">
        <f>IF(U366&gt;L366,(U366-L366),"---")</f>
        <v>#REF!</v>
      </c>
      <c r="Z366" s="226" t="e">
        <f>IF(L366&gt;U366,(L366-U366),"---")</f>
        <v>#REF!</v>
      </c>
      <c r="AA366" s="216"/>
      <c r="AB366" s="216"/>
    </row>
    <row r="367" spans="1:28" ht="15">
      <c r="A367" s="371"/>
      <c r="B367" s="1"/>
      <c r="C367" s="1"/>
      <c r="D367" s="60"/>
      <c r="E367" s="60"/>
      <c r="F367" s="197"/>
      <c r="G367" s="192"/>
      <c r="H367" s="194"/>
      <c r="I367" s="228"/>
      <c r="J367" s="192"/>
      <c r="K367" s="195"/>
      <c r="L367" s="221"/>
      <c r="M367" s="222"/>
      <c r="N367" s="216"/>
      <c r="O367" s="197"/>
      <c r="P367" s="192"/>
      <c r="Q367" s="194"/>
      <c r="R367" s="228"/>
      <c r="S367" s="192"/>
      <c r="T367" s="195"/>
      <c r="U367" s="221"/>
      <c r="V367" s="222"/>
      <c r="W367" s="219"/>
      <c r="X367" s="216"/>
      <c r="Y367" s="216"/>
      <c r="Z367" s="216"/>
      <c r="AA367" s="216"/>
      <c r="AB367" s="216"/>
    </row>
    <row r="368" spans="1:28" ht="15.75">
      <c r="A368" s="371">
        <v>19</v>
      </c>
      <c r="B368" s="11" t="s">
        <v>22</v>
      </c>
      <c r="C368" s="1"/>
      <c r="D368" s="60"/>
      <c r="E368" s="60"/>
      <c r="F368" s="193"/>
      <c r="G368" s="195"/>
      <c r="H368" s="195"/>
      <c r="I368" s="194"/>
      <c r="J368" s="1"/>
      <c r="K368" s="1"/>
      <c r="L368" s="1"/>
      <c r="M368" s="239"/>
      <c r="N368" s="216"/>
      <c r="O368" s="193"/>
      <c r="P368" s="195"/>
      <c r="Q368" s="195"/>
      <c r="R368" s="194"/>
      <c r="S368" s="1"/>
      <c r="T368" s="1"/>
      <c r="U368" s="1"/>
      <c r="V368" s="239"/>
      <c r="W368" s="219"/>
      <c r="X368" s="216"/>
      <c r="Y368" s="216"/>
      <c r="Z368" s="216"/>
      <c r="AA368" s="216"/>
      <c r="AB368" s="216"/>
    </row>
    <row r="369" spans="1:28" ht="15.75">
      <c r="A369" s="371"/>
      <c r="B369" s="11" t="s">
        <v>23</v>
      </c>
      <c r="C369" s="1"/>
      <c r="D369" s="60"/>
      <c r="E369" s="60"/>
      <c r="F369" s="197">
        <v>1981.62</v>
      </c>
      <c r="G369" s="192" t="s">
        <v>30</v>
      </c>
      <c r="H369" s="194">
        <v>194</v>
      </c>
      <c r="I369" s="228" t="s">
        <v>29</v>
      </c>
      <c r="J369" s="230">
        <v>16</v>
      </c>
      <c r="K369" s="195" t="s">
        <v>16</v>
      </c>
      <c r="L369" s="221">
        <f>IF(MID(K369,1,2)=("P."),(ROUND(F369*((H369)+(J369/100)),)),IF(MID(K369,1,2)=("%o"),(ROUND(F369*(((H369)+(J369/100))/1000),)),IF(MID(K369,1,2)=("Ea"),(ROUND(F369*((H369)+(J369/100)),)),ROUND(F369*(((H369)+(J369/100))/100),))))</f>
        <v>384751</v>
      </c>
      <c r="M369" s="222" t="s">
        <v>31</v>
      </c>
      <c r="N369" s="216"/>
      <c r="O369" s="197" t="e">
        <f>Abs!#REF!</f>
        <v>#REF!</v>
      </c>
      <c r="P369" s="192" t="s">
        <v>30</v>
      </c>
      <c r="Q369" s="194">
        <v>194</v>
      </c>
      <c r="R369" s="228" t="s">
        <v>29</v>
      </c>
      <c r="S369" s="230">
        <v>16</v>
      </c>
      <c r="T369" s="195" t="s">
        <v>16</v>
      </c>
      <c r="U369" s="221" t="e">
        <f>IF(MID(T369,1,2)=("P."),(ROUND(O369*((Q369)+(S369/100)),)),IF(MID(T369,1,2)=("%o"),(ROUND(O369*(((Q369)+(S369/100))/1000),)),IF(MID(T369,1,2)=("Ea"),(ROUND(O369*((Q369)+(S369/100)),)),ROUND(O369*(((Q369)+(S369/100))/100),))))</f>
        <v>#REF!</v>
      </c>
      <c r="V369" s="222" t="s">
        <v>31</v>
      </c>
      <c r="W369" s="224" t="e">
        <f>IF(O369&gt;=F369,(O369-F369),"---")</f>
        <v>#REF!</v>
      </c>
      <c r="X369" s="225" t="e">
        <f>IF(F369&gt;O369,(F369-O369),"---")</f>
        <v>#REF!</v>
      </c>
      <c r="Y369" s="226" t="e">
        <f>IF(U369&gt;L369,(U369-L369),"---")</f>
        <v>#REF!</v>
      </c>
      <c r="Z369" s="226" t="e">
        <f>IF(L369&gt;U369,(L369-U369),"---")</f>
        <v>#REF!</v>
      </c>
      <c r="AA369" s="216"/>
      <c r="AB369" s="216"/>
    </row>
    <row r="370" spans="1:28" ht="15">
      <c r="A370" s="371"/>
      <c r="B370" s="1"/>
      <c r="C370" s="1"/>
      <c r="D370" s="60"/>
      <c r="E370" s="60"/>
      <c r="F370" s="197"/>
      <c r="G370" s="192"/>
      <c r="H370" s="194"/>
      <c r="I370" s="228"/>
      <c r="J370" s="230"/>
      <c r="K370" s="195"/>
      <c r="L370" s="221"/>
      <c r="M370" s="222"/>
      <c r="N370" s="216"/>
      <c r="O370" s="197"/>
      <c r="P370" s="192"/>
      <c r="Q370" s="194"/>
      <c r="R370" s="228"/>
      <c r="S370" s="230"/>
      <c r="T370" s="195"/>
      <c r="U370" s="221"/>
      <c r="V370" s="222"/>
      <c r="W370" s="219"/>
      <c r="X370" s="216"/>
      <c r="Y370" s="216"/>
      <c r="Z370" s="216"/>
      <c r="AA370" s="216"/>
      <c r="AB370" s="216"/>
    </row>
    <row r="371" spans="1:28" ht="15.75">
      <c r="A371" s="371">
        <v>20</v>
      </c>
      <c r="B371" s="50" t="s">
        <v>187</v>
      </c>
      <c r="C371" s="1"/>
      <c r="D371" s="193"/>
      <c r="E371" s="195"/>
      <c r="F371" s="195"/>
      <c r="G371" s="194"/>
      <c r="H371" s="1"/>
      <c r="I371" s="1"/>
      <c r="J371" s="1"/>
      <c r="K371" s="1"/>
      <c r="L371" s="216"/>
      <c r="M371" s="218"/>
      <c r="N371" s="216"/>
      <c r="O371" s="195"/>
      <c r="P371" s="194"/>
      <c r="Q371" s="1"/>
      <c r="R371" s="1"/>
      <c r="S371" s="1"/>
      <c r="T371" s="1"/>
      <c r="U371" s="216"/>
      <c r="V371" s="218"/>
      <c r="W371" s="219"/>
      <c r="X371" s="216"/>
      <c r="Y371" s="216"/>
      <c r="Z371" s="216"/>
      <c r="AA371" s="216"/>
      <c r="AB371" s="216"/>
    </row>
    <row r="372" spans="1:28" ht="15.75">
      <c r="A372" s="371"/>
      <c r="B372" s="50" t="s">
        <v>188</v>
      </c>
      <c r="C372" s="1"/>
      <c r="D372" s="60"/>
      <c r="E372" s="60"/>
      <c r="F372" s="201">
        <v>852</v>
      </c>
      <c r="G372" s="192" t="s">
        <v>30</v>
      </c>
      <c r="H372" s="194">
        <v>1449</v>
      </c>
      <c r="I372" s="220" t="s">
        <v>29</v>
      </c>
      <c r="J372" s="192">
        <v>69</v>
      </c>
      <c r="K372" s="195" t="s">
        <v>16</v>
      </c>
      <c r="L372" s="221">
        <f>IF(MID(K372,1,2)=("P."),(ROUND(F372*((H372)+(J372/100)),)),IF(MID(K372,1,2)=("%o"),(ROUND(F372*(((H372)+(J372/100))/1000),)),IF(MID(K372,1,2)=("Ea"),(ROUND(F372*((H372)+(J372/100)),)),ROUND(F372*(((H372)+(J372/100))/100),))))</f>
        <v>1235136</v>
      </c>
      <c r="M372" s="222" t="s">
        <v>31</v>
      </c>
      <c r="N372" s="216"/>
      <c r="O372" s="201" t="e">
        <f>Abs!#REF!</f>
        <v>#REF!</v>
      </c>
      <c r="P372" s="192" t="s">
        <v>30</v>
      </c>
      <c r="Q372" s="194">
        <v>1449</v>
      </c>
      <c r="R372" s="220" t="s">
        <v>29</v>
      </c>
      <c r="S372" s="192">
        <v>69</v>
      </c>
      <c r="T372" s="195" t="s">
        <v>16</v>
      </c>
      <c r="U372" s="221" t="e">
        <f>IF(MID(T372,1,2)=("P."),(ROUND(O372*((Q372)+(S372/100)),)),IF(MID(T372,1,2)=("%o"),(ROUND(O372*(((Q372)+(S372/100))/1000),)),IF(MID(T372,1,2)=("Ea"),(ROUND(O372*((Q372)+(S372/100)),)),ROUND(O372*(((Q372)+(S372/100))/100),))))</f>
        <v>#REF!</v>
      </c>
      <c r="V372" s="222" t="s">
        <v>31</v>
      </c>
      <c r="W372" s="224" t="e">
        <f>IF(O372&gt;=F372,(O372-F372),"---")</f>
        <v>#REF!</v>
      </c>
      <c r="X372" s="225" t="e">
        <f>IF(F372&gt;O372,(F372-O372),"---")</f>
        <v>#REF!</v>
      </c>
      <c r="Y372" s="226" t="e">
        <f>IF(U372&gt;L372,(U372-L372),"---")</f>
        <v>#REF!</v>
      </c>
      <c r="Z372" s="226" t="e">
        <f>IF(L372&gt;U372,(L372-U372),"---")</f>
        <v>#REF!</v>
      </c>
      <c r="AA372" s="216"/>
      <c r="AB372" s="216"/>
    </row>
    <row r="373" spans="1:28" ht="15">
      <c r="A373" s="371"/>
      <c r="B373" s="1"/>
      <c r="C373" s="1"/>
      <c r="D373" s="60"/>
      <c r="E373" s="60"/>
      <c r="F373" s="191"/>
      <c r="G373" s="1"/>
      <c r="H373" s="1"/>
      <c r="I373" s="1"/>
      <c r="J373" s="1"/>
      <c r="K373" s="1"/>
      <c r="L373" s="1"/>
      <c r="M373" s="227"/>
      <c r="N373" s="216"/>
      <c r="O373" s="191"/>
      <c r="P373" s="1"/>
      <c r="Q373" s="1"/>
      <c r="R373" s="1"/>
      <c r="S373" s="1"/>
      <c r="T373" s="1"/>
      <c r="U373" s="1"/>
      <c r="V373" s="227"/>
      <c r="W373" s="219"/>
      <c r="X373" s="216"/>
      <c r="Y373" s="216"/>
      <c r="Z373" s="216"/>
      <c r="AA373" s="216"/>
      <c r="AB373" s="216"/>
    </row>
    <row r="374" spans="1:28" ht="15.75">
      <c r="A374" s="371">
        <v>21</v>
      </c>
      <c r="B374" s="50" t="s">
        <v>50</v>
      </c>
      <c r="C374" s="1"/>
      <c r="D374" s="60"/>
      <c r="E374" s="60"/>
      <c r="F374" s="193"/>
      <c r="G374" s="195"/>
      <c r="H374" s="195"/>
      <c r="I374" s="194"/>
      <c r="J374" s="1"/>
      <c r="K374" s="1"/>
      <c r="L374" s="1"/>
      <c r="M374" s="227"/>
      <c r="N374" s="216"/>
      <c r="O374" s="193"/>
      <c r="P374" s="195"/>
      <c r="Q374" s="195"/>
      <c r="R374" s="194"/>
      <c r="S374" s="1"/>
      <c r="T374" s="1"/>
      <c r="U374" s="1"/>
      <c r="V374" s="227"/>
      <c r="W374" s="219"/>
      <c r="X374" s="216"/>
      <c r="Y374" s="216"/>
      <c r="Z374" s="216"/>
      <c r="AA374" s="216"/>
      <c r="AB374" s="216"/>
    </row>
    <row r="375" spans="1:28" ht="15.75">
      <c r="A375" s="371"/>
      <c r="B375" s="50" t="s">
        <v>51</v>
      </c>
      <c r="C375" s="1"/>
      <c r="D375" s="60"/>
      <c r="E375" s="60"/>
      <c r="F375" s="201">
        <v>229.24</v>
      </c>
      <c r="G375" s="192" t="s">
        <v>30</v>
      </c>
      <c r="H375" s="194">
        <v>628</v>
      </c>
      <c r="I375" s="220" t="s">
        <v>29</v>
      </c>
      <c r="J375" s="192">
        <v>93</v>
      </c>
      <c r="K375" s="195" t="s">
        <v>16</v>
      </c>
      <c r="L375" s="221">
        <f>IF(MID(K375,1,2)=("P."),(ROUND(F375*((H375)+(J375/100)),)),IF(MID(K375,1,2)=("%o"),(ROUND(F375*(((H375)+(J375/100))/1000),)),IF(MID(K375,1,2)=("Ea"),(ROUND(F375*((H375)+(J375/100)),)),ROUND(F375*(((H375)+(J375/100))/100),))))</f>
        <v>144176</v>
      </c>
      <c r="M375" s="222" t="s">
        <v>31</v>
      </c>
      <c r="N375" s="216"/>
      <c r="O375" s="201" t="e">
        <f>Abs!#REF!</f>
        <v>#REF!</v>
      </c>
      <c r="P375" s="192" t="s">
        <v>30</v>
      </c>
      <c r="Q375" s="194">
        <v>628</v>
      </c>
      <c r="R375" s="220" t="s">
        <v>29</v>
      </c>
      <c r="S375" s="192">
        <v>93</v>
      </c>
      <c r="T375" s="195" t="s">
        <v>16</v>
      </c>
      <c r="U375" s="221" t="e">
        <f>IF(MID(T375,1,2)=("P."),(ROUND(O375*((Q375)+(S375/100)),)),IF(MID(T375,1,2)=("%o"),(ROUND(O375*(((Q375)+(S375/100))/1000),)),IF(MID(T375,1,2)=("Ea"),(ROUND(O375*((Q375)+(S375/100)),)),ROUND(O375*(((Q375)+(S375/100))/100),))))</f>
        <v>#REF!</v>
      </c>
      <c r="V375" s="222" t="s">
        <v>31</v>
      </c>
      <c r="W375" s="224" t="e">
        <f>IF(O375&gt;=F375,(O375-F375),"---")</f>
        <v>#REF!</v>
      </c>
      <c r="X375" s="225" t="e">
        <f>IF(F375&gt;O375,(F375-O375),"---")</f>
        <v>#REF!</v>
      </c>
      <c r="Y375" s="226" t="e">
        <f>IF(U375&gt;L375,(U375-L375),"---")</f>
        <v>#REF!</v>
      </c>
      <c r="Z375" s="226" t="e">
        <f>IF(L375&gt;U375,(L375-U375),"---")</f>
        <v>#REF!</v>
      </c>
      <c r="AA375" s="216"/>
      <c r="AB375" s="216"/>
    </row>
    <row r="376" spans="1:28" ht="15">
      <c r="A376" s="371"/>
      <c r="B376" s="1"/>
      <c r="C376" s="1"/>
      <c r="D376" s="60"/>
      <c r="E376" s="60"/>
      <c r="F376" s="191"/>
      <c r="G376" s="1"/>
      <c r="H376" s="1"/>
      <c r="I376" s="1"/>
      <c r="J376" s="1"/>
      <c r="K376" s="1"/>
      <c r="L376" s="1"/>
      <c r="M376" s="227"/>
      <c r="N376" s="216"/>
      <c r="O376" s="191"/>
      <c r="P376" s="1"/>
      <c r="Q376" s="1"/>
      <c r="R376" s="1"/>
      <c r="S376" s="1"/>
      <c r="T376" s="1"/>
      <c r="U376" s="1"/>
      <c r="V376" s="227"/>
      <c r="W376" s="219"/>
      <c r="X376" s="216"/>
      <c r="Y376" s="216"/>
      <c r="Z376" s="216"/>
      <c r="AA376" s="216"/>
      <c r="AB376" s="216"/>
    </row>
    <row r="377" spans="1:28" ht="15.75">
      <c r="A377" s="371">
        <v>22</v>
      </c>
      <c r="B377" s="50" t="s">
        <v>191</v>
      </c>
      <c r="C377" s="1"/>
      <c r="D377" s="60"/>
      <c r="E377" s="60"/>
      <c r="F377" s="193"/>
      <c r="G377" s="195"/>
      <c r="H377" s="195"/>
      <c r="I377" s="194"/>
      <c r="J377" s="1"/>
      <c r="K377" s="1"/>
      <c r="L377" s="221"/>
      <c r="M377" s="227"/>
      <c r="N377" s="216"/>
      <c r="O377" s="193"/>
      <c r="P377" s="195"/>
      <c r="Q377" s="195"/>
      <c r="R377" s="194"/>
      <c r="S377" s="1"/>
      <c r="T377" s="1"/>
      <c r="U377" s="221"/>
      <c r="V377" s="227"/>
      <c r="W377" s="219"/>
      <c r="X377" s="216"/>
      <c r="Y377" s="216"/>
      <c r="Z377" s="216"/>
      <c r="AA377" s="216"/>
      <c r="AB377" s="216"/>
    </row>
    <row r="378" spans="1:28" ht="15.75">
      <c r="A378" s="371"/>
      <c r="B378" s="50" t="s">
        <v>190</v>
      </c>
      <c r="C378" s="1"/>
      <c r="D378" s="60"/>
      <c r="E378" s="60"/>
      <c r="F378" s="197"/>
      <c r="G378" s="192" t="s">
        <v>30</v>
      </c>
      <c r="H378" s="194">
        <v>1778</v>
      </c>
      <c r="I378" s="228" t="s">
        <v>29</v>
      </c>
      <c r="J378" s="192">
        <v>50</v>
      </c>
      <c r="K378" s="195" t="s">
        <v>16</v>
      </c>
      <c r="L378" s="221">
        <f>IF(MID(K378,1,2)=("P."),(ROUND(F378*((H378)+(J378/100)),)),IF(MID(K378,1,2)=("%o"),(ROUND(F378*(((H378)+(J378/100))/1000),)),IF(MID(K378,1,2)=("Ea"),(ROUND(F378*((H378)+(J378/100)),)),ROUND(F378*(((H378)+(J378/100))/100),))))</f>
        <v>0</v>
      </c>
      <c r="M378" s="222" t="s">
        <v>31</v>
      </c>
      <c r="N378" s="216"/>
      <c r="O378" s="197" t="e">
        <f>Abs!#REF!</f>
        <v>#REF!</v>
      </c>
      <c r="P378" s="192" t="s">
        <v>30</v>
      </c>
      <c r="Q378" s="194">
        <v>1778</v>
      </c>
      <c r="R378" s="228" t="s">
        <v>29</v>
      </c>
      <c r="S378" s="192">
        <v>50</v>
      </c>
      <c r="T378" s="195" t="s">
        <v>16</v>
      </c>
      <c r="U378" s="221" t="e">
        <f>IF(MID(T378,1,2)=("P."),(ROUND(O378*((Q378)+(S378/100)),)),IF(MID(T378,1,2)=("%o"),(ROUND(O378*(((Q378)+(S378/100))/1000),)),IF(MID(T378,1,2)=("Ea"),(ROUND(O378*((Q378)+(S378/100)),)),ROUND(O378*(((Q378)+(S378/100))/100),))))</f>
        <v>#REF!</v>
      </c>
      <c r="V378" s="222" t="s">
        <v>31</v>
      </c>
      <c r="W378" s="224" t="e">
        <f>IF(O378&gt;=F378,(O378-F378),"---")</f>
        <v>#REF!</v>
      </c>
      <c r="X378" s="225" t="e">
        <f>IF(F378&gt;O378,(F378-O378),"---")</f>
        <v>#REF!</v>
      </c>
      <c r="Y378" s="226" t="e">
        <f>IF(U378&gt;L378,(U378-L378),"---")</f>
        <v>#REF!</v>
      </c>
      <c r="Z378" s="226" t="e">
        <f>IF(L378&gt;U378,(L378-U378),"---")</f>
        <v>#REF!</v>
      </c>
      <c r="AA378" s="216"/>
      <c r="AB378" s="216"/>
    </row>
    <row r="379" spans="1:28" ht="15">
      <c r="A379" s="371"/>
      <c r="B379" s="1"/>
      <c r="C379" s="1"/>
      <c r="D379" s="60"/>
      <c r="E379" s="60"/>
      <c r="F379" s="60"/>
      <c r="G379" s="60"/>
      <c r="H379" s="60"/>
      <c r="I379" s="60"/>
      <c r="J379" s="60"/>
      <c r="K379" s="60"/>
      <c r="L379" s="60"/>
      <c r="M379" s="229"/>
      <c r="N379" s="216"/>
      <c r="O379" s="60"/>
      <c r="P379" s="60"/>
      <c r="Q379" s="60"/>
      <c r="R379" s="60"/>
      <c r="S379" s="60"/>
      <c r="T379" s="60"/>
      <c r="U379" s="60"/>
      <c r="V379" s="229"/>
      <c r="W379" s="219"/>
      <c r="X379" s="216"/>
      <c r="Y379" s="216"/>
      <c r="Z379" s="216"/>
      <c r="AA379" s="216"/>
      <c r="AB379" s="216"/>
    </row>
    <row r="380" spans="1:28" ht="15.75">
      <c r="A380" s="371">
        <v>23</v>
      </c>
      <c r="B380" s="50" t="s">
        <v>192</v>
      </c>
      <c r="C380" s="1"/>
      <c r="D380" s="60"/>
      <c r="E380" s="60"/>
      <c r="F380" s="193"/>
      <c r="G380" s="195"/>
      <c r="H380" s="195"/>
      <c r="I380" s="194"/>
      <c r="J380" s="1"/>
      <c r="K380" s="1"/>
      <c r="L380" s="1"/>
      <c r="M380" s="227"/>
      <c r="N380" s="216"/>
      <c r="O380" s="193"/>
      <c r="P380" s="195"/>
      <c r="Q380" s="195"/>
      <c r="R380" s="194"/>
      <c r="S380" s="1"/>
      <c r="T380" s="1"/>
      <c r="U380" s="1"/>
      <c r="V380" s="227"/>
      <c r="W380" s="219"/>
      <c r="X380" s="216"/>
      <c r="Y380" s="216"/>
      <c r="Z380" s="216"/>
      <c r="AA380" s="216"/>
      <c r="AB380" s="216"/>
    </row>
    <row r="381" spans="1:28" ht="15.75">
      <c r="A381" s="371"/>
      <c r="B381" s="50" t="s">
        <v>193</v>
      </c>
      <c r="C381" s="1"/>
      <c r="D381" s="60"/>
      <c r="E381" s="60"/>
      <c r="F381" s="201">
        <v>118</v>
      </c>
      <c r="G381" s="196" t="s">
        <v>30</v>
      </c>
      <c r="H381" s="194">
        <v>186</v>
      </c>
      <c r="I381" s="220" t="s">
        <v>29</v>
      </c>
      <c r="J381" s="192">
        <v>4</v>
      </c>
      <c r="K381" s="195" t="s">
        <v>16</v>
      </c>
      <c r="L381" s="221">
        <f>IF(MID(K381,1,2)=("P."),(ROUND(F381*((H381)+(J381/100)),)),IF(MID(K381,1,2)=("%o"),(ROUND(F381*(((H381)+(J381/100))/1000),)),IF(MID(K381,1,2)=("Ea"),(ROUND(F381*((H381)+(J381/100)),)),ROUND(F381*(((H381)+(J381/100))/100),))))</f>
        <v>21953</v>
      </c>
      <c r="M381" s="222" t="s">
        <v>31</v>
      </c>
      <c r="N381" s="216"/>
      <c r="O381" s="201" t="e">
        <f>Abs!#REF!</f>
        <v>#REF!</v>
      </c>
      <c r="P381" s="196" t="s">
        <v>30</v>
      </c>
      <c r="Q381" s="194">
        <v>186</v>
      </c>
      <c r="R381" s="220" t="s">
        <v>29</v>
      </c>
      <c r="S381" s="192">
        <v>40</v>
      </c>
      <c r="T381" s="195" t="s">
        <v>16</v>
      </c>
      <c r="U381" s="221" t="e">
        <f>IF(MID(T381,1,2)=("P."),(ROUND(O381*((Q381)+(S381/100)),)),IF(MID(T381,1,2)=("%o"),(ROUND(O381*(((Q381)+(S381/100))/1000),)),IF(MID(T381,1,2)=("Ea"),(ROUND(O381*((Q381)+(S381/100)),)),ROUND(O381*(((Q381)+(S381/100))/100),))))</f>
        <v>#REF!</v>
      </c>
      <c r="V381" s="222" t="s">
        <v>31</v>
      </c>
      <c r="W381" s="224" t="e">
        <f>IF(O381&gt;=F381,(O381-F381),"---")</f>
        <v>#REF!</v>
      </c>
      <c r="X381" s="225" t="e">
        <f>IF(F381&gt;O381,(F381-O381),"---")</f>
        <v>#REF!</v>
      </c>
      <c r="Y381" s="226" t="e">
        <f>IF(U381&gt;L381,(U381-L381),"---")</f>
        <v>#REF!</v>
      </c>
      <c r="Z381" s="226" t="e">
        <f>IF(L381&gt;U381,(L381-U381),"---")</f>
        <v>#REF!</v>
      </c>
      <c r="AA381" s="216"/>
      <c r="AB381" s="216"/>
    </row>
    <row r="382" spans="1:28" ht="15">
      <c r="A382" s="371"/>
      <c r="B382" s="1"/>
      <c r="C382" s="1"/>
      <c r="D382" s="60"/>
      <c r="E382" s="60"/>
      <c r="F382" s="201"/>
      <c r="G382" s="196"/>
      <c r="H382" s="194"/>
      <c r="I382" s="220"/>
      <c r="J382" s="192"/>
      <c r="K382" s="195"/>
      <c r="L382" s="221"/>
      <c r="M382" s="222"/>
      <c r="N382" s="216"/>
      <c r="O382" s="201"/>
      <c r="P382" s="196"/>
      <c r="Q382" s="194"/>
      <c r="R382" s="220"/>
      <c r="S382" s="192"/>
      <c r="T382" s="195"/>
      <c r="U382" s="221"/>
      <c r="V382" s="222"/>
      <c r="W382" s="219"/>
      <c r="X382" s="216"/>
      <c r="Y382" s="216"/>
      <c r="Z382" s="216"/>
      <c r="AA382" s="216"/>
      <c r="AB382" s="216"/>
    </row>
    <row r="383" spans="1:28" ht="15.75">
      <c r="A383" s="371">
        <v>24</v>
      </c>
      <c r="B383" s="19" t="s">
        <v>194</v>
      </c>
      <c r="C383" s="1"/>
      <c r="D383" s="60"/>
      <c r="E383" s="60"/>
      <c r="F383" s="193"/>
      <c r="G383" s="195"/>
      <c r="H383" s="195"/>
      <c r="I383" s="194"/>
      <c r="J383" s="1"/>
      <c r="K383" s="1"/>
      <c r="L383" s="1"/>
      <c r="M383" s="227"/>
      <c r="N383" s="216"/>
      <c r="O383" s="193"/>
      <c r="P383" s="195"/>
      <c r="Q383" s="195"/>
      <c r="R383" s="194"/>
      <c r="S383" s="1"/>
      <c r="T383" s="1"/>
      <c r="U383" s="1"/>
      <c r="V383" s="227"/>
      <c r="W383" s="219"/>
      <c r="X383" s="216"/>
      <c r="Y383" s="216"/>
      <c r="Z383" s="216"/>
      <c r="AA383" s="216"/>
      <c r="AB383" s="216"/>
    </row>
    <row r="384" spans="1:28" ht="15.75">
      <c r="A384" s="371"/>
      <c r="B384" s="50" t="s">
        <v>195</v>
      </c>
      <c r="C384" s="1"/>
      <c r="D384" s="60"/>
      <c r="E384" s="60"/>
      <c r="F384" s="201">
        <v>25826.86</v>
      </c>
      <c r="G384" s="192" t="s">
        <v>30</v>
      </c>
      <c r="H384" s="194">
        <v>442</v>
      </c>
      <c r="I384" s="220" t="s">
        <v>29</v>
      </c>
      <c r="J384" s="230">
        <v>75</v>
      </c>
      <c r="K384" s="195" t="s">
        <v>196</v>
      </c>
      <c r="L384" s="221">
        <f>IF(MID(K384,1,2)=("P."),(ROUND(F384*((H384)+(J384/100)),)),IF(MID(K384,1,2)=("%o"),(ROUND(F384*(((H384)+(J384/100))/1000),)),IF(MID(K384,1,2)=("Ea"),(ROUND(F384*((H384)+(J384/100)),)),ROUND(F384*(((H384)+(J384/100))/100),))))</f>
        <v>114348</v>
      </c>
      <c r="M384" s="222" t="s">
        <v>31</v>
      </c>
      <c r="N384" s="216"/>
      <c r="O384" s="201" t="e">
        <f>Abs!#REF!</f>
        <v>#REF!</v>
      </c>
      <c r="P384" s="192" t="s">
        <v>30</v>
      </c>
      <c r="Q384" s="194">
        <v>442</v>
      </c>
      <c r="R384" s="220" t="s">
        <v>29</v>
      </c>
      <c r="S384" s="230">
        <v>75</v>
      </c>
      <c r="T384" s="195" t="s">
        <v>196</v>
      </c>
      <c r="U384" s="221" t="e">
        <f>IF(MID(T384,1,2)=("P."),(ROUND(O384*((Q384)+(S384/100)),)),IF(MID(T384,1,2)=("%o"),(ROUND(O384*(((Q384)+(S384/100))/1000),)),IF(MID(T384,1,2)=("Ea"),(ROUND(O384*((Q384)+(S384/100)),)),ROUND(O384*(((Q384)+(S384/100))/100),))))</f>
        <v>#REF!</v>
      </c>
      <c r="V384" s="222" t="s">
        <v>31</v>
      </c>
      <c r="W384" s="224" t="e">
        <f>IF(O384&gt;=F384,(O384-F384),"---")</f>
        <v>#REF!</v>
      </c>
      <c r="X384" s="225" t="e">
        <f>IF(F384&gt;O384,(F384-O384),"---")</f>
        <v>#REF!</v>
      </c>
      <c r="Y384" s="226" t="e">
        <f>IF(U384&gt;L384,(U384-L384),"---")</f>
        <v>#REF!</v>
      </c>
      <c r="Z384" s="226" t="e">
        <f>IF(L384&gt;U384,(L384-U384),"---")</f>
        <v>#REF!</v>
      </c>
      <c r="AA384" s="216"/>
      <c r="AB384" s="216"/>
    </row>
    <row r="385" spans="1:28" ht="15">
      <c r="A385" s="371"/>
      <c r="B385" s="1"/>
      <c r="C385" s="1"/>
      <c r="D385" s="60"/>
      <c r="E385" s="60"/>
      <c r="F385" s="201"/>
      <c r="G385" s="192"/>
      <c r="H385" s="194"/>
      <c r="I385" s="220"/>
      <c r="J385" s="192"/>
      <c r="K385" s="195"/>
      <c r="L385" s="221"/>
      <c r="M385" s="222"/>
      <c r="N385" s="216"/>
      <c r="O385" s="201"/>
      <c r="P385" s="192"/>
      <c r="Q385" s="194"/>
      <c r="R385" s="220"/>
      <c r="S385" s="192"/>
      <c r="T385" s="195"/>
      <c r="U385" s="221"/>
      <c r="V385" s="222"/>
      <c r="W385" s="219"/>
      <c r="X385" s="216"/>
      <c r="Y385" s="216"/>
      <c r="Z385" s="216"/>
      <c r="AA385" s="216"/>
      <c r="AB385" s="216"/>
    </row>
    <row r="386" spans="1:28" ht="15.75">
      <c r="A386" s="371">
        <v>25</v>
      </c>
      <c r="B386" s="11" t="s">
        <v>17</v>
      </c>
      <c r="C386" s="60"/>
      <c r="D386" s="60"/>
      <c r="E386" s="60"/>
      <c r="F386" s="193"/>
      <c r="G386" s="231"/>
      <c r="H386" s="194"/>
      <c r="I386" s="1"/>
      <c r="J386" s="192"/>
      <c r="K386" s="195"/>
      <c r="L386" s="232"/>
      <c r="M386" s="233"/>
      <c r="N386" s="216"/>
      <c r="O386" s="193"/>
      <c r="P386" s="231"/>
      <c r="Q386" s="194"/>
      <c r="R386" s="1"/>
      <c r="S386" s="192"/>
      <c r="T386" s="195"/>
      <c r="U386" s="232"/>
      <c r="V386" s="233"/>
      <c r="W386" s="219"/>
      <c r="X386" s="216"/>
      <c r="Y386" s="216"/>
      <c r="Z386" s="216"/>
      <c r="AA386" s="216"/>
      <c r="AB386" s="216"/>
    </row>
    <row r="387" spans="1:28" ht="15.75">
      <c r="A387" s="371"/>
      <c r="B387" s="11" t="s">
        <v>197</v>
      </c>
      <c r="C387" s="60"/>
      <c r="D387" s="60"/>
      <c r="E387" s="60"/>
      <c r="F387" s="197">
        <v>3803.5</v>
      </c>
      <c r="G387" s="231" t="s">
        <v>30</v>
      </c>
      <c r="H387" s="194">
        <v>1043</v>
      </c>
      <c r="I387" s="220" t="s">
        <v>29</v>
      </c>
      <c r="J387" s="230">
        <v>90</v>
      </c>
      <c r="K387" s="195" t="s">
        <v>196</v>
      </c>
      <c r="L387" s="221">
        <f>IF(MID(K387,1,2)=("P."),(ROUND(F387*((H387)+(J387/100)),)),IF(MID(K387,1,2)=("%o"),(ROUND(F387*(((H387)+(J387/100))/1000),)),IF(MID(K387,1,2)=("Ea"),(ROUND(F387*((H387)+(J387/100)),)),ROUND(F387*(((H387)+(J387/100))/100),))))</f>
        <v>39705</v>
      </c>
      <c r="M387" s="222" t="s">
        <v>31</v>
      </c>
      <c r="N387" s="216"/>
      <c r="O387" s="197" t="e">
        <f>Abs!#REF!</f>
        <v>#REF!</v>
      </c>
      <c r="P387" s="231" t="s">
        <v>30</v>
      </c>
      <c r="Q387" s="194">
        <v>1043</v>
      </c>
      <c r="R387" s="220" t="s">
        <v>29</v>
      </c>
      <c r="S387" s="230">
        <v>90</v>
      </c>
      <c r="T387" s="195" t="s">
        <v>196</v>
      </c>
      <c r="U387" s="221" t="e">
        <f>IF(MID(T387,1,2)=("P."),(ROUND(O387*((Q387)+(S387/100)),)),IF(MID(T387,1,2)=("%o"),(ROUND(O387*(((Q387)+(S387/100))/1000),)),IF(MID(T387,1,2)=("Ea"),(ROUND(O387*((Q387)+(S387/100)),)),ROUND(O387*(((Q387)+(S387/100))/100),))))</f>
        <v>#REF!</v>
      </c>
      <c r="V387" s="222" t="s">
        <v>31</v>
      </c>
      <c r="W387" s="224" t="e">
        <f>IF(O387&gt;=F387,(O387-F387),"---")</f>
        <v>#REF!</v>
      </c>
      <c r="X387" s="225" t="e">
        <f>IF(F387&gt;O387,(F387-O387),"---")</f>
        <v>#REF!</v>
      </c>
      <c r="Y387" s="226" t="e">
        <f>IF(U387&gt;L387,(U387-L387),"---")</f>
        <v>#REF!</v>
      </c>
      <c r="Z387" s="226" t="e">
        <f>IF(L387&gt;U387,(L387-U387),"---")</f>
        <v>#REF!</v>
      </c>
      <c r="AA387" s="216"/>
      <c r="AB387" s="216"/>
    </row>
    <row r="388" spans="1:28" ht="15">
      <c r="A388" s="371"/>
      <c r="B388" s="60"/>
      <c r="C388" s="60"/>
      <c r="D388" s="60"/>
      <c r="E388" s="60"/>
      <c r="F388" s="1"/>
      <c r="G388" s="1"/>
      <c r="H388" s="1"/>
      <c r="I388" s="1"/>
      <c r="J388" s="1"/>
      <c r="K388" s="1"/>
      <c r="L388" s="1"/>
      <c r="M388" s="1"/>
      <c r="N388" s="244"/>
      <c r="O388" s="1"/>
      <c r="P388" s="1"/>
      <c r="Q388" s="1"/>
      <c r="R388" s="1"/>
      <c r="S388" s="1"/>
      <c r="T388" s="1"/>
      <c r="U388" s="1"/>
      <c r="V388" s="1"/>
      <c r="W388" s="244"/>
      <c r="X388" s="1"/>
      <c r="Y388" s="1"/>
      <c r="Z388" s="1"/>
      <c r="AA388" s="1"/>
      <c r="AB388" s="1"/>
    </row>
    <row r="389" spans="1:28" ht="15.75">
      <c r="A389" s="371">
        <v>26</v>
      </c>
      <c r="B389" s="52" t="s">
        <v>198</v>
      </c>
      <c r="C389" s="1"/>
      <c r="D389" s="60"/>
      <c r="E389" s="60"/>
      <c r="F389" s="193"/>
      <c r="G389" s="195"/>
      <c r="H389" s="195"/>
      <c r="I389" s="194"/>
      <c r="J389" s="1"/>
      <c r="K389" s="1"/>
      <c r="L389" s="1"/>
      <c r="M389" s="227"/>
      <c r="N389" s="216"/>
      <c r="O389" s="193"/>
      <c r="P389" s="195"/>
      <c r="Q389" s="195"/>
      <c r="R389" s="194"/>
      <c r="S389" s="1"/>
      <c r="T389" s="1"/>
      <c r="U389" s="1"/>
      <c r="V389" s="227"/>
      <c r="W389" s="219"/>
      <c r="X389" s="216"/>
      <c r="Y389" s="216"/>
      <c r="Z389" s="216"/>
      <c r="AA389" s="216"/>
      <c r="AB389" s="216"/>
    </row>
    <row r="390" spans="1:28" ht="15.75">
      <c r="A390" s="371"/>
      <c r="B390" s="52" t="s">
        <v>199</v>
      </c>
      <c r="C390" s="1"/>
      <c r="D390" s="60"/>
      <c r="E390" s="60"/>
      <c r="F390" s="201">
        <v>18219.86</v>
      </c>
      <c r="G390" s="192" t="s">
        <v>30</v>
      </c>
      <c r="H390" s="194">
        <v>1659</v>
      </c>
      <c r="I390" s="220" t="s">
        <v>29</v>
      </c>
      <c r="J390" s="192">
        <v>35</v>
      </c>
      <c r="K390" s="195" t="s">
        <v>196</v>
      </c>
      <c r="L390" s="221">
        <f>IF(MID(K390,1,2)=("P."),(ROUND(F390*((H390)+(J390/100)),)),IF(MID(K390,1,2)=("%o"),(ROUND(F390*(((H390)+(J390/100))/1000),)),IF(MID(K390,1,2)=("Ea"),(ROUND(F390*((H390)+(J390/100)),)),ROUND(F390*(((H390)+(J390/100))/100),))))</f>
        <v>302331</v>
      </c>
      <c r="M390" s="222" t="s">
        <v>31</v>
      </c>
      <c r="N390" s="216"/>
      <c r="O390" s="201" t="e">
        <f>Abs!#REF!</f>
        <v>#REF!</v>
      </c>
      <c r="P390" s="192" t="s">
        <v>30</v>
      </c>
      <c r="Q390" s="194">
        <v>1659</v>
      </c>
      <c r="R390" s="220" t="s">
        <v>29</v>
      </c>
      <c r="S390" s="192">
        <v>35</v>
      </c>
      <c r="T390" s="195" t="s">
        <v>196</v>
      </c>
      <c r="U390" s="221" t="e">
        <f>IF(MID(T390,1,2)=("P."),(ROUND(O390*((Q390)+(S390/100)),)),IF(MID(T390,1,2)=("%o"),(ROUND(O390*(((Q390)+(S390/100))/1000),)),IF(MID(T390,1,2)=("Ea"),(ROUND(O390*((Q390)+(S390/100)),)),ROUND(O390*(((Q390)+(S390/100))/100),))))</f>
        <v>#REF!</v>
      </c>
      <c r="V390" s="222" t="s">
        <v>31</v>
      </c>
      <c r="W390" s="224" t="e">
        <f>IF(O390&gt;=F390,(O390-F390),"---")</f>
        <v>#REF!</v>
      </c>
      <c r="X390" s="225" t="e">
        <f>IF(F390&gt;O390,(F390-O390),"---")</f>
        <v>#REF!</v>
      </c>
      <c r="Y390" s="226" t="e">
        <f>IF(U390&gt;L390,(U390-L390),"---")</f>
        <v>#REF!</v>
      </c>
      <c r="Z390" s="226" t="e">
        <f>IF(L390&gt;U390,(L390-U390),"---")</f>
        <v>#REF!</v>
      </c>
      <c r="AA390" s="216"/>
      <c r="AB390" s="216"/>
    </row>
    <row r="391" spans="1:28" ht="15">
      <c r="A391" s="371"/>
      <c r="B391" s="1"/>
      <c r="C391" s="1"/>
      <c r="D391" s="60"/>
      <c r="E391" s="60"/>
      <c r="F391" s="60"/>
      <c r="G391" s="60"/>
      <c r="H391" s="60"/>
      <c r="I391" s="60"/>
      <c r="J391" s="60"/>
      <c r="K391" s="60"/>
      <c r="L391" s="60"/>
      <c r="M391" s="229"/>
      <c r="N391" s="216"/>
      <c r="O391" s="60"/>
      <c r="P391" s="60"/>
      <c r="Q391" s="60"/>
      <c r="R391" s="60"/>
      <c r="S391" s="60"/>
      <c r="T391" s="60"/>
      <c r="U391" s="60"/>
      <c r="V391" s="229"/>
      <c r="W391" s="219"/>
      <c r="X391" s="216"/>
      <c r="Y391" s="216"/>
      <c r="Z391" s="216"/>
      <c r="AA391" s="216"/>
      <c r="AB391" s="216"/>
    </row>
    <row r="392" spans="1:28" ht="15.75">
      <c r="A392" s="371">
        <v>27</v>
      </c>
      <c r="B392" s="50" t="s">
        <v>200</v>
      </c>
      <c r="C392" s="1"/>
      <c r="D392" s="60"/>
      <c r="E392" s="60"/>
      <c r="F392" s="201"/>
      <c r="G392" s="192"/>
      <c r="H392" s="194"/>
      <c r="I392" s="195"/>
      <c r="J392" s="192"/>
      <c r="K392" s="195"/>
      <c r="L392" s="194"/>
      <c r="M392" s="233"/>
      <c r="N392" s="216"/>
      <c r="O392" s="201"/>
      <c r="P392" s="192"/>
      <c r="Q392" s="194"/>
      <c r="R392" s="195"/>
      <c r="S392" s="192"/>
      <c r="T392" s="195"/>
      <c r="U392" s="194"/>
      <c r="V392" s="233"/>
      <c r="W392" s="219"/>
      <c r="X392" s="216"/>
      <c r="Y392" s="216"/>
      <c r="Z392" s="216"/>
      <c r="AA392" s="216"/>
      <c r="AB392" s="216"/>
    </row>
    <row r="393" spans="1:28" ht="15.75">
      <c r="A393" s="371"/>
      <c r="B393" s="50" t="s">
        <v>201</v>
      </c>
      <c r="C393" s="1"/>
      <c r="D393" s="60"/>
      <c r="E393" s="60"/>
      <c r="F393" s="234">
        <v>126</v>
      </c>
      <c r="G393" s="202" t="s">
        <v>30</v>
      </c>
      <c r="H393" s="235">
        <v>387</v>
      </c>
      <c r="I393" s="236" t="s">
        <v>29</v>
      </c>
      <c r="J393" s="230">
        <v>4</v>
      </c>
      <c r="K393" s="237" t="s">
        <v>16</v>
      </c>
      <c r="L393" s="221">
        <f>IF(MID(K393,1,2)=("P."),(ROUND(F393*((H393)+(J393/100)),)),IF(MID(K393,1,2)=("%o"),(ROUND(F393*(((H393)+(J393/100))/1000),)),IF(MID(K393,1,2)=("Ea"),(ROUND(F393*((H393)+(J393/100)),)),ROUND(F393*(((H393)+(J393/100))/100),))))</f>
        <v>48767</v>
      </c>
      <c r="M393" s="222" t="s">
        <v>31</v>
      </c>
      <c r="N393" s="216"/>
      <c r="O393" s="234" t="e">
        <f>Abs!#REF!</f>
        <v>#REF!</v>
      </c>
      <c r="P393" s="202" t="s">
        <v>30</v>
      </c>
      <c r="Q393" s="235">
        <v>387</v>
      </c>
      <c r="R393" s="236" t="s">
        <v>29</v>
      </c>
      <c r="S393" s="230">
        <v>4</v>
      </c>
      <c r="T393" s="237" t="s">
        <v>16</v>
      </c>
      <c r="U393" s="221" t="e">
        <f>IF(MID(T393,1,2)=("P."),(ROUND(O393*((Q393)+(S393/100)),)),IF(MID(T393,1,2)=("%o"),(ROUND(O393*(((Q393)+(S393/100))/1000),)),IF(MID(T393,1,2)=("Ea"),(ROUND(O393*((Q393)+(S393/100)),)),ROUND(O393*(((Q393)+(S393/100))/100),))))</f>
        <v>#REF!</v>
      </c>
      <c r="V393" s="222" t="s">
        <v>31</v>
      </c>
      <c r="W393" s="224" t="e">
        <f>IF(O393&gt;=F393,(O393-F393),"---")</f>
        <v>#REF!</v>
      </c>
      <c r="X393" s="225" t="e">
        <f>IF(F393&gt;O393,(F393-O393),"---")</f>
        <v>#REF!</v>
      </c>
      <c r="Y393" s="226" t="e">
        <f>IF(U393&gt;L393,(U393-L393),"---")</f>
        <v>#REF!</v>
      </c>
      <c r="Z393" s="226" t="e">
        <f>IF(L393&gt;U393,(L393-U393),"---")</f>
        <v>#REF!</v>
      </c>
      <c r="AA393" s="216"/>
      <c r="AB393" s="216"/>
    </row>
    <row r="394" spans="1:28" ht="15">
      <c r="A394" s="371"/>
      <c r="B394" s="1"/>
      <c r="C394" s="1"/>
      <c r="D394" s="60"/>
      <c r="E394" s="60"/>
      <c r="F394" s="234"/>
      <c r="G394" s="202"/>
      <c r="H394" s="235"/>
      <c r="I394" s="236"/>
      <c r="J394" s="238"/>
      <c r="K394" s="237"/>
      <c r="L394" s="221"/>
      <c r="M394" s="222"/>
      <c r="N394" s="216"/>
      <c r="O394" s="234"/>
      <c r="P394" s="202"/>
      <c r="Q394" s="235"/>
      <c r="R394" s="236"/>
      <c r="S394" s="238"/>
      <c r="T394" s="237"/>
      <c r="U394" s="221"/>
      <c r="V394" s="222"/>
      <c r="W394" s="219"/>
      <c r="X394" s="216"/>
      <c r="Y394" s="216"/>
      <c r="Z394" s="216"/>
      <c r="AA394" s="216"/>
      <c r="AB394" s="216"/>
    </row>
    <row r="395" spans="1:28" ht="15.75">
      <c r="A395" s="371">
        <v>28</v>
      </c>
      <c r="B395" s="11" t="s">
        <v>52</v>
      </c>
      <c r="C395" s="1"/>
      <c r="D395" s="60"/>
      <c r="E395" s="60"/>
      <c r="F395" s="193"/>
      <c r="G395" s="195"/>
      <c r="H395" s="195"/>
      <c r="I395" s="194"/>
      <c r="J395" s="1"/>
      <c r="K395" s="1"/>
      <c r="L395" s="1"/>
      <c r="M395" s="227"/>
      <c r="N395" s="216"/>
      <c r="O395" s="193"/>
      <c r="P395" s="195"/>
      <c r="Q395" s="195"/>
      <c r="R395" s="194"/>
      <c r="S395" s="1"/>
      <c r="T395" s="1"/>
      <c r="U395" s="1"/>
      <c r="V395" s="227"/>
      <c r="W395" s="219"/>
      <c r="X395" s="216"/>
      <c r="Y395" s="216"/>
      <c r="Z395" s="216"/>
      <c r="AA395" s="216"/>
      <c r="AB395" s="216"/>
    </row>
    <row r="396" spans="1:28" ht="15.75">
      <c r="A396" s="371"/>
      <c r="B396" s="11" t="s">
        <v>53</v>
      </c>
      <c r="C396" s="1"/>
      <c r="D396" s="60"/>
      <c r="E396" s="60"/>
      <c r="F396" s="197">
        <v>3440</v>
      </c>
      <c r="G396" s="192" t="s">
        <v>30</v>
      </c>
      <c r="H396" s="194">
        <v>2116</v>
      </c>
      <c r="I396" s="228" t="s">
        <v>29</v>
      </c>
      <c r="J396" s="192">
        <v>41</v>
      </c>
      <c r="K396" s="195" t="s">
        <v>7</v>
      </c>
      <c r="L396" s="221">
        <f>IF(MID(K396,1,2)=("P."),(ROUND(F396*((H396)+(J396/100)),)),IF(MID(K396,1,2)=("%o"),(ROUND(F396*(((H396)+(J396/100))/1000),)),IF(MID(K396,1,2)=("Ea"),(ROUND(F396*((H396)+(J396/100)),)),ROUND(F396*(((H396)+(J396/100))/100),))))</f>
        <v>72805</v>
      </c>
      <c r="M396" s="222" t="s">
        <v>31</v>
      </c>
      <c r="N396" s="216"/>
      <c r="O396" s="197" t="e">
        <f>Abs!#REF!</f>
        <v>#REF!</v>
      </c>
      <c r="P396" s="192" t="s">
        <v>30</v>
      </c>
      <c r="Q396" s="194">
        <v>2116</v>
      </c>
      <c r="R396" s="228" t="s">
        <v>29</v>
      </c>
      <c r="S396" s="192">
        <v>41</v>
      </c>
      <c r="T396" s="195" t="s">
        <v>7</v>
      </c>
      <c r="U396" s="221" t="e">
        <f>IF(MID(T396,1,2)=("P."),(ROUND(O396*((Q396)+(S396/100)),)),IF(MID(T396,1,2)=("%o"),(ROUND(O396*(((Q396)+(S396/100))/1000),)),IF(MID(T396,1,2)=("Ea"),(ROUND(O396*((Q396)+(S396/100)),)),ROUND(O396*(((Q396)+(S396/100))/100),))))</f>
        <v>#REF!</v>
      </c>
      <c r="V396" s="222" t="s">
        <v>31</v>
      </c>
      <c r="W396" s="224" t="e">
        <f>IF(O396&gt;=F396,(O396-F396),"---")</f>
        <v>#REF!</v>
      </c>
      <c r="X396" s="225" t="e">
        <f>IF(F396&gt;O396,(F396-O396),"---")</f>
        <v>#REF!</v>
      </c>
      <c r="Y396" s="226" t="e">
        <f>IF(U396&gt;L396,(U396-L396),"---")</f>
        <v>#REF!</v>
      </c>
      <c r="Z396" s="226" t="e">
        <f>IF(L396&gt;U396,(L396-U396),"---")</f>
        <v>#REF!</v>
      </c>
      <c r="AA396" s="216"/>
      <c r="AB396" s="216"/>
    </row>
    <row r="397" spans="1:28" ht="15">
      <c r="A397" s="371"/>
      <c r="B397" s="1"/>
      <c r="C397" s="1"/>
      <c r="D397" s="60"/>
      <c r="E397" s="60"/>
      <c r="F397" s="197"/>
      <c r="G397" s="192"/>
      <c r="H397" s="194"/>
      <c r="I397" s="228"/>
      <c r="J397" s="192"/>
      <c r="K397" s="195"/>
      <c r="L397" s="221"/>
      <c r="M397" s="222"/>
      <c r="N397" s="216"/>
      <c r="O397" s="197"/>
      <c r="P397" s="192"/>
      <c r="Q397" s="194"/>
      <c r="R397" s="228"/>
      <c r="S397" s="192"/>
      <c r="T397" s="195"/>
      <c r="U397" s="221"/>
      <c r="V397" s="222"/>
      <c r="W397" s="219"/>
      <c r="X397" s="216"/>
      <c r="Y397" s="216"/>
      <c r="Z397" s="216"/>
      <c r="AA397" s="216"/>
      <c r="AB397" s="216"/>
    </row>
    <row r="398" spans="1:28" ht="15.75">
      <c r="A398" s="371">
        <v>29</v>
      </c>
      <c r="B398" s="50" t="s">
        <v>202</v>
      </c>
      <c r="C398" s="1"/>
      <c r="D398" s="60"/>
      <c r="E398" s="60"/>
      <c r="F398" s="193"/>
      <c r="G398" s="195"/>
      <c r="H398" s="195"/>
      <c r="I398" s="194"/>
      <c r="J398" s="1"/>
      <c r="K398" s="1"/>
      <c r="L398" s="1"/>
      <c r="M398" s="239"/>
      <c r="N398" s="216"/>
      <c r="O398" s="193"/>
      <c r="P398" s="195"/>
      <c r="Q398" s="195"/>
      <c r="R398" s="194"/>
      <c r="S398" s="1"/>
      <c r="T398" s="1"/>
      <c r="U398" s="1"/>
      <c r="V398" s="239"/>
      <c r="W398" s="219"/>
      <c r="X398" s="216"/>
      <c r="Y398" s="216"/>
      <c r="Z398" s="216"/>
      <c r="AA398" s="216"/>
      <c r="AB398" s="216"/>
    </row>
    <row r="399" spans="1:28" ht="15.75">
      <c r="A399" s="371"/>
      <c r="B399" s="50" t="s">
        <v>203</v>
      </c>
      <c r="C399" s="1"/>
      <c r="D399" s="60"/>
      <c r="E399" s="60"/>
      <c r="F399" s="197"/>
      <c r="G399" s="192" t="s">
        <v>30</v>
      </c>
      <c r="H399" s="194">
        <v>9</v>
      </c>
      <c r="I399" s="228" t="s">
        <v>29</v>
      </c>
      <c r="J399" s="230">
        <v>74</v>
      </c>
      <c r="K399" s="195" t="s">
        <v>16</v>
      </c>
      <c r="L399" s="221">
        <f>IF(MID(K399,1,2)=("P."),(ROUND(F399*((H399)+(J399/100)),)),IF(MID(K399,1,2)=("%o"),(ROUND(F399*(((H399)+(J399/100))/1000),)),IF(MID(K399,1,2)=("Ea"),(ROUND(F399*((H399)+(J399/100)),)),ROUND(F399*(((H399)+(J399/100))/100),))))</f>
        <v>0</v>
      </c>
      <c r="M399" s="222" t="s">
        <v>31</v>
      </c>
      <c r="N399" s="216"/>
      <c r="O399" s="197" t="e">
        <f>Abs!#REF!</f>
        <v>#REF!</v>
      </c>
      <c r="P399" s="192" t="s">
        <v>30</v>
      </c>
      <c r="Q399" s="194">
        <v>9</v>
      </c>
      <c r="R399" s="228" t="s">
        <v>29</v>
      </c>
      <c r="S399" s="230">
        <v>74</v>
      </c>
      <c r="T399" s="195" t="s">
        <v>16</v>
      </c>
      <c r="U399" s="221" t="e">
        <f>IF(MID(T399,1,2)=("P."),(ROUND(O399*((Q399)+(S399/100)),)),IF(MID(T399,1,2)=("%o"),(ROUND(O399*(((Q399)+(S399/100))/1000),)),IF(MID(T399,1,2)=("Ea"),(ROUND(O399*((Q399)+(S399/100)),)),ROUND(O399*(((Q399)+(S399/100))/100),))))</f>
        <v>#REF!</v>
      </c>
      <c r="V399" s="222" t="s">
        <v>31</v>
      </c>
      <c r="W399" s="224" t="e">
        <f>IF(O399&gt;=F399,(O399-F399),"---")</f>
        <v>#REF!</v>
      </c>
      <c r="X399" s="225" t="e">
        <f>IF(F399&gt;O399,(F399-O399),"---")</f>
        <v>#REF!</v>
      </c>
      <c r="Y399" s="226" t="e">
        <f>IF(U399&gt;L399,(U399-L399),"---")</f>
        <v>#REF!</v>
      </c>
      <c r="Z399" s="226" t="e">
        <f>IF(L399&gt;U399,(L399-U399),"---")</f>
        <v>#REF!</v>
      </c>
      <c r="AA399" s="216"/>
      <c r="AB399" s="216"/>
    </row>
    <row r="400" spans="1:28" ht="15">
      <c r="A400" s="371"/>
      <c r="B400" s="1"/>
      <c r="C400" s="1"/>
      <c r="D400" s="60"/>
      <c r="E400" s="60"/>
      <c r="F400" s="197"/>
      <c r="G400" s="192"/>
      <c r="H400" s="194"/>
      <c r="I400" s="228"/>
      <c r="J400" s="230"/>
      <c r="K400" s="195"/>
      <c r="L400" s="221"/>
      <c r="M400" s="222"/>
      <c r="N400" s="216"/>
      <c r="O400" s="197"/>
      <c r="P400" s="192"/>
      <c r="Q400" s="194"/>
      <c r="R400" s="228"/>
      <c r="S400" s="230"/>
      <c r="T400" s="195"/>
      <c r="U400" s="221"/>
      <c r="V400" s="222"/>
      <c r="W400" s="219"/>
      <c r="X400" s="216"/>
      <c r="Y400" s="216"/>
      <c r="Z400" s="216"/>
      <c r="AA400" s="216"/>
      <c r="AB400" s="216"/>
    </row>
    <row r="401" spans="1:28" ht="15.75">
      <c r="A401" s="371">
        <v>30</v>
      </c>
      <c r="B401" s="50" t="s">
        <v>204</v>
      </c>
      <c r="C401" s="1"/>
      <c r="D401" s="193"/>
      <c r="E401" s="195"/>
      <c r="F401" s="195"/>
      <c r="G401" s="194"/>
      <c r="H401" s="1"/>
      <c r="I401" s="1"/>
      <c r="J401" s="1"/>
      <c r="K401" s="1"/>
      <c r="L401" s="216"/>
      <c r="M401" s="218"/>
      <c r="N401" s="216"/>
      <c r="O401" s="195"/>
      <c r="P401" s="194"/>
      <c r="Q401" s="1"/>
      <c r="R401" s="1"/>
      <c r="S401" s="1"/>
      <c r="T401" s="1"/>
      <c r="U401" s="216"/>
      <c r="V401" s="218"/>
      <c r="W401" s="219"/>
      <c r="X401" s="216"/>
      <c r="Y401" s="216"/>
      <c r="Z401" s="216"/>
      <c r="AA401" s="216"/>
      <c r="AB401" s="216"/>
    </row>
    <row r="402" spans="1:28" ht="15.75">
      <c r="A402" s="371"/>
      <c r="B402" s="50" t="s">
        <v>205</v>
      </c>
      <c r="C402" s="1"/>
      <c r="D402" s="60"/>
      <c r="E402" s="60"/>
      <c r="F402" s="201"/>
      <c r="G402" s="192" t="s">
        <v>30</v>
      </c>
      <c r="H402" s="194">
        <v>1887</v>
      </c>
      <c r="I402" s="220" t="s">
        <v>29</v>
      </c>
      <c r="J402" s="192">
        <v>40</v>
      </c>
      <c r="K402" s="195" t="s">
        <v>196</v>
      </c>
      <c r="L402" s="221">
        <f>IF(MID(K402,1,2)=("P."),(ROUND(F402*((H402)+(J402/100)),)),IF(MID(K402,1,2)=("%o"),(ROUND(F402*(((H402)+(J402/100))/1000),)),IF(MID(K402,1,2)=("Ea"),(ROUND(F402*((H402)+(J402/100)),)),ROUND(F402*(((H402)+(J402/100))/100),))))</f>
        <v>0</v>
      </c>
      <c r="M402" s="222" t="s">
        <v>31</v>
      </c>
      <c r="N402" s="216"/>
      <c r="O402" s="201" t="e">
        <f>Abs!#REF!</f>
        <v>#REF!</v>
      </c>
      <c r="P402" s="192" t="s">
        <v>30</v>
      </c>
      <c r="Q402" s="194">
        <v>1887</v>
      </c>
      <c r="R402" s="220" t="s">
        <v>29</v>
      </c>
      <c r="S402" s="192">
        <v>40</v>
      </c>
      <c r="T402" s="195" t="s">
        <v>196</v>
      </c>
      <c r="U402" s="221" t="e">
        <f>IF(MID(T402,1,2)=("P."),(ROUND(O402*((Q402)+(S402/100)),)),IF(MID(T402,1,2)=("%o"),(ROUND(O402*(((Q402)+(S402/100))/1000),)),IF(MID(T402,1,2)=("Ea"),(ROUND(O402*((Q402)+(S402/100)),)),ROUND(O402*(((Q402)+(S402/100))/100),))))</f>
        <v>#REF!</v>
      </c>
      <c r="V402" s="222" t="s">
        <v>31</v>
      </c>
      <c r="W402" s="224" t="e">
        <f>IF(O402&gt;=F402,(O402-F402),"---")</f>
        <v>#REF!</v>
      </c>
      <c r="X402" s="225" t="e">
        <f>IF(F402&gt;O402,(F402-O402),"---")</f>
        <v>#REF!</v>
      </c>
      <c r="Y402" s="226" t="e">
        <f>IF(U402&gt;L402,(U402-L402),"---")</f>
        <v>#REF!</v>
      </c>
      <c r="Z402" s="226" t="e">
        <f>IF(L402&gt;U402,(L402-U402),"---")</f>
        <v>#REF!</v>
      </c>
      <c r="AA402" s="216"/>
      <c r="AB402" s="216"/>
    </row>
    <row r="403" spans="1:28" ht="15">
      <c r="A403" s="371"/>
      <c r="B403" s="1"/>
      <c r="C403" s="1"/>
      <c r="D403" s="60"/>
      <c r="E403" s="60"/>
      <c r="F403" s="191"/>
      <c r="G403" s="1"/>
      <c r="H403" s="1"/>
      <c r="I403" s="1"/>
      <c r="J403" s="1"/>
      <c r="K403" s="1"/>
      <c r="L403" s="1"/>
      <c r="M403" s="227"/>
      <c r="N403" s="216"/>
      <c r="O403" s="191"/>
      <c r="P403" s="1"/>
      <c r="Q403" s="1"/>
      <c r="R403" s="1"/>
      <c r="S403" s="1"/>
      <c r="T403" s="1"/>
      <c r="U403" s="1"/>
      <c r="V403" s="227"/>
      <c r="W403" s="219"/>
      <c r="X403" s="216"/>
      <c r="Y403" s="216"/>
      <c r="Z403" s="216"/>
      <c r="AA403" s="216"/>
      <c r="AB403" s="216"/>
    </row>
    <row r="404" spans="1:28" ht="15.75">
      <c r="A404" s="371">
        <v>31</v>
      </c>
      <c r="B404" s="11" t="s">
        <v>4</v>
      </c>
      <c r="C404" s="1"/>
      <c r="D404" s="60"/>
      <c r="E404" s="60"/>
      <c r="F404" s="193"/>
      <c r="G404" s="195"/>
      <c r="H404" s="195"/>
      <c r="I404" s="194"/>
      <c r="J404" s="1"/>
      <c r="K404" s="1"/>
      <c r="L404" s="1"/>
      <c r="M404" s="227"/>
      <c r="N404" s="216"/>
      <c r="O404" s="193"/>
      <c r="P404" s="195"/>
      <c r="Q404" s="195"/>
      <c r="R404" s="194"/>
      <c r="S404" s="1"/>
      <c r="T404" s="1"/>
      <c r="U404" s="1"/>
      <c r="V404" s="227"/>
      <c r="W404" s="219"/>
      <c r="X404" s="216"/>
      <c r="Y404" s="216"/>
      <c r="Z404" s="216"/>
      <c r="AA404" s="216"/>
      <c r="AB404" s="216"/>
    </row>
    <row r="405" spans="1:28" ht="15.75">
      <c r="A405" s="371"/>
      <c r="B405" s="11" t="s">
        <v>5</v>
      </c>
      <c r="C405" s="1"/>
      <c r="D405" s="60"/>
      <c r="E405" s="60"/>
      <c r="F405" s="201"/>
      <c r="G405" s="192" t="s">
        <v>36</v>
      </c>
      <c r="H405" s="194">
        <v>12595</v>
      </c>
      <c r="I405" s="220" t="s">
        <v>29</v>
      </c>
      <c r="J405" s="192">
        <v>0</v>
      </c>
      <c r="K405" s="195" t="s">
        <v>6</v>
      </c>
      <c r="L405" s="221">
        <f>IF(MID(K405,1,2)=("P."),(ROUND(F405*((H405)+(J405/100)),)),IF(MID(K405,1,2)=("%o"),(ROUND(F405*(((H405)+(J405/100))/1000),)),IF(MID(K405,1,2)=("Ea"),(ROUND(F405*((H405)+(J405/100)),)),ROUND(F405*(((H405)+(J405/100))/100),))))</f>
        <v>0</v>
      </c>
      <c r="M405" s="222" t="s">
        <v>31</v>
      </c>
      <c r="N405" s="216"/>
      <c r="O405" s="201" t="e">
        <f>Abs!#REF!</f>
        <v>#REF!</v>
      </c>
      <c r="P405" s="192" t="s">
        <v>36</v>
      </c>
      <c r="Q405" s="194">
        <v>12595</v>
      </c>
      <c r="R405" s="220" t="s">
        <v>29</v>
      </c>
      <c r="S405" s="192">
        <v>0</v>
      </c>
      <c r="T405" s="195" t="s">
        <v>6</v>
      </c>
      <c r="U405" s="221" t="e">
        <f>IF(MID(T405,1,2)=("P."),(ROUND(O405*((Q405)+(S405/100)),)),IF(MID(T405,1,2)=("%o"),(ROUND(O405*(((Q405)+(S405/100))/1000),)),IF(MID(T405,1,2)=("Ea"),(ROUND(O405*((Q405)+(S405/100)),)),ROUND(O405*(((Q405)+(S405/100))/100),))))</f>
        <v>#REF!</v>
      </c>
      <c r="V405" s="222" t="s">
        <v>31</v>
      </c>
      <c r="W405" s="224" t="e">
        <f>IF(O405&gt;=F405,(O405-F405),"---")</f>
        <v>#REF!</v>
      </c>
      <c r="X405" s="225" t="e">
        <f>IF(F405&gt;O405,(F405-O405),"---")</f>
        <v>#REF!</v>
      </c>
      <c r="Y405" s="226" t="e">
        <f>IF(U405&gt;L405,(U405-L405),"---")</f>
        <v>#REF!</v>
      </c>
      <c r="Z405" s="226" t="e">
        <f>IF(L405&gt;U405,(L405-U405),"---")</f>
        <v>#REF!</v>
      </c>
      <c r="AA405" s="216"/>
      <c r="AB405" s="216"/>
    </row>
    <row r="406" spans="1:28" ht="15.75">
      <c r="A406" s="371"/>
      <c r="B406" s="11"/>
      <c r="C406" s="1"/>
      <c r="D406" s="60"/>
      <c r="E406" s="60"/>
      <c r="F406" s="201"/>
      <c r="G406" s="192"/>
      <c r="H406" s="194"/>
      <c r="I406" s="220"/>
      <c r="J406" s="192"/>
      <c r="K406" s="195"/>
      <c r="L406" s="221"/>
      <c r="M406" s="222"/>
      <c r="N406" s="216"/>
      <c r="O406" s="201"/>
      <c r="P406" s="192"/>
      <c r="Q406" s="194"/>
      <c r="R406" s="220"/>
      <c r="S406" s="192"/>
      <c r="T406" s="195"/>
      <c r="U406" s="221"/>
      <c r="V406" s="245"/>
      <c r="W406" s="224"/>
      <c r="X406" s="225"/>
      <c r="Y406" s="226"/>
      <c r="Z406" s="226"/>
      <c r="AA406" s="216"/>
      <c r="AB406" s="216"/>
    </row>
    <row r="407" spans="1:28" ht="15">
      <c r="A407" s="371">
        <v>32</v>
      </c>
      <c r="B407" s="189" t="s">
        <v>305</v>
      </c>
      <c r="C407" s="1"/>
      <c r="D407" s="60"/>
      <c r="E407" s="60"/>
      <c r="F407" s="193"/>
      <c r="G407" s="195"/>
      <c r="H407" s="195"/>
      <c r="I407" s="194"/>
      <c r="J407" s="1"/>
      <c r="K407" s="1"/>
      <c r="L407" s="1"/>
      <c r="M407" s="227"/>
      <c r="N407" s="216"/>
      <c r="O407" s="193"/>
      <c r="P407" s="195"/>
      <c r="Q407" s="195"/>
      <c r="R407" s="194"/>
      <c r="S407" s="1"/>
      <c r="T407" s="1"/>
      <c r="U407" s="1"/>
      <c r="V407" s="227"/>
      <c r="W407" s="219"/>
      <c r="X407" s="216"/>
      <c r="Y407" s="216"/>
      <c r="Z407" s="216"/>
      <c r="AA407" s="216"/>
      <c r="AB407" s="216"/>
    </row>
    <row r="408" spans="1:28" ht="15">
      <c r="A408" s="371"/>
      <c r="B408" s="189" t="s">
        <v>323</v>
      </c>
      <c r="C408" s="1"/>
      <c r="D408" s="60"/>
      <c r="E408" s="60"/>
      <c r="F408" s="201">
        <v>6394.5</v>
      </c>
      <c r="G408" s="192" t="s">
        <v>30</v>
      </c>
      <c r="H408" s="194">
        <v>1948</v>
      </c>
      <c r="I408" s="220" t="s">
        <v>29</v>
      </c>
      <c r="J408" s="192">
        <v>10</v>
      </c>
      <c r="K408" s="195" t="s">
        <v>196</v>
      </c>
      <c r="L408" s="221">
        <f>IF(MID(K408,1,2)=("P."),(ROUND(F408*((H408)+(J408/100)),)),IF(MID(K408,1,2)=("%o"),(ROUND(F408*(((H408)+(J408/100))/1000),)),IF(MID(K408,1,2)=("Ea"),(ROUND(F408*((H408)+(J408/100)),)),ROUND(F408*(((H408)+(J408/100))/100),))))</f>
        <v>124571</v>
      </c>
      <c r="M408" s="222" t="s">
        <v>31</v>
      </c>
      <c r="N408" s="216"/>
      <c r="O408" s="201"/>
      <c r="P408" s="192" t="s">
        <v>30</v>
      </c>
      <c r="Q408" s="194">
        <v>1948</v>
      </c>
      <c r="R408" s="220" t="s">
        <v>29</v>
      </c>
      <c r="S408" s="192">
        <v>10</v>
      </c>
      <c r="T408" s="195" t="s">
        <v>196</v>
      </c>
      <c r="U408" s="221">
        <f>IF(MID(T408,1,2)=("P."),(ROUND(O408*((Q408)+(S408/100)),)),IF(MID(T408,1,2)=("%o"),(ROUND(O408*(((Q408)+(S408/100))/1000),)),IF(MID(T408,1,2)=("Ea"),(ROUND(O408*((Q408)+(S408/100)),)),ROUND(O408*(((Q408)+(S408/100))/100),))))</f>
        <v>0</v>
      </c>
      <c r="V408" s="222" t="s">
        <v>31</v>
      </c>
      <c r="W408" s="224" t="str">
        <f>IF(O408&gt;=F408,(O408-F408),"---")</f>
        <v>---</v>
      </c>
      <c r="X408" s="225">
        <f>IF(F408&gt;O408,(F408-O408),"---")</f>
        <v>6394.5</v>
      </c>
      <c r="Y408" s="226" t="str">
        <f>IF(U408&gt;L408,(U408-L408),"---")</f>
        <v>---</v>
      </c>
      <c r="Z408" s="226">
        <f>IF(L408&gt;U408,(L408-U408),"---")</f>
        <v>124571</v>
      </c>
      <c r="AA408" s="216"/>
      <c r="AB408" s="216"/>
    </row>
    <row r="409" spans="1:28" ht="15">
      <c r="A409" s="371"/>
      <c r="B409" s="189"/>
      <c r="C409" s="1"/>
      <c r="D409" s="60"/>
      <c r="E409" s="60"/>
      <c r="F409" s="201"/>
      <c r="G409" s="192"/>
      <c r="H409" s="194"/>
      <c r="I409" s="220"/>
      <c r="J409" s="192"/>
      <c r="K409" s="195"/>
      <c r="L409" s="221"/>
      <c r="M409" s="222"/>
      <c r="N409" s="216"/>
      <c r="O409" s="201"/>
      <c r="P409" s="192"/>
      <c r="Q409" s="194"/>
      <c r="R409" s="220"/>
      <c r="S409" s="192"/>
      <c r="T409" s="195"/>
      <c r="U409" s="221"/>
      <c r="V409" s="222"/>
      <c r="W409" s="224"/>
      <c r="X409" s="225"/>
      <c r="Y409" s="226"/>
      <c r="Z409" s="226"/>
      <c r="AA409" s="216"/>
      <c r="AB409" s="216"/>
    </row>
    <row r="410" spans="1:28" ht="15.75">
      <c r="A410" s="371">
        <v>33</v>
      </c>
      <c r="B410" s="50" t="s">
        <v>234</v>
      </c>
      <c r="C410" s="1"/>
      <c r="D410" s="60"/>
      <c r="E410" s="60"/>
      <c r="F410" s="193"/>
      <c r="G410" s="195"/>
      <c r="H410" s="195"/>
      <c r="I410" s="194"/>
      <c r="J410" s="1"/>
      <c r="K410" s="1"/>
      <c r="L410" s="1"/>
      <c r="M410" s="227"/>
      <c r="N410" s="216"/>
      <c r="O410" s="193"/>
      <c r="P410" s="195"/>
      <c r="Q410" s="195"/>
      <c r="R410" s="194"/>
      <c r="S410" s="1"/>
      <c r="T410" s="1"/>
      <c r="U410" s="1"/>
      <c r="V410" s="227"/>
      <c r="W410" s="219"/>
      <c r="X410" s="216"/>
      <c r="Y410" s="216"/>
      <c r="Z410" s="216"/>
      <c r="AA410" s="216"/>
      <c r="AB410" s="216"/>
    </row>
    <row r="411" spans="1:28" ht="15.75">
      <c r="A411" s="371"/>
      <c r="B411" s="50" t="s">
        <v>235</v>
      </c>
      <c r="C411" s="1"/>
      <c r="D411" s="60"/>
      <c r="E411" s="60"/>
      <c r="F411" s="201">
        <v>6219</v>
      </c>
      <c r="G411" s="192" t="s">
        <v>30</v>
      </c>
      <c r="H411" s="194">
        <v>34520</v>
      </c>
      <c r="I411" s="220" t="s">
        <v>29</v>
      </c>
      <c r="J411" s="192">
        <v>31</v>
      </c>
      <c r="K411" s="195" t="s">
        <v>196</v>
      </c>
      <c r="L411" s="221">
        <f>IF(MID(K411,1,2)=("P."),(ROUND(F411*((H411)+(J411/100)),)),IF(MID(K411,1,2)=("%o"),(ROUND(F411*(((H411)+(J411/100))/1000),)),IF(MID(K411,1,2)=("Ea"),(ROUND(F411*((H411)+(J411/100)),)),ROUND(F411*(((H411)+(J411/100))/100),))))</f>
        <v>2146818</v>
      </c>
      <c r="M411" s="222" t="s">
        <v>31</v>
      </c>
      <c r="N411" s="216"/>
      <c r="O411" s="201"/>
      <c r="P411" s="192" t="s">
        <v>30</v>
      </c>
      <c r="Q411" s="194">
        <v>34520</v>
      </c>
      <c r="R411" s="220" t="s">
        <v>29</v>
      </c>
      <c r="S411" s="192">
        <v>31</v>
      </c>
      <c r="T411" s="195" t="s">
        <v>196</v>
      </c>
      <c r="U411" s="221">
        <f>IF(MID(T411,1,2)=("P."),(ROUND(O411*((Q411)+(S411/100)),)),IF(MID(T411,1,2)=("%o"),(ROUND(O411*(((Q411)+(S411/100))/1000),)),IF(MID(T411,1,2)=("Ea"),(ROUND(O411*((Q411)+(S411/100)),)),ROUND(O411*(((Q411)+(S411/100))/100),))))</f>
        <v>0</v>
      </c>
      <c r="V411" s="222" t="s">
        <v>31</v>
      </c>
      <c r="W411" s="224" t="str">
        <f>IF(O411&gt;=F411,(O411-F411),"---")</f>
        <v>---</v>
      </c>
      <c r="X411" s="225">
        <f>IF(F411&gt;O411,(F411-O411),"---")</f>
        <v>6219</v>
      </c>
      <c r="Y411" s="226" t="str">
        <f>IF(U411&gt;L411,(U411-L411),"---")</f>
        <v>---</v>
      </c>
      <c r="Z411" s="226">
        <f>IF(L411&gt;U411,(L411-U411),"---")</f>
        <v>2146818</v>
      </c>
      <c r="AA411" s="216"/>
      <c r="AB411" s="216"/>
    </row>
    <row r="412" spans="1:28" ht="15.75">
      <c r="A412" s="371"/>
      <c r="B412" s="50"/>
      <c r="C412" s="1"/>
      <c r="D412" s="60"/>
      <c r="E412" s="60"/>
      <c r="F412" s="201"/>
      <c r="G412" s="192"/>
      <c r="H412" s="194"/>
      <c r="I412" s="220"/>
      <c r="J412" s="192"/>
      <c r="K412" s="195"/>
      <c r="L412" s="221"/>
      <c r="M412" s="222"/>
      <c r="N412" s="216"/>
      <c r="O412" s="201"/>
      <c r="P412" s="192"/>
      <c r="Q412" s="194"/>
      <c r="R412" s="220"/>
      <c r="S412" s="192"/>
      <c r="T412" s="195"/>
      <c r="U412" s="221"/>
      <c r="V412" s="245"/>
      <c r="W412" s="224"/>
      <c r="X412" s="225"/>
      <c r="Y412" s="226"/>
      <c r="Z412" s="226"/>
      <c r="AA412" s="216"/>
      <c r="AB412" s="216"/>
    </row>
    <row r="413" spans="1:28" ht="15.75">
      <c r="A413" s="371">
        <v>34</v>
      </c>
      <c r="B413" s="11" t="s">
        <v>15</v>
      </c>
      <c r="C413" s="1"/>
      <c r="D413" s="60"/>
      <c r="E413" s="60"/>
      <c r="F413" s="193"/>
      <c r="G413" s="195"/>
      <c r="H413" s="195"/>
      <c r="I413" s="194"/>
      <c r="J413" s="1"/>
      <c r="K413" s="1"/>
      <c r="L413" s="1"/>
      <c r="M413" s="227"/>
      <c r="N413" s="216"/>
      <c r="O413" s="193"/>
      <c r="P413" s="195"/>
      <c r="Q413" s="195"/>
      <c r="R413" s="194"/>
      <c r="S413" s="1"/>
      <c r="T413" s="1"/>
      <c r="U413" s="1"/>
      <c r="V413" s="227"/>
      <c r="W413" s="219"/>
      <c r="X413" s="216"/>
      <c r="Y413" s="216"/>
      <c r="Z413" s="216"/>
      <c r="AA413" s="216"/>
      <c r="AB413" s="216"/>
    </row>
    <row r="414" spans="1:28" ht="15.75">
      <c r="A414" s="371"/>
      <c r="B414" s="11" t="s">
        <v>47</v>
      </c>
      <c r="C414" s="1"/>
      <c r="D414" s="60"/>
      <c r="E414" s="60"/>
      <c r="F414" s="201"/>
      <c r="G414" s="192" t="s">
        <v>30</v>
      </c>
      <c r="H414" s="194">
        <v>3015</v>
      </c>
      <c r="I414" s="220" t="s">
        <v>29</v>
      </c>
      <c r="J414" s="192">
        <v>76</v>
      </c>
      <c r="K414" s="195" t="s">
        <v>196</v>
      </c>
      <c r="L414" s="221">
        <f>IF(MID(K414,1,2)=("P."),(ROUND(F414*((H414)+(J414/100)),)),IF(MID(K414,1,2)=("%o"),(ROUND(F414*(((H414)+(J414/100))/1000),)),IF(MID(K414,1,2)=("Ea"),(ROUND(F414*((H414)+(J414/100)),)),ROUND(F414*(((H414)+(J414/100))/100),))))</f>
        <v>0</v>
      </c>
      <c r="M414" s="222" t="s">
        <v>31</v>
      </c>
      <c r="N414" s="216"/>
      <c r="O414" s="201" t="e">
        <f>Abs!#REF!</f>
        <v>#REF!</v>
      </c>
      <c r="P414" s="192" t="s">
        <v>30</v>
      </c>
      <c r="Q414" s="194">
        <v>3015</v>
      </c>
      <c r="R414" s="220" t="s">
        <v>29</v>
      </c>
      <c r="S414" s="192">
        <v>76</v>
      </c>
      <c r="T414" s="195" t="s">
        <v>196</v>
      </c>
      <c r="U414" s="221" t="e">
        <f>IF(MID(T414,1,2)=("P."),(ROUND(O414*((Q414)+(S414/100)),)),IF(MID(T414,1,2)=("%o"),(ROUND(O414*(((Q414)+(S414/100))/1000),)),IF(MID(T414,1,2)=("Ea"),(ROUND(O414*((Q414)+(S414/100)),)),ROUND(O414*(((Q414)+(S414/100))/100),))))</f>
        <v>#REF!</v>
      </c>
      <c r="V414" s="222" t="s">
        <v>31</v>
      </c>
      <c r="W414" s="224" t="e">
        <f>IF(O414&gt;=F414,(O414-F414),"---")</f>
        <v>#REF!</v>
      </c>
      <c r="X414" s="225" t="e">
        <f>IF(F414&gt;O414,(F414-O414),"---")</f>
        <v>#REF!</v>
      </c>
      <c r="Y414" s="226" t="e">
        <f>IF(U414&gt;L414,(U414-L414),"---")</f>
        <v>#REF!</v>
      </c>
      <c r="Z414" s="226" t="e">
        <f>IF(L414&gt;U414,(L414-U414),"---")</f>
        <v>#REF!</v>
      </c>
      <c r="AA414" s="216"/>
      <c r="AB414" s="216"/>
    </row>
    <row r="415" spans="1:28" ht="15">
      <c r="A415" s="371"/>
      <c r="B415" s="1"/>
      <c r="C415" s="1"/>
      <c r="D415" s="60"/>
      <c r="E415" s="60"/>
      <c r="F415" s="191"/>
      <c r="G415" s="195"/>
      <c r="H415" s="195"/>
      <c r="I415" s="194"/>
      <c r="J415" s="1"/>
      <c r="K415" s="193" t="s">
        <v>48</v>
      </c>
      <c r="L415" s="240">
        <f>SUM(L411+L408+L396+L393+L390+L387+L384+L381+L375+L372+L369+L366+L363+L360+L357+L355+L352+L349+L344+L341+L338+L314)</f>
        <v>15169104</v>
      </c>
      <c r="M415" s="241" t="s">
        <v>31</v>
      </c>
      <c r="N415" s="216"/>
      <c r="O415" s="193"/>
      <c r="P415" s="195"/>
      <c r="Q415" s="195"/>
      <c r="R415" s="194"/>
      <c r="S415" s="1"/>
      <c r="T415" s="193" t="s">
        <v>48</v>
      </c>
      <c r="U415" s="240" t="e">
        <f>SUM(U314:U414)</f>
        <v>#REF!</v>
      </c>
      <c r="V415" s="242" t="s">
        <v>31</v>
      </c>
      <c r="W415" s="224">
        <f>IF(O415&gt;=F415,(O415-F415),"---")</f>
        <v>0</v>
      </c>
      <c r="X415" s="225" t="str">
        <f>IF(F415&gt;O415,(F415-O415),"---")</f>
        <v>---</v>
      </c>
      <c r="Y415" s="240" t="e">
        <f>SUM(Y314:Y414)</f>
        <v>#REF!</v>
      </c>
      <c r="Z415" s="369" t="e">
        <f>SUM(Z314:Z414)</f>
        <v>#REF!</v>
      </c>
      <c r="AA415" s="216"/>
      <c r="AB415" s="216"/>
    </row>
    <row r="416" spans="1:28" ht="15">
      <c r="A416" s="216"/>
      <c r="B416" s="216"/>
      <c r="C416" s="216"/>
      <c r="D416" s="216"/>
      <c r="E416" s="216"/>
      <c r="F416" s="363" t="s">
        <v>334</v>
      </c>
      <c r="G416" s="216"/>
      <c r="H416" s="216"/>
      <c r="I416" s="216"/>
      <c r="J416" s="216"/>
      <c r="K416" s="216"/>
      <c r="L416" s="366">
        <v>836725</v>
      </c>
      <c r="M416" s="241" t="s">
        <v>31</v>
      </c>
      <c r="N416" s="216"/>
      <c r="O416" s="193"/>
      <c r="P416" s="195"/>
      <c r="Q416" s="195"/>
      <c r="R416" s="194"/>
      <c r="S416" s="1"/>
      <c r="T416" s="1"/>
      <c r="U416" s="1"/>
      <c r="V416" s="1"/>
      <c r="W416" s="219"/>
      <c r="X416" s="216"/>
      <c r="Y416" s="216"/>
      <c r="Z416" s="216"/>
      <c r="AA416" s="216"/>
      <c r="AB416" s="216"/>
    </row>
    <row r="417" spans="1:28" ht="15">
      <c r="A417" s="216"/>
      <c r="B417" s="216"/>
      <c r="C417" s="216"/>
      <c r="D417" s="216"/>
      <c r="E417" s="216"/>
      <c r="F417" s="217"/>
      <c r="G417" s="216"/>
      <c r="H417" s="216"/>
      <c r="I417" s="216"/>
      <c r="J417" s="216"/>
      <c r="K417" s="365" t="s">
        <v>286</v>
      </c>
      <c r="L417" s="364">
        <f>SUM(L415-L416)</f>
        <v>14332379</v>
      </c>
      <c r="M417" s="266" t="s">
        <v>31</v>
      </c>
      <c r="N417" s="216"/>
      <c r="O417" s="193"/>
      <c r="P417" s="195"/>
      <c r="Q417" s="195"/>
      <c r="R417" s="194"/>
      <c r="S417" s="1"/>
      <c r="T417" s="1"/>
      <c r="U417" s="1"/>
      <c r="V417" s="1"/>
      <c r="W417" s="219"/>
      <c r="X417" s="216"/>
      <c r="Y417" s="216"/>
      <c r="Z417" s="216"/>
      <c r="AA417" s="216"/>
      <c r="AB417" s="216"/>
    </row>
    <row r="418" spans="1:28" ht="15">
      <c r="A418" s="216"/>
      <c r="B418" s="216"/>
      <c r="C418" s="216"/>
      <c r="D418" s="216"/>
      <c r="E418" s="216"/>
      <c r="F418" s="363" t="s">
        <v>335</v>
      </c>
      <c r="G418" s="216"/>
      <c r="H418" s="216"/>
      <c r="I418" s="216"/>
      <c r="J418" s="216"/>
      <c r="K418" s="216"/>
      <c r="L418" s="366">
        <v>477274</v>
      </c>
      <c r="M418" s="266" t="s">
        <v>31</v>
      </c>
      <c r="N418" s="216"/>
      <c r="O418" s="193"/>
      <c r="P418" s="195"/>
      <c r="Q418" s="195"/>
      <c r="R418" s="194"/>
      <c r="S418" s="1"/>
      <c r="T418" s="1"/>
      <c r="U418" s="1"/>
      <c r="V418" s="1"/>
      <c r="W418" s="219"/>
      <c r="X418" s="216"/>
      <c r="Y418" s="216"/>
      <c r="Z418" s="216"/>
      <c r="AA418" s="216"/>
      <c r="AB418" s="216"/>
    </row>
    <row r="419" spans="1:28" ht="15">
      <c r="A419" s="216"/>
      <c r="B419" s="216"/>
      <c r="C419" s="216"/>
      <c r="D419" s="216"/>
      <c r="E419" s="216"/>
      <c r="F419" s="217"/>
      <c r="G419" s="216"/>
      <c r="H419" s="216"/>
      <c r="I419" s="216"/>
      <c r="J419" s="216"/>
      <c r="K419" s="365" t="s">
        <v>286</v>
      </c>
      <c r="L419" s="364">
        <f>SUM(L417:L418)</f>
        <v>14809653</v>
      </c>
      <c r="M419" s="266" t="s">
        <v>31</v>
      </c>
      <c r="N419" s="216"/>
      <c r="O419" s="193"/>
      <c r="P419" s="195"/>
      <c r="Q419" s="195"/>
      <c r="R419" s="194"/>
      <c r="S419" s="1"/>
      <c r="T419" s="1"/>
      <c r="U419" s="1"/>
      <c r="V419" s="1"/>
      <c r="W419" s="219"/>
      <c r="X419" s="216"/>
      <c r="Y419" s="216"/>
      <c r="Z419" s="216"/>
      <c r="AA419" s="216"/>
      <c r="AB419" s="216"/>
    </row>
    <row r="420" spans="1:28" ht="15">
      <c r="A420" s="216"/>
      <c r="B420" s="216"/>
      <c r="C420" s="216"/>
      <c r="D420" s="216"/>
      <c r="E420" s="216"/>
      <c r="F420" s="217"/>
      <c r="G420" s="367" t="s">
        <v>336</v>
      </c>
      <c r="H420" s="216"/>
      <c r="I420" s="216"/>
      <c r="J420" s="216"/>
      <c r="K420" s="216"/>
      <c r="L420" s="368">
        <v>428340</v>
      </c>
      <c r="M420" s="266" t="s">
        <v>31</v>
      </c>
      <c r="N420" s="216"/>
      <c r="O420" s="193"/>
      <c r="P420" s="195"/>
      <c r="Q420" s="195"/>
      <c r="R420" s="194"/>
      <c r="S420" s="1"/>
      <c r="T420" s="1"/>
      <c r="U420" s="1"/>
      <c r="V420" s="1"/>
      <c r="W420" s="219"/>
      <c r="X420" s="216"/>
      <c r="Y420" s="216"/>
      <c r="Z420" s="216"/>
      <c r="AA420" s="216"/>
      <c r="AB420" s="216"/>
    </row>
    <row r="421" spans="1:28" ht="15">
      <c r="A421" s="216"/>
      <c r="B421" s="216"/>
      <c r="C421" s="216"/>
      <c r="D421" s="216"/>
      <c r="E421" s="216"/>
      <c r="F421" s="217"/>
      <c r="G421" s="216"/>
      <c r="H421" s="216"/>
      <c r="I421" s="216"/>
      <c r="J421" s="216"/>
      <c r="K421" s="365" t="s">
        <v>286</v>
      </c>
      <c r="L421" s="364">
        <f>SUM(L419:L420)</f>
        <v>15237993</v>
      </c>
      <c r="M421" s="266" t="s">
        <v>31</v>
      </c>
      <c r="N421" s="216"/>
      <c r="O421" s="193"/>
      <c r="P421" s="195"/>
      <c r="Q421" s="195"/>
      <c r="R421" s="194"/>
      <c r="S421" s="1"/>
      <c r="T421" s="1"/>
      <c r="U421" s="1"/>
      <c r="V421" s="1"/>
      <c r="W421" s="219"/>
      <c r="X421" s="216"/>
      <c r="Y421" s="216"/>
      <c r="Z421" s="216"/>
      <c r="AA421" s="216"/>
      <c r="AB421" s="216"/>
    </row>
    <row r="422" spans="1:28" ht="15.75">
      <c r="A422" s="371"/>
      <c r="B422" s="3" t="s">
        <v>206</v>
      </c>
      <c r="C422" s="1"/>
      <c r="D422" s="1"/>
      <c r="E422" s="1"/>
      <c r="F422" s="200"/>
      <c r="G422" s="192"/>
      <c r="H422" s="194"/>
      <c r="I422" s="228"/>
      <c r="J422" s="192"/>
      <c r="K422" s="195"/>
      <c r="L422" s="221"/>
      <c r="M422" s="222"/>
      <c r="N422" s="1"/>
      <c r="O422" s="1"/>
      <c r="P422" s="1"/>
      <c r="Q422" s="1"/>
      <c r="R422" s="1"/>
      <c r="S422" s="1"/>
      <c r="T422" s="1"/>
      <c r="U422" s="1"/>
      <c r="V422" s="1"/>
      <c r="W422" s="244"/>
      <c r="X422" s="1"/>
      <c r="Y422" s="1"/>
      <c r="Z422" s="1"/>
      <c r="AA422" s="1"/>
      <c r="AB422" s="1"/>
    </row>
    <row r="423" spans="1:28" ht="15.75">
      <c r="A423" s="371">
        <v>1</v>
      </c>
      <c r="B423" s="11" t="s">
        <v>207</v>
      </c>
      <c r="C423" s="1"/>
      <c r="D423" s="1"/>
      <c r="E423" s="1"/>
      <c r="F423" s="200"/>
      <c r="G423" s="192"/>
      <c r="H423" s="194"/>
      <c r="I423" s="228"/>
      <c r="J423" s="192"/>
      <c r="K423" s="195"/>
      <c r="L423" s="221"/>
      <c r="M423" s="222"/>
      <c r="N423" s="1"/>
      <c r="O423" s="1"/>
      <c r="P423" s="1"/>
      <c r="Q423" s="1"/>
      <c r="R423" s="1"/>
      <c r="S423" s="1"/>
      <c r="T423" s="1"/>
      <c r="U423" s="1"/>
      <c r="V423" s="1"/>
      <c r="W423" s="244"/>
      <c r="X423" s="1"/>
      <c r="Y423" s="1"/>
      <c r="Z423" s="1"/>
      <c r="AA423" s="1"/>
      <c r="AB423" s="1"/>
    </row>
    <row r="424" spans="1:28" ht="15.75">
      <c r="A424" s="371"/>
      <c r="B424" s="11" t="s">
        <v>208</v>
      </c>
      <c r="C424" s="1"/>
      <c r="D424" s="1"/>
      <c r="E424" s="1"/>
      <c r="F424" s="201">
        <v>134.75</v>
      </c>
      <c r="G424" s="192" t="s">
        <v>30</v>
      </c>
      <c r="H424" s="194">
        <v>710</v>
      </c>
      <c r="I424" s="220" t="s">
        <v>29</v>
      </c>
      <c r="J424" s="192">
        <v>0</v>
      </c>
      <c r="K424" s="195" t="s">
        <v>16</v>
      </c>
      <c r="L424" s="221">
        <f>IF(MID(K424,1,2)=("P."),(ROUND(F424*((H424)+(J424/100)),)),IF(MID(K424,1,2)=("%o"),(ROUND(F424*(((H424)+(J424/100))/1000),)),IF(MID(K424,1,2)=("Ea"),(ROUND(F424*((H424)+(J424/100)),)),ROUND(F424*(((H424)+(J424/100))/100),))))</f>
        <v>95673</v>
      </c>
      <c r="M424" s="222" t="s">
        <v>31</v>
      </c>
      <c r="N424" s="216"/>
      <c r="O424" s="201">
        <v>118.13</v>
      </c>
      <c r="P424" s="192" t="s">
        <v>30</v>
      </c>
      <c r="Q424" s="194">
        <v>709</v>
      </c>
      <c r="R424" s="220" t="s">
        <v>29</v>
      </c>
      <c r="S424" s="192">
        <v>0</v>
      </c>
      <c r="T424" s="195" t="s">
        <v>16</v>
      </c>
      <c r="U424" s="221">
        <f>IF(MID(T424,1,2)=("P."),(ROUND(O424*((Q424)+(S424/100)),)),IF(MID(T424,1,2)=("%o"),(ROUND(O424*(((Q424)+(S424/100))/1000),)),IF(MID(T424,1,2)=("Ea"),(ROUND(O424*((Q424)+(S424/100)),)),ROUND(O424*(((Q424)+(S424/100))/100),))))</f>
        <v>83754</v>
      </c>
      <c r="V424" s="222" t="s">
        <v>31</v>
      </c>
      <c r="W424" s="224" t="str">
        <f>IF(O424&gt;=F424,(O424-F424),"---")</f>
        <v>---</v>
      </c>
      <c r="X424" s="225">
        <f>IF(F424&gt;O424,(F424-O424),"---")</f>
        <v>16.620000000000005</v>
      </c>
      <c r="Y424" s="226" t="str">
        <f>IF(U424&gt;L424,(U424-L424),"---")</f>
        <v>---</v>
      </c>
      <c r="Z424" s="226">
        <f>IF(L424&gt;U424,(L424-U424),"---")</f>
        <v>11919</v>
      </c>
      <c r="AA424" s="216"/>
      <c r="AB424" s="216"/>
    </row>
    <row r="425" spans="1:28" ht="15">
      <c r="A425" s="371"/>
      <c r="B425" s="183"/>
      <c r="C425" s="1"/>
      <c r="D425" s="1"/>
      <c r="E425" s="1"/>
      <c r="F425" s="200"/>
      <c r="G425" s="192"/>
      <c r="H425" s="194"/>
      <c r="I425" s="228"/>
      <c r="J425" s="192"/>
      <c r="K425" s="195"/>
      <c r="L425" s="221"/>
      <c r="M425" s="222"/>
      <c r="N425" s="1"/>
      <c r="O425" s="200"/>
      <c r="P425" s="192"/>
      <c r="Q425" s="194"/>
      <c r="R425" s="228"/>
      <c r="S425" s="192"/>
      <c r="T425" s="195"/>
      <c r="U425" s="221"/>
      <c r="V425" s="222"/>
      <c r="W425" s="244"/>
      <c r="X425" s="1"/>
      <c r="Y425" s="1"/>
      <c r="Z425" s="1"/>
      <c r="AA425" s="1"/>
      <c r="AB425" s="1"/>
    </row>
    <row r="426" spans="1:28" ht="15.75">
      <c r="A426" s="371">
        <v>2</v>
      </c>
      <c r="B426" s="11" t="s">
        <v>209</v>
      </c>
      <c r="C426" s="1"/>
      <c r="D426" s="1"/>
      <c r="E426" s="1"/>
      <c r="F426" s="200"/>
      <c r="G426" s="192"/>
      <c r="H426" s="194"/>
      <c r="I426" s="228"/>
      <c r="J426" s="192"/>
      <c r="K426" s="195"/>
      <c r="L426" s="221"/>
      <c r="M426" s="222"/>
      <c r="N426" s="1"/>
      <c r="O426" s="200"/>
      <c r="P426" s="192"/>
      <c r="Q426" s="194"/>
      <c r="R426" s="228"/>
      <c r="S426" s="192"/>
      <c r="T426" s="195"/>
      <c r="U426" s="221"/>
      <c r="V426" s="222"/>
      <c r="W426" s="244"/>
      <c r="X426" s="1"/>
      <c r="Y426" s="1"/>
      <c r="Z426" s="1"/>
      <c r="AA426" s="1"/>
      <c r="AB426" s="1"/>
    </row>
    <row r="427" spans="1:28" ht="15.75">
      <c r="A427" s="371"/>
      <c r="B427" s="50" t="s">
        <v>210</v>
      </c>
      <c r="C427" s="1"/>
      <c r="D427" s="1"/>
      <c r="E427" s="1"/>
      <c r="F427" s="200"/>
      <c r="G427" s="192"/>
      <c r="H427" s="194"/>
      <c r="I427" s="228"/>
      <c r="J427" s="192"/>
      <c r="K427" s="195"/>
      <c r="L427" s="221"/>
      <c r="M427" s="222"/>
      <c r="N427" s="1"/>
      <c r="O427" s="200"/>
      <c r="P427" s="192"/>
      <c r="Q427" s="194"/>
      <c r="R427" s="228"/>
      <c r="S427" s="192"/>
      <c r="T427" s="195"/>
      <c r="U427" s="221"/>
      <c r="V427" s="222"/>
      <c r="W427" s="244"/>
      <c r="X427" s="1"/>
      <c r="Y427" s="1"/>
      <c r="Z427" s="1"/>
      <c r="AA427" s="1"/>
      <c r="AB427" s="1"/>
    </row>
    <row r="428" spans="1:28" ht="15.75">
      <c r="A428" s="371"/>
      <c r="B428" s="50" t="s">
        <v>211</v>
      </c>
      <c r="C428" s="1"/>
      <c r="D428" s="1"/>
      <c r="E428" s="1"/>
      <c r="F428" s="201">
        <v>104</v>
      </c>
      <c r="G428" s="192" t="s">
        <v>30</v>
      </c>
      <c r="H428" s="194">
        <v>730</v>
      </c>
      <c r="I428" s="220" t="s">
        <v>29</v>
      </c>
      <c r="J428" s="192">
        <v>0</v>
      </c>
      <c r="K428" s="195" t="s">
        <v>16</v>
      </c>
      <c r="L428" s="221">
        <f>IF(MID(K428,1,2)=("P."),(ROUND(F428*((H428)+(J428/100)),)),IF(MID(K428,1,2)=("%o"),(ROUND(F428*(((H428)+(J428/100))/1000),)),IF(MID(K428,1,2)=("Ea"),(ROUND(F428*((H428)+(J428/100)),)),ROUND(F428*(((H428)+(J428/100))/100),))))</f>
        <v>75920</v>
      </c>
      <c r="M428" s="222" t="s">
        <v>31</v>
      </c>
      <c r="N428" s="216"/>
      <c r="O428" s="201">
        <v>237.63</v>
      </c>
      <c r="P428" s="192" t="s">
        <v>30</v>
      </c>
      <c r="Q428" s="194">
        <v>729</v>
      </c>
      <c r="R428" s="220" t="s">
        <v>29</v>
      </c>
      <c r="S428" s="192">
        <v>0</v>
      </c>
      <c r="T428" s="195" t="s">
        <v>16</v>
      </c>
      <c r="U428" s="221">
        <f>IF(MID(T428,1,2)=("P."),(ROUND(O428*((Q428)+(S428/100)),)),IF(MID(T428,1,2)=("%o"),(ROUND(O428*(((Q428)+(S428/100))/1000),)),IF(MID(T428,1,2)=("Ea"),(ROUND(O428*((Q428)+(S428/100)),)),ROUND(O428*(((Q428)+(S428/100))/100),))))</f>
        <v>173232</v>
      </c>
      <c r="V428" s="222" t="s">
        <v>31</v>
      </c>
      <c r="W428" s="224">
        <f>IF(O428&gt;=F428,(O428-F428),"---")</f>
        <v>133.63</v>
      </c>
      <c r="X428" s="225" t="str">
        <f>IF(F428&gt;O428,(F428-O428),"---")</f>
        <v>---</v>
      </c>
      <c r="Y428" s="226">
        <f>IF(U428&gt;L428,(U428-L428),"---")</f>
        <v>97312</v>
      </c>
      <c r="Z428" s="226" t="str">
        <f>IF(L428&gt;U428,(L428-U428),"---")</f>
        <v>---</v>
      </c>
      <c r="AA428" s="216"/>
      <c r="AB428" s="216"/>
    </row>
    <row r="429" spans="1:28" ht="15">
      <c r="A429" s="371"/>
      <c r="B429" s="183"/>
      <c r="C429" s="1"/>
      <c r="D429" s="1"/>
      <c r="E429" s="1"/>
      <c r="F429" s="200"/>
      <c r="G429" s="192"/>
      <c r="H429" s="194"/>
      <c r="I429" s="228"/>
      <c r="J429" s="192"/>
      <c r="K429" s="195"/>
      <c r="L429" s="221"/>
      <c r="M429" s="222"/>
      <c r="N429" s="1"/>
      <c r="O429" s="200"/>
      <c r="P429" s="192"/>
      <c r="Q429" s="194"/>
      <c r="R429" s="228"/>
      <c r="S429" s="192"/>
      <c r="T429" s="195"/>
      <c r="U429" s="221"/>
      <c r="V429" s="222"/>
      <c r="W429" s="244"/>
      <c r="X429" s="1"/>
      <c r="Y429" s="1"/>
      <c r="Z429" s="1"/>
      <c r="AA429" s="1"/>
      <c r="AB429" s="1"/>
    </row>
    <row r="430" spans="1:28" ht="15.75">
      <c r="A430" s="371">
        <v>3</v>
      </c>
      <c r="B430" s="11" t="s">
        <v>220</v>
      </c>
      <c r="C430" s="1"/>
      <c r="D430" s="1"/>
      <c r="E430" s="1"/>
      <c r="F430" s="200"/>
      <c r="G430" s="192"/>
      <c r="H430" s="194"/>
      <c r="I430" s="228"/>
      <c r="J430" s="192"/>
      <c r="K430" s="195"/>
      <c r="L430" s="221"/>
      <c r="M430" s="222"/>
      <c r="N430" s="1"/>
      <c r="O430" s="200"/>
      <c r="P430" s="192"/>
      <c r="Q430" s="194"/>
      <c r="R430" s="228"/>
      <c r="S430" s="192"/>
      <c r="T430" s="195"/>
      <c r="U430" s="221"/>
      <c r="V430" s="222"/>
      <c r="W430" s="244"/>
      <c r="X430" s="1"/>
      <c r="Y430" s="1"/>
      <c r="Z430" s="1"/>
      <c r="AA430" s="1"/>
      <c r="AB430" s="1"/>
    </row>
    <row r="431" spans="1:28" ht="15.75">
      <c r="A431" s="371"/>
      <c r="B431" s="11" t="s">
        <v>221</v>
      </c>
      <c r="C431" s="1"/>
      <c r="D431" s="1"/>
      <c r="E431" s="1"/>
      <c r="F431" s="201">
        <v>104</v>
      </c>
      <c r="G431" s="192" t="s">
        <v>30</v>
      </c>
      <c r="H431" s="194">
        <v>650</v>
      </c>
      <c r="I431" s="220" t="s">
        <v>29</v>
      </c>
      <c r="J431" s="192">
        <v>0</v>
      </c>
      <c r="K431" s="195" t="s">
        <v>16</v>
      </c>
      <c r="L431" s="221">
        <f>IF(MID(K431,1,2)=("P."),(ROUND(F431*((H431)+(J431/100)),)),IF(MID(K431,1,2)=("%o"),(ROUND(F431*(((H431)+(J431/100))/1000),)),IF(MID(K431,1,2)=("Ea"),(ROUND(F431*((H431)+(J431/100)),)),ROUND(F431*(((H431)+(J431/100))/100),))))</f>
        <v>67600</v>
      </c>
      <c r="M431" s="222" t="s">
        <v>31</v>
      </c>
      <c r="N431" s="216"/>
      <c r="O431" s="201">
        <v>127.7</v>
      </c>
      <c r="P431" s="192" t="s">
        <v>30</v>
      </c>
      <c r="Q431" s="194">
        <v>649</v>
      </c>
      <c r="R431" s="220" t="s">
        <v>29</v>
      </c>
      <c r="S431" s="192">
        <v>0</v>
      </c>
      <c r="T431" s="195" t="s">
        <v>16</v>
      </c>
      <c r="U431" s="221">
        <f>IF(MID(T431,1,2)=("P."),(ROUND(O431*((Q431)+(S431/100)),)),IF(MID(T431,1,2)=("%o"),(ROUND(O431*(((Q431)+(S431/100))/1000),)),IF(MID(T431,1,2)=("Ea"),(ROUND(O431*((Q431)+(S431/100)),)),ROUND(O431*(((Q431)+(S431/100))/100),))))</f>
        <v>82877</v>
      </c>
      <c r="V431" s="222" t="s">
        <v>31</v>
      </c>
      <c r="W431" s="224">
        <f>IF(O431&gt;=F431,(O431-F431),"---")</f>
        <v>23.700000000000003</v>
      </c>
      <c r="X431" s="225" t="str">
        <f>IF(F431&gt;O431,(F431-O431),"---")</f>
        <v>---</v>
      </c>
      <c r="Y431" s="226">
        <f>IF(U431&gt;L431,(U431-L431),"---")</f>
        <v>15277</v>
      </c>
      <c r="Z431" s="226" t="str">
        <f>IF(L431&gt;U431,(L431-U431),"---")</f>
        <v>---</v>
      </c>
      <c r="AA431" s="216"/>
      <c r="AB431" s="216"/>
    </row>
    <row r="432" spans="1:28" ht="15">
      <c r="A432" s="371"/>
      <c r="B432" s="183"/>
      <c r="C432" s="1"/>
      <c r="D432" s="1"/>
      <c r="E432" s="1"/>
      <c r="F432" s="200"/>
      <c r="G432" s="192"/>
      <c r="H432" s="194"/>
      <c r="I432" s="228"/>
      <c r="J432" s="192"/>
      <c r="K432" s="195"/>
      <c r="L432" s="221"/>
      <c r="M432" s="222"/>
      <c r="N432" s="1"/>
      <c r="O432" s="200"/>
      <c r="P432" s="192"/>
      <c r="Q432" s="194"/>
      <c r="R432" s="228"/>
      <c r="S432" s="192"/>
      <c r="T432" s="195"/>
      <c r="U432" s="221"/>
      <c r="V432" s="222"/>
      <c r="W432" s="244"/>
      <c r="X432" s="1"/>
      <c r="Y432" s="1"/>
      <c r="Z432" s="1"/>
      <c r="AA432" s="1"/>
      <c r="AB432" s="1"/>
    </row>
    <row r="433" spans="1:28" ht="15.75">
      <c r="A433" s="371">
        <v>4</v>
      </c>
      <c r="B433" s="11" t="s">
        <v>226</v>
      </c>
      <c r="C433" s="1"/>
      <c r="D433" s="1"/>
      <c r="E433" s="1"/>
      <c r="F433" s="200"/>
      <c r="G433" s="192"/>
      <c r="H433" s="194"/>
      <c r="I433" s="228"/>
      <c r="J433" s="192"/>
      <c r="K433" s="195"/>
      <c r="L433" s="221"/>
      <c r="M433" s="222"/>
      <c r="N433" s="1"/>
      <c r="O433" s="200"/>
      <c r="P433" s="192"/>
      <c r="Q433" s="194"/>
      <c r="R433" s="228"/>
      <c r="S433" s="192"/>
      <c r="T433" s="195"/>
      <c r="U433" s="221"/>
      <c r="V433" s="222"/>
      <c r="W433" s="244"/>
      <c r="X433" s="1"/>
      <c r="Y433" s="1"/>
      <c r="Z433" s="1"/>
      <c r="AA433" s="1"/>
      <c r="AB433" s="1"/>
    </row>
    <row r="434" spans="1:28" ht="15.75">
      <c r="A434" s="371"/>
      <c r="B434" s="324" t="s">
        <v>227</v>
      </c>
      <c r="C434" s="1"/>
      <c r="D434" s="1"/>
      <c r="E434" s="1"/>
      <c r="F434" s="201"/>
      <c r="G434" s="192" t="s">
        <v>30</v>
      </c>
      <c r="H434" s="194">
        <v>350</v>
      </c>
      <c r="I434" s="220" t="s">
        <v>29</v>
      </c>
      <c r="J434" s="192">
        <v>0</v>
      </c>
      <c r="K434" s="195" t="s">
        <v>16</v>
      </c>
      <c r="L434" s="221">
        <f>IF(MID(K434,1,2)=("P."),(ROUND(F434*((H434)+(J434/100)),)),IF(MID(K434,1,2)=("%o"),(ROUND(F434*(((H434)+(J434/100))/1000),)),IF(MID(K434,1,2)=("Ea"),(ROUND(F434*((H434)+(J434/100)),)),ROUND(F434*(((H434)+(J434/100))/100),))))</f>
        <v>0</v>
      </c>
      <c r="M434" s="222" t="s">
        <v>31</v>
      </c>
      <c r="N434" s="216"/>
      <c r="O434" s="201">
        <v>2412.88</v>
      </c>
      <c r="P434" s="192" t="s">
        <v>30</v>
      </c>
      <c r="Q434" s="194">
        <v>350</v>
      </c>
      <c r="R434" s="220" t="s">
        <v>29</v>
      </c>
      <c r="S434" s="192">
        <v>0</v>
      </c>
      <c r="T434" s="195" t="s">
        <v>16</v>
      </c>
      <c r="U434" s="221">
        <f>IF(MID(T434,1,2)=("P."),(ROUND(O434*((Q434)+(S434/100)),)),IF(MID(T434,1,2)=("%o"),(ROUND(O434*(((Q434)+(S434/100))/1000),)),IF(MID(T434,1,2)=("Ea"),(ROUND(O434*((Q434)+(S434/100)),)),ROUND(O434*(((Q434)+(S434/100))/100),))))</f>
        <v>844508</v>
      </c>
      <c r="V434" s="222" t="s">
        <v>31</v>
      </c>
      <c r="W434" s="224">
        <f>IF(O434&gt;=F434,(O434-F434),"---")</f>
        <v>2412.88</v>
      </c>
      <c r="X434" s="225" t="str">
        <f>IF(F434&gt;O434,(F434-O434),"---")</f>
        <v>---</v>
      </c>
      <c r="Y434" s="226">
        <f>IF(U434&gt;L434,(U434-L434),"---")</f>
        <v>844508</v>
      </c>
      <c r="Z434" s="226" t="str">
        <f>IF(L434&gt;U434,(L434-U434),"---")</f>
        <v>---</v>
      </c>
      <c r="AA434" s="216"/>
      <c r="AB434" s="216"/>
    </row>
    <row r="435" spans="1:28" ht="15">
      <c r="A435" s="371"/>
      <c r="B435" s="183"/>
      <c r="C435" s="1"/>
      <c r="D435" s="1"/>
      <c r="E435" s="1"/>
      <c r="F435" s="200"/>
      <c r="G435" s="192"/>
      <c r="H435" s="194"/>
      <c r="I435" s="228"/>
      <c r="J435" s="192"/>
      <c r="K435" s="195"/>
      <c r="L435" s="221"/>
      <c r="M435" s="222"/>
      <c r="N435" s="1"/>
      <c r="O435" s="200"/>
      <c r="P435" s="192"/>
      <c r="Q435" s="194"/>
      <c r="R435" s="228"/>
      <c r="S435" s="192"/>
      <c r="T435" s="195"/>
      <c r="U435" s="221"/>
      <c r="V435" s="222"/>
      <c r="W435" s="244"/>
      <c r="X435" s="1"/>
      <c r="Y435" s="1"/>
      <c r="Z435" s="1"/>
      <c r="AA435" s="1"/>
      <c r="AB435" s="1"/>
    </row>
    <row r="436" spans="1:28" ht="15.75">
      <c r="A436" s="371">
        <v>5</v>
      </c>
      <c r="B436" s="326" t="s">
        <v>228</v>
      </c>
      <c r="C436" s="1"/>
      <c r="D436" s="1"/>
      <c r="E436" s="1"/>
      <c r="F436" s="267"/>
      <c r="G436" s="1"/>
      <c r="H436" s="268"/>
      <c r="I436" s="269"/>
      <c r="J436" s="270"/>
      <c r="K436" s="195"/>
      <c r="L436" s="262"/>
      <c r="M436" s="271"/>
      <c r="N436" s="1"/>
      <c r="O436" s="267"/>
      <c r="P436" s="1"/>
      <c r="Q436" s="268"/>
      <c r="R436" s="269"/>
      <c r="S436" s="270"/>
      <c r="T436" s="195"/>
      <c r="U436" s="262"/>
      <c r="V436" s="271"/>
      <c r="W436" s="244"/>
      <c r="X436" s="1"/>
      <c r="Y436" s="1"/>
      <c r="Z436" s="1"/>
      <c r="AA436" s="1"/>
      <c r="AB436" s="1"/>
    </row>
    <row r="437" spans="1:28" ht="15.75">
      <c r="A437" s="371"/>
      <c r="B437" s="326" t="s">
        <v>229</v>
      </c>
      <c r="C437" s="1"/>
      <c r="D437" s="1"/>
      <c r="E437" s="1"/>
      <c r="F437" s="267"/>
      <c r="G437" s="1"/>
      <c r="H437" s="268"/>
      <c r="I437" s="269"/>
      <c r="J437" s="270"/>
      <c r="K437" s="195"/>
      <c r="L437" s="262"/>
      <c r="M437" s="271"/>
      <c r="N437" s="1"/>
      <c r="O437" s="267"/>
      <c r="P437" s="1"/>
      <c r="Q437" s="268"/>
      <c r="R437" s="269"/>
      <c r="S437" s="270"/>
      <c r="T437" s="195"/>
      <c r="U437" s="262"/>
      <c r="V437" s="271"/>
      <c r="W437" s="244"/>
      <c r="X437" s="1"/>
      <c r="Y437" s="1"/>
      <c r="Z437" s="1"/>
      <c r="AA437" s="1"/>
      <c r="AB437" s="1"/>
    </row>
    <row r="438" spans="1:28" ht="15.75">
      <c r="A438" s="371"/>
      <c r="B438" s="326" t="s">
        <v>230</v>
      </c>
      <c r="C438" s="1"/>
      <c r="D438" s="1"/>
      <c r="E438" s="1"/>
      <c r="F438" s="201"/>
      <c r="G438" s="192" t="s">
        <v>30</v>
      </c>
      <c r="H438" s="194">
        <v>350</v>
      </c>
      <c r="I438" s="220" t="s">
        <v>29</v>
      </c>
      <c r="J438" s="192">
        <v>0</v>
      </c>
      <c r="K438" s="195" t="s">
        <v>16</v>
      </c>
      <c r="L438" s="221">
        <f>IF(MID(K438,1,2)=("P."),(ROUND(F438*((H438)+(J438/100)),)),IF(MID(K438,1,2)=("%o"),(ROUND(F438*(((H438)+(J438/100))/1000),)),IF(MID(K438,1,2)=("Ea"),(ROUND(F438*((H438)+(J438/100)),)),ROUND(F438*(((H438)+(J438/100))/100),))))</f>
        <v>0</v>
      </c>
      <c r="M438" s="222" t="s">
        <v>31</v>
      </c>
      <c r="N438" s="216"/>
      <c r="O438" s="201">
        <v>3289.66</v>
      </c>
      <c r="P438" s="192" t="s">
        <v>30</v>
      </c>
      <c r="Q438" s="194">
        <v>350</v>
      </c>
      <c r="R438" s="220" t="s">
        <v>29</v>
      </c>
      <c r="S438" s="192">
        <v>0</v>
      </c>
      <c r="T438" s="195" t="s">
        <v>16</v>
      </c>
      <c r="U438" s="221">
        <f>IF(MID(T438,1,2)=("P."),(ROUND(O438*((Q438)+(S438/100)),)),IF(MID(T438,1,2)=("%o"),(ROUND(O438*(((Q438)+(S438/100))/1000),)),IF(MID(T438,1,2)=("Ea"),(ROUND(O438*((Q438)+(S438/100)),)),ROUND(O438*(((Q438)+(S438/100))/100),))))</f>
        <v>1151381</v>
      </c>
      <c r="V438" s="222" t="s">
        <v>31</v>
      </c>
      <c r="W438" s="224">
        <f>IF(O438&gt;=F438,(O438-F438),"---")</f>
        <v>3289.66</v>
      </c>
      <c r="X438" s="225" t="str">
        <f>IF(F438&gt;O438,(F438-O438),"---")</f>
        <v>---</v>
      </c>
      <c r="Y438" s="226">
        <f>IF(U438&gt;L438,(U438-L438),"---")</f>
        <v>1151381</v>
      </c>
      <c r="Z438" s="226" t="str">
        <f>IF(L438&gt;U438,(L438-U438),"---")</f>
        <v>---</v>
      </c>
      <c r="AA438" s="216"/>
      <c r="AB438" s="216"/>
    </row>
    <row r="439" spans="1:28" ht="15.75">
      <c r="A439" s="371"/>
      <c r="B439" s="326"/>
      <c r="C439" s="1"/>
      <c r="D439" s="1"/>
      <c r="E439" s="1"/>
      <c r="F439" s="201"/>
      <c r="G439" s="192"/>
      <c r="H439" s="194"/>
      <c r="I439" s="220"/>
      <c r="J439" s="192"/>
      <c r="K439" s="195"/>
      <c r="L439" s="221"/>
      <c r="M439" s="222"/>
      <c r="N439" s="216"/>
      <c r="O439" s="201"/>
      <c r="P439" s="192"/>
      <c r="Q439" s="194"/>
      <c r="R439" s="220"/>
      <c r="S439" s="192"/>
      <c r="T439" s="195"/>
      <c r="U439" s="221"/>
      <c r="V439" s="222"/>
      <c r="W439" s="224"/>
      <c r="X439" s="225"/>
      <c r="Y439" s="226"/>
      <c r="Z439" s="226"/>
      <c r="AA439" s="216"/>
      <c r="AB439" s="1"/>
    </row>
    <row r="440" spans="1:28" ht="15.75">
      <c r="A440" s="371">
        <v>6</v>
      </c>
      <c r="B440" s="326" t="s">
        <v>337</v>
      </c>
      <c r="C440" s="1"/>
      <c r="D440" s="1"/>
      <c r="E440" s="1"/>
      <c r="F440" s="201"/>
      <c r="G440" s="192"/>
      <c r="H440" s="194"/>
      <c r="I440" s="220"/>
      <c r="J440" s="192"/>
      <c r="K440" s="195"/>
      <c r="L440" s="221"/>
      <c r="M440" s="222"/>
      <c r="N440" s="216"/>
      <c r="O440" s="201"/>
      <c r="P440" s="192"/>
      <c r="Q440" s="194"/>
      <c r="R440" s="220"/>
      <c r="S440" s="192"/>
      <c r="T440" s="195"/>
      <c r="U440" s="221"/>
      <c r="V440" s="222"/>
      <c r="W440" s="224"/>
      <c r="X440" s="225"/>
      <c r="Y440" s="226"/>
      <c r="Z440" s="226"/>
      <c r="AA440" s="216"/>
      <c r="AB440" s="1"/>
    </row>
    <row r="441" spans="1:28" ht="15.75">
      <c r="A441" s="371"/>
      <c r="B441" s="19" t="s">
        <v>338</v>
      </c>
      <c r="C441" s="1"/>
      <c r="D441" s="1"/>
      <c r="E441" s="1"/>
      <c r="F441" s="201">
        <v>4</v>
      </c>
      <c r="G441" s="192" t="s">
        <v>231</v>
      </c>
      <c r="H441" s="194">
        <v>5500</v>
      </c>
      <c r="I441" s="220" t="s">
        <v>29</v>
      </c>
      <c r="J441" s="192">
        <v>0</v>
      </c>
      <c r="K441" s="195" t="s">
        <v>232</v>
      </c>
      <c r="L441" s="221">
        <f>IF(MID(K441,1,2)=("P."),(ROUND(F441*((H441)+(J441/100)),)),IF(MID(K441,1,2)=("%o"),(ROUND(F441*(((H441)+(J441/100))/1000),)),IF(MID(K441,1,2)=("Ea"),(ROUND(F441*((H441)+(J441/100)),)),ROUND(F441*(((H441)+(J441/100))/100),))))</f>
        <v>22000</v>
      </c>
      <c r="M441" s="222" t="s">
        <v>31</v>
      </c>
      <c r="N441" s="216"/>
      <c r="O441" s="201"/>
      <c r="P441" s="192" t="s">
        <v>231</v>
      </c>
      <c r="Q441" s="194">
        <v>5500</v>
      </c>
      <c r="R441" s="220" t="s">
        <v>29</v>
      </c>
      <c r="S441" s="192">
        <v>0</v>
      </c>
      <c r="T441" s="195" t="s">
        <v>232</v>
      </c>
      <c r="U441" s="221">
        <f>IF(MID(T441,1,2)=("P."),(ROUND(O441*((Q441)+(S441/100)),)),IF(MID(T441,1,2)=("%o"),(ROUND(O441*(((Q441)+(S441/100))/1000),)),IF(MID(T441,1,2)=("Ea"),(ROUND(O441*((Q441)+(S441/100)),)),ROUND(O441*(((Q441)+(S441/100))/100),))))</f>
        <v>0</v>
      </c>
      <c r="V441" s="222" t="s">
        <v>31</v>
      </c>
      <c r="W441" s="224" t="str">
        <f>IF(O441&gt;=F441,(O441-F441),"---")</f>
        <v>---</v>
      </c>
      <c r="X441" s="225">
        <f>IF(F441&gt;O441,(F441-O441),"---")</f>
        <v>4</v>
      </c>
      <c r="Y441" s="226" t="str">
        <f>IF(U441&gt;L441,(U441-L441),"---")</f>
        <v>---</v>
      </c>
      <c r="Z441" s="226">
        <f>IF(L441&gt;U441,(L441-U441),"---")</f>
        <v>22000</v>
      </c>
      <c r="AA441" s="216"/>
      <c r="AB441" s="216"/>
    </row>
    <row r="442" spans="1:28" ht="15">
      <c r="A442" s="371"/>
      <c r="B442" s="60"/>
      <c r="C442" s="1"/>
      <c r="D442" s="1"/>
      <c r="E442" s="1"/>
      <c r="F442" s="191"/>
      <c r="G442" s="1"/>
      <c r="H442" s="1"/>
      <c r="I442" s="1"/>
      <c r="J442" s="1"/>
      <c r="K442" s="1"/>
      <c r="L442" s="1"/>
      <c r="M442" s="227"/>
      <c r="N442" s="1"/>
      <c r="O442" s="191"/>
      <c r="P442" s="1"/>
      <c r="Q442" s="1"/>
      <c r="R442" s="1"/>
      <c r="S442" s="1"/>
      <c r="T442" s="1"/>
      <c r="U442" s="1"/>
      <c r="V442" s="227"/>
      <c r="W442" s="244"/>
      <c r="X442" s="1"/>
      <c r="Y442" s="1"/>
      <c r="Z442" s="1"/>
      <c r="AA442" s="1"/>
      <c r="AB442" s="1"/>
    </row>
    <row r="443" spans="1:28" ht="15">
      <c r="A443" s="371"/>
      <c r="B443" s="1"/>
      <c r="C443" s="1"/>
      <c r="D443" s="1"/>
      <c r="E443" s="1"/>
      <c r="F443" s="200"/>
      <c r="G443" s="192"/>
      <c r="H443" s="194"/>
      <c r="I443" s="228"/>
      <c r="J443" s="192"/>
      <c r="K443" s="193" t="s">
        <v>56</v>
      </c>
      <c r="L443" s="240">
        <f>SUM(L424:L441)</f>
        <v>261193</v>
      </c>
      <c r="M443" s="266" t="s">
        <v>31</v>
      </c>
      <c r="N443" s="1"/>
      <c r="O443" s="200"/>
      <c r="P443" s="192"/>
      <c r="Q443" s="194"/>
      <c r="R443" s="228"/>
      <c r="S443" s="192"/>
      <c r="T443" s="193" t="s">
        <v>56</v>
      </c>
      <c r="U443" s="240">
        <f>SUM(U424:U441)</f>
        <v>2335752</v>
      </c>
      <c r="V443" s="266" t="s">
        <v>31</v>
      </c>
      <c r="W443" s="224">
        <f>IF(O443&gt;=F443,(O443-F443),"---")</f>
        <v>0</v>
      </c>
      <c r="X443" s="225" t="str">
        <f>IF(F443&gt;O443,(F443-O443),"---")</f>
        <v>---</v>
      </c>
      <c r="Y443" s="226">
        <f>IF(U443&gt;L443,(U443-L443),"---")</f>
        <v>2074559</v>
      </c>
      <c r="Z443" s="226" t="str">
        <f>IF(L443&gt;U443,(L443-U443),"---")</f>
        <v>---</v>
      </c>
      <c r="AA443" s="1"/>
      <c r="AB443" s="1"/>
    </row>
    <row r="444" spans="1:28" ht="15">
      <c r="A444" s="371"/>
      <c r="B444" s="1"/>
      <c r="C444" s="1"/>
      <c r="D444" s="1"/>
      <c r="E444" s="1"/>
      <c r="F444" s="200"/>
      <c r="G444" s="192"/>
      <c r="H444" s="194"/>
      <c r="I444" s="228"/>
      <c r="J444" s="192"/>
      <c r="K444" s="193"/>
      <c r="L444" s="240"/>
      <c r="M444" s="266"/>
      <c r="N444" s="1"/>
      <c r="O444" s="200"/>
      <c r="P444" s="192"/>
      <c r="Q444" s="194"/>
      <c r="R444" s="228"/>
      <c r="S444" s="192"/>
      <c r="T444" s="193"/>
      <c r="U444" s="240"/>
      <c r="V444" s="266"/>
      <c r="W444" s="224"/>
      <c r="X444" s="225"/>
      <c r="Y444" s="226"/>
      <c r="Z444" s="226"/>
      <c r="AA444" s="1"/>
      <c r="AB444" s="216"/>
    </row>
    <row r="445" spans="1:28" ht="15">
      <c r="A445" s="371"/>
      <c r="B445" s="1"/>
      <c r="C445" s="1"/>
      <c r="D445" s="1"/>
      <c r="E445" s="1"/>
      <c r="F445" s="200"/>
      <c r="G445" s="192"/>
      <c r="H445" s="194"/>
      <c r="I445" s="228"/>
      <c r="J445" s="192"/>
      <c r="K445" s="193" t="s">
        <v>161</v>
      </c>
      <c r="L445" s="272">
        <f>L443+L421</f>
        <v>15499186</v>
      </c>
      <c r="M445" s="273" t="s">
        <v>31</v>
      </c>
      <c r="N445" s="1"/>
      <c r="O445" s="1"/>
      <c r="P445" s="1"/>
      <c r="Q445" s="1"/>
      <c r="R445" s="1"/>
      <c r="S445" s="1"/>
      <c r="T445" s="193" t="s">
        <v>161</v>
      </c>
      <c r="U445" s="272">
        <f>U443+U421</f>
        <v>2335752</v>
      </c>
      <c r="V445" s="273" t="s">
        <v>31</v>
      </c>
      <c r="W445" s="224">
        <f>IF(O445&gt;=F445,(O445-F445),"---")</f>
        <v>0</v>
      </c>
      <c r="X445" s="225" t="str">
        <f>IF(F445&gt;O445,(F445-O445),"---")</f>
        <v>---</v>
      </c>
      <c r="Y445" s="272">
        <f>Y443+Y421</f>
        <v>2074559</v>
      </c>
      <c r="Z445" s="370">
        <f>IF(L445&gt;U445,(L445-U445),"---")</f>
        <v>13163434</v>
      </c>
      <c r="AA445" s="1"/>
      <c r="AB445" s="216"/>
    </row>
    <row r="446" spans="1:28" ht="15">
      <c r="A446" s="371"/>
      <c r="B446" s="183" t="s">
        <v>285</v>
      </c>
      <c r="C446" s="183"/>
      <c r="D446" s="193"/>
      <c r="E446" s="195"/>
      <c r="F446" s="195"/>
      <c r="G446" s="194"/>
      <c r="H446" s="1"/>
      <c r="I446" s="1"/>
      <c r="J446" s="1"/>
      <c r="K446" s="1"/>
      <c r="L446" s="216"/>
      <c r="M446" s="218"/>
      <c r="N446" s="216"/>
      <c r="O446" s="217"/>
      <c r="P446" s="216"/>
      <c r="Q446" s="216"/>
      <c r="R446" s="216"/>
      <c r="S446" s="216"/>
      <c r="T446" s="216"/>
      <c r="U446" s="216"/>
      <c r="V446" s="216"/>
      <c r="W446" s="219"/>
      <c r="X446" s="216"/>
      <c r="Y446" s="216"/>
      <c r="Z446" s="216"/>
      <c r="AA446" s="216"/>
      <c r="AB446" s="216"/>
    </row>
    <row r="447" spans="1:28" ht="15.75">
      <c r="A447" s="371">
        <v>1</v>
      </c>
      <c r="B447" s="11" t="s">
        <v>8</v>
      </c>
      <c r="C447" s="1"/>
      <c r="D447" s="60"/>
      <c r="E447" s="60"/>
      <c r="F447" s="193"/>
      <c r="G447" s="195"/>
      <c r="H447" s="195"/>
      <c r="I447" s="194"/>
      <c r="J447" s="1"/>
      <c r="K447" s="1"/>
      <c r="L447" s="1"/>
      <c r="M447" s="239"/>
      <c r="N447" s="216"/>
      <c r="O447" s="193"/>
      <c r="P447" s="195"/>
      <c r="Q447" s="195"/>
      <c r="R447" s="194"/>
      <c r="S447" s="1"/>
      <c r="T447" s="1"/>
      <c r="U447" s="1"/>
      <c r="V447" s="239"/>
      <c r="W447" s="219"/>
      <c r="X447" s="216"/>
      <c r="Y447" s="216"/>
      <c r="Z447" s="216"/>
      <c r="AA447" s="216"/>
      <c r="AB447" s="216"/>
    </row>
    <row r="448" spans="1:28" ht="15.75">
      <c r="A448" s="371"/>
      <c r="B448" s="11" t="s">
        <v>9</v>
      </c>
      <c r="C448" s="1"/>
      <c r="D448" s="60"/>
      <c r="E448" s="60"/>
      <c r="F448" s="197">
        <v>537.84</v>
      </c>
      <c r="G448" s="192" t="s">
        <v>37</v>
      </c>
      <c r="H448" s="194">
        <v>5001</v>
      </c>
      <c r="I448" s="228" t="s">
        <v>29</v>
      </c>
      <c r="J448" s="230">
        <v>70</v>
      </c>
      <c r="K448" s="195" t="s">
        <v>10</v>
      </c>
      <c r="L448" s="221">
        <f>IF(MID(K448,1,2)=("P."),(ROUND(F448*((H448)+(J448/100)),)),IF(MID(K448,1,2)=("%o"),(ROUND(F448*(((H448)+(J448/100))/1000),)),IF(MID(K448,1,2)=("Ea"),(ROUND(F448*((H448)+(J448/100)),)),ROUND(F448*(((H448)+(J448/100))/100),))))</f>
        <v>2690114</v>
      </c>
      <c r="M448" s="222" t="s">
        <v>31</v>
      </c>
      <c r="N448" s="216"/>
      <c r="O448" s="197">
        <v>415.7</v>
      </c>
      <c r="P448" s="192" t="s">
        <v>37</v>
      </c>
      <c r="Q448" s="194">
        <v>5001</v>
      </c>
      <c r="R448" s="228" t="s">
        <v>29</v>
      </c>
      <c r="S448" s="230">
        <v>70</v>
      </c>
      <c r="T448" s="195" t="s">
        <v>10</v>
      </c>
      <c r="U448" s="221">
        <f>IF(MID(T448,1,2)=("P."),(ROUND(O448*((Q448)+(S448/100)),)),IF(MID(T448,1,2)=("%o"),(ROUND(O448*(((Q448)+(S448/100))/1000),)),IF(MID(T448,1,2)=("Ea"),(ROUND(O448*((Q448)+(S448/100)),)),ROUND(O448*(((Q448)+(S448/100))/100),))))</f>
        <v>2079207</v>
      </c>
      <c r="V448" s="222" t="s">
        <v>31</v>
      </c>
      <c r="W448" s="224" t="str">
        <f>IF(O448&gt;=F448,(O448-F448),"---")</f>
        <v>---</v>
      </c>
      <c r="X448" s="225">
        <f>IF(F448&gt;O448,(F448-O448),"---")</f>
        <v>122.14000000000004</v>
      </c>
      <c r="Y448" s="226" t="str">
        <f>IF(U448&gt;L448,(U448-L448),"---")</f>
        <v>---</v>
      </c>
      <c r="Z448" s="226">
        <f>IF(L448&gt;U448,(L448-U448),"---")</f>
        <v>610907</v>
      </c>
      <c r="AA448" s="216"/>
      <c r="AB448" s="216"/>
    </row>
    <row r="449" spans="1:28" ht="15.75">
      <c r="A449" s="371"/>
      <c r="B449" s="11"/>
      <c r="C449" s="1"/>
      <c r="D449" s="60"/>
      <c r="E449" s="60"/>
      <c r="F449" s="197"/>
      <c r="G449" s="192"/>
      <c r="H449" s="194"/>
      <c r="I449" s="228"/>
      <c r="J449" s="230"/>
      <c r="K449" s="195"/>
      <c r="L449" s="221"/>
      <c r="M449" s="222"/>
      <c r="N449" s="216"/>
      <c r="O449" s="197"/>
      <c r="P449" s="192"/>
      <c r="Q449" s="194"/>
      <c r="R449" s="228"/>
      <c r="S449" s="230"/>
      <c r="T449" s="195"/>
      <c r="U449" s="221"/>
      <c r="V449" s="222"/>
      <c r="W449" s="224"/>
      <c r="X449" s="225"/>
      <c r="Y449" s="226"/>
      <c r="Z449" s="226"/>
      <c r="AA449" s="216"/>
      <c r="AB449" s="216"/>
    </row>
    <row r="450" spans="1:28" ht="15">
      <c r="A450" s="371"/>
      <c r="B450" s="189" t="s">
        <v>328</v>
      </c>
      <c r="C450" s="1"/>
      <c r="D450" s="60"/>
      <c r="E450" s="60"/>
      <c r="F450" s="197"/>
      <c r="G450" s="192"/>
      <c r="H450" s="194"/>
      <c r="I450" s="228"/>
      <c r="J450" s="230"/>
      <c r="K450" s="195"/>
      <c r="L450" s="221"/>
      <c r="M450" s="222"/>
      <c r="N450" s="216"/>
      <c r="O450" s="197"/>
      <c r="P450" s="192"/>
      <c r="Q450" s="194"/>
      <c r="R450" s="228"/>
      <c r="S450" s="230"/>
      <c r="T450" s="195"/>
      <c r="U450" s="221"/>
      <c r="V450" s="222"/>
      <c r="W450" s="224"/>
      <c r="X450" s="225"/>
      <c r="Y450" s="226"/>
      <c r="Z450" s="226"/>
      <c r="AA450" s="216"/>
      <c r="AB450" s="216"/>
    </row>
    <row r="451" spans="1:28" ht="15">
      <c r="A451" s="371"/>
      <c r="B451" s="189" t="s">
        <v>327</v>
      </c>
      <c r="C451" s="1"/>
      <c r="D451" s="60"/>
      <c r="E451" s="60"/>
      <c r="F451" s="197"/>
      <c r="G451" s="192" t="s">
        <v>37</v>
      </c>
      <c r="H451" s="194">
        <v>151</v>
      </c>
      <c r="I451" s="228" t="s">
        <v>29</v>
      </c>
      <c r="J451" s="230">
        <v>25</v>
      </c>
      <c r="K451" s="195" t="s">
        <v>10</v>
      </c>
      <c r="L451" s="221">
        <f>IF(MID(K451,1,2)=("P."),(ROUND(F451*((H451)+(J451/100)),)),IF(MID(K451,1,2)=("%o"),(ROUND(F451*(((H451)+(J451/100))/1000),)),IF(MID(K451,1,2)=("Ea"),(ROUND(F451*((H451)+(J451/100)),)),ROUND(F451*(((H451)+(J451/100))/100),))))</f>
        <v>0</v>
      </c>
      <c r="M451" s="222" t="s">
        <v>31</v>
      </c>
      <c r="N451" s="216"/>
      <c r="O451" s="197">
        <v>415.7</v>
      </c>
      <c r="P451" s="192" t="s">
        <v>37</v>
      </c>
      <c r="Q451" s="194">
        <v>151</v>
      </c>
      <c r="R451" s="228" t="s">
        <v>29</v>
      </c>
      <c r="S451" s="230">
        <v>25</v>
      </c>
      <c r="T451" s="195" t="s">
        <v>10</v>
      </c>
      <c r="U451" s="221">
        <f>IF(MID(T451,1,2)=("P."),(ROUND(O451*((Q451)+(S451/100)),)),IF(MID(T451,1,2)=("%o"),(ROUND(O451*(((Q451)+(S451/100))/1000),)),IF(MID(T451,1,2)=("Ea"),(ROUND(O451*((Q451)+(S451/100)),)),ROUND(O451*(((Q451)+(S451/100))/100),))))</f>
        <v>62875</v>
      </c>
      <c r="V451" s="222" t="s">
        <v>31</v>
      </c>
      <c r="W451" s="224">
        <f>IF(O451&gt;=F451,(O451-F451),"---")</f>
        <v>415.7</v>
      </c>
      <c r="X451" s="225" t="str">
        <f>IF(F451&gt;O451,(F451-O451),"---")</f>
        <v>---</v>
      </c>
      <c r="Y451" s="226">
        <f>IF(U451&gt;L451,(U451-L451),"---")</f>
        <v>62875</v>
      </c>
      <c r="Z451" s="226" t="str">
        <f>IF(L451&gt;U451,(L451-U451),"---")</f>
        <v>---</v>
      </c>
      <c r="AA451" s="216"/>
      <c r="AB451" s="216"/>
    </row>
    <row r="452" spans="1:28" ht="15">
      <c r="A452" s="371"/>
      <c r="B452" s="189"/>
      <c r="C452" s="1"/>
      <c r="D452" s="60"/>
      <c r="E452" s="60"/>
      <c r="F452" s="197"/>
      <c r="G452" s="192"/>
      <c r="H452" s="194"/>
      <c r="I452" s="228"/>
      <c r="J452" s="230"/>
      <c r="K452" s="195"/>
      <c r="L452" s="221"/>
      <c r="M452" s="222"/>
      <c r="N452" s="216"/>
      <c r="O452" s="197"/>
      <c r="P452" s="192"/>
      <c r="Q452" s="194"/>
      <c r="R452" s="228"/>
      <c r="S452" s="230"/>
      <c r="T452" s="195"/>
      <c r="U452" s="221"/>
      <c r="V452" s="222"/>
      <c r="W452" s="224"/>
      <c r="X452" s="225"/>
      <c r="Y452" s="226"/>
      <c r="Z452" s="226"/>
      <c r="AA452" s="216"/>
      <c r="AB452" s="216"/>
    </row>
    <row r="453" spans="1:28" ht="15.75">
      <c r="A453" s="371">
        <v>2</v>
      </c>
      <c r="B453" s="19" t="s">
        <v>11</v>
      </c>
      <c r="C453" s="1"/>
      <c r="D453" s="193"/>
      <c r="E453" s="195"/>
      <c r="F453" s="195"/>
      <c r="G453" s="194"/>
      <c r="H453" s="1"/>
      <c r="I453" s="1"/>
      <c r="J453" s="1"/>
      <c r="K453" s="1"/>
      <c r="L453" s="216"/>
      <c r="M453" s="218"/>
      <c r="N453" s="216"/>
      <c r="O453" s="195"/>
      <c r="P453" s="194"/>
      <c r="Q453" s="1"/>
      <c r="R453" s="1"/>
      <c r="S453" s="1"/>
      <c r="T453" s="1"/>
      <c r="U453" s="216"/>
      <c r="V453" s="218"/>
      <c r="W453" s="219"/>
      <c r="X453" s="216"/>
      <c r="Y453" s="216"/>
      <c r="Z453" s="216"/>
      <c r="AA453" s="216"/>
      <c r="AB453" s="216"/>
    </row>
    <row r="454" spans="1:28" ht="15.75">
      <c r="A454" s="371"/>
      <c r="B454" s="19" t="s">
        <v>12</v>
      </c>
      <c r="C454" s="1"/>
      <c r="D454" s="60"/>
      <c r="E454" s="60"/>
      <c r="F454" s="201">
        <v>5825</v>
      </c>
      <c r="G454" s="192" t="s">
        <v>36</v>
      </c>
      <c r="H454" s="194">
        <v>337</v>
      </c>
      <c r="I454" s="220" t="s">
        <v>29</v>
      </c>
      <c r="J454" s="192">
        <v>0</v>
      </c>
      <c r="K454" s="195" t="s">
        <v>331</v>
      </c>
      <c r="L454" s="221">
        <f>IF(MID(K454,1,2)=("P."),(ROUND(F454*((H454)+(J454/100)),)),IF(MID(K454,1,2)=("%o"),(ROUND(F454*(((H454)+(J454/100))/1000),)),IF(MID(K454,1,2)=("Ea"),(ROUND(F454*((H454)+(J454/100)),)),ROUND(F454*(((H454)+(J454/100))/100),))))</f>
        <v>1963025</v>
      </c>
      <c r="M454" s="222" t="s">
        <v>31</v>
      </c>
      <c r="N454" s="216"/>
      <c r="O454" s="201" t="e">
        <f>Abs!#REF!</f>
        <v>#REF!</v>
      </c>
      <c r="P454" s="192" t="s">
        <v>36</v>
      </c>
      <c r="Q454" s="194">
        <v>337</v>
      </c>
      <c r="R454" s="220" t="s">
        <v>29</v>
      </c>
      <c r="S454" s="192">
        <v>0</v>
      </c>
      <c r="T454" s="195" t="s">
        <v>331</v>
      </c>
      <c r="U454" s="221" t="e">
        <f>IF(MID(T454,1,2)=("P."),(ROUND(O454*((Q454)+(S454/100)),)),IF(MID(T454,1,2)=("%o"),(ROUND(O454*(((Q454)+(S454/100))/1000),)),IF(MID(T454,1,2)=("Ea"),(ROUND(O454*((Q454)+(S454/100)),)),ROUND(O454*(((Q454)+(S454/100))/100),))))</f>
        <v>#REF!</v>
      </c>
      <c r="V454" s="222" t="s">
        <v>31</v>
      </c>
      <c r="W454" s="224" t="e">
        <f>IF(O454&gt;=F454,(O454-F454),"---")</f>
        <v>#REF!</v>
      </c>
      <c r="X454" s="225" t="e">
        <f>IF(F454&gt;O454,(F454-O454),"---")</f>
        <v>#REF!</v>
      </c>
      <c r="Y454" s="226" t="e">
        <f>IF(U454&gt;L454,(U454-L454),"---")</f>
        <v>#REF!</v>
      </c>
      <c r="Z454" s="226" t="e">
        <f>IF(L454&gt;U454,(L454-U454),"---")</f>
        <v>#REF!</v>
      </c>
      <c r="AA454" s="216"/>
      <c r="AB454" s="216"/>
    </row>
    <row r="455" spans="1:28" ht="15">
      <c r="A455" s="371"/>
      <c r="B455" s="1"/>
      <c r="C455" s="1"/>
      <c r="D455" s="60"/>
      <c r="E455" s="60"/>
      <c r="F455" s="191"/>
      <c r="G455" s="1"/>
      <c r="H455" s="1"/>
      <c r="I455" s="1"/>
      <c r="J455" s="1"/>
      <c r="K455" s="1"/>
      <c r="L455" s="1"/>
      <c r="M455" s="227"/>
      <c r="N455" s="216"/>
      <c r="O455" s="191"/>
      <c r="P455" s="1"/>
      <c r="Q455" s="1"/>
      <c r="R455" s="1"/>
      <c r="S455" s="1"/>
      <c r="T455" s="1"/>
      <c r="U455" s="1"/>
      <c r="V455" s="227"/>
      <c r="W455" s="219"/>
      <c r="X455" s="216"/>
      <c r="Y455" s="216"/>
      <c r="Z455" s="216"/>
      <c r="AA455" s="216"/>
      <c r="AB455" s="216"/>
    </row>
    <row r="456" spans="1:28" ht="15.75">
      <c r="A456" s="371">
        <v>3</v>
      </c>
      <c r="B456" s="11" t="s">
        <v>13</v>
      </c>
      <c r="C456" s="60"/>
      <c r="D456" s="60"/>
      <c r="E456" s="60"/>
      <c r="F456" s="193"/>
      <c r="G456" s="231"/>
      <c r="H456" s="194"/>
      <c r="I456" s="1"/>
      <c r="J456" s="192"/>
      <c r="K456" s="195"/>
      <c r="L456" s="232"/>
      <c r="M456" s="233"/>
      <c r="N456" s="216"/>
      <c r="O456" s="193"/>
      <c r="P456" s="231"/>
      <c r="Q456" s="194"/>
      <c r="R456" s="1"/>
      <c r="S456" s="192"/>
      <c r="T456" s="195"/>
      <c r="U456" s="232"/>
      <c r="V456" s="233"/>
      <c r="W456" s="219"/>
      <c r="X456" s="216"/>
      <c r="Y456" s="216"/>
      <c r="Z456" s="216"/>
      <c r="AA456" s="216"/>
      <c r="AB456" s="216"/>
    </row>
    <row r="457" spans="1:28" ht="15.75">
      <c r="A457" s="371"/>
      <c r="B457" s="11" t="s">
        <v>14</v>
      </c>
      <c r="C457" s="60"/>
      <c r="D457" s="60"/>
      <c r="E457" s="60"/>
      <c r="F457" s="197">
        <v>3356.29</v>
      </c>
      <c r="G457" s="231" t="s">
        <v>36</v>
      </c>
      <c r="H457" s="194">
        <v>15771</v>
      </c>
      <c r="I457" s="220" t="s">
        <v>29</v>
      </c>
      <c r="J457" s="230">
        <v>1</v>
      </c>
      <c r="K457" s="195" t="s">
        <v>183</v>
      </c>
      <c r="L457" s="221">
        <f>IF(MID(K457,1,2)=("P."),(ROUND(F457*((H457)+(J457/100)),)),IF(MID(K457,1,2)=("%o"),(ROUND(F457*(((H457)+(J457/100))/1000),)),IF(MID(K457,1,2)=("Ea"),(ROUND(F457*((H457)+(J457/100)),)),ROUND(F457*(((H457)+(J457/100))/100),))))</f>
        <v>529321</v>
      </c>
      <c r="M457" s="222" t="s">
        <v>31</v>
      </c>
      <c r="N457" s="216"/>
      <c r="O457" s="197" t="e">
        <f>Abs!#REF!</f>
        <v>#REF!</v>
      </c>
      <c r="P457" s="231" t="s">
        <v>36</v>
      </c>
      <c r="Q457" s="194">
        <v>15771</v>
      </c>
      <c r="R457" s="220" t="s">
        <v>29</v>
      </c>
      <c r="S457" s="230">
        <v>1</v>
      </c>
      <c r="T457" s="195" t="s">
        <v>183</v>
      </c>
      <c r="U457" s="221" t="e">
        <f>IF(MID(T457,1,2)=("P."),(ROUND(O457*((Q457)+(S457/100)),)),IF(MID(T457,1,2)=("%o"),(ROUND(O457*(((Q457)+(S457/100))/1000),)),IF(MID(T457,1,2)=("Ea"),(ROUND(O457*((Q457)+(S457/100)),)),ROUND(O457*(((Q457)+(S457/100))/100),))))</f>
        <v>#REF!</v>
      </c>
      <c r="V457" s="222" t="s">
        <v>31</v>
      </c>
      <c r="W457" s="224" t="e">
        <f>IF(O457&gt;=F457,(O457-F457),"---")</f>
        <v>#REF!</v>
      </c>
      <c r="X457" s="225" t="e">
        <f>IF(F457&gt;O457,(F457-O457),"---")</f>
        <v>#REF!</v>
      </c>
      <c r="Y457" s="226" t="e">
        <f>IF(U457&gt;L457,(U457-L457),"---")</f>
        <v>#REF!</v>
      </c>
      <c r="Z457" s="226" t="e">
        <f>IF(L457&gt;U457,(L457-U457),"---")</f>
        <v>#REF!</v>
      </c>
      <c r="AA457" s="216"/>
      <c r="AB457" s="216"/>
    </row>
    <row r="458" spans="1:28" ht="15">
      <c r="A458" s="371"/>
      <c r="B458" s="1"/>
      <c r="C458" s="1"/>
      <c r="D458" s="60"/>
      <c r="E458" s="60"/>
      <c r="F458" s="201"/>
      <c r="G458" s="192"/>
      <c r="H458" s="194"/>
      <c r="I458" s="220"/>
      <c r="J458" s="192"/>
      <c r="K458" s="195"/>
      <c r="L458" s="221"/>
      <c r="M458" s="222"/>
      <c r="N458" s="216"/>
      <c r="O458" s="201"/>
      <c r="P458" s="192"/>
      <c r="Q458" s="194"/>
      <c r="R458" s="220"/>
      <c r="S458" s="192"/>
      <c r="T458" s="195"/>
      <c r="U458" s="221"/>
      <c r="V458" s="222"/>
      <c r="W458" s="224"/>
      <c r="X458" s="225"/>
      <c r="Y458" s="226"/>
      <c r="Z458" s="226"/>
      <c r="AA458" s="216"/>
      <c r="AB458" s="216"/>
    </row>
    <row r="459" spans="1:28" ht="15.75">
      <c r="A459" s="371">
        <v>4</v>
      </c>
      <c r="B459" s="11" t="s">
        <v>332</v>
      </c>
      <c r="C459" s="1"/>
      <c r="D459" s="60"/>
      <c r="E459" s="60"/>
      <c r="F459" s="193"/>
      <c r="G459" s="195"/>
      <c r="H459" s="195"/>
      <c r="I459" s="194"/>
      <c r="J459" s="1"/>
      <c r="K459" s="1"/>
      <c r="L459" s="1"/>
      <c r="M459" s="227"/>
      <c r="N459" s="216"/>
      <c r="O459" s="193"/>
      <c r="P459" s="195"/>
      <c r="Q459" s="195"/>
      <c r="R459" s="194"/>
      <c r="S459" s="1"/>
      <c r="T459" s="1"/>
      <c r="U459" s="1"/>
      <c r="V459" s="227"/>
      <c r="W459" s="219"/>
      <c r="X459" s="216"/>
      <c r="Y459" s="216"/>
      <c r="Z459" s="216"/>
      <c r="AA459" s="216"/>
      <c r="AB459" s="216"/>
    </row>
    <row r="460" spans="1:28" ht="15.75">
      <c r="A460" s="371"/>
      <c r="B460" s="11" t="s">
        <v>333</v>
      </c>
      <c r="C460" s="1"/>
      <c r="D460" s="60"/>
      <c r="E460" s="60"/>
      <c r="F460" s="201">
        <v>13425.16</v>
      </c>
      <c r="G460" s="192" t="s">
        <v>30</v>
      </c>
      <c r="H460" s="194">
        <v>2590</v>
      </c>
      <c r="I460" s="220" t="s">
        <v>29</v>
      </c>
      <c r="J460" s="192">
        <v>50</v>
      </c>
      <c r="K460" s="195" t="s">
        <v>196</v>
      </c>
      <c r="L460" s="221">
        <f>IF(MID(K460,1,2)=("P."),(ROUND(F460*((H460)+(J460/100)),)),IF(MID(K460,1,2)=("%o"),(ROUND(F460*(((H460)+(J460/100))/1000),)),IF(MID(K460,1,2)=("Ea"),(ROUND(F460*((H460)+(J460/100)),)),ROUND(F460*(((H460)+(J460/100))/100),))))</f>
        <v>347779</v>
      </c>
      <c r="M460" s="222" t="s">
        <v>31</v>
      </c>
      <c r="N460" s="216"/>
      <c r="O460" s="201"/>
      <c r="P460" s="192" t="s">
        <v>30</v>
      </c>
      <c r="Q460" s="194">
        <v>2590</v>
      </c>
      <c r="R460" s="220" t="s">
        <v>29</v>
      </c>
      <c r="S460" s="192">
        <v>50</v>
      </c>
      <c r="T460" s="195" t="s">
        <v>196</v>
      </c>
      <c r="U460" s="221">
        <f>IF(MID(T460,1,2)=("P."),(ROUND(O460*((Q460)+(S460/100)),)),IF(MID(T460,1,2)=("%o"),(ROUND(O460*(((Q460)+(S460/100))/1000),)),IF(MID(T460,1,2)=("Ea"),(ROUND(O460*((Q460)+(S460/100)),)),ROUND(O460*(((Q460)+(S460/100))/100),))))</f>
        <v>0</v>
      </c>
      <c r="V460" s="222" t="s">
        <v>31</v>
      </c>
      <c r="W460" s="224" t="str">
        <f>IF(O460&gt;=F460,(O460-F460),"---")</f>
        <v>---</v>
      </c>
      <c r="X460" s="225">
        <f>IF(F460&gt;O460,(F460-O460),"---")</f>
        <v>13425.16</v>
      </c>
      <c r="Y460" s="226" t="str">
        <f>IF(U460&gt;L460,(U460-L460),"---")</f>
        <v>---</v>
      </c>
      <c r="Z460" s="226">
        <f>IF(L460&gt;U460,(L460-U460),"---")</f>
        <v>347779</v>
      </c>
      <c r="AA460" s="216"/>
      <c r="AB460" s="216"/>
    </row>
    <row r="461" spans="1:28" ht="15.75">
      <c r="A461" s="371"/>
      <c r="B461" s="11"/>
      <c r="C461" s="1"/>
      <c r="D461" s="60"/>
      <c r="E461" s="60"/>
      <c r="F461" s="201"/>
      <c r="G461" s="192"/>
      <c r="H461" s="194"/>
      <c r="I461" s="220"/>
      <c r="J461" s="192"/>
      <c r="K461" s="195"/>
      <c r="L461" s="221"/>
      <c r="M461" s="222"/>
      <c r="N461" s="216"/>
      <c r="O461" s="201"/>
      <c r="P461" s="192"/>
      <c r="Q461" s="194"/>
      <c r="R461" s="220"/>
      <c r="S461" s="192"/>
      <c r="T461" s="195"/>
      <c r="U461" s="221"/>
      <c r="V461" s="222"/>
      <c r="W461" s="224"/>
      <c r="X461" s="225"/>
      <c r="Y461" s="226"/>
      <c r="Z461" s="226"/>
      <c r="AA461" s="216"/>
      <c r="AB461" s="216"/>
    </row>
    <row r="462" spans="1:28" ht="15.75">
      <c r="A462" s="371">
        <v>5</v>
      </c>
      <c r="B462" s="11" t="s">
        <v>42</v>
      </c>
      <c r="C462" s="1"/>
      <c r="D462" s="60"/>
      <c r="E462" s="60"/>
      <c r="F462" s="201"/>
      <c r="G462" s="192"/>
      <c r="H462" s="194"/>
      <c r="I462" s="195"/>
      <c r="J462" s="192"/>
      <c r="K462" s="195"/>
      <c r="L462" s="194"/>
      <c r="M462" s="233"/>
      <c r="N462" s="216"/>
      <c r="O462" s="201"/>
      <c r="P462" s="192"/>
      <c r="Q462" s="194"/>
      <c r="R462" s="195"/>
      <c r="S462" s="192"/>
      <c r="T462" s="195"/>
      <c r="U462" s="194"/>
      <c r="V462" s="233"/>
      <c r="W462" s="219"/>
      <c r="X462" s="216"/>
      <c r="Y462" s="216"/>
      <c r="Z462" s="216"/>
      <c r="AA462" s="216"/>
      <c r="AB462" s="216"/>
    </row>
    <row r="463" spans="1:28" ht="15.75">
      <c r="A463" s="371"/>
      <c r="B463" s="11" t="s">
        <v>43</v>
      </c>
      <c r="C463" s="1"/>
      <c r="D463" s="60"/>
      <c r="E463" s="60"/>
      <c r="F463" s="234">
        <v>610</v>
      </c>
      <c r="G463" s="202" t="s">
        <v>55</v>
      </c>
      <c r="H463" s="235">
        <v>228</v>
      </c>
      <c r="I463" s="236" t="s">
        <v>29</v>
      </c>
      <c r="J463" s="230">
        <v>90</v>
      </c>
      <c r="K463" s="237" t="s">
        <v>160</v>
      </c>
      <c r="L463" s="221">
        <f>IF(MID(K463,1,2)=("P."),(ROUND(F463*((H463)+(J463/100)),)),IF(MID(K463,1,2)=("%o"),(ROUND(F463*(((H463)+(J463/100))/1000),)),IF(MID(K463,1,2)=("Ea"),(ROUND(F463*((H463)+(J463/100)),)),ROUND(F463*(((H463)+(J463/100))/100),))))</f>
        <v>139629</v>
      </c>
      <c r="M463" s="222" t="s">
        <v>31</v>
      </c>
      <c r="N463" s="216"/>
      <c r="O463" s="234" t="e">
        <f>Abs!#REF!</f>
        <v>#REF!</v>
      </c>
      <c r="P463" s="202" t="s">
        <v>55</v>
      </c>
      <c r="Q463" s="235">
        <v>228</v>
      </c>
      <c r="R463" s="236" t="s">
        <v>29</v>
      </c>
      <c r="S463" s="230">
        <v>90</v>
      </c>
      <c r="T463" s="237" t="s">
        <v>160</v>
      </c>
      <c r="U463" s="221" t="e">
        <f>IF(MID(T463,1,2)=("P."),(ROUND(O463*((Q463)+(S463/100)),)),IF(MID(T463,1,2)=("%o"),(ROUND(O463*(((Q463)+(S463/100))/1000),)),IF(MID(T463,1,2)=("Ea"),(ROUND(O463*((Q463)+(S463/100)),)),ROUND(O463*(((Q463)+(S463/100))/100),))))</f>
        <v>#REF!</v>
      </c>
      <c r="V463" s="222" t="s">
        <v>31</v>
      </c>
      <c r="W463" s="224" t="e">
        <f>IF(O463&gt;=F463,(O463-F463),"---")</f>
        <v>#REF!</v>
      </c>
      <c r="X463" s="225" t="e">
        <f>IF(F463&gt;O463,(F463-O463),"---")</f>
        <v>#REF!</v>
      </c>
      <c r="Y463" s="226" t="e">
        <f>IF(U463&gt;L463,(U463-L463),"---")</f>
        <v>#REF!</v>
      </c>
      <c r="Z463" s="226" t="e">
        <f>IF(L463&gt;U463,(L463-U463),"---")</f>
        <v>#REF!</v>
      </c>
      <c r="AA463" s="216"/>
      <c r="AB463" s="216"/>
    </row>
    <row r="464" spans="1:28" ht="15.75">
      <c r="A464" s="371">
        <v>6</v>
      </c>
      <c r="B464" s="50" t="s">
        <v>185</v>
      </c>
      <c r="C464" s="1"/>
      <c r="D464" s="60"/>
      <c r="E464" s="60"/>
      <c r="F464" s="193"/>
      <c r="G464" s="195"/>
      <c r="H464" s="195"/>
      <c r="I464" s="194"/>
      <c r="J464" s="1"/>
      <c r="K464" s="1"/>
      <c r="L464" s="1"/>
      <c r="M464" s="227"/>
      <c r="N464" s="216"/>
      <c r="O464" s="193"/>
      <c r="P464" s="195"/>
      <c r="Q464" s="195"/>
      <c r="R464" s="194"/>
      <c r="S464" s="1"/>
      <c r="T464" s="1"/>
      <c r="U464" s="1"/>
      <c r="V464" s="227"/>
      <c r="W464" s="219"/>
      <c r="X464" s="216"/>
      <c r="Y464" s="216"/>
      <c r="Z464" s="216"/>
      <c r="AA464" s="216"/>
      <c r="AB464" s="216"/>
    </row>
    <row r="465" spans="1:28" ht="15.75">
      <c r="A465" s="371"/>
      <c r="B465" s="50" t="s">
        <v>186</v>
      </c>
      <c r="C465" s="1"/>
      <c r="D465" s="60"/>
      <c r="E465" s="60"/>
      <c r="F465" s="197">
        <v>742</v>
      </c>
      <c r="G465" s="192" t="s">
        <v>30</v>
      </c>
      <c r="H465" s="194">
        <v>856</v>
      </c>
      <c r="I465" s="228" t="s">
        <v>29</v>
      </c>
      <c r="J465" s="192">
        <v>53</v>
      </c>
      <c r="K465" s="195" t="s">
        <v>16</v>
      </c>
      <c r="L465" s="221">
        <f>IF(MID(K465,1,2)=("P."),(ROUND(F465*((H465)+(J465/100)),)),IF(MID(K465,1,2)=("%o"),(ROUND(F465*(((H465)+(J465/100))/1000),)),IF(MID(K465,1,2)=("Ea"),(ROUND(F465*((H465)+(J465/100)),)),ROUND(F465*(((H465)+(J465/100))/100),))))</f>
        <v>635545</v>
      </c>
      <c r="M465" s="222" t="s">
        <v>31</v>
      </c>
      <c r="N465" s="216"/>
      <c r="O465" s="197" t="e">
        <f>Abs!#REF!</f>
        <v>#REF!</v>
      </c>
      <c r="P465" s="192" t="s">
        <v>30</v>
      </c>
      <c r="Q465" s="194">
        <v>856</v>
      </c>
      <c r="R465" s="228" t="s">
        <v>29</v>
      </c>
      <c r="S465" s="192">
        <v>53</v>
      </c>
      <c r="T465" s="195" t="s">
        <v>16</v>
      </c>
      <c r="U465" s="221" t="e">
        <f>IF(MID(T465,1,2)=("P."),(ROUND(O465*((Q465)+(S465/100)),)),IF(MID(T465,1,2)=("%o"),(ROUND(O465*(((Q465)+(S465/100))/1000),)),IF(MID(T465,1,2)=("Ea"),(ROUND(O465*((Q465)+(S465/100)),)),ROUND(O465*(((Q465)+(S465/100))/100),))))</f>
        <v>#REF!</v>
      </c>
      <c r="V465" s="222" t="s">
        <v>31</v>
      </c>
      <c r="W465" s="224" t="e">
        <f>IF(O465&gt;=F465,(O465-F465),"---")</f>
        <v>#REF!</v>
      </c>
      <c r="X465" s="225" t="e">
        <f>IF(F465&gt;O465,(F465-O465),"---")</f>
        <v>#REF!</v>
      </c>
      <c r="Y465" s="226" t="e">
        <f>IF(U465&gt;L465,(U465-L465),"---")</f>
        <v>#REF!</v>
      </c>
      <c r="Z465" s="226" t="e">
        <f>IF(L465&gt;U465,(L465-U465),"---")</f>
        <v>#REF!</v>
      </c>
      <c r="AA465" s="216"/>
      <c r="AB465" s="216"/>
    </row>
    <row r="466" spans="1:28" ht="15.75">
      <c r="A466" s="371"/>
      <c r="B466" s="50"/>
      <c r="C466" s="1"/>
      <c r="D466" s="60"/>
      <c r="E466" s="60"/>
      <c r="F466" s="197"/>
      <c r="G466" s="192"/>
      <c r="H466" s="194"/>
      <c r="I466" s="228"/>
      <c r="J466" s="192"/>
      <c r="K466" s="195"/>
      <c r="L466" s="221"/>
      <c r="M466" s="222"/>
      <c r="N466" s="216"/>
      <c r="O466" s="197"/>
      <c r="P466" s="192"/>
      <c r="Q466" s="194"/>
      <c r="R466" s="228"/>
      <c r="S466" s="192"/>
      <c r="T466" s="195"/>
      <c r="U466" s="221"/>
      <c r="V466" s="222"/>
      <c r="W466" s="224"/>
      <c r="X466" s="225"/>
      <c r="Y466" s="226"/>
      <c r="Z466" s="226"/>
      <c r="AA466" s="216"/>
      <c r="AB466" s="216"/>
    </row>
    <row r="467" spans="1:28" ht="15.75">
      <c r="A467" s="371">
        <v>7</v>
      </c>
      <c r="B467" s="50" t="s">
        <v>187</v>
      </c>
      <c r="C467" s="1"/>
      <c r="D467" s="193"/>
      <c r="E467" s="195"/>
      <c r="F467" s="195"/>
      <c r="G467" s="194"/>
      <c r="H467" s="1"/>
      <c r="I467" s="1"/>
      <c r="J467" s="1"/>
      <c r="K467" s="1"/>
      <c r="L467" s="216"/>
      <c r="M467" s="218"/>
      <c r="N467" s="216"/>
      <c r="O467" s="195"/>
      <c r="P467" s="194"/>
      <c r="Q467" s="1"/>
      <c r="R467" s="1"/>
      <c r="S467" s="1"/>
      <c r="T467" s="1"/>
      <c r="U467" s="216"/>
      <c r="V467" s="218"/>
      <c r="W467" s="219"/>
      <c r="X467" s="216"/>
      <c r="Y467" s="216"/>
      <c r="Z467" s="216"/>
      <c r="AA467" s="216"/>
      <c r="AB467" s="216"/>
    </row>
    <row r="468" spans="1:28" ht="15.75">
      <c r="A468" s="371"/>
      <c r="B468" s="50" t="s">
        <v>188</v>
      </c>
      <c r="C468" s="1"/>
      <c r="D468" s="60"/>
      <c r="E468" s="60"/>
      <c r="F468" s="201">
        <v>852</v>
      </c>
      <c r="G468" s="192" t="s">
        <v>30</v>
      </c>
      <c r="H468" s="194">
        <v>1449</v>
      </c>
      <c r="I468" s="220" t="s">
        <v>29</v>
      </c>
      <c r="J468" s="192">
        <v>69</v>
      </c>
      <c r="K468" s="195" t="s">
        <v>16</v>
      </c>
      <c r="L468" s="221">
        <f>IF(MID(K468,1,2)=("P."),(ROUND(F468*((H468)+(J468/100)),)),IF(MID(K468,1,2)=("%o"),(ROUND(F468*(((H468)+(J468/100))/1000),)),IF(MID(K468,1,2)=("Ea"),(ROUND(F468*((H468)+(J468/100)),)),ROUND(F468*(((H468)+(J468/100))/100),))))</f>
        <v>1235136</v>
      </c>
      <c r="M468" s="222" t="s">
        <v>31</v>
      </c>
      <c r="N468" s="216"/>
      <c r="O468" s="201" t="e">
        <f>Abs!#REF!</f>
        <v>#REF!</v>
      </c>
      <c r="P468" s="192" t="s">
        <v>30</v>
      </c>
      <c r="Q468" s="194">
        <v>1449</v>
      </c>
      <c r="R468" s="220" t="s">
        <v>29</v>
      </c>
      <c r="S468" s="192">
        <v>69</v>
      </c>
      <c r="T468" s="195" t="s">
        <v>16</v>
      </c>
      <c r="U468" s="221" t="e">
        <f>IF(MID(T468,1,2)=("P."),(ROUND(O468*((Q468)+(S468/100)),)),IF(MID(T468,1,2)=("%o"),(ROUND(O468*(((Q468)+(S468/100))/1000),)),IF(MID(T468,1,2)=("Ea"),(ROUND(O468*((Q468)+(S468/100)),)),ROUND(O468*(((Q468)+(S468/100))/100),))))</f>
        <v>#REF!</v>
      </c>
      <c r="V468" s="222" t="s">
        <v>31</v>
      </c>
      <c r="W468" s="224" t="e">
        <f>IF(O468&gt;=F468,(O468-F468),"---")</f>
        <v>#REF!</v>
      </c>
      <c r="X468" s="225" t="e">
        <f>IF(F468&gt;O468,(F468-O468),"---")</f>
        <v>#REF!</v>
      </c>
      <c r="Y468" s="226" t="e">
        <f>IF(U468&gt;L468,(U468-L468),"---")</f>
        <v>#REF!</v>
      </c>
      <c r="Z468" s="226" t="e">
        <f>IF(L468&gt;U468,(L468-U468),"---")</f>
        <v>#REF!</v>
      </c>
      <c r="AA468" s="216"/>
      <c r="AB468" s="216"/>
    </row>
    <row r="469" spans="1:28" ht="15.75">
      <c r="A469" s="371"/>
      <c r="B469" s="50"/>
      <c r="C469" s="1"/>
      <c r="D469" s="60"/>
      <c r="E469" s="60"/>
      <c r="F469" s="201"/>
      <c r="G469" s="192"/>
      <c r="H469" s="194"/>
      <c r="I469" s="220"/>
      <c r="J469" s="192"/>
      <c r="K469" s="195"/>
      <c r="L469" s="221"/>
      <c r="M469" s="222"/>
      <c r="N469" s="216"/>
      <c r="O469" s="201"/>
      <c r="P469" s="192"/>
      <c r="Q469" s="194"/>
      <c r="R469" s="220"/>
      <c r="S469" s="192"/>
      <c r="T469" s="195"/>
      <c r="U469" s="221"/>
      <c r="V469" s="222"/>
      <c r="W469" s="224"/>
      <c r="X469" s="225"/>
      <c r="Y469" s="226"/>
      <c r="Z469" s="226"/>
      <c r="AA469" s="216"/>
      <c r="AB469" s="216"/>
    </row>
    <row r="470" spans="1:28" ht="15.75">
      <c r="A470" s="371">
        <v>8</v>
      </c>
      <c r="B470" s="50" t="s">
        <v>234</v>
      </c>
      <c r="C470" s="1"/>
      <c r="D470" s="60"/>
      <c r="E470" s="60"/>
      <c r="F470" s="193"/>
      <c r="G470" s="195"/>
      <c r="H470" s="195"/>
      <c r="I470" s="194"/>
      <c r="J470" s="1"/>
      <c r="K470" s="1"/>
      <c r="L470" s="1"/>
      <c r="M470" s="227"/>
      <c r="N470" s="216"/>
      <c r="O470" s="193"/>
      <c r="P470" s="195"/>
      <c r="Q470" s="195"/>
      <c r="R470" s="194"/>
      <c r="S470" s="1"/>
      <c r="T470" s="1"/>
      <c r="U470" s="1"/>
      <c r="V470" s="227"/>
      <c r="W470" s="219"/>
      <c r="X470" s="216"/>
      <c r="Y470" s="216"/>
      <c r="Z470" s="216"/>
      <c r="AA470" s="216"/>
      <c r="AB470" s="216"/>
    </row>
    <row r="471" spans="1:28" ht="15.75">
      <c r="A471" s="371"/>
      <c r="B471" s="50" t="s">
        <v>235</v>
      </c>
      <c r="C471" s="1"/>
      <c r="D471" s="60"/>
      <c r="E471" s="60"/>
      <c r="F471" s="201">
        <v>6362.5</v>
      </c>
      <c r="G471" s="192" t="s">
        <v>30</v>
      </c>
      <c r="H471" s="194">
        <v>34520</v>
      </c>
      <c r="I471" s="220" t="s">
        <v>29</v>
      </c>
      <c r="J471" s="192">
        <v>31</v>
      </c>
      <c r="K471" s="195" t="s">
        <v>196</v>
      </c>
      <c r="L471" s="221">
        <f>IF(MID(K471,1,2)=("P."),(ROUND(F471*((H471)+(J471/100)),)),IF(MID(K471,1,2)=("%o"),(ROUND(F471*(((H471)+(J471/100))/1000),)),IF(MID(K471,1,2)=("Ea"),(ROUND(F471*((H471)+(J471/100)),)),ROUND(F471*(((H471)+(J471/100))/100),))))</f>
        <v>2196355</v>
      </c>
      <c r="M471" s="222" t="s">
        <v>31</v>
      </c>
      <c r="N471" s="216"/>
      <c r="O471" s="201"/>
      <c r="P471" s="192" t="s">
        <v>30</v>
      </c>
      <c r="Q471" s="194">
        <v>34520</v>
      </c>
      <c r="R471" s="220" t="s">
        <v>29</v>
      </c>
      <c r="S471" s="192">
        <v>31</v>
      </c>
      <c r="T471" s="195" t="s">
        <v>196</v>
      </c>
      <c r="U471" s="221">
        <f>IF(MID(T471,1,2)=("P."),(ROUND(O471*((Q471)+(S471/100)),)),IF(MID(T471,1,2)=("%o"),(ROUND(O471*(((Q471)+(S471/100))/1000),)),IF(MID(T471,1,2)=("Ea"),(ROUND(O471*((Q471)+(S471/100)),)),ROUND(O471*(((Q471)+(S471/100))/100),))))</f>
        <v>0</v>
      </c>
      <c r="V471" s="222" t="s">
        <v>31</v>
      </c>
      <c r="W471" s="224" t="str">
        <f>IF(O471&gt;=F471,(O471-F471),"---")</f>
        <v>---</v>
      </c>
      <c r="X471" s="225">
        <f>IF(F471&gt;O471,(F471-O471),"---")</f>
        <v>6362.5</v>
      </c>
      <c r="Y471" s="226" t="str">
        <f>IF(U471&gt;L471,(U471-L471),"---")</f>
        <v>---</v>
      </c>
      <c r="Z471" s="226">
        <f>IF(L471&gt;U471,(L471-U471),"---")</f>
        <v>2196355</v>
      </c>
      <c r="AA471" s="216"/>
      <c r="AB471" s="216"/>
    </row>
    <row r="472" spans="1:28" ht="15.75">
      <c r="A472" s="371"/>
      <c r="B472" s="50"/>
      <c r="C472" s="1"/>
      <c r="D472" s="60"/>
      <c r="E472" s="60"/>
      <c r="F472" s="201"/>
      <c r="G472" s="192"/>
      <c r="H472" s="194"/>
      <c r="I472" s="220"/>
      <c r="J472" s="192"/>
      <c r="K472" s="195"/>
      <c r="L472" s="221"/>
      <c r="M472" s="222"/>
      <c r="N472" s="216"/>
      <c r="O472" s="201"/>
      <c r="P472" s="192"/>
      <c r="Q472" s="194"/>
      <c r="R472" s="220"/>
      <c r="S472" s="192"/>
      <c r="T472" s="195"/>
      <c r="U472" s="221"/>
      <c r="V472" s="222"/>
      <c r="W472" s="224"/>
      <c r="X472" s="225"/>
      <c r="Y472" s="226"/>
      <c r="Z472" s="226"/>
      <c r="AA472" s="216"/>
      <c r="AB472" s="216"/>
    </row>
    <row r="473" spans="1:28" ht="15.75">
      <c r="A473" s="371">
        <v>9</v>
      </c>
      <c r="B473" s="50" t="s">
        <v>50</v>
      </c>
      <c r="C473" s="1"/>
      <c r="D473" s="60"/>
      <c r="E473" s="60"/>
      <c r="F473" s="193"/>
      <c r="G473" s="195"/>
      <c r="H473" s="195"/>
      <c r="I473" s="194"/>
      <c r="J473" s="1"/>
      <c r="K473" s="1"/>
      <c r="L473" s="1"/>
      <c r="M473" s="227"/>
      <c r="N473" s="216"/>
      <c r="O473" s="193"/>
      <c r="P473" s="195"/>
      <c r="Q473" s="195"/>
      <c r="R473" s="194"/>
      <c r="S473" s="1"/>
      <c r="T473" s="1"/>
      <c r="U473" s="1"/>
      <c r="V473" s="227"/>
      <c r="W473" s="219"/>
      <c r="X473" s="216"/>
      <c r="Y473" s="216"/>
      <c r="Z473" s="216"/>
      <c r="AA473" s="216"/>
      <c r="AB473" s="216"/>
    </row>
    <row r="474" spans="1:28" ht="15.75">
      <c r="A474" s="371"/>
      <c r="B474" s="50" t="s">
        <v>51</v>
      </c>
      <c r="C474" s="1"/>
      <c r="D474" s="60"/>
      <c r="E474" s="60"/>
      <c r="F474" s="201">
        <v>229.24</v>
      </c>
      <c r="G474" s="192" t="s">
        <v>30</v>
      </c>
      <c r="H474" s="194">
        <v>628</v>
      </c>
      <c r="I474" s="220" t="s">
        <v>29</v>
      </c>
      <c r="J474" s="192">
        <v>93</v>
      </c>
      <c r="K474" s="195" t="s">
        <v>16</v>
      </c>
      <c r="L474" s="221">
        <f>IF(MID(K474,1,2)=("P."),(ROUND(F474*((H474)+(J474/100)),)),IF(MID(K474,1,2)=("%o"),(ROUND(F474*(((H474)+(J474/100))/1000),)),IF(MID(K474,1,2)=("Ea"),(ROUND(F474*((H474)+(J474/100)),)),ROUND(F474*(((H474)+(J474/100))/100),))))</f>
        <v>144176</v>
      </c>
      <c r="M474" s="222" t="s">
        <v>31</v>
      </c>
      <c r="N474" s="216"/>
      <c r="O474" s="201" t="e">
        <f>Abs!#REF!</f>
        <v>#REF!</v>
      </c>
      <c r="P474" s="192" t="s">
        <v>30</v>
      </c>
      <c r="Q474" s="194">
        <v>628</v>
      </c>
      <c r="R474" s="220" t="s">
        <v>29</v>
      </c>
      <c r="S474" s="192">
        <v>93</v>
      </c>
      <c r="T474" s="195" t="s">
        <v>16</v>
      </c>
      <c r="U474" s="221" t="e">
        <f>IF(MID(T474,1,2)=("P."),(ROUND(O474*((Q474)+(S474/100)),)),IF(MID(T474,1,2)=("%o"),(ROUND(O474*(((Q474)+(S474/100))/1000),)),IF(MID(T474,1,2)=("Ea"),(ROUND(O474*((Q474)+(S474/100)),)),ROUND(O474*(((Q474)+(S474/100))/100),))))</f>
        <v>#REF!</v>
      </c>
      <c r="V474" s="222" t="s">
        <v>31</v>
      </c>
      <c r="W474" s="224" t="e">
        <f>IF(O474&gt;=F474,(O474-F474),"---")</f>
        <v>#REF!</v>
      </c>
      <c r="X474" s="225" t="e">
        <f>IF(F474&gt;O474,(F474-O474),"---")</f>
        <v>#REF!</v>
      </c>
      <c r="Y474" s="226" t="e">
        <f>IF(U474&gt;L474,(U474-L474),"---")</f>
        <v>#REF!</v>
      </c>
      <c r="Z474" s="226" t="e">
        <f>IF(L474&gt;U474,(L474-U474),"---")</f>
        <v>#REF!</v>
      </c>
      <c r="AA474" s="216"/>
      <c r="AB474" s="216"/>
    </row>
    <row r="475" spans="1:28" ht="15.75">
      <c r="A475" s="371"/>
      <c r="B475" s="50"/>
      <c r="C475" s="1"/>
      <c r="D475" s="60"/>
      <c r="E475" s="60"/>
      <c r="F475" s="201"/>
      <c r="G475" s="192"/>
      <c r="H475" s="194"/>
      <c r="I475" s="220"/>
      <c r="J475" s="192"/>
      <c r="K475" s="195"/>
      <c r="L475" s="221"/>
      <c r="M475" s="222"/>
      <c r="N475" s="216"/>
      <c r="O475" s="201"/>
      <c r="P475" s="192"/>
      <c r="Q475" s="194"/>
      <c r="R475" s="220"/>
      <c r="S475" s="192"/>
      <c r="T475" s="195"/>
      <c r="U475" s="221"/>
      <c r="V475" s="222"/>
      <c r="W475" s="224"/>
      <c r="X475" s="225"/>
      <c r="Y475" s="226"/>
      <c r="Z475" s="226"/>
      <c r="AA475" s="216"/>
      <c r="AB475" s="216"/>
    </row>
    <row r="476" spans="1:28" ht="15.75">
      <c r="A476" s="371">
        <v>10</v>
      </c>
      <c r="B476" s="50" t="s">
        <v>192</v>
      </c>
      <c r="C476" s="1"/>
      <c r="D476" s="60"/>
      <c r="E476" s="60"/>
      <c r="F476" s="193"/>
      <c r="G476" s="195"/>
      <c r="H476" s="195"/>
      <c r="I476" s="194"/>
      <c r="J476" s="1"/>
      <c r="K476" s="1"/>
      <c r="L476" s="1"/>
      <c r="M476" s="227"/>
      <c r="N476" s="216"/>
      <c r="O476" s="193"/>
      <c r="P476" s="195"/>
      <c r="Q476" s="195"/>
      <c r="R476" s="194"/>
      <c r="S476" s="1"/>
      <c r="T476" s="1"/>
      <c r="U476" s="1"/>
      <c r="V476" s="227"/>
      <c r="W476" s="219"/>
      <c r="X476" s="216"/>
      <c r="Y476" s="216"/>
      <c r="Z476" s="216"/>
      <c r="AA476" s="216"/>
      <c r="AB476" s="216"/>
    </row>
    <row r="477" spans="1:28" ht="15.75">
      <c r="A477" s="371"/>
      <c r="B477" s="50" t="s">
        <v>193</v>
      </c>
      <c r="C477" s="1"/>
      <c r="D477" s="60"/>
      <c r="E477" s="60"/>
      <c r="F477" s="201">
        <v>118</v>
      </c>
      <c r="G477" s="196" t="s">
        <v>30</v>
      </c>
      <c r="H477" s="194">
        <v>186</v>
      </c>
      <c r="I477" s="220" t="s">
        <v>29</v>
      </c>
      <c r="J477" s="192">
        <v>4</v>
      </c>
      <c r="K477" s="195" t="s">
        <v>16</v>
      </c>
      <c r="L477" s="221">
        <f>IF(MID(K477,1,2)=("P."),(ROUND(F477*((H477)+(J477/100)),)),IF(MID(K477,1,2)=("%o"),(ROUND(F477*(((H477)+(J477/100))/1000),)),IF(MID(K477,1,2)=("Ea"),(ROUND(F477*((H477)+(J477/100)),)),ROUND(F477*(((H477)+(J477/100))/100),))))</f>
        <v>21953</v>
      </c>
      <c r="M477" s="222" t="s">
        <v>31</v>
      </c>
      <c r="N477" s="216"/>
      <c r="O477" s="201" t="e">
        <f>Abs!#REF!</f>
        <v>#REF!</v>
      </c>
      <c r="P477" s="196" t="s">
        <v>30</v>
      </c>
      <c r="Q477" s="194">
        <v>186</v>
      </c>
      <c r="R477" s="220" t="s">
        <v>29</v>
      </c>
      <c r="S477" s="192">
        <v>40</v>
      </c>
      <c r="T477" s="195" t="s">
        <v>16</v>
      </c>
      <c r="U477" s="221" t="e">
        <f>IF(MID(T477,1,2)=("P."),(ROUND(O477*((Q477)+(S477/100)),)),IF(MID(T477,1,2)=("%o"),(ROUND(O477*(((Q477)+(S477/100))/1000),)),IF(MID(T477,1,2)=("Ea"),(ROUND(O477*((Q477)+(S477/100)),)),ROUND(O477*(((Q477)+(S477/100))/100),))))</f>
        <v>#REF!</v>
      </c>
      <c r="V477" s="222" t="s">
        <v>31</v>
      </c>
      <c r="W477" s="224" t="e">
        <f>IF(O477&gt;=F477,(O477-F477),"---")</f>
        <v>#REF!</v>
      </c>
      <c r="X477" s="225" t="e">
        <f>IF(F477&gt;O477,(F477-O477),"---")</f>
        <v>#REF!</v>
      </c>
      <c r="Y477" s="226" t="e">
        <f>IF(U477&gt;L477,(U477-L477),"---")</f>
        <v>#REF!</v>
      </c>
      <c r="Z477" s="226" t="e">
        <f>IF(L477&gt;U477,(L477-U477),"---")</f>
        <v>#REF!</v>
      </c>
      <c r="AA477" s="216"/>
      <c r="AB477" s="216"/>
    </row>
    <row r="478" spans="1:28" ht="15.75">
      <c r="A478" s="371"/>
      <c r="B478" s="50"/>
      <c r="C478" s="1"/>
      <c r="D478" s="60"/>
      <c r="E478" s="60"/>
      <c r="F478" s="201"/>
      <c r="G478" s="196"/>
      <c r="H478" s="194"/>
      <c r="I478" s="220"/>
      <c r="J478" s="192"/>
      <c r="K478" s="195"/>
      <c r="L478" s="221"/>
      <c r="M478" s="222"/>
      <c r="N478" s="216"/>
      <c r="O478" s="201"/>
      <c r="P478" s="196"/>
      <c r="Q478" s="194"/>
      <c r="R478" s="220"/>
      <c r="S478" s="192"/>
      <c r="T478" s="195"/>
      <c r="U478" s="221"/>
      <c r="V478" s="222"/>
      <c r="W478" s="224"/>
      <c r="X478" s="225"/>
      <c r="Y478" s="226"/>
      <c r="Z478" s="226"/>
      <c r="AA478" s="216"/>
      <c r="AB478" s="216"/>
    </row>
    <row r="479" spans="1:28" ht="15.75">
      <c r="A479" s="371">
        <v>11</v>
      </c>
      <c r="B479" s="19" t="s">
        <v>194</v>
      </c>
      <c r="C479" s="1"/>
      <c r="D479" s="60"/>
      <c r="E479" s="60"/>
      <c r="F479" s="193"/>
      <c r="G479" s="195"/>
      <c r="H479" s="195"/>
      <c r="I479" s="194"/>
      <c r="J479" s="1"/>
      <c r="K479" s="1"/>
      <c r="L479" s="1"/>
      <c r="M479" s="227"/>
      <c r="N479" s="216"/>
      <c r="O479" s="193"/>
      <c r="P479" s="195"/>
      <c r="Q479" s="195"/>
      <c r="R479" s="194"/>
      <c r="S479" s="1"/>
      <c r="T479" s="1"/>
      <c r="U479" s="1"/>
      <c r="V479" s="227"/>
      <c r="W479" s="219"/>
      <c r="X479" s="216"/>
      <c r="Y479" s="216"/>
      <c r="Z479" s="216"/>
      <c r="AA479" s="216"/>
      <c r="AB479" s="216"/>
    </row>
    <row r="480" spans="1:28" ht="15.75">
      <c r="A480" s="371"/>
      <c r="B480" s="50" t="s">
        <v>195</v>
      </c>
      <c r="C480" s="1"/>
      <c r="D480" s="60"/>
      <c r="E480" s="60"/>
      <c r="F480" s="201">
        <v>25826.86</v>
      </c>
      <c r="G480" s="192" t="s">
        <v>30</v>
      </c>
      <c r="H480" s="194">
        <v>442</v>
      </c>
      <c r="I480" s="220" t="s">
        <v>29</v>
      </c>
      <c r="J480" s="230">
        <v>75</v>
      </c>
      <c r="K480" s="195" t="s">
        <v>196</v>
      </c>
      <c r="L480" s="221">
        <f>IF(MID(K480,1,2)=("P."),(ROUND(F480*((H480)+(J480/100)),)),IF(MID(K480,1,2)=("%o"),(ROUND(F480*(((H480)+(J480/100))/1000),)),IF(MID(K480,1,2)=("Ea"),(ROUND(F480*((H480)+(J480/100)),)),ROUND(F480*(((H480)+(J480/100))/100),))))</f>
        <v>114348</v>
      </c>
      <c r="M480" s="222" t="s">
        <v>31</v>
      </c>
      <c r="N480" s="216"/>
      <c r="O480" s="201" t="e">
        <f>Abs!#REF!</f>
        <v>#REF!</v>
      </c>
      <c r="P480" s="192" t="s">
        <v>30</v>
      </c>
      <c r="Q480" s="194">
        <v>442</v>
      </c>
      <c r="R480" s="220" t="s">
        <v>29</v>
      </c>
      <c r="S480" s="230">
        <v>75</v>
      </c>
      <c r="T480" s="195" t="s">
        <v>196</v>
      </c>
      <c r="U480" s="221" t="e">
        <f>IF(MID(T480,1,2)=("P."),(ROUND(O480*((Q480)+(S480/100)),)),IF(MID(T480,1,2)=("%o"),(ROUND(O480*(((Q480)+(S480/100))/1000),)),IF(MID(T480,1,2)=("Ea"),(ROUND(O480*((Q480)+(S480/100)),)),ROUND(O480*(((Q480)+(S480/100))/100),))))</f>
        <v>#REF!</v>
      </c>
      <c r="V480" s="222" t="s">
        <v>31</v>
      </c>
      <c r="W480" s="224" t="e">
        <f>IF(O480&gt;=F480,(O480-F480),"---")</f>
        <v>#REF!</v>
      </c>
      <c r="X480" s="225" t="e">
        <f>IF(F480&gt;O480,(F480-O480),"---")</f>
        <v>#REF!</v>
      </c>
      <c r="Y480" s="226" t="e">
        <f>IF(U480&gt;L480,(U480-L480),"---")</f>
        <v>#REF!</v>
      </c>
      <c r="Z480" s="226" t="e">
        <f>IF(L480&gt;U480,(L480-U480),"---")</f>
        <v>#REF!</v>
      </c>
      <c r="AA480" s="216"/>
      <c r="AB480" s="1"/>
    </row>
    <row r="481" spans="1:28" ht="15">
      <c r="A481" s="371"/>
      <c r="B481" s="1"/>
      <c r="C481" s="1"/>
      <c r="D481" s="60"/>
      <c r="E481" s="60"/>
      <c r="F481" s="201"/>
      <c r="G481" s="192"/>
      <c r="H481" s="194"/>
      <c r="I481" s="220"/>
      <c r="J481" s="192"/>
      <c r="K481" s="195"/>
      <c r="L481" s="221"/>
      <c r="M481" s="222"/>
      <c r="N481" s="216"/>
      <c r="O481" s="201"/>
      <c r="P481" s="192"/>
      <c r="Q481" s="194"/>
      <c r="R481" s="220"/>
      <c r="S481" s="192"/>
      <c r="T481" s="195"/>
      <c r="U481" s="221"/>
      <c r="V481" s="222"/>
      <c r="W481" s="219"/>
      <c r="X481" s="216"/>
      <c r="Y481" s="216"/>
      <c r="Z481" s="216"/>
      <c r="AA481" s="216"/>
      <c r="AB481" s="216"/>
    </row>
    <row r="482" spans="1:28" ht="15.75">
      <c r="A482" s="371">
        <v>12</v>
      </c>
      <c r="B482" s="11" t="s">
        <v>17</v>
      </c>
      <c r="C482" s="60"/>
      <c r="D482" s="60"/>
      <c r="E482" s="60"/>
      <c r="F482" s="193"/>
      <c r="G482" s="231"/>
      <c r="H482" s="194"/>
      <c r="I482" s="1"/>
      <c r="J482" s="192"/>
      <c r="K482" s="195"/>
      <c r="L482" s="232"/>
      <c r="M482" s="233"/>
      <c r="N482" s="216"/>
      <c r="O482" s="193"/>
      <c r="P482" s="231"/>
      <c r="Q482" s="194"/>
      <c r="R482" s="1"/>
      <c r="S482" s="192"/>
      <c r="T482" s="195"/>
      <c r="U482" s="232"/>
      <c r="V482" s="233"/>
      <c r="W482" s="219"/>
      <c r="X482" s="216"/>
      <c r="Y482" s="216"/>
      <c r="Z482" s="216"/>
      <c r="AA482" s="216"/>
      <c r="AB482" s="216"/>
    </row>
    <row r="483" spans="1:28" ht="15.75">
      <c r="A483" s="371"/>
      <c r="B483" s="11" t="s">
        <v>197</v>
      </c>
      <c r="C483" s="60"/>
      <c r="D483" s="60"/>
      <c r="E483" s="60"/>
      <c r="F483" s="197">
        <v>3803.5</v>
      </c>
      <c r="G483" s="231" t="s">
        <v>30</v>
      </c>
      <c r="H483" s="194">
        <v>1043</v>
      </c>
      <c r="I483" s="220" t="s">
        <v>29</v>
      </c>
      <c r="J483" s="230">
        <v>90</v>
      </c>
      <c r="K483" s="195" t="s">
        <v>196</v>
      </c>
      <c r="L483" s="221">
        <f>IF(MID(K483,1,2)=("P."),(ROUND(F483*((H483)+(J483/100)),)),IF(MID(K483,1,2)=("%o"),(ROUND(F483*(((H483)+(J483/100))/1000),)),IF(MID(K483,1,2)=("Ea"),(ROUND(F483*((H483)+(J483/100)),)),ROUND(F483*(((H483)+(J483/100))/100),))))</f>
        <v>39705</v>
      </c>
      <c r="M483" s="222" t="s">
        <v>31</v>
      </c>
      <c r="N483" s="216"/>
      <c r="O483" s="197" t="e">
        <f>Abs!#REF!</f>
        <v>#REF!</v>
      </c>
      <c r="P483" s="231" t="s">
        <v>30</v>
      </c>
      <c r="Q483" s="194">
        <v>1043</v>
      </c>
      <c r="R483" s="220" t="s">
        <v>29</v>
      </c>
      <c r="S483" s="230">
        <v>90</v>
      </c>
      <c r="T483" s="195" t="s">
        <v>196</v>
      </c>
      <c r="U483" s="221" t="e">
        <f>IF(MID(T483,1,2)=("P."),(ROUND(O483*((Q483)+(S483/100)),)),IF(MID(T483,1,2)=("%o"),(ROUND(O483*(((Q483)+(S483/100))/1000),)),IF(MID(T483,1,2)=("Ea"),(ROUND(O483*((Q483)+(S483/100)),)),ROUND(O483*(((Q483)+(S483/100))/100),))))</f>
        <v>#REF!</v>
      </c>
      <c r="V483" s="222" t="s">
        <v>31</v>
      </c>
      <c r="W483" s="224" t="e">
        <f>IF(O483&gt;=F483,(O483-F483),"---")</f>
        <v>#REF!</v>
      </c>
      <c r="X483" s="225" t="e">
        <f>IF(F483&gt;O483,(F483-O483),"---")</f>
        <v>#REF!</v>
      </c>
      <c r="Y483" s="226" t="e">
        <f>IF(U483&gt;L483,(U483-L483),"---")</f>
        <v>#REF!</v>
      </c>
      <c r="Z483" s="226" t="e">
        <f>IF(L483&gt;U483,(L483-U483),"---")</f>
        <v>#REF!</v>
      </c>
      <c r="AA483" s="216"/>
      <c r="AB483" s="216"/>
    </row>
    <row r="484" spans="1:28" ht="15">
      <c r="A484" s="371"/>
      <c r="B484" s="60"/>
      <c r="C484" s="60"/>
      <c r="D484" s="60"/>
      <c r="E484" s="60"/>
      <c r="F484" s="1"/>
      <c r="G484" s="1"/>
      <c r="H484" s="1"/>
      <c r="I484" s="1"/>
      <c r="J484" s="1"/>
      <c r="K484" s="1"/>
      <c r="L484" s="1"/>
      <c r="M484" s="1"/>
      <c r="N484" s="244"/>
      <c r="O484" s="1"/>
      <c r="P484" s="1"/>
      <c r="Q484" s="1"/>
      <c r="R484" s="1"/>
      <c r="S484" s="1"/>
      <c r="T484" s="1"/>
      <c r="U484" s="1"/>
      <c r="V484" s="1"/>
      <c r="W484" s="244"/>
      <c r="X484" s="1"/>
      <c r="Y484" s="1"/>
      <c r="Z484" s="1"/>
      <c r="AA484" s="1"/>
      <c r="AB484" s="216"/>
    </row>
    <row r="485" spans="1:28" ht="15.75">
      <c r="A485" s="371">
        <v>13</v>
      </c>
      <c r="B485" s="52" t="s">
        <v>198</v>
      </c>
      <c r="C485" s="1"/>
      <c r="D485" s="60"/>
      <c r="E485" s="60"/>
      <c r="F485" s="193"/>
      <c r="G485" s="195"/>
      <c r="H485" s="195"/>
      <c r="I485" s="194"/>
      <c r="J485" s="1"/>
      <c r="K485" s="1"/>
      <c r="L485" s="1"/>
      <c r="M485" s="227"/>
      <c r="N485" s="216"/>
      <c r="O485" s="193"/>
      <c r="P485" s="195"/>
      <c r="Q485" s="195"/>
      <c r="R485" s="194"/>
      <c r="S485" s="1"/>
      <c r="T485" s="1"/>
      <c r="U485" s="1"/>
      <c r="V485" s="227"/>
      <c r="W485" s="219"/>
      <c r="X485" s="216"/>
      <c r="Y485" s="216"/>
      <c r="Z485" s="216"/>
      <c r="AA485" s="216"/>
      <c r="AB485" s="216"/>
    </row>
    <row r="486" spans="1:28" ht="15.75">
      <c r="A486" s="371"/>
      <c r="B486" s="52" t="s">
        <v>199</v>
      </c>
      <c r="C486" s="1"/>
      <c r="D486" s="60"/>
      <c r="E486" s="60"/>
      <c r="F486" s="201">
        <v>18219.86</v>
      </c>
      <c r="G486" s="192" t="s">
        <v>30</v>
      </c>
      <c r="H486" s="194">
        <v>1659</v>
      </c>
      <c r="I486" s="220" t="s">
        <v>29</v>
      </c>
      <c r="J486" s="192">
        <v>35</v>
      </c>
      <c r="K486" s="195" t="s">
        <v>196</v>
      </c>
      <c r="L486" s="221">
        <f>IF(MID(K486,1,2)=("P."),(ROUND(F486*((H486)+(J486/100)),)),IF(MID(K486,1,2)=("%o"),(ROUND(F486*(((H486)+(J486/100))/1000),)),IF(MID(K486,1,2)=("Ea"),(ROUND(F486*((H486)+(J486/100)),)),ROUND(F486*(((H486)+(J486/100))/100),))))</f>
        <v>302331</v>
      </c>
      <c r="M486" s="222" t="s">
        <v>31</v>
      </c>
      <c r="N486" s="216"/>
      <c r="O486" s="201" t="e">
        <f>Abs!#REF!</f>
        <v>#REF!</v>
      </c>
      <c r="P486" s="192" t="s">
        <v>30</v>
      </c>
      <c r="Q486" s="194">
        <v>1659</v>
      </c>
      <c r="R486" s="220" t="s">
        <v>29</v>
      </c>
      <c r="S486" s="192">
        <v>35</v>
      </c>
      <c r="T486" s="195" t="s">
        <v>196</v>
      </c>
      <c r="U486" s="221" t="e">
        <f>IF(MID(T486,1,2)=("P."),(ROUND(O486*((Q486)+(S486/100)),)),IF(MID(T486,1,2)=("%o"),(ROUND(O486*(((Q486)+(S486/100))/1000),)),IF(MID(T486,1,2)=("Ea"),(ROUND(O486*((Q486)+(S486/100)),)),ROUND(O486*(((Q486)+(S486/100))/100),))))</f>
        <v>#REF!</v>
      </c>
      <c r="V486" s="222" t="s">
        <v>31</v>
      </c>
      <c r="W486" s="224" t="e">
        <f>IF(O486&gt;=F486,(O486-F486),"---")</f>
        <v>#REF!</v>
      </c>
      <c r="X486" s="225" t="e">
        <f>IF(F486&gt;O486,(F486-O486),"---")</f>
        <v>#REF!</v>
      </c>
      <c r="Y486" s="226" t="e">
        <f>IF(U486&gt;L486,(U486-L486),"---")</f>
        <v>#REF!</v>
      </c>
      <c r="Z486" s="226" t="e">
        <f>IF(L486&gt;U486,(L486-U486),"---")</f>
        <v>#REF!</v>
      </c>
      <c r="AA486" s="216"/>
      <c r="AB486" s="216"/>
    </row>
    <row r="487" spans="1:28" ht="15.75">
      <c r="A487" s="371"/>
      <c r="B487" s="52"/>
      <c r="C487" s="1"/>
      <c r="D487" s="60"/>
      <c r="E487" s="60"/>
      <c r="F487" s="201"/>
      <c r="G487" s="192"/>
      <c r="H487" s="194"/>
      <c r="I487" s="220"/>
      <c r="J487" s="192"/>
      <c r="K487" s="195"/>
      <c r="L487" s="221"/>
      <c r="M487" s="222"/>
      <c r="N487" s="216"/>
      <c r="O487" s="201"/>
      <c r="P487" s="192"/>
      <c r="Q487" s="194"/>
      <c r="R487" s="220"/>
      <c r="S487" s="192"/>
      <c r="T487" s="195"/>
      <c r="U487" s="221"/>
      <c r="V487" s="222"/>
      <c r="W487" s="224"/>
      <c r="X487" s="225"/>
      <c r="Y487" s="226"/>
      <c r="Z487" s="226"/>
      <c r="AA487" s="216"/>
      <c r="AB487" s="216"/>
    </row>
    <row r="488" spans="1:28" ht="15">
      <c r="A488" s="371">
        <v>14</v>
      </c>
      <c r="B488" s="189" t="s">
        <v>305</v>
      </c>
      <c r="C488" s="1"/>
      <c r="D488" s="60"/>
      <c r="E488" s="60"/>
      <c r="F488" s="193"/>
      <c r="G488" s="195"/>
      <c r="H488" s="195"/>
      <c r="I488" s="194"/>
      <c r="J488" s="1"/>
      <c r="K488" s="1"/>
      <c r="L488" s="1"/>
      <c r="M488" s="227"/>
      <c r="N488" s="216"/>
      <c r="O488" s="193"/>
      <c r="P488" s="195"/>
      <c r="Q488" s="195"/>
      <c r="R488" s="194"/>
      <c r="S488" s="1"/>
      <c r="T488" s="1"/>
      <c r="U488" s="1"/>
      <c r="V488" s="227"/>
      <c r="W488" s="219"/>
      <c r="X488" s="216"/>
      <c r="Y488" s="216"/>
      <c r="Z488" s="216"/>
      <c r="AA488" s="216"/>
      <c r="AB488" s="216"/>
    </row>
    <row r="489" spans="1:28" ht="15">
      <c r="A489" s="371"/>
      <c r="B489" s="189" t="s">
        <v>323</v>
      </c>
      <c r="C489" s="1"/>
      <c r="D489" s="60"/>
      <c r="E489" s="60"/>
      <c r="F489" s="201">
        <v>6522.39</v>
      </c>
      <c r="G489" s="192" t="s">
        <v>30</v>
      </c>
      <c r="H489" s="194">
        <v>1948</v>
      </c>
      <c r="I489" s="220" t="s">
        <v>29</v>
      </c>
      <c r="J489" s="192">
        <v>10</v>
      </c>
      <c r="K489" s="195" t="s">
        <v>196</v>
      </c>
      <c r="L489" s="221">
        <f>IF(MID(K489,1,2)=("P."),(ROUND(F489*((H489)+(J489/100)),)),IF(MID(K489,1,2)=("%o"),(ROUND(F489*(((H489)+(J489/100))/1000),)),IF(MID(K489,1,2)=("Ea"),(ROUND(F489*((H489)+(J489/100)),)),ROUND(F489*(((H489)+(J489/100))/100),))))</f>
        <v>127063</v>
      </c>
      <c r="M489" s="222" t="s">
        <v>31</v>
      </c>
      <c r="N489" s="216"/>
      <c r="O489" s="201"/>
      <c r="P489" s="192" t="s">
        <v>30</v>
      </c>
      <c r="Q489" s="194">
        <v>1948</v>
      </c>
      <c r="R489" s="220" t="s">
        <v>29</v>
      </c>
      <c r="S489" s="192">
        <v>10</v>
      </c>
      <c r="T489" s="195" t="s">
        <v>196</v>
      </c>
      <c r="U489" s="221">
        <f>IF(MID(T489,1,2)=("P."),(ROUND(O489*((Q489)+(S489/100)),)),IF(MID(T489,1,2)=("%o"),(ROUND(O489*(((Q489)+(S489/100))/1000),)),IF(MID(T489,1,2)=("Ea"),(ROUND(O489*((Q489)+(S489/100)),)),ROUND(O489*(((Q489)+(S489/100))/100),))))</f>
        <v>0</v>
      </c>
      <c r="V489" s="222" t="s">
        <v>31</v>
      </c>
      <c r="W489" s="224" t="str">
        <f>IF(O489&gt;=F489,(O489-F489),"---")</f>
        <v>---</v>
      </c>
      <c r="X489" s="225">
        <f>IF(F489&gt;O489,(F489-O489),"---")</f>
        <v>6522.39</v>
      </c>
      <c r="Y489" s="226" t="str">
        <f>IF(U489&gt;L489,(U489-L489),"---")</f>
        <v>---</v>
      </c>
      <c r="Z489" s="226">
        <f>IF(L489&gt;U489,(L489-U489),"---")</f>
        <v>127063</v>
      </c>
      <c r="AA489" s="216"/>
      <c r="AB489" s="216"/>
    </row>
    <row r="490" spans="1:28" ht="15">
      <c r="A490" s="371"/>
      <c r="B490" s="189"/>
      <c r="C490" s="1"/>
      <c r="D490" s="60"/>
      <c r="E490" s="60"/>
      <c r="F490" s="201"/>
      <c r="G490" s="192"/>
      <c r="H490" s="194"/>
      <c r="I490" s="220"/>
      <c r="J490" s="192"/>
      <c r="K490" s="195"/>
      <c r="L490" s="221"/>
      <c r="M490" s="222"/>
      <c r="N490" s="216"/>
      <c r="O490" s="201"/>
      <c r="P490" s="192"/>
      <c r="Q490" s="194"/>
      <c r="R490" s="220"/>
      <c r="S490" s="192"/>
      <c r="T490" s="195"/>
      <c r="U490" s="221"/>
      <c r="V490" s="222"/>
      <c r="W490" s="224"/>
      <c r="X490" s="225"/>
      <c r="Y490" s="226"/>
      <c r="Z490" s="226"/>
      <c r="AA490" s="216"/>
      <c r="AB490" s="216"/>
    </row>
    <row r="491" spans="1:28" ht="15.75">
      <c r="A491" s="371">
        <v>15</v>
      </c>
      <c r="B491" s="50" t="s">
        <v>200</v>
      </c>
      <c r="C491" s="1"/>
      <c r="D491" s="60"/>
      <c r="E491" s="60"/>
      <c r="F491" s="201"/>
      <c r="G491" s="192"/>
      <c r="H491" s="194"/>
      <c r="I491" s="195"/>
      <c r="J491" s="192"/>
      <c r="K491" s="195"/>
      <c r="L491" s="194"/>
      <c r="M491" s="233"/>
      <c r="N491" s="216"/>
      <c r="O491" s="201"/>
      <c r="P491" s="192"/>
      <c r="Q491" s="194"/>
      <c r="R491" s="195"/>
      <c r="S491" s="192"/>
      <c r="T491" s="195"/>
      <c r="U491" s="194"/>
      <c r="V491" s="233"/>
      <c r="W491" s="219"/>
      <c r="X491" s="216"/>
      <c r="Y491" s="216"/>
      <c r="Z491" s="216"/>
      <c r="AA491" s="216"/>
      <c r="AB491" s="216"/>
    </row>
    <row r="492" spans="1:28" ht="15.75">
      <c r="A492" s="371"/>
      <c r="B492" s="50" t="s">
        <v>201</v>
      </c>
      <c r="C492" s="1"/>
      <c r="D492" s="60"/>
      <c r="E492" s="60"/>
      <c r="F492" s="234">
        <v>126</v>
      </c>
      <c r="G492" s="202" t="s">
        <v>30</v>
      </c>
      <c r="H492" s="235">
        <v>387</v>
      </c>
      <c r="I492" s="236" t="s">
        <v>29</v>
      </c>
      <c r="J492" s="230">
        <v>4</v>
      </c>
      <c r="K492" s="237" t="s">
        <v>16</v>
      </c>
      <c r="L492" s="221">
        <f>IF(MID(K492,1,2)=("P."),(ROUND(F492*((H492)+(J492/100)),)),IF(MID(K492,1,2)=("%o"),(ROUND(F492*(((H492)+(J492/100))/1000),)),IF(MID(K492,1,2)=("Ea"),(ROUND(F492*((H492)+(J492/100)),)),ROUND(F492*(((H492)+(J492/100))/100),))))</f>
        <v>48767</v>
      </c>
      <c r="M492" s="222" t="s">
        <v>31</v>
      </c>
      <c r="N492" s="216"/>
      <c r="O492" s="234" t="e">
        <f>Abs!#REF!</f>
        <v>#REF!</v>
      </c>
      <c r="P492" s="202" t="s">
        <v>30</v>
      </c>
      <c r="Q492" s="235">
        <v>387</v>
      </c>
      <c r="R492" s="236" t="s">
        <v>29</v>
      </c>
      <c r="S492" s="230">
        <v>4</v>
      </c>
      <c r="T492" s="237" t="s">
        <v>16</v>
      </c>
      <c r="U492" s="221" t="e">
        <f>IF(MID(T492,1,2)=("P."),(ROUND(O492*((Q492)+(S492/100)),)),IF(MID(T492,1,2)=("%o"),(ROUND(O492*(((Q492)+(S492/100))/1000),)),IF(MID(T492,1,2)=("Ea"),(ROUND(O492*((Q492)+(S492/100)),)),ROUND(O492*(((Q492)+(S492/100))/100),))))</f>
        <v>#REF!</v>
      </c>
      <c r="V492" s="222" t="s">
        <v>31</v>
      </c>
      <c r="W492" s="224" t="e">
        <f>IF(O492&gt;=F492,(O492-F492),"---")</f>
        <v>#REF!</v>
      </c>
      <c r="X492" s="225" t="e">
        <f>IF(F492&gt;O492,(F492-O492),"---")</f>
        <v>#REF!</v>
      </c>
      <c r="Y492" s="226" t="e">
        <f>IF(U492&gt;L492,(U492-L492),"---")</f>
        <v>#REF!</v>
      </c>
      <c r="Z492" s="226" t="e">
        <f>IF(L492&gt;U492,(L492-U492),"---")</f>
        <v>#REF!</v>
      </c>
      <c r="AA492" s="216"/>
      <c r="AB492" s="216"/>
    </row>
    <row r="493" spans="1:28" ht="15.75">
      <c r="A493" s="371"/>
      <c r="B493" s="50"/>
      <c r="C493" s="1"/>
      <c r="D493" s="60"/>
      <c r="E493" s="60"/>
      <c r="F493" s="234"/>
      <c r="G493" s="202"/>
      <c r="H493" s="235"/>
      <c r="I493" s="236"/>
      <c r="J493" s="230"/>
      <c r="K493" s="237"/>
      <c r="L493" s="221"/>
      <c r="M493" s="222"/>
      <c r="N493" s="216"/>
      <c r="O493" s="234"/>
      <c r="P493" s="202"/>
      <c r="Q493" s="235"/>
      <c r="R493" s="236"/>
      <c r="S493" s="230"/>
      <c r="T493" s="237"/>
      <c r="U493" s="221"/>
      <c r="V493" s="222"/>
      <c r="W493" s="224"/>
      <c r="X493" s="225"/>
      <c r="Y493" s="226"/>
      <c r="Z493" s="226"/>
      <c r="AA493" s="216"/>
      <c r="AB493" s="216"/>
    </row>
    <row r="494" spans="1:28" ht="15.75">
      <c r="A494" s="371">
        <v>16</v>
      </c>
      <c r="B494" s="11" t="s">
        <v>22</v>
      </c>
      <c r="C494" s="1"/>
      <c r="D494" s="60"/>
      <c r="E494" s="60"/>
      <c r="F494" s="193"/>
      <c r="G494" s="195"/>
      <c r="H494" s="195"/>
      <c r="I494" s="194"/>
      <c r="J494" s="1"/>
      <c r="K494" s="1"/>
      <c r="L494" s="1"/>
      <c r="M494" s="239"/>
      <c r="N494" s="216"/>
      <c r="O494" s="193"/>
      <c r="P494" s="195"/>
      <c r="Q494" s="195"/>
      <c r="R494" s="194"/>
      <c r="S494" s="1"/>
      <c r="T494" s="1"/>
      <c r="U494" s="1"/>
      <c r="V494" s="239"/>
      <c r="W494" s="219"/>
      <c r="X494" s="216"/>
      <c r="Y494" s="216"/>
      <c r="Z494" s="216"/>
      <c r="AA494" s="216"/>
      <c r="AB494" s="216"/>
    </row>
    <row r="495" spans="1:28" ht="15.75">
      <c r="A495" s="371"/>
      <c r="B495" s="11" t="s">
        <v>23</v>
      </c>
      <c r="C495" s="1"/>
      <c r="D495" s="60"/>
      <c r="E495" s="60"/>
      <c r="F495" s="197">
        <v>1981.62</v>
      </c>
      <c r="G495" s="192" t="s">
        <v>30</v>
      </c>
      <c r="H495" s="194">
        <v>194</v>
      </c>
      <c r="I495" s="228" t="s">
        <v>29</v>
      </c>
      <c r="J495" s="230">
        <v>16</v>
      </c>
      <c r="K495" s="195" t="s">
        <v>16</v>
      </c>
      <c r="L495" s="221">
        <f>IF(MID(K495,1,2)=("P."),(ROUND(F495*((H495)+(J495/100)),)),IF(MID(K495,1,2)=("%o"),(ROUND(F495*(((H495)+(J495/100))/1000),)),IF(MID(K495,1,2)=("Ea"),(ROUND(F495*((H495)+(J495/100)),)),ROUND(F495*(((H495)+(J495/100))/100),))))</f>
        <v>384751</v>
      </c>
      <c r="M495" s="222" t="s">
        <v>31</v>
      </c>
      <c r="N495" s="216"/>
      <c r="O495" s="197" t="e">
        <f>Abs!#REF!</f>
        <v>#REF!</v>
      </c>
      <c r="P495" s="192" t="s">
        <v>30</v>
      </c>
      <c r="Q495" s="194">
        <v>194</v>
      </c>
      <c r="R495" s="228" t="s">
        <v>29</v>
      </c>
      <c r="S495" s="230">
        <v>16</v>
      </c>
      <c r="T495" s="195" t="s">
        <v>16</v>
      </c>
      <c r="U495" s="221" t="e">
        <f>IF(MID(T495,1,2)=("P."),(ROUND(O495*((Q495)+(S495/100)),)),IF(MID(T495,1,2)=("%o"),(ROUND(O495*(((Q495)+(S495/100))/1000),)),IF(MID(T495,1,2)=("Ea"),(ROUND(O495*((Q495)+(S495/100)),)),ROUND(O495*(((Q495)+(S495/100))/100),))))</f>
        <v>#REF!</v>
      </c>
      <c r="V495" s="222" t="s">
        <v>31</v>
      </c>
      <c r="W495" s="224" t="e">
        <f>IF(O495&gt;=F495,(O495-F495),"---")</f>
        <v>#REF!</v>
      </c>
      <c r="X495" s="225" t="e">
        <f>IF(F495&gt;O495,(F495-O495),"---")</f>
        <v>#REF!</v>
      </c>
      <c r="Y495" s="226" t="e">
        <f>IF(U495&gt;L495,(U495-L495),"---")</f>
        <v>#REF!</v>
      </c>
      <c r="Z495" s="226" t="e">
        <f>IF(L495&gt;U495,(L495-U495),"---")</f>
        <v>#REF!</v>
      </c>
      <c r="AA495" s="216"/>
      <c r="AB495" s="216"/>
    </row>
    <row r="496" spans="1:28" ht="15.75">
      <c r="A496" s="371"/>
      <c r="B496" s="11"/>
      <c r="C496" s="1"/>
      <c r="D496" s="60"/>
      <c r="E496" s="60"/>
      <c r="F496" s="197"/>
      <c r="G496" s="192"/>
      <c r="H496" s="194"/>
      <c r="I496" s="228"/>
      <c r="J496" s="230"/>
      <c r="K496" s="195"/>
      <c r="L496" s="221"/>
      <c r="M496" s="222"/>
      <c r="N496" s="216"/>
      <c r="O496" s="197"/>
      <c r="P496" s="192"/>
      <c r="Q496" s="194"/>
      <c r="R496" s="228"/>
      <c r="S496" s="230"/>
      <c r="T496" s="195"/>
      <c r="U496" s="221"/>
      <c r="V496" s="222"/>
      <c r="W496" s="224"/>
      <c r="X496" s="225"/>
      <c r="Y496" s="226"/>
      <c r="Z496" s="226"/>
      <c r="AA496" s="216"/>
      <c r="AB496" s="216"/>
    </row>
    <row r="497" spans="1:28" ht="15.75">
      <c r="A497" s="371">
        <v>17</v>
      </c>
      <c r="B497" s="11" t="s">
        <v>52</v>
      </c>
      <c r="C497" s="1"/>
      <c r="D497" s="60"/>
      <c r="E497" s="60"/>
      <c r="F497" s="193"/>
      <c r="G497" s="195"/>
      <c r="H497" s="195"/>
      <c r="I497" s="194"/>
      <c r="J497" s="1"/>
      <c r="K497" s="1"/>
      <c r="L497" s="1"/>
      <c r="M497" s="227"/>
      <c r="N497" s="216"/>
      <c r="O497" s="193"/>
      <c r="P497" s="195"/>
      <c r="Q497" s="195"/>
      <c r="R497" s="194"/>
      <c r="S497" s="1"/>
      <c r="T497" s="1"/>
      <c r="U497" s="1"/>
      <c r="V497" s="227"/>
      <c r="W497" s="219"/>
      <c r="X497" s="216"/>
      <c r="Y497" s="216"/>
      <c r="Z497" s="216"/>
      <c r="AA497" s="216"/>
      <c r="AB497" s="216"/>
    </row>
    <row r="498" spans="1:28" ht="15.75">
      <c r="A498" s="371"/>
      <c r="B498" s="11" t="s">
        <v>53</v>
      </c>
      <c r="C498" s="1"/>
      <c r="D498" s="60"/>
      <c r="E498" s="60"/>
      <c r="F498" s="197">
        <v>3440</v>
      </c>
      <c r="G498" s="192" t="s">
        <v>30</v>
      </c>
      <c r="H498" s="194">
        <v>2116</v>
      </c>
      <c r="I498" s="228" t="s">
        <v>29</v>
      </c>
      <c r="J498" s="192">
        <v>41</v>
      </c>
      <c r="K498" s="195" t="s">
        <v>7</v>
      </c>
      <c r="L498" s="221">
        <f>IF(MID(K498,1,2)=("P."),(ROUND(F498*((H498)+(J498/100)),)),IF(MID(K498,1,2)=("%o"),(ROUND(F498*(((H498)+(J498/100))/1000),)),IF(MID(K498,1,2)=("Ea"),(ROUND(F498*((H498)+(J498/100)),)),ROUND(F498*(((H498)+(J498/100))/100),))))</f>
        <v>72805</v>
      </c>
      <c r="M498" s="222" t="s">
        <v>31</v>
      </c>
      <c r="N498" s="216"/>
      <c r="O498" s="197" t="e">
        <f>Abs!#REF!</f>
        <v>#REF!</v>
      </c>
      <c r="P498" s="192" t="s">
        <v>30</v>
      </c>
      <c r="Q498" s="194">
        <v>2116</v>
      </c>
      <c r="R498" s="228" t="s">
        <v>29</v>
      </c>
      <c r="S498" s="192">
        <v>41</v>
      </c>
      <c r="T498" s="195" t="s">
        <v>7</v>
      </c>
      <c r="U498" s="221" t="e">
        <f>IF(MID(T498,1,2)=("P."),(ROUND(O498*((Q498)+(S498/100)),)),IF(MID(T498,1,2)=("%o"),(ROUND(O498*(((Q498)+(S498/100))/1000),)),IF(MID(T498,1,2)=("Ea"),(ROUND(O498*((Q498)+(S498/100)),)),ROUND(O498*(((Q498)+(S498/100))/100),))))</f>
        <v>#REF!</v>
      </c>
      <c r="V498" s="222" t="s">
        <v>31</v>
      </c>
      <c r="W498" s="224" t="e">
        <f>IF(O498&gt;=F498,(O498-F498),"---")</f>
        <v>#REF!</v>
      </c>
      <c r="X498" s="225" t="e">
        <f>IF(F498&gt;O498,(F498-O498),"---")</f>
        <v>#REF!</v>
      </c>
      <c r="Y498" s="226" t="e">
        <f>IF(U498&gt;L498,(U498-L498),"---")</f>
        <v>#REF!</v>
      </c>
      <c r="Z498" s="226" t="e">
        <f>IF(L498&gt;U498,(L498-U498),"---")</f>
        <v>#REF!</v>
      </c>
      <c r="AA498" s="216"/>
      <c r="AB498" s="216"/>
    </row>
    <row r="499" spans="1:28" ht="15.75">
      <c r="A499" s="371"/>
      <c r="B499" s="11"/>
      <c r="C499" s="1"/>
      <c r="D499" s="60"/>
      <c r="E499" s="60"/>
      <c r="F499" s="197"/>
      <c r="G499" s="192"/>
      <c r="H499" s="194"/>
      <c r="I499" s="228"/>
      <c r="J499" s="192"/>
      <c r="K499" s="195"/>
      <c r="L499" s="221"/>
      <c r="M499" s="222"/>
      <c r="N499" s="216"/>
      <c r="O499" s="197"/>
      <c r="P499" s="192"/>
      <c r="Q499" s="194"/>
      <c r="R499" s="228"/>
      <c r="S499" s="192"/>
      <c r="T499" s="195"/>
      <c r="U499" s="221"/>
      <c r="V499" s="222"/>
      <c r="W499" s="224"/>
      <c r="X499" s="225"/>
      <c r="Y499" s="226"/>
      <c r="Z499" s="226"/>
      <c r="AA499" s="216"/>
      <c r="AB499" s="216"/>
    </row>
    <row r="500" spans="1:28" ht="15.75">
      <c r="A500" s="371">
        <v>5</v>
      </c>
      <c r="B500" s="11" t="s">
        <v>3</v>
      </c>
      <c r="C500" s="1"/>
      <c r="D500" s="60"/>
      <c r="E500" s="60"/>
      <c r="F500" s="193"/>
      <c r="G500" s="195"/>
      <c r="H500" s="195"/>
      <c r="I500" s="194"/>
      <c r="J500" s="1"/>
      <c r="K500" s="1"/>
      <c r="L500" s="221"/>
      <c r="M500" s="227"/>
      <c r="N500" s="216"/>
      <c r="O500" s="193"/>
      <c r="P500" s="195"/>
      <c r="Q500" s="195"/>
      <c r="R500" s="194"/>
      <c r="S500" s="1"/>
      <c r="T500" s="1"/>
      <c r="U500" s="221"/>
      <c r="V500" s="227"/>
      <c r="W500" s="219"/>
      <c r="X500" s="216"/>
      <c r="Y500" s="216"/>
      <c r="Z500" s="216"/>
      <c r="AA500" s="216"/>
      <c r="AB500" s="216"/>
    </row>
    <row r="501" spans="1:28" ht="15.75">
      <c r="A501" s="371"/>
      <c r="B501" s="11" t="s">
        <v>46</v>
      </c>
      <c r="C501" s="1"/>
      <c r="D501" s="60"/>
      <c r="E501" s="60"/>
      <c r="F501" s="197">
        <v>3698.24</v>
      </c>
      <c r="G501" s="192" t="s">
        <v>36</v>
      </c>
      <c r="H501" s="194">
        <v>9416</v>
      </c>
      <c r="I501" s="228" t="s">
        <v>29</v>
      </c>
      <c r="J501" s="192">
        <v>28</v>
      </c>
      <c r="K501" s="195" t="s">
        <v>183</v>
      </c>
      <c r="L501" s="221">
        <f>IF(MID(K501,1,2)=("P."),(ROUND(F501*((H501)+(J501/100)),)),IF(MID(K501,1,2)=("%o"),(ROUND(F501*(((H501)+(J501/100))/1000),)),IF(MID(K501,1,2)=("Ea"),(ROUND(F501*((H501)+(J501/100)),)),ROUND(F501*(((H501)+(J501/100))/100),))))</f>
        <v>348237</v>
      </c>
      <c r="M501" s="222" t="s">
        <v>31</v>
      </c>
      <c r="N501" s="216"/>
      <c r="O501" s="197" t="e">
        <f>Abs!#REF!</f>
        <v>#REF!</v>
      </c>
      <c r="P501" s="192" t="s">
        <v>36</v>
      </c>
      <c r="Q501" s="194">
        <v>9416</v>
      </c>
      <c r="R501" s="228" t="s">
        <v>29</v>
      </c>
      <c r="S501" s="192">
        <v>28</v>
      </c>
      <c r="T501" s="195" t="s">
        <v>183</v>
      </c>
      <c r="U501" s="221" t="e">
        <f>IF(MID(T501,1,2)=("P."),(ROUND(O501*((Q501)+(S501/100)),)),IF(MID(T501,1,2)=("%o"),(ROUND(O501*(((Q501)+(S501/100))/1000),)),IF(MID(T501,1,2)=("Ea"),(ROUND(O501*((Q501)+(S501/100)),)),ROUND(O501*(((Q501)+(S501/100))/100),))))</f>
        <v>#REF!</v>
      </c>
      <c r="V501" s="222" t="s">
        <v>31</v>
      </c>
      <c r="W501" s="224" t="e">
        <f>IF(O501&gt;=F501,(O501-F501),"---")</f>
        <v>#REF!</v>
      </c>
      <c r="X501" s="225" t="e">
        <f>IF(F501&gt;O501,(F501-O501),"---")</f>
        <v>#REF!</v>
      </c>
      <c r="Y501" s="226" t="e">
        <f>IF(U501&gt;L501,(U501-L501),"---")</f>
        <v>#REF!</v>
      </c>
      <c r="Z501" s="226" t="e">
        <f>IF(L501&gt;U501,(L501-U501),"---")</f>
        <v>#REF!</v>
      </c>
      <c r="AA501" s="216"/>
      <c r="AB501" s="216"/>
    </row>
    <row r="502" spans="1:28" ht="15">
      <c r="A502" s="371"/>
      <c r="B502" s="1"/>
      <c r="C502" s="1"/>
      <c r="D502" s="60"/>
      <c r="E502" s="60"/>
      <c r="F502" s="60"/>
      <c r="G502" s="60"/>
      <c r="H502" s="60"/>
      <c r="I502" s="60"/>
      <c r="J502" s="60"/>
      <c r="K502" s="60"/>
      <c r="L502" s="60"/>
      <c r="M502" s="229"/>
      <c r="N502" s="216"/>
      <c r="O502" s="60"/>
      <c r="P502" s="60"/>
      <c r="Q502" s="60"/>
      <c r="R502" s="60"/>
      <c r="S502" s="60"/>
      <c r="T502" s="60"/>
      <c r="U502" s="60"/>
      <c r="V502" s="229"/>
      <c r="W502" s="219"/>
      <c r="X502" s="216"/>
      <c r="Y502" s="216"/>
      <c r="Z502" s="216"/>
      <c r="AA502" s="216"/>
      <c r="AB502" s="216"/>
    </row>
    <row r="503" spans="1:28" ht="15.75">
      <c r="A503" s="371">
        <v>13</v>
      </c>
      <c r="B503" s="11" t="s">
        <v>20</v>
      </c>
      <c r="C503" s="1"/>
      <c r="D503" s="60"/>
      <c r="E503" s="60"/>
      <c r="F503" s="193"/>
      <c r="G503" s="195"/>
      <c r="H503" s="195"/>
      <c r="I503" s="194"/>
      <c r="J503" s="1"/>
      <c r="K503" s="1"/>
      <c r="L503" s="1"/>
      <c r="M503" s="227"/>
      <c r="N503" s="216"/>
      <c r="O503" s="193"/>
      <c r="P503" s="195"/>
      <c r="Q503" s="195"/>
      <c r="R503" s="194"/>
      <c r="S503" s="1"/>
      <c r="T503" s="1"/>
      <c r="U503" s="1"/>
      <c r="V503" s="227"/>
      <c r="W503" s="219"/>
      <c r="X503" s="216"/>
      <c r="Y503" s="216"/>
      <c r="Z503" s="216"/>
      <c r="AA503" s="216"/>
      <c r="AB503" s="216"/>
    </row>
    <row r="504" spans="1:28" ht="15.75">
      <c r="A504" s="371"/>
      <c r="B504" s="11" t="s">
        <v>21</v>
      </c>
      <c r="C504" s="1"/>
      <c r="D504" s="60"/>
      <c r="E504" s="60"/>
      <c r="F504" s="201">
        <v>4100.4799999999996</v>
      </c>
      <c r="G504" s="196" t="s">
        <v>30</v>
      </c>
      <c r="H504" s="194">
        <v>3127</v>
      </c>
      <c r="I504" s="220" t="s">
        <v>29</v>
      </c>
      <c r="J504" s="192">
        <v>41</v>
      </c>
      <c r="K504" s="195" t="s">
        <v>7</v>
      </c>
      <c r="L504" s="221">
        <f>IF(MID(K504,1,2)=("P."),(ROUND(F504*((H504)+(J504/100)),)),IF(MID(K504,1,2)=("%o"),(ROUND(F504*(((H504)+(J504/100))/1000),)),IF(MID(K504,1,2)=("Ea"),(ROUND(F504*((H504)+(J504/100)),)),ROUND(F504*(((H504)+(J504/100))/100),))))</f>
        <v>128239</v>
      </c>
      <c r="M504" s="222" t="s">
        <v>31</v>
      </c>
      <c r="N504" s="216"/>
      <c r="O504" s="201" t="e">
        <f>Abs!#REF!</f>
        <v>#REF!</v>
      </c>
      <c r="P504" s="196" t="s">
        <v>30</v>
      </c>
      <c r="Q504" s="194">
        <v>3127</v>
      </c>
      <c r="R504" s="220" t="s">
        <v>29</v>
      </c>
      <c r="S504" s="192">
        <v>41</v>
      </c>
      <c r="T504" s="195" t="s">
        <v>7</v>
      </c>
      <c r="U504" s="221" t="e">
        <f>IF(MID(T504,1,2)=("P."),(ROUND(O504*((Q504)+(S504/100)),)),IF(MID(T504,1,2)=("%o"),(ROUND(O504*(((Q504)+(S504/100))/1000),)),IF(MID(T504,1,2)=("Ea"),(ROUND(O504*((Q504)+(S504/100)),)),ROUND(O504*(((Q504)+(S504/100))/100),))))</f>
        <v>#REF!</v>
      </c>
      <c r="V504" s="222" t="s">
        <v>31</v>
      </c>
      <c r="W504" s="224" t="e">
        <f>IF(O504&gt;=F504,(O504-F504),"---")</f>
        <v>#REF!</v>
      </c>
      <c r="X504" s="225" t="e">
        <f>IF(F504&gt;O504,(F504-O504),"---")</f>
        <v>#REF!</v>
      </c>
      <c r="Y504" s="226" t="e">
        <f>IF(U504&gt;L504,(U504-L504),"---")</f>
        <v>#REF!</v>
      </c>
      <c r="Z504" s="226" t="e">
        <f>IF(L504&gt;U504,(L504-U504),"---")</f>
        <v>#REF!</v>
      </c>
      <c r="AA504" s="216"/>
      <c r="AB504" s="216"/>
    </row>
    <row r="505" spans="1:28" ht="15">
      <c r="A505" s="371"/>
      <c r="B505" s="1"/>
      <c r="C505" s="1"/>
      <c r="D505" s="60"/>
      <c r="E505" s="60"/>
      <c r="F505" s="201"/>
      <c r="G505" s="196"/>
      <c r="H505" s="194"/>
      <c r="I505" s="220"/>
      <c r="J505" s="192"/>
      <c r="K505" s="195"/>
      <c r="L505" s="221"/>
      <c r="M505" s="222"/>
      <c r="N505" s="216"/>
      <c r="O505" s="201"/>
      <c r="P505" s="196"/>
      <c r="Q505" s="194"/>
      <c r="R505" s="220"/>
      <c r="S505" s="192"/>
      <c r="T505" s="195"/>
      <c r="U505" s="221"/>
      <c r="V505" s="222"/>
      <c r="W505" s="219"/>
      <c r="X505" s="216"/>
      <c r="Y505" s="216"/>
      <c r="Z505" s="216"/>
      <c r="AA505" s="216"/>
      <c r="AB505" s="216"/>
    </row>
    <row r="506" spans="1:28" ht="15.75">
      <c r="A506" s="371">
        <v>14</v>
      </c>
      <c r="B506" s="11" t="s">
        <v>143</v>
      </c>
      <c r="C506" s="1"/>
      <c r="D506" s="60"/>
      <c r="E506" s="60"/>
      <c r="F506" s="193"/>
      <c r="G506" s="195"/>
      <c r="H506" s="195"/>
      <c r="I506" s="194"/>
      <c r="J506" s="1"/>
      <c r="K506" s="1"/>
      <c r="L506" s="1"/>
      <c r="M506" s="227"/>
      <c r="N506" s="216"/>
      <c r="O506" s="193"/>
      <c r="P506" s="195"/>
      <c r="Q506" s="195"/>
      <c r="R506" s="194"/>
      <c r="S506" s="1"/>
      <c r="T506" s="1"/>
      <c r="U506" s="1"/>
      <c r="V506" s="227"/>
      <c r="W506" s="219"/>
      <c r="X506" s="216"/>
      <c r="Y506" s="216"/>
      <c r="Z506" s="216"/>
      <c r="AA506" s="216"/>
      <c r="AB506" s="216"/>
    </row>
    <row r="507" spans="1:28" ht="15.75">
      <c r="A507" s="371"/>
      <c r="B507" s="11" t="s">
        <v>144</v>
      </c>
      <c r="C507" s="1"/>
      <c r="D507" s="60"/>
      <c r="E507" s="60"/>
      <c r="F507" s="201">
        <v>7607</v>
      </c>
      <c r="G507" s="192" t="s">
        <v>36</v>
      </c>
      <c r="H507" s="194">
        <v>1948</v>
      </c>
      <c r="I507" s="220" t="s">
        <v>29</v>
      </c>
      <c r="J507" s="230">
        <v>96</v>
      </c>
      <c r="K507" s="195" t="s">
        <v>6</v>
      </c>
      <c r="L507" s="221">
        <f>IF(MID(K507,1,2)=("P."),(ROUND(F507*((H507)+(J507/100)),)),IF(MID(K507,1,2)=("%o"),(ROUND(F507*(((H507)+(J507/100))/1000),)),IF(MID(K507,1,2)=("Ea"),(ROUND(F507*((H507)+(J507/100)),)),ROUND(F507*(((H507)+(J507/100))/100),))))</f>
        <v>148257</v>
      </c>
      <c r="M507" s="222" t="s">
        <v>31</v>
      </c>
      <c r="N507" s="216"/>
      <c r="O507" s="201" t="e">
        <f>Abs!#REF!</f>
        <v>#REF!</v>
      </c>
      <c r="P507" s="192" t="s">
        <v>36</v>
      </c>
      <c r="Q507" s="194">
        <v>1948</v>
      </c>
      <c r="R507" s="220" t="s">
        <v>29</v>
      </c>
      <c r="S507" s="230">
        <v>96</v>
      </c>
      <c r="T507" s="195" t="s">
        <v>6</v>
      </c>
      <c r="U507" s="221" t="e">
        <f>IF(MID(T507,1,2)=("P."),(ROUND(O507*((Q507)+(S507/100)),)),IF(MID(T507,1,2)=("%o"),(ROUND(O507*(((Q507)+(S507/100))/1000),)),IF(MID(T507,1,2)=("Ea"),(ROUND(O507*((Q507)+(S507/100)),)),ROUND(O507*(((Q507)+(S507/100))/100),))))</f>
        <v>#REF!</v>
      </c>
      <c r="V507" s="222" t="s">
        <v>31</v>
      </c>
      <c r="W507" s="224" t="e">
        <f>IF(O507&gt;=F507,(O507-F507),"---")</f>
        <v>#REF!</v>
      </c>
      <c r="X507" s="225" t="e">
        <f>IF(F507&gt;O507,(F507-O507),"---")</f>
        <v>#REF!</v>
      </c>
      <c r="Y507" s="226" t="e">
        <f>IF(U507&gt;L507,(U507-L507),"---")</f>
        <v>#REF!</v>
      </c>
      <c r="Z507" s="226" t="e">
        <f>IF(L507&gt;U507,(L507-U507),"---")</f>
        <v>#REF!</v>
      </c>
      <c r="AA507" s="216"/>
      <c r="AB507" s="1"/>
    </row>
    <row r="508" spans="1:28" ht="15.75">
      <c r="A508" s="371"/>
      <c r="B508" s="11"/>
      <c r="C508" s="1"/>
      <c r="D508" s="60"/>
      <c r="E508" s="60"/>
      <c r="F508" s="201"/>
      <c r="G508" s="192"/>
      <c r="H508" s="194"/>
      <c r="I508" s="220"/>
      <c r="J508" s="230"/>
      <c r="K508" s="195"/>
      <c r="L508" s="221"/>
      <c r="M508" s="222"/>
      <c r="N508" s="216"/>
      <c r="O508" s="201"/>
      <c r="P508" s="192"/>
      <c r="Q508" s="194"/>
      <c r="R508" s="220"/>
      <c r="S508" s="230"/>
      <c r="T508" s="195"/>
      <c r="U508" s="221"/>
      <c r="V508" s="222"/>
      <c r="W508" s="224"/>
      <c r="X508" s="225"/>
      <c r="Y508" s="226"/>
      <c r="Z508" s="226"/>
      <c r="AA508" s="216"/>
      <c r="AB508" s="216"/>
    </row>
    <row r="509" spans="1:28" ht="15.75">
      <c r="A509" s="371">
        <v>15</v>
      </c>
      <c r="B509" s="11" t="s">
        <v>13</v>
      </c>
      <c r="C509" s="60"/>
      <c r="D509" s="60"/>
      <c r="E509" s="60"/>
      <c r="F509" s="193"/>
      <c r="G509" s="231"/>
      <c r="H509" s="194"/>
      <c r="I509" s="1"/>
      <c r="J509" s="192"/>
      <c r="K509" s="195"/>
      <c r="L509" s="232"/>
      <c r="M509" s="233"/>
      <c r="N509" s="216"/>
      <c r="O509" s="193"/>
      <c r="P509" s="231"/>
      <c r="Q509" s="194"/>
      <c r="R509" s="1"/>
      <c r="S509" s="192"/>
      <c r="T509" s="195"/>
      <c r="U509" s="232"/>
      <c r="V509" s="233"/>
      <c r="W509" s="219"/>
      <c r="X509" s="216"/>
      <c r="Y509" s="216"/>
      <c r="Z509" s="216"/>
      <c r="AA509" s="216"/>
      <c r="AB509" s="216"/>
    </row>
    <row r="510" spans="1:28" ht="15.75">
      <c r="A510" s="371"/>
      <c r="B510" s="11" t="s">
        <v>14</v>
      </c>
      <c r="C510" s="60"/>
      <c r="D510" s="60"/>
      <c r="E510" s="60"/>
      <c r="F510" s="197">
        <v>2188.2800000000002</v>
      </c>
      <c r="G510" s="231" t="s">
        <v>36</v>
      </c>
      <c r="H510" s="194">
        <v>15771</v>
      </c>
      <c r="I510" s="220" t="s">
        <v>29</v>
      </c>
      <c r="J510" s="230">
        <v>1</v>
      </c>
      <c r="K510" s="195" t="s">
        <v>183</v>
      </c>
      <c r="L510" s="221">
        <f>IF(MID(K510,1,2)=("P."),(ROUND(F510*((H510)+(J510/100)),)),IF(MID(K510,1,2)=("%o"),(ROUND(F510*(((H510)+(J510/100))/1000),)),IF(MID(K510,1,2)=("Ea"),(ROUND(F510*((H510)+(J510/100)),)),ROUND(F510*(((H510)+(J510/100))/100),))))</f>
        <v>345114</v>
      </c>
      <c r="M510" s="222" t="s">
        <v>31</v>
      </c>
      <c r="N510" s="216"/>
      <c r="O510" s="197" t="e">
        <f>Abs!#REF!</f>
        <v>#REF!</v>
      </c>
      <c r="P510" s="231" t="s">
        <v>36</v>
      </c>
      <c r="Q510" s="194">
        <v>15771</v>
      </c>
      <c r="R510" s="220" t="s">
        <v>29</v>
      </c>
      <c r="S510" s="230">
        <v>1</v>
      </c>
      <c r="T510" s="195" t="s">
        <v>183</v>
      </c>
      <c r="U510" s="221" t="e">
        <f>IF(MID(T510,1,2)=("P."),(ROUND(O510*((Q510)+(S510/100)),)),IF(MID(T510,1,2)=("%o"),(ROUND(O510*(((Q510)+(S510/100))/1000),)),IF(MID(T510,1,2)=("Ea"),(ROUND(O510*((Q510)+(S510/100)),)),ROUND(O510*(((Q510)+(S510/100))/100),))))</f>
        <v>#REF!</v>
      </c>
      <c r="V510" s="222" t="s">
        <v>31</v>
      </c>
      <c r="W510" s="224" t="e">
        <f>IF(O510&gt;=F510,(O510-F510),"---")</f>
        <v>#REF!</v>
      </c>
      <c r="X510" s="225" t="e">
        <f>IF(F510&gt;O510,(F510-O510),"---")</f>
        <v>#REF!</v>
      </c>
      <c r="Y510" s="226" t="e">
        <f>IF(U510&gt;L510,(U510-L510),"---")</f>
        <v>#REF!</v>
      </c>
      <c r="Z510" s="226" t="e">
        <f>IF(L510&gt;U510,(L510-U510),"---")</f>
        <v>#REF!</v>
      </c>
      <c r="AA510" s="216"/>
      <c r="AB510" s="216"/>
    </row>
    <row r="511" spans="1:28" ht="15">
      <c r="A511" s="371"/>
      <c r="B511" s="60"/>
      <c r="C511" s="60"/>
      <c r="D511" s="60"/>
      <c r="E511" s="60"/>
      <c r="F511" s="1"/>
      <c r="G511" s="1"/>
      <c r="H511" s="1"/>
      <c r="I511" s="1"/>
      <c r="J511" s="1"/>
      <c r="K511" s="1"/>
      <c r="L511" s="1"/>
      <c r="M511" s="1"/>
      <c r="N511" s="244"/>
      <c r="O511" s="1"/>
      <c r="P511" s="1"/>
      <c r="Q511" s="1"/>
      <c r="R511" s="1"/>
      <c r="S511" s="1"/>
      <c r="T511" s="1"/>
      <c r="U511" s="1"/>
      <c r="V511" s="1"/>
      <c r="W511" s="244"/>
      <c r="X511" s="1"/>
      <c r="Y511" s="1"/>
      <c r="Z511" s="1"/>
      <c r="AA511" s="1"/>
      <c r="AB511" s="216"/>
    </row>
    <row r="512" spans="1:28" ht="15.75">
      <c r="A512" s="371">
        <v>16</v>
      </c>
      <c r="B512" s="11" t="s">
        <v>332</v>
      </c>
      <c r="C512" s="1"/>
      <c r="D512" s="60"/>
      <c r="E512" s="60"/>
      <c r="F512" s="193"/>
      <c r="G512" s="195"/>
      <c r="H512" s="195"/>
      <c r="I512" s="194"/>
      <c r="J512" s="1"/>
      <c r="K512" s="1"/>
      <c r="L512" s="1"/>
      <c r="M512" s="227"/>
      <c r="N512" s="216"/>
      <c r="O512" s="193"/>
      <c r="P512" s="195"/>
      <c r="Q512" s="195"/>
      <c r="R512" s="194"/>
      <c r="S512" s="1"/>
      <c r="T512" s="1"/>
      <c r="U512" s="1"/>
      <c r="V512" s="227"/>
      <c r="W512" s="219"/>
      <c r="X512" s="216"/>
      <c r="Y512" s="216"/>
      <c r="Z512" s="216"/>
      <c r="AA512" s="216"/>
      <c r="AB512" s="216"/>
    </row>
    <row r="513" spans="1:28" ht="15.75">
      <c r="A513" s="371"/>
      <c r="B513" s="11" t="s">
        <v>333</v>
      </c>
      <c r="C513" s="1"/>
      <c r="D513" s="60"/>
      <c r="E513" s="60"/>
      <c r="F513" s="201">
        <v>13425.16</v>
      </c>
      <c r="G513" s="192" t="s">
        <v>30</v>
      </c>
      <c r="H513" s="194">
        <v>2590</v>
      </c>
      <c r="I513" s="220" t="s">
        <v>29</v>
      </c>
      <c r="J513" s="192">
        <v>50</v>
      </c>
      <c r="K513" s="195" t="s">
        <v>196</v>
      </c>
      <c r="L513" s="221">
        <f>IF(MID(K513,1,2)=("P."),(ROUND(F513*((H513)+(J513/100)),)),IF(MID(K513,1,2)=("%o"),(ROUND(F513*(((H513)+(J513/100))/1000),)),IF(MID(K513,1,2)=("Ea"),(ROUND(F513*((H513)+(J513/100)),)),ROUND(F513*(((H513)+(J513/100))/100),))))</f>
        <v>347779</v>
      </c>
      <c r="M513" s="222" t="s">
        <v>31</v>
      </c>
      <c r="N513" s="216"/>
      <c r="O513" s="201"/>
      <c r="P513" s="192" t="s">
        <v>30</v>
      </c>
      <c r="Q513" s="194">
        <v>2590</v>
      </c>
      <c r="R513" s="220" t="s">
        <v>29</v>
      </c>
      <c r="S513" s="192">
        <v>50</v>
      </c>
      <c r="T513" s="195" t="s">
        <v>196</v>
      </c>
      <c r="U513" s="221">
        <f>IF(MID(T513,1,2)=("P."),(ROUND(O513*((Q513)+(S513/100)),)),IF(MID(T513,1,2)=("%o"),(ROUND(O513*(((Q513)+(S513/100))/1000),)),IF(MID(T513,1,2)=("Ea"),(ROUND(O513*((Q513)+(S513/100)),)),ROUND(O513*(((Q513)+(S513/100))/100),))))</f>
        <v>0</v>
      </c>
      <c r="V513" s="222" t="s">
        <v>31</v>
      </c>
      <c r="W513" s="224" t="str">
        <f>IF(O513&gt;=F513,(O513-F513),"---")</f>
        <v>---</v>
      </c>
      <c r="X513" s="225">
        <f>IF(F513&gt;O513,(F513-O513),"---")</f>
        <v>13425.16</v>
      </c>
      <c r="Y513" s="226" t="str">
        <f>IF(U513&gt;L513,(U513-L513),"---")</f>
        <v>---</v>
      </c>
      <c r="Z513" s="226">
        <f>IF(L513&gt;U513,(L513-U513),"---")</f>
        <v>347779</v>
      </c>
      <c r="AA513" s="216"/>
      <c r="AB513" s="216"/>
    </row>
    <row r="514" spans="1:28" ht="15">
      <c r="A514" s="371"/>
      <c r="B514" s="1"/>
      <c r="C514" s="1"/>
      <c r="D514" s="60"/>
      <c r="E514" s="60"/>
      <c r="F514" s="191"/>
      <c r="G514" s="1"/>
      <c r="H514" s="1"/>
      <c r="I514" s="1"/>
      <c r="J514" s="1"/>
      <c r="K514" s="1"/>
      <c r="L514" s="1"/>
      <c r="M514" s="227"/>
      <c r="N514" s="216"/>
      <c r="O514" s="191"/>
      <c r="P514" s="1"/>
      <c r="Q514" s="1"/>
      <c r="R514" s="1"/>
      <c r="S514" s="1"/>
      <c r="T514" s="1"/>
      <c r="U514" s="1"/>
      <c r="V514" s="227"/>
      <c r="W514" s="219"/>
      <c r="X514" s="216"/>
      <c r="Y514" s="216"/>
      <c r="Z514" s="216"/>
      <c r="AA514" s="216"/>
      <c r="AB514" s="216"/>
    </row>
    <row r="515" spans="1:28" ht="15.75">
      <c r="A515" s="371">
        <v>17</v>
      </c>
      <c r="B515" s="50" t="s">
        <v>191</v>
      </c>
      <c r="C515" s="1"/>
      <c r="D515" s="60"/>
      <c r="E515" s="60"/>
      <c r="F515" s="193"/>
      <c r="G515" s="195"/>
      <c r="H515" s="195"/>
      <c r="I515" s="194"/>
      <c r="J515" s="1"/>
      <c r="K515" s="1"/>
      <c r="L515" s="221"/>
      <c r="M515" s="227"/>
      <c r="N515" s="216"/>
      <c r="O515" s="193"/>
      <c r="P515" s="195"/>
      <c r="Q515" s="195"/>
      <c r="R515" s="194"/>
      <c r="S515" s="1"/>
      <c r="T515" s="1"/>
      <c r="U515" s="221"/>
      <c r="V515" s="227"/>
      <c r="W515" s="219"/>
      <c r="X515" s="216"/>
      <c r="Y515" s="216"/>
      <c r="Z515" s="216"/>
      <c r="AA515" s="216"/>
      <c r="AB515" s="216"/>
    </row>
    <row r="516" spans="1:28" ht="15.75">
      <c r="A516" s="371"/>
      <c r="B516" s="50" t="s">
        <v>190</v>
      </c>
      <c r="C516" s="1"/>
      <c r="D516" s="60"/>
      <c r="E516" s="60"/>
      <c r="F516" s="197"/>
      <c r="G516" s="192" t="s">
        <v>30</v>
      </c>
      <c r="H516" s="194">
        <v>1778</v>
      </c>
      <c r="I516" s="228" t="s">
        <v>29</v>
      </c>
      <c r="J516" s="192">
        <v>50</v>
      </c>
      <c r="K516" s="195" t="s">
        <v>16</v>
      </c>
      <c r="L516" s="221">
        <f>IF(MID(K516,1,2)=("P."),(ROUND(F516*((H516)+(J516/100)),)),IF(MID(K516,1,2)=("%o"),(ROUND(F516*(((H516)+(J516/100))/1000),)),IF(MID(K516,1,2)=("Ea"),(ROUND(F516*((H516)+(J516/100)),)),ROUND(F516*(((H516)+(J516/100))/100),))))</f>
        <v>0</v>
      </c>
      <c r="M516" s="222" t="s">
        <v>31</v>
      </c>
      <c r="N516" s="216"/>
      <c r="O516" s="197" t="e">
        <f>Abs!#REF!</f>
        <v>#REF!</v>
      </c>
      <c r="P516" s="192" t="s">
        <v>30</v>
      </c>
      <c r="Q516" s="194">
        <v>1778</v>
      </c>
      <c r="R516" s="228" t="s">
        <v>29</v>
      </c>
      <c r="S516" s="192">
        <v>50</v>
      </c>
      <c r="T516" s="195" t="s">
        <v>16</v>
      </c>
      <c r="U516" s="221" t="e">
        <f>IF(MID(T516,1,2)=("P."),(ROUND(O516*((Q516)+(S516/100)),)),IF(MID(T516,1,2)=("%o"),(ROUND(O516*(((Q516)+(S516/100))/1000),)),IF(MID(T516,1,2)=("Ea"),(ROUND(O516*((Q516)+(S516/100)),)),ROUND(O516*(((Q516)+(S516/100))/100),))))</f>
        <v>#REF!</v>
      </c>
      <c r="V516" s="222" t="s">
        <v>31</v>
      </c>
      <c r="W516" s="224" t="e">
        <f>IF(O516&gt;=F516,(O516-F516),"---")</f>
        <v>#REF!</v>
      </c>
      <c r="X516" s="225" t="e">
        <f>IF(F516&gt;O516,(F516-O516),"---")</f>
        <v>#REF!</v>
      </c>
      <c r="Y516" s="226" t="e">
        <f>IF(U516&gt;L516,(U516-L516),"---")</f>
        <v>#REF!</v>
      </c>
      <c r="Z516" s="226" t="e">
        <f>IF(L516&gt;U516,(L516-U516),"---")</f>
        <v>#REF!</v>
      </c>
      <c r="AA516" s="216"/>
      <c r="AB516" s="216"/>
    </row>
    <row r="517" spans="1:28" ht="15">
      <c r="A517" s="371"/>
      <c r="B517" s="1"/>
      <c r="C517" s="1"/>
      <c r="D517" s="60"/>
      <c r="E517" s="60"/>
      <c r="F517" s="60"/>
      <c r="G517" s="60"/>
      <c r="H517" s="60"/>
      <c r="I517" s="60"/>
      <c r="J517" s="60"/>
      <c r="K517" s="60"/>
      <c r="L517" s="60"/>
      <c r="M517" s="229"/>
      <c r="N517" s="216"/>
      <c r="O517" s="60"/>
      <c r="P517" s="60"/>
      <c r="Q517" s="60"/>
      <c r="R517" s="60"/>
      <c r="S517" s="60"/>
      <c r="T517" s="60"/>
      <c r="U517" s="60"/>
      <c r="V517" s="229"/>
      <c r="W517" s="219"/>
      <c r="X517" s="216"/>
      <c r="Y517" s="216"/>
      <c r="Z517" s="216"/>
      <c r="AA517" s="216"/>
      <c r="AB517" s="216"/>
    </row>
    <row r="518" spans="1:28" ht="15.75">
      <c r="A518" s="371">
        <v>17</v>
      </c>
      <c r="B518" s="50" t="s">
        <v>202</v>
      </c>
      <c r="C518" s="1"/>
      <c r="D518" s="60"/>
      <c r="E518" s="60"/>
      <c r="F518" s="193"/>
      <c r="G518" s="195"/>
      <c r="H518" s="195"/>
      <c r="I518" s="194"/>
      <c r="J518" s="1"/>
      <c r="K518" s="1"/>
      <c r="L518" s="1"/>
      <c r="M518" s="239"/>
      <c r="N518" s="216"/>
      <c r="O518" s="193"/>
      <c r="P518" s="195"/>
      <c r="Q518" s="195"/>
      <c r="R518" s="194"/>
      <c r="S518" s="1"/>
      <c r="T518" s="1"/>
      <c r="U518" s="1"/>
      <c r="V518" s="239"/>
      <c r="W518" s="219"/>
      <c r="X518" s="216"/>
      <c r="Y518" s="216"/>
      <c r="Z518" s="216"/>
      <c r="AA518" s="216"/>
      <c r="AB518" s="216"/>
    </row>
    <row r="519" spans="1:28" ht="15.75">
      <c r="A519" s="371"/>
      <c r="B519" s="50" t="s">
        <v>203</v>
      </c>
      <c r="C519" s="1"/>
      <c r="D519" s="60"/>
      <c r="E519" s="60"/>
      <c r="F519" s="197"/>
      <c r="G519" s="192" t="s">
        <v>30</v>
      </c>
      <c r="H519" s="194">
        <v>9</v>
      </c>
      <c r="I519" s="228" t="s">
        <v>29</v>
      </c>
      <c r="J519" s="230">
        <v>74</v>
      </c>
      <c r="K519" s="195" t="s">
        <v>16</v>
      </c>
      <c r="L519" s="221">
        <f>IF(MID(K519,1,2)=("P."),(ROUND(F519*((H519)+(J519/100)),)),IF(MID(K519,1,2)=("%o"),(ROUND(F519*(((H519)+(J519/100))/1000),)),IF(MID(K519,1,2)=("Ea"),(ROUND(F519*((H519)+(J519/100)),)),ROUND(F519*(((H519)+(J519/100))/100),))))</f>
        <v>0</v>
      </c>
      <c r="M519" s="222" t="s">
        <v>31</v>
      </c>
      <c r="N519" s="216"/>
      <c r="O519" s="197" t="e">
        <f>Abs!#REF!</f>
        <v>#REF!</v>
      </c>
      <c r="P519" s="192" t="s">
        <v>30</v>
      </c>
      <c r="Q519" s="194">
        <v>9</v>
      </c>
      <c r="R519" s="228" t="s">
        <v>29</v>
      </c>
      <c r="S519" s="230">
        <v>74</v>
      </c>
      <c r="T519" s="195" t="s">
        <v>16</v>
      </c>
      <c r="U519" s="221" t="e">
        <f>IF(MID(T519,1,2)=("P."),(ROUND(O519*((Q519)+(S519/100)),)),IF(MID(T519,1,2)=("%o"),(ROUND(O519*(((Q519)+(S519/100))/1000),)),IF(MID(T519,1,2)=("Ea"),(ROUND(O519*((Q519)+(S519/100)),)),ROUND(O519*(((Q519)+(S519/100))/100),))))</f>
        <v>#REF!</v>
      </c>
      <c r="V519" s="222" t="s">
        <v>31</v>
      </c>
      <c r="W519" s="224" t="e">
        <f>IF(O519&gt;=F519,(O519-F519),"---")</f>
        <v>#REF!</v>
      </c>
      <c r="X519" s="225" t="e">
        <f>IF(F519&gt;O519,(F519-O519),"---")</f>
        <v>#REF!</v>
      </c>
      <c r="Y519" s="226" t="e">
        <f>IF(U519&gt;L519,(U519-L519),"---")</f>
        <v>#REF!</v>
      </c>
      <c r="Z519" s="226" t="e">
        <f>IF(L519&gt;U519,(L519-U519),"---")</f>
        <v>#REF!</v>
      </c>
      <c r="AA519" s="216"/>
      <c r="AB519" s="216"/>
    </row>
    <row r="520" spans="1:28" ht="15">
      <c r="A520" s="371"/>
      <c r="B520" s="1"/>
      <c r="C520" s="1"/>
      <c r="D520" s="60"/>
      <c r="E520" s="60"/>
      <c r="F520" s="197"/>
      <c r="G520" s="192"/>
      <c r="H520" s="194"/>
      <c r="I520" s="228"/>
      <c r="J520" s="230"/>
      <c r="K520" s="195"/>
      <c r="L520" s="221"/>
      <c r="M520" s="222"/>
      <c r="N520" s="216"/>
      <c r="O520" s="197"/>
      <c r="P520" s="192"/>
      <c r="Q520" s="194"/>
      <c r="R520" s="228"/>
      <c r="S520" s="230"/>
      <c r="T520" s="195"/>
      <c r="U520" s="221"/>
      <c r="V520" s="222"/>
      <c r="W520" s="219"/>
      <c r="X520" s="216"/>
      <c r="Y520" s="216"/>
      <c r="Z520" s="216"/>
      <c r="AA520" s="216"/>
      <c r="AB520" s="216"/>
    </row>
    <row r="521" spans="1:28" ht="15.75">
      <c r="A521" s="371">
        <v>18</v>
      </c>
      <c r="B521" s="50" t="s">
        <v>204</v>
      </c>
      <c r="C521" s="1"/>
      <c r="D521" s="193"/>
      <c r="E521" s="195"/>
      <c r="F521" s="195"/>
      <c r="G521" s="194"/>
      <c r="H521" s="1"/>
      <c r="I521" s="1"/>
      <c r="J521" s="1"/>
      <c r="K521" s="1"/>
      <c r="L521" s="216"/>
      <c r="M521" s="218"/>
      <c r="N521" s="216"/>
      <c r="O521" s="195"/>
      <c r="P521" s="194"/>
      <c r="Q521" s="1"/>
      <c r="R521" s="1"/>
      <c r="S521" s="1"/>
      <c r="T521" s="1"/>
      <c r="U521" s="216"/>
      <c r="V521" s="218"/>
      <c r="W521" s="219"/>
      <c r="X521" s="216"/>
      <c r="Y521" s="216"/>
      <c r="Z521" s="216"/>
      <c r="AA521" s="216"/>
      <c r="AB521" s="216"/>
    </row>
    <row r="522" spans="1:28" ht="15.75">
      <c r="A522" s="371"/>
      <c r="B522" s="50" t="s">
        <v>205</v>
      </c>
      <c r="C522" s="1"/>
      <c r="D522" s="60"/>
      <c r="E522" s="60"/>
      <c r="F522" s="201"/>
      <c r="G522" s="192" t="s">
        <v>30</v>
      </c>
      <c r="H522" s="194">
        <v>1887</v>
      </c>
      <c r="I522" s="220" t="s">
        <v>29</v>
      </c>
      <c r="J522" s="192">
        <v>40</v>
      </c>
      <c r="K522" s="195" t="s">
        <v>196</v>
      </c>
      <c r="L522" s="221">
        <f>IF(MID(K522,1,2)=("P."),(ROUND(F522*((H522)+(J522/100)),)),IF(MID(K522,1,2)=("%o"),(ROUND(F522*(((H522)+(J522/100))/1000),)),IF(MID(K522,1,2)=("Ea"),(ROUND(F522*((H522)+(J522/100)),)),ROUND(F522*(((H522)+(J522/100))/100),))))</f>
        <v>0</v>
      </c>
      <c r="M522" s="222" t="s">
        <v>31</v>
      </c>
      <c r="N522" s="216"/>
      <c r="O522" s="201" t="e">
        <f>Abs!#REF!</f>
        <v>#REF!</v>
      </c>
      <c r="P522" s="192" t="s">
        <v>30</v>
      </c>
      <c r="Q522" s="194">
        <v>1887</v>
      </c>
      <c r="R522" s="220" t="s">
        <v>29</v>
      </c>
      <c r="S522" s="192">
        <v>40</v>
      </c>
      <c r="T522" s="195" t="s">
        <v>196</v>
      </c>
      <c r="U522" s="221" t="e">
        <f>IF(MID(T522,1,2)=("P."),(ROUND(O522*((Q522)+(S522/100)),)),IF(MID(T522,1,2)=("%o"),(ROUND(O522*(((Q522)+(S522/100))/1000),)),IF(MID(T522,1,2)=("Ea"),(ROUND(O522*((Q522)+(S522/100)),)),ROUND(O522*(((Q522)+(S522/100))/100),))))</f>
        <v>#REF!</v>
      </c>
      <c r="V522" s="222" t="s">
        <v>31</v>
      </c>
      <c r="W522" s="224" t="e">
        <f>IF(O522&gt;=F522,(O522-F522),"---")</f>
        <v>#REF!</v>
      </c>
      <c r="X522" s="225" t="e">
        <f>IF(F522&gt;O522,(F522-O522),"---")</f>
        <v>#REF!</v>
      </c>
      <c r="Y522" s="226" t="e">
        <f>IF(U522&gt;L522,(U522-L522),"---")</f>
        <v>#REF!</v>
      </c>
      <c r="Z522" s="226" t="e">
        <f>IF(L522&gt;U522,(L522-U522),"---")</f>
        <v>#REF!</v>
      </c>
      <c r="AA522" s="216"/>
      <c r="AB522" s="216"/>
    </row>
    <row r="523" spans="1:28" ht="15">
      <c r="A523" s="371"/>
      <c r="B523" s="1"/>
      <c r="C523" s="1"/>
      <c r="D523" s="60"/>
      <c r="E523" s="60"/>
      <c r="F523" s="191"/>
      <c r="G523" s="1"/>
      <c r="H523" s="1"/>
      <c r="I523" s="1"/>
      <c r="J523" s="1"/>
      <c r="K523" s="1"/>
      <c r="L523" s="1"/>
      <c r="M523" s="227"/>
      <c r="N523" s="216"/>
      <c r="O523" s="191"/>
      <c r="P523" s="1"/>
      <c r="Q523" s="1"/>
      <c r="R523" s="1"/>
      <c r="S523" s="1"/>
      <c r="T523" s="1"/>
      <c r="U523" s="1"/>
      <c r="V523" s="227"/>
      <c r="W523" s="219"/>
      <c r="X523" s="216"/>
      <c r="Y523" s="216"/>
      <c r="Z523" s="216"/>
      <c r="AA523" s="216"/>
      <c r="AB523" s="216"/>
    </row>
    <row r="524" spans="1:28" ht="15.75">
      <c r="A524" s="371">
        <v>19</v>
      </c>
      <c r="B524" s="11" t="s">
        <v>4</v>
      </c>
      <c r="C524" s="1"/>
      <c r="D524" s="60"/>
      <c r="E524" s="60"/>
      <c r="F524" s="193"/>
      <c r="G524" s="195"/>
      <c r="H524" s="195"/>
      <c r="I524" s="194"/>
      <c r="J524" s="1"/>
      <c r="K524" s="1"/>
      <c r="L524" s="1"/>
      <c r="M524" s="227"/>
      <c r="N524" s="216"/>
      <c r="O524" s="193"/>
      <c r="P524" s="195"/>
      <c r="Q524" s="195"/>
      <c r="R524" s="194"/>
      <c r="S524" s="1"/>
      <c r="T524" s="1"/>
      <c r="U524" s="1"/>
      <c r="V524" s="227"/>
      <c r="W524" s="219"/>
      <c r="X524" s="216"/>
      <c r="Y524" s="216"/>
      <c r="Z524" s="216"/>
      <c r="AA524" s="216"/>
      <c r="AB524" s="216"/>
    </row>
    <row r="525" spans="1:28" ht="15.75">
      <c r="A525" s="371"/>
      <c r="B525" s="11" t="s">
        <v>5</v>
      </c>
      <c r="C525" s="1"/>
      <c r="D525" s="60"/>
      <c r="E525" s="60"/>
      <c r="F525" s="201"/>
      <c r="G525" s="192" t="s">
        <v>36</v>
      </c>
      <c r="H525" s="194">
        <v>12595</v>
      </c>
      <c r="I525" s="220" t="s">
        <v>29</v>
      </c>
      <c r="J525" s="192">
        <v>0</v>
      </c>
      <c r="K525" s="195" t="s">
        <v>6</v>
      </c>
      <c r="L525" s="221">
        <f>IF(MID(K525,1,2)=("P."),(ROUND(F525*((H525)+(J525/100)),)),IF(MID(K525,1,2)=("%o"),(ROUND(F525*(((H525)+(J525/100))/1000),)),IF(MID(K525,1,2)=("Ea"),(ROUND(F525*((H525)+(J525/100)),)),ROUND(F525*(((H525)+(J525/100))/100),))))</f>
        <v>0</v>
      </c>
      <c r="M525" s="222" t="s">
        <v>31</v>
      </c>
      <c r="N525" s="216"/>
      <c r="O525" s="201" t="e">
        <f>Abs!#REF!</f>
        <v>#REF!</v>
      </c>
      <c r="P525" s="192" t="s">
        <v>36</v>
      </c>
      <c r="Q525" s="194">
        <v>12595</v>
      </c>
      <c r="R525" s="220" t="s">
        <v>29</v>
      </c>
      <c r="S525" s="192">
        <v>0</v>
      </c>
      <c r="T525" s="195" t="s">
        <v>6</v>
      </c>
      <c r="U525" s="221" t="e">
        <f>IF(MID(T525,1,2)=("P."),(ROUND(O525*((Q525)+(S525/100)),)),IF(MID(T525,1,2)=("%o"),(ROUND(O525*(((Q525)+(S525/100))/1000),)),IF(MID(T525,1,2)=("Ea"),(ROUND(O525*((Q525)+(S525/100)),)),ROUND(O525*(((Q525)+(S525/100))/100),))))</f>
        <v>#REF!</v>
      </c>
      <c r="V525" s="222" t="s">
        <v>31</v>
      </c>
      <c r="W525" s="224" t="e">
        <f>IF(O525&gt;=F525,(O525-F525),"---")</f>
        <v>#REF!</v>
      </c>
      <c r="X525" s="225" t="e">
        <f>IF(F525&gt;O525,(F525-O525),"---")</f>
        <v>#REF!</v>
      </c>
      <c r="Y525" s="226" t="e">
        <f>IF(U525&gt;L525,(U525-L525),"---")</f>
        <v>#REF!</v>
      </c>
      <c r="Z525" s="226" t="e">
        <f>IF(L525&gt;U525,(L525-U525),"---")</f>
        <v>#REF!</v>
      </c>
      <c r="AA525" s="216"/>
      <c r="AB525" s="216"/>
    </row>
    <row r="526" spans="1:28" ht="15.75">
      <c r="A526" s="371"/>
      <c r="B526" s="11"/>
      <c r="C526" s="1"/>
      <c r="D526" s="60"/>
      <c r="E526" s="60"/>
      <c r="F526" s="201"/>
      <c r="G526" s="192"/>
      <c r="H526" s="194"/>
      <c r="I526" s="220"/>
      <c r="J526" s="192"/>
      <c r="K526" s="195"/>
      <c r="L526" s="221"/>
      <c r="M526" s="222"/>
      <c r="N526" s="216"/>
      <c r="O526" s="201"/>
      <c r="P526" s="192"/>
      <c r="Q526" s="194"/>
      <c r="R526" s="220"/>
      <c r="S526" s="192"/>
      <c r="T526" s="195"/>
      <c r="U526" s="221"/>
      <c r="V526" s="245"/>
      <c r="W526" s="224"/>
      <c r="X526" s="225"/>
      <c r="Y526" s="226"/>
      <c r="Z526" s="226"/>
      <c r="AA526" s="216"/>
      <c r="AB526" s="216"/>
    </row>
    <row r="527" spans="1:28" ht="15.75">
      <c r="A527" s="371">
        <v>20</v>
      </c>
      <c r="B527" s="11" t="s">
        <v>15</v>
      </c>
      <c r="C527" s="1"/>
      <c r="D527" s="60"/>
      <c r="E527" s="60"/>
      <c r="F527" s="193"/>
      <c r="G527" s="195"/>
      <c r="H527" s="195"/>
      <c r="I527" s="194"/>
      <c r="J527" s="1"/>
      <c r="K527" s="1"/>
      <c r="L527" s="1"/>
      <c r="M527" s="227"/>
      <c r="N527" s="216"/>
      <c r="O527" s="193"/>
      <c r="P527" s="195"/>
      <c r="Q527" s="195"/>
      <c r="R527" s="194"/>
      <c r="S527" s="1"/>
      <c r="T527" s="1"/>
      <c r="U527" s="1"/>
      <c r="V527" s="227"/>
      <c r="W527" s="219"/>
      <c r="X527" s="216"/>
      <c r="Y527" s="216"/>
      <c r="Z527" s="216"/>
      <c r="AA527" s="216"/>
      <c r="AB527" s="216"/>
    </row>
    <row r="528" spans="1:28" ht="15.75">
      <c r="A528" s="371"/>
      <c r="B528" s="11" t="s">
        <v>47</v>
      </c>
      <c r="C528" s="1"/>
      <c r="D528" s="60"/>
      <c r="E528" s="60"/>
      <c r="F528" s="201"/>
      <c r="G528" s="192" t="s">
        <v>30</v>
      </c>
      <c r="H528" s="194">
        <v>3015</v>
      </c>
      <c r="I528" s="220" t="s">
        <v>29</v>
      </c>
      <c r="J528" s="192">
        <v>76</v>
      </c>
      <c r="K528" s="195" t="s">
        <v>196</v>
      </c>
      <c r="L528" s="221">
        <f>IF(MID(K528,1,2)=("P."),(ROUND(F528*((H528)+(J528/100)),)),IF(MID(K528,1,2)=("%o"),(ROUND(F528*(((H528)+(J528/100))/1000),)),IF(MID(K528,1,2)=("Ea"),(ROUND(F528*((H528)+(J528/100)),)),ROUND(F528*(((H528)+(J528/100))/100),))))</f>
        <v>0</v>
      </c>
      <c r="M528" s="222" t="s">
        <v>31</v>
      </c>
      <c r="N528" s="216"/>
      <c r="O528" s="201" t="e">
        <f>Abs!#REF!</f>
        <v>#REF!</v>
      </c>
      <c r="P528" s="192" t="s">
        <v>30</v>
      </c>
      <c r="Q528" s="194">
        <v>3015</v>
      </c>
      <c r="R528" s="220" t="s">
        <v>29</v>
      </c>
      <c r="S528" s="192">
        <v>76</v>
      </c>
      <c r="T528" s="195" t="s">
        <v>196</v>
      </c>
      <c r="U528" s="221" t="e">
        <f>IF(MID(T528,1,2)=("P."),(ROUND(O528*((Q528)+(S528/100)),)),IF(MID(T528,1,2)=("%o"),(ROUND(O528*(((Q528)+(S528/100))/1000),)),IF(MID(T528,1,2)=("Ea"),(ROUND(O528*((Q528)+(S528/100)),)),ROUND(O528*(((Q528)+(S528/100))/100),))))</f>
        <v>#REF!</v>
      </c>
      <c r="V528" s="222" t="s">
        <v>31</v>
      </c>
      <c r="W528" s="224" t="e">
        <f>IF(O528&gt;=F528,(O528-F528),"---")</f>
        <v>#REF!</v>
      </c>
      <c r="X528" s="225" t="e">
        <f>IF(F528&gt;O528,(F528-O528),"---")</f>
        <v>#REF!</v>
      </c>
      <c r="Y528" s="226" t="e">
        <f>IF(U528&gt;L528,(U528-L528),"---")</f>
        <v>#REF!</v>
      </c>
      <c r="Z528" s="226" t="e">
        <f>IF(L528&gt;U528,(L528-U528),"---")</f>
        <v>#REF!</v>
      </c>
      <c r="AA528" s="216"/>
      <c r="AB528" s="216"/>
    </row>
    <row r="529" spans="1:28" ht="15">
      <c r="A529" s="371"/>
      <c r="B529" s="1"/>
      <c r="C529" s="1"/>
      <c r="D529" s="60"/>
      <c r="E529" s="60"/>
      <c r="F529" s="191"/>
      <c r="G529" s="195"/>
      <c r="H529" s="195"/>
      <c r="I529" s="194"/>
      <c r="J529" s="1"/>
      <c r="K529" s="193" t="s">
        <v>48</v>
      </c>
      <c r="L529" s="240" t="e">
        <f>SUM(L471+L489+L498+L492+L486+L483+L480+L477+L474+L468+L495+L465+L463+L513+L510+L507+L504+L501+L454+L448+#REF!+#REF!)</f>
        <v>#REF!</v>
      </c>
      <c r="M529" s="241" t="s">
        <v>31</v>
      </c>
      <c r="N529" s="216"/>
      <c r="O529" s="193"/>
      <c r="P529" s="195"/>
      <c r="Q529" s="195"/>
      <c r="R529" s="194"/>
      <c r="S529" s="1"/>
      <c r="T529" s="193" t="s">
        <v>48</v>
      </c>
      <c r="U529" s="240" t="e">
        <f>SUM(U447:U528)</f>
        <v>#REF!</v>
      </c>
      <c r="V529" s="242" t="s">
        <v>31</v>
      </c>
      <c r="W529" s="224">
        <f>IF(O529&gt;=F529,(O529-F529),"---")</f>
        <v>0</v>
      </c>
      <c r="X529" s="225" t="str">
        <f>IF(F529&gt;O529,(F529-O529),"---")</f>
        <v>---</v>
      </c>
      <c r="Y529" s="240" t="e">
        <f>SUM(Y447:Y528)</f>
        <v>#REF!</v>
      </c>
      <c r="Z529" s="369" t="e">
        <f>SUM(Z447:Z528)</f>
        <v>#REF!</v>
      </c>
      <c r="AA529" s="216"/>
      <c r="AB529" s="216"/>
    </row>
    <row r="530" spans="1:28" ht="15">
      <c r="A530" s="216"/>
      <c r="B530" s="216"/>
      <c r="C530" s="216"/>
      <c r="D530" s="216"/>
      <c r="E530" s="216"/>
      <c r="F530" s="363" t="s">
        <v>334</v>
      </c>
      <c r="G530" s="216"/>
      <c r="H530" s="216"/>
      <c r="I530" s="216"/>
      <c r="J530" s="216"/>
      <c r="K530" s="216"/>
      <c r="L530" s="366">
        <v>836725</v>
      </c>
      <c r="M530" s="241" t="s">
        <v>31</v>
      </c>
      <c r="N530" s="216"/>
      <c r="O530" s="193"/>
      <c r="P530" s="195"/>
      <c r="Q530" s="195"/>
      <c r="R530" s="194"/>
      <c r="S530" s="1"/>
      <c r="T530" s="1"/>
      <c r="U530" s="1"/>
      <c r="V530" s="1"/>
      <c r="W530" s="219"/>
      <c r="X530" s="216"/>
      <c r="Y530" s="216"/>
      <c r="Z530" s="216"/>
      <c r="AA530" s="216"/>
      <c r="AB530" s="216"/>
    </row>
    <row r="531" spans="1:28" ht="15">
      <c r="A531" s="216"/>
      <c r="B531" s="216"/>
      <c r="C531" s="216"/>
      <c r="D531" s="216"/>
      <c r="E531" s="216"/>
      <c r="F531" s="217"/>
      <c r="G531" s="216"/>
      <c r="H531" s="216"/>
      <c r="I531" s="216"/>
      <c r="J531" s="216"/>
      <c r="K531" s="365" t="s">
        <v>286</v>
      </c>
      <c r="L531" s="364" t="e">
        <f>SUM(L529-L530)</f>
        <v>#REF!</v>
      </c>
      <c r="M531" s="266" t="s">
        <v>31</v>
      </c>
      <c r="N531" s="216"/>
      <c r="O531" s="193"/>
      <c r="P531" s="195"/>
      <c r="Q531" s="195"/>
      <c r="R531" s="194"/>
      <c r="S531" s="1"/>
      <c r="T531" s="1"/>
      <c r="U531" s="1"/>
      <c r="V531" s="1"/>
      <c r="W531" s="219"/>
      <c r="X531" s="216"/>
      <c r="Y531" s="216"/>
      <c r="Z531" s="216"/>
      <c r="AA531" s="216"/>
      <c r="AB531" s="216"/>
    </row>
    <row r="532" spans="1:28" ht="15">
      <c r="A532" s="216"/>
      <c r="B532" s="216"/>
      <c r="C532" s="216"/>
      <c r="D532" s="216"/>
      <c r="E532" s="216"/>
      <c r="F532" s="363" t="s">
        <v>335</v>
      </c>
      <c r="G532" s="216"/>
      <c r="H532" s="216"/>
      <c r="I532" s="216"/>
      <c r="J532" s="216"/>
      <c r="K532" s="216"/>
      <c r="L532" s="366">
        <v>477274</v>
      </c>
      <c r="M532" s="266" t="s">
        <v>31</v>
      </c>
      <c r="N532" s="216"/>
      <c r="O532" s="193"/>
      <c r="P532" s="195"/>
      <c r="Q532" s="195"/>
      <c r="R532" s="194"/>
      <c r="S532" s="1"/>
      <c r="T532" s="1"/>
      <c r="U532" s="1"/>
      <c r="V532" s="1"/>
      <c r="W532" s="219"/>
      <c r="X532" s="216"/>
      <c r="Y532" s="216"/>
      <c r="Z532" s="216"/>
      <c r="AA532" s="216"/>
      <c r="AB532" s="1"/>
    </row>
    <row r="533" spans="1:28" ht="15">
      <c r="A533" s="216"/>
      <c r="B533" s="216"/>
      <c r="C533" s="216"/>
      <c r="D533" s="216"/>
      <c r="E533" s="216"/>
      <c r="F533" s="217"/>
      <c r="G533" s="216"/>
      <c r="H533" s="216"/>
      <c r="I533" s="216"/>
      <c r="J533" s="216"/>
      <c r="K533" s="365" t="s">
        <v>286</v>
      </c>
      <c r="L533" s="364" t="e">
        <f>SUM(L531:L532)</f>
        <v>#REF!</v>
      </c>
      <c r="M533" s="266" t="s">
        <v>31</v>
      </c>
      <c r="N533" s="216"/>
      <c r="O533" s="193"/>
      <c r="P533" s="195"/>
      <c r="Q533" s="195"/>
      <c r="R533" s="194"/>
      <c r="S533" s="1"/>
      <c r="T533" s="1"/>
      <c r="U533" s="1"/>
      <c r="V533" s="1"/>
      <c r="W533" s="219"/>
      <c r="X533" s="216"/>
      <c r="Y533" s="216"/>
      <c r="Z533" s="216"/>
      <c r="AA533" s="216"/>
      <c r="AB533" s="1"/>
    </row>
    <row r="534" spans="1:28" ht="15">
      <c r="A534" s="216"/>
      <c r="B534" s="216"/>
      <c r="C534" s="216"/>
      <c r="D534" s="216"/>
      <c r="E534" s="216"/>
      <c r="F534" s="217"/>
      <c r="G534" s="367" t="s">
        <v>336</v>
      </c>
      <c r="H534" s="216"/>
      <c r="I534" s="216"/>
      <c r="J534" s="216"/>
      <c r="K534" s="216"/>
      <c r="L534" s="368">
        <v>428340</v>
      </c>
      <c r="M534" s="266" t="s">
        <v>31</v>
      </c>
      <c r="N534" s="216"/>
      <c r="O534" s="193"/>
      <c r="P534" s="195"/>
      <c r="Q534" s="195"/>
      <c r="R534" s="194"/>
      <c r="S534" s="1"/>
      <c r="T534" s="1"/>
      <c r="U534" s="1"/>
      <c r="V534" s="1"/>
      <c r="W534" s="219"/>
      <c r="X534" s="216"/>
      <c r="Y534" s="216"/>
      <c r="Z534" s="216"/>
      <c r="AA534" s="216"/>
      <c r="AB534" s="216"/>
    </row>
    <row r="535" spans="1:28" ht="15">
      <c r="A535" s="216"/>
      <c r="B535" s="216"/>
      <c r="C535" s="216"/>
      <c r="D535" s="216"/>
      <c r="E535" s="216"/>
      <c r="F535" s="217"/>
      <c r="G535" s="216"/>
      <c r="H535" s="216"/>
      <c r="I535" s="216"/>
      <c r="J535" s="216"/>
      <c r="K535" s="365" t="s">
        <v>286</v>
      </c>
      <c r="L535" s="364" t="e">
        <f>SUM(L533:L534)</f>
        <v>#REF!</v>
      </c>
      <c r="M535" s="266" t="s">
        <v>31</v>
      </c>
      <c r="N535" s="216"/>
      <c r="O535" s="193"/>
      <c r="P535" s="195"/>
      <c r="Q535" s="195"/>
      <c r="R535" s="194"/>
      <c r="S535" s="1"/>
      <c r="T535" s="1"/>
      <c r="U535" s="1"/>
      <c r="V535" s="1"/>
      <c r="W535" s="219"/>
      <c r="X535" s="216"/>
      <c r="Y535" s="216"/>
      <c r="Z535" s="216"/>
      <c r="AA535" s="216"/>
      <c r="AB535" s="1"/>
    </row>
    <row r="536" spans="1:28" ht="15.75">
      <c r="A536" s="371"/>
      <c r="B536" s="3" t="s">
        <v>206</v>
      </c>
      <c r="C536" s="1"/>
      <c r="D536" s="1"/>
      <c r="E536" s="1"/>
      <c r="F536" s="200"/>
      <c r="G536" s="192"/>
      <c r="H536" s="194"/>
      <c r="I536" s="228"/>
      <c r="J536" s="192"/>
      <c r="K536" s="195"/>
      <c r="L536" s="221"/>
      <c r="M536" s="222"/>
      <c r="N536" s="1"/>
      <c r="O536" s="1"/>
      <c r="P536" s="1"/>
      <c r="Q536" s="1"/>
      <c r="R536" s="1"/>
      <c r="S536" s="1"/>
      <c r="T536" s="1"/>
      <c r="U536" s="1"/>
      <c r="V536" s="1"/>
      <c r="W536" s="244"/>
      <c r="X536" s="1"/>
      <c r="Y536" s="1"/>
      <c r="Z536" s="1"/>
      <c r="AA536" s="1"/>
      <c r="AB536" s="1"/>
    </row>
    <row r="537" spans="1:28" ht="15.75">
      <c r="A537" s="371">
        <v>1</v>
      </c>
      <c r="B537" s="11" t="s">
        <v>207</v>
      </c>
      <c r="C537" s="1"/>
      <c r="D537" s="1"/>
      <c r="E537" s="1"/>
      <c r="F537" s="200"/>
      <c r="G537" s="192"/>
      <c r="H537" s="194"/>
      <c r="I537" s="228"/>
      <c r="J537" s="192"/>
      <c r="K537" s="195"/>
      <c r="L537" s="221"/>
      <c r="M537" s="222"/>
      <c r="N537" s="1"/>
      <c r="O537" s="1"/>
      <c r="P537" s="1"/>
      <c r="Q537" s="1"/>
      <c r="R537" s="1"/>
      <c r="S537" s="1"/>
      <c r="T537" s="1"/>
      <c r="U537" s="1"/>
      <c r="V537" s="1"/>
      <c r="W537" s="244"/>
      <c r="X537" s="1"/>
      <c r="Y537" s="1"/>
      <c r="Z537" s="1"/>
      <c r="AA537" s="1"/>
      <c r="AB537" s="1"/>
    </row>
    <row r="538" spans="1:28" ht="15.75">
      <c r="A538" s="371"/>
      <c r="B538" s="11" t="s">
        <v>208</v>
      </c>
      <c r="C538" s="1"/>
      <c r="D538" s="1"/>
      <c r="E538" s="1"/>
      <c r="F538" s="201">
        <v>134.75</v>
      </c>
      <c r="G538" s="192" t="s">
        <v>30</v>
      </c>
      <c r="H538" s="194">
        <v>710</v>
      </c>
      <c r="I538" s="220" t="s">
        <v>29</v>
      </c>
      <c r="J538" s="192">
        <v>0</v>
      </c>
      <c r="K538" s="195" t="s">
        <v>16</v>
      </c>
      <c r="L538" s="221">
        <f>IF(MID(K538,1,2)=("P."),(ROUND(F538*((H538)+(J538/100)),)),IF(MID(K538,1,2)=("%o"),(ROUND(F538*(((H538)+(J538/100))/1000),)),IF(MID(K538,1,2)=("Ea"),(ROUND(F538*((H538)+(J538/100)),)),ROUND(F538*(((H538)+(J538/100))/100),))))</f>
        <v>95673</v>
      </c>
      <c r="M538" s="222" t="s">
        <v>31</v>
      </c>
      <c r="N538" s="216"/>
      <c r="O538" s="201"/>
      <c r="P538" s="192" t="s">
        <v>30</v>
      </c>
      <c r="Q538" s="194">
        <v>34520</v>
      </c>
      <c r="R538" s="220" t="s">
        <v>29</v>
      </c>
      <c r="S538" s="192">
        <v>31</v>
      </c>
      <c r="T538" s="195" t="s">
        <v>196</v>
      </c>
      <c r="U538" s="221">
        <f>IF(MID(T538,1,2)=("P."),(ROUND(O538*((Q538)+(S538/100)),)),IF(MID(T538,1,2)=("%o"),(ROUND(O538*(((Q538)+(S538/100))/1000),)),IF(MID(T538,1,2)=("Ea"),(ROUND(O538*((Q538)+(S538/100)),)),ROUND(O538*(((Q538)+(S538/100))/100),))))</f>
        <v>0</v>
      </c>
      <c r="V538" s="222" t="s">
        <v>31</v>
      </c>
      <c r="W538" s="224" t="str">
        <f>IF(O538&gt;=F538,(O538-F538),"---")</f>
        <v>---</v>
      </c>
      <c r="X538" s="225">
        <f>IF(F538&gt;O538,(F538-O538),"---")</f>
        <v>134.75</v>
      </c>
      <c r="Y538" s="226" t="str">
        <f>IF(U538&gt;L538,(U538-L538),"---")</f>
        <v>---</v>
      </c>
      <c r="Z538" s="226">
        <f>IF(L538&gt;U538,(L538-U538),"---")</f>
        <v>95673</v>
      </c>
      <c r="AA538" s="216"/>
      <c r="AB538" s="216"/>
    </row>
    <row r="539" spans="1:28" ht="15">
      <c r="A539" s="371"/>
      <c r="B539" s="183"/>
      <c r="C539" s="1"/>
      <c r="D539" s="1"/>
      <c r="E539" s="1"/>
      <c r="F539" s="200"/>
      <c r="G539" s="192"/>
      <c r="H539" s="194"/>
      <c r="I539" s="228"/>
      <c r="J539" s="192"/>
      <c r="K539" s="195"/>
      <c r="L539" s="221"/>
      <c r="M539" s="222"/>
      <c r="N539" s="1"/>
      <c r="O539" s="1"/>
      <c r="P539" s="1"/>
      <c r="Q539" s="1"/>
      <c r="R539" s="1"/>
      <c r="S539" s="1"/>
      <c r="T539" s="1"/>
      <c r="U539" s="1"/>
      <c r="V539" s="1"/>
      <c r="W539" s="244"/>
      <c r="X539" s="1"/>
      <c r="Y539" s="1"/>
      <c r="Z539" s="1"/>
      <c r="AA539" s="1"/>
      <c r="AB539" s="1"/>
    </row>
    <row r="540" spans="1:28" ht="15.75">
      <c r="A540" s="371">
        <v>2</v>
      </c>
      <c r="B540" s="11" t="s">
        <v>209</v>
      </c>
      <c r="C540" s="1"/>
      <c r="D540" s="1"/>
      <c r="E540" s="1"/>
      <c r="F540" s="200"/>
      <c r="G540" s="192"/>
      <c r="H540" s="194"/>
      <c r="I540" s="228"/>
      <c r="J540" s="192"/>
      <c r="K540" s="195"/>
      <c r="L540" s="221"/>
      <c r="M540" s="222"/>
      <c r="N540" s="1"/>
      <c r="O540" s="1"/>
      <c r="P540" s="1"/>
      <c r="Q540" s="1"/>
      <c r="R540" s="1"/>
      <c r="S540" s="1"/>
      <c r="T540" s="1"/>
      <c r="U540" s="1"/>
      <c r="V540" s="1"/>
      <c r="W540" s="244"/>
      <c r="X540" s="1"/>
      <c r="Y540" s="1"/>
      <c r="Z540" s="1"/>
      <c r="AA540" s="1"/>
      <c r="AB540" s="1"/>
    </row>
    <row r="541" spans="1:28" ht="15.75">
      <c r="A541" s="371"/>
      <c r="B541" s="50" t="s">
        <v>210</v>
      </c>
      <c r="C541" s="1"/>
      <c r="D541" s="1"/>
      <c r="E541" s="1"/>
      <c r="F541" s="200"/>
      <c r="G541" s="192"/>
      <c r="H541" s="194"/>
      <c r="I541" s="228"/>
      <c r="J541" s="192"/>
      <c r="K541" s="195"/>
      <c r="L541" s="221"/>
      <c r="M541" s="222"/>
      <c r="N541" s="1"/>
      <c r="O541" s="1"/>
      <c r="P541" s="1"/>
      <c r="Q541" s="1"/>
      <c r="R541" s="1"/>
      <c r="S541" s="1"/>
      <c r="T541" s="1"/>
      <c r="U541" s="1"/>
      <c r="V541" s="1"/>
      <c r="W541" s="244"/>
      <c r="X541" s="1"/>
      <c r="Y541" s="1"/>
      <c r="Z541" s="1"/>
      <c r="AA541" s="1"/>
      <c r="AB541" s="216"/>
    </row>
    <row r="542" spans="1:28" ht="15.75">
      <c r="A542" s="371"/>
      <c r="B542" s="50" t="s">
        <v>211</v>
      </c>
      <c r="C542" s="1"/>
      <c r="D542" s="1"/>
      <c r="E542" s="1"/>
      <c r="F542" s="201">
        <v>104</v>
      </c>
      <c r="G542" s="192" t="s">
        <v>30</v>
      </c>
      <c r="H542" s="194">
        <v>730</v>
      </c>
      <c r="I542" s="220" t="s">
        <v>29</v>
      </c>
      <c r="J542" s="192">
        <v>0</v>
      </c>
      <c r="K542" s="195" t="s">
        <v>16</v>
      </c>
      <c r="L542" s="221">
        <f>IF(MID(K542,1,2)=("P."),(ROUND(F542*((H542)+(J542/100)),)),IF(MID(K542,1,2)=("%o"),(ROUND(F542*(((H542)+(J542/100))/1000),)),IF(MID(K542,1,2)=("Ea"),(ROUND(F542*((H542)+(J542/100)),)),ROUND(F542*(((H542)+(J542/100))/100),))))</f>
        <v>75920</v>
      </c>
      <c r="M542" s="222" t="s">
        <v>31</v>
      </c>
      <c r="N542" s="216"/>
      <c r="O542" s="201"/>
      <c r="P542" s="192" t="s">
        <v>30</v>
      </c>
      <c r="Q542" s="194">
        <v>34520</v>
      </c>
      <c r="R542" s="220" t="s">
        <v>29</v>
      </c>
      <c r="S542" s="192">
        <v>31</v>
      </c>
      <c r="T542" s="195" t="s">
        <v>196</v>
      </c>
      <c r="U542" s="221">
        <f>IF(MID(T542,1,2)=("P."),(ROUND(O542*((Q542)+(S542/100)),)),IF(MID(T542,1,2)=("%o"),(ROUND(O542*(((Q542)+(S542/100))/1000),)),IF(MID(T542,1,2)=("Ea"),(ROUND(O542*((Q542)+(S542/100)),)),ROUND(O542*(((Q542)+(S542/100))/100),))))</f>
        <v>0</v>
      </c>
      <c r="V542" s="222" t="s">
        <v>31</v>
      </c>
      <c r="W542" s="224" t="str">
        <f>IF(O542&gt;=F542,(O542-F542),"---")</f>
        <v>---</v>
      </c>
      <c r="X542" s="225">
        <f>IF(F542&gt;O542,(F542-O542),"---")</f>
        <v>104</v>
      </c>
      <c r="Y542" s="226" t="str">
        <f>IF(U542&gt;L542,(U542-L542),"---")</f>
        <v>---</v>
      </c>
      <c r="Z542" s="226">
        <f>IF(L542&gt;U542,(L542-U542),"---")</f>
        <v>75920</v>
      </c>
      <c r="AA542" s="216"/>
      <c r="AB542" s="1"/>
    </row>
    <row r="543" spans="1:28" ht="15">
      <c r="A543" s="371"/>
      <c r="B543" s="183"/>
      <c r="C543" s="1"/>
      <c r="D543" s="1"/>
      <c r="E543" s="1"/>
      <c r="F543" s="200"/>
      <c r="G543" s="192"/>
      <c r="H543" s="194"/>
      <c r="I543" s="228"/>
      <c r="J543" s="192"/>
      <c r="K543" s="195"/>
      <c r="L543" s="221"/>
      <c r="M543" s="222"/>
      <c r="N543" s="1"/>
      <c r="O543" s="1"/>
      <c r="P543" s="1"/>
      <c r="Q543" s="1"/>
      <c r="R543" s="1"/>
      <c r="S543" s="1"/>
      <c r="T543" s="1"/>
      <c r="U543" s="1"/>
      <c r="V543" s="1"/>
      <c r="W543" s="244"/>
      <c r="X543" s="1"/>
      <c r="Y543" s="1"/>
      <c r="Z543" s="1"/>
      <c r="AA543" s="1"/>
      <c r="AB543" s="1"/>
    </row>
    <row r="544" spans="1:28" ht="15.75">
      <c r="A544" s="371">
        <v>3</v>
      </c>
      <c r="B544" s="11" t="s">
        <v>220</v>
      </c>
      <c r="C544" s="1"/>
      <c r="D544" s="1"/>
      <c r="E544" s="1"/>
      <c r="F544" s="200"/>
      <c r="G544" s="192"/>
      <c r="H544" s="194"/>
      <c r="I544" s="228"/>
      <c r="J544" s="192"/>
      <c r="K544" s="195"/>
      <c r="L544" s="221"/>
      <c r="M544" s="222"/>
      <c r="N544" s="1"/>
      <c r="O544" s="1"/>
      <c r="P544" s="1"/>
      <c r="Q544" s="1"/>
      <c r="R544" s="1"/>
      <c r="S544" s="1"/>
      <c r="T544" s="1"/>
      <c r="U544" s="1"/>
      <c r="V544" s="1"/>
      <c r="W544" s="244"/>
      <c r="X544" s="1"/>
      <c r="Y544" s="1"/>
      <c r="Z544" s="1"/>
      <c r="AA544" s="1"/>
      <c r="AB544" s="216"/>
    </row>
    <row r="545" spans="1:28" ht="15.75">
      <c r="A545" s="371"/>
      <c r="B545" s="11" t="s">
        <v>221</v>
      </c>
      <c r="C545" s="1"/>
      <c r="D545" s="1"/>
      <c r="E545" s="1"/>
      <c r="F545" s="201">
        <v>104</v>
      </c>
      <c r="G545" s="192" t="s">
        <v>30</v>
      </c>
      <c r="H545" s="194">
        <v>650</v>
      </c>
      <c r="I545" s="220" t="s">
        <v>29</v>
      </c>
      <c r="J545" s="192">
        <v>0</v>
      </c>
      <c r="K545" s="195" t="s">
        <v>16</v>
      </c>
      <c r="L545" s="221">
        <f>IF(MID(K545,1,2)=("P."),(ROUND(F545*((H545)+(J545/100)),)),IF(MID(K545,1,2)=("%o"),(ROUND(F545*(((H545)+(J545/100))/1000),)),IF(MID(K545,1,2)=("Ea"),(ROUND(F545*((H545)+(J545/100)),)),ROUND(F545*(((H545)+(J545/100))/100),))))</f>
        <v>67600</v>
      </c>
      <c r="M545" s="222" t="s">
        <v>31</v>
      </c>
      <c r="N545" s="216"/>
      <c r="O545" s="201"/>
      <c r="P545" s="192" t="s">
        <v>30</v>
      </c>
      <c r="Q545" s="194">
        <v>34520</v>
      </c>
      <c r="R545" s="220" t="s">
        <v>29</v>
      </c>
      <c r="S545" s="192">
        <v>31</v>
      </c>
      <c r="T545" s="195" t="s">
        <v>196</v>
      </c>
      <c r="U545" s="221">
        <f>IF(MID(T545,1,2)=("P."),(ROUND(O545*((Q545)+(S545/100)),)),IF(MID(T545,1,2)=("%o"),(ROUND(O545*(((Q545)+(S545/100))/1000),)),IF(MID(T545,1,2)=("Ea"),(ROUND(O545*((Q545)+(S545/100)),)),ROUND(O545*(((Q545)+(S545/100))/100),))))</f>
        <v>0</v>
      </c>
      <c r="V545" s="222" t="s">
        <v>31</v>
      </c>
      <c r="W545" s="224" t="str">
        <f>IF(O545&gt;=F545,(O545-F545),"---")</f>
        <v>---</v>
      </c>
      <c r="X545" s="225">
        <f>IF(F545&gt;O545,(F545-O545),"---")</f>
        <v>104</v>
      </c>
      <c r="Y545" s="226" t="str">
        <f>IF(U545&gt;L545,(U545-L545),"---")</f>
        <v>---</v>
      </c>
      <c r="Z545" s="226">
        <f>IF(L545&gt;U545,(L545-U545),"---")</f>
        <v>67600</v>
      </c>
      <c r="AA545" s="216"/>
      <c r="AB545" s="1"/>
    </row>
    <row r="546" spans="1:28" ht="15">
      <c r="A546" s="371"/>
      <c r="B546" s="183"/>
      <c r="C546" s="1"/>
      <c r="D546" s="1"/>
      <c r="E546" s="1"/>
      <c r="F546" s="200"/>
      <c r="G546" s="192"/>
      <c r="H546" s="194"/>
      <c r="I546" s="228"/>
      <c r="J546" s="192"/>
      <c r="K546" s="195"/>
      <c r="L546" s="221"/>
      <c r="M546" s="222"/>
      <c r="N546" s="1"/>
      <c r="O546" s="1"/>
      <c r="P546" s="1"/>
      <c r="Q546" s="1"/>
      <c r="R546" s="1"/>
      <c r="S546" s="1"/>
      <c r="T546" s="1"/>
      <c r="U546" s="1"/>
      <c r="V546" s="1"/>
      <c r="W546" s="244"/>
      <c r="X546" s="1"/>
      <c r="Y546" s="1"/>
      <c r="Z546" s="1"/>
      <c r="AA546" s="1"/>
      <c r="AB546" s="1"/>
    </row>
    <row r="547" spans="1:28" ht="15.75">
      <c r="A547" s="371">
        <v>4</v>
      </c>
      <c r="B547" s="11" t="s">
        <v>226</v>
      </c>
      <c r="C547" s="1"/>
      <c r="D547" s="1"/>
      <c r="E547" s="1"/>
      <c r="F547" s="200"/>
      <c r="G547" s="192"/>
      <c r="H547" s="194"/>
      <c r="I547" s="228"/>
      <c r="J547" s="192"/>
      <c r="K547" s="195"/>
      <c r="L547" s="221"/>
      <c r="M547" s="222"/>
      <c r="N547" s="1"/>
      <c r="O547" s="1"/>
      <c r="P547" s="1"/>
      <c r="Q547" s="1"/>
      <c r="R547" s="1"/>
      <c r="S547" s="1"/>
      <c r="T547" s="1"/>
      <c r="U547" s="1"/>
      <c r="V547" s="1"/>
      <c r="W547" s="244"/>
      <c r="X547" s="1"/>
      <c r="Y547" s="1"/>
      <c r="Z547" s="1"/>
      <c r="AA547" s="1"/>
      <c r="AB547" s="1"/>
    </row>
    <row r="548" spans="1:28" ht="15.75">
      <c r="A548" s="371"/>
      <c r="B548" s="324" t="s">
        <v>227</v>
      </c>
      <c r="C548" s="1"/>
      <c r="D548" s="1"/>
      <c r="E548" s="1"/>
      <c r="F548" s="201"/>
      <c r="G548" s="192" t="s">
        <v>30</v>
      </c>
      <c r="H548" s="194">
        <v>350</v>
      </c>
      <c r="I548" s="220" t="s">
        <v>29</v>
      </c>
      <c r="J548" s="192">
        <v>0</v>
      </c>
      <c r="K548" s="195" t="s">
        <v>16</v>
      </c>
      <c r="L548" s="221">
        <f>IF(MID(K548,1,2)=("P."),(ROUND(F548*((H548)+(J548/100)),)),IF(MID(K548,1,2)=("%o"),(ROUND(F548*(((H548)+(J548/100))/1000),)),IF(MID(K548,1,2)=("Ea"),(ROUND(F548*((H548)+(J548/100)),)),ROUND(F548*(((H548)+(J548/100))/100),))))</f>
        <v>0</v>
      </c>
      <c r="M548" s="222" t="s">
        <v>31</v>
      </c>
      <c r="N548" s="216"/>
      <c r="O548" s="201"/>
      <c r="P548" s="192" t="s">
        <v>30</v>
      </c>
      <c r="Q548" s="194">
        <v>34520</v>
      </c>
      <c r="R548" s="220" t="s">
        <v>29</v>
      </c>
      <c r="S548" s="192">
        <v>31</v>
      </c>
      <c r="T548" s="195" t="s">
        <v>196</v>
      </c>
      <c r="U548" s="221">
        <f>IF(MID(T548,1,2)=("P."),(ROUND(O548*((Q548)+(S548/100)),)),IF(MID(T548,1,2)=("%o"),(ROUND(O548*(((Q548)+(S548/100))/1000),)),IF(MID(T548,1,2)=("Ea"),(ROUND(O548*((Q548)+(S548/100)),)),ROUND(O548*(((Q548)+(S548/100))/100),))))</f>
        <v>0</v>
      </c>
      <c r="V548" s="222" t="s">
        <v>31</v>
      </c>
      <c r="W548" s="224">
        <f>IF(O548&gt;=F548,(O548-F548),"---")</f>
        <v>0</v>
      </c>
      <c r="X548" s="225" t="str">
        <f>IF(F548&gt;O548,(F548-O548),"---")</f>
        <v>---</v>
      </c>
      <c r="Y548" s="226" t="str">
        <f>IF(U548&gt;L548,(U548-L548),"---")</f>
        <v>---</v>
      </c>
      <c r="Z548" s="226" t="str">
        <f>IF(L548&gt;U548,(L548-U548),"---")</f>
        <v>---</v>
      </c>
      <c r="AA548" s="216"/>
      <c r="AB548" s="216"/>
    </row>
    <row r="549" spans="1:28" ht="15">
      <c r="A549" s="371"/>
      <c r="B549" s="183"/>
      <c r="C549" s="1"/>
      <c r="D549" s="1"/>
      <c r="E549" s="1"/>
      <c r="F549" s="200"/>
      <c r="G549" s="192"/>
      <c r="H549" s="194"/>
      <c r="I549" s="228"/>
      <c r="J549" s="192"/>
      <c r="K549" s="195"/>
      <c r="L549" s="221"/>
      <c r="M549" s="222"/>
      <c r="N549" s="1"/>
      <c r="O549" s="1"/>
      <c r="P549" s="1"/>
      <c r="Q549" s="1"/>
      <c r="R549" s="1"/>
      <c r="S549" s="1"/>
      <c r="T549" s="1"/>
      <c r="U549" s="1"/>
      <c r="V549" s="1"/>
      <c r="W549" s="244"/>
      <c r="X549" s="1"/>
      <c r="Y549" s="1"/>
      <c r="Z549" s="1"/>
      <c r="AA549" s="1"/>
      <c r="AB549" s="1"/>
    </row>
    <row r="550" spans="1:28" ht="15.75">
      <c r="A550" s="371">
        <v>5</v>
      </c>
      <c r="B550" s="326" t="s">
        <v>228</v>
      </c>
      <c r="C550" s="1"/>
      <c r="D550" s="1"/>
      <c r="E550" s="1"/>
      <c r="F550" s="267"/>
      <c r="G550" s="1"/>
      <c r="H550" s="268"/>
      <c r="I550" s="269"/>
      <c r="J550" s="270"/>
      <c r="K550" s="195"/>
      <c r="L550" s="262"/>
      <c r="M550" s="271"/>
      <c r="N550" s="1"/>
      <c r="O550" s="1"/>
      <c r="P550" s="1"/>
      <c r="Q550" s="1"/>
      <c r="R550" s="1"/>
      <c r="S550" s="1"/>
      <c r="T550" s="1"/>
      <c r="U550" s="1"/>
      <c r="V550" s="1"/>
      <c r="W550" s="244"/>
      <c r="X550" s="1"/>
      <c r="Y550" s="1"/>
      <c r="Z550" s="1"/>
      <c r="AA550" s="1"/>
      <c r="AB550" s="1"/>
    </row>
    <row r="551" spans="1:28" ht="15.75">
      <c r="A551" s="371"/>
      <c r="B551" s="326" t="s">
        <v>229</v>
      </c>
      <c r="C551" s="1"/>
      <c r="D551" s="1"/>
      <c r="E551" s="1"/>
      <c r="F551" s="267"/>
      <c r="G551" s="1"/>
      <c r="H551" s="268"/>
      <c r="I551" s="269"/>
      <c r="J551" s="270"/>
      <c r="K551" s="195"/>
      <c r="L551" s="262"/>
      <c r="M551" s="271"/>
      <c r="N551" s="1"/>
      <c r="O551" s="1"/>
      <c r="P551" s="1"/>
      <c r="Q551" s="1"/>
      <c r="R551" s="1"/>
      <c r="S551" s="1"/>
      <c r="T551" s="1"/>
      <c r="U551" s="1"/>
      <c r="V551" s="1"/>
      <c r="W551" s="244"/>
      <c r="X551" s="1"/>
      <c r="Y551" s="1"/>
      <c r="Z551" s="1"/>
      <c r="AA551" s="1"/>
      <c r="AB551" s="1"/>
    </row>
    <row r="552" spans="1:28" ht="15.75">
      <c r="A552" s="371"/>
      <c r="B552" s="326" t="s">
        <v>230</v>
      </c>
      <c r="C552" s="1"/>
      <c r="D552" s="1"/>
      <c r="E552" s="1"/>
      <c r="F552" s="201"/>
      <c r="G552" s="192" t="s">
        <v>30</v>
      </c>
      <c r="H552" s="194">
        <v>350</v>
      </c>
      <c r="I552" s="220" t="s">
        <v>29</v>
      </c>
      <c r="J552" s="192">
        <v>0</v>
      </c>
      <c r="K552" s="195" t="s">
        <v>16</v>
      </c>
      <c r="L552" s="221">
        <f>IF(MID(K552,1,2)=("P."),(ROUND(F552*((H552)+(J552/100)),)),IF(MID(K552,1,2)=("%o"),(ROUND(F552*(((H552)+(J552/100))/1000),)),IF(MID(K552,1,2)=("Ea"),(ROUND(F552*((H552)+(J552/100)),)),ROUND(F552*(((H552)+(J552/100))/100),))))</f>
        <v>0</v>
      </c>
      <c r="M552" s="222" t="s">
        <v>31</v>
      </c>
      <c r="N552" s="216"/>
      <c r="O552" s="201"/>
      <c r="P552" s="192" t="s">
        <v>30</v>
      </c>
      <c r="Q552" s="194">
        <v>34520</v>
      </c>
      <c r="R552" s="220" t="s">
        <v>29</v>
      </c>
      <c r="S552" s="192">
        <v>31</v>
      </c>
      <c r="T552" s="195" t="s">
        <v>196</v>
      </c>
      <c r="U552" s="221">
        <f>IF(MID(T552,1,2)=("P."),(ROUND(O552*((Q552)+(S552/100)),)),IF(MID(T552,1,2)=("%o"),(ROUND(O552*(((Q552)+(S552/100))/1000),)),IF(MID(T552,1,2)=("Ea"),(ROUND(O552*((Q552)+(S552/100)),)),ROUND(O552*(((Q552)+(S552/100))/100),))))</f>
        <v>0</v>
      </c>
      <c r="V552" s="222" t="s">
        <v>31</v>
      </c>
      <c r="W552" s="224">
        <f>IF(O552&gt;=F552,(O552-F552),"---")</f>
        <v>0</v>
      </c>
      <c r="X552" s="225" t="str">
        <f>IF(F552&gt;O552,(F552-O552),"---")</f>
        <v>---</v>
      </c>
      <c r="Y552" s="226" t="str">
        <f>IF(U552&gt;L552,(U552-L552),"---")</f>
        <v>---</v>
      </c>
      <c r="Z552" s="226" t="str">
        <f>IF(L552&gt;U552,(L552-U552),"---")</f>
        <v>---</v>
      </c>
      <c r="AA552" s="216"/>
      <c r="AB552" s="1"/>
    </row>
    <row r="553" spans="1:28" ht="15">
      <c r="A553" s="371"/>
      <c r="B553" s="60"/>
      <c r="C553" s="1"/>
      <c r="D553" s="1"/>
      <c r="E553" s="1"/>
      <c r="F553" s="267"/>
      <c r="G553" s="1"/>
      <c r="H553" s="268"/>
      <c r="I553" s="269"/>
      <c r="J553" s="270"/>
      <c r="K553" s="195"/>
      <c r="L553" s="262"/>
      <c r="M553" s="271"/>
      <c r="N553" s="1"/>
      <c r="O553" s="267"/>
      <c r="P553" s="1"/>
      <c r="Q553" s="268"/>
      <c r="R553" s="269"/>
      <c r="S553" s="270"/>
      <c r="T553" s="195"/>
      <c r="U553" s="262"/>
      <c r="V553" s="271"/>
      <c r="W553" s="224"/>
      <c r="X553" s="225"/>
      <c r="Y553" s="226"/>
      <c r="Z553" s="226"/>
      <c r="AA553" s="1"/>
      <c r="AB553" s="1"/>
    </row>
    <row r="554" spans="1:28" ht="15.75">
      <c r="A554" s="371">
        <v>6</v>
      </c>
      <c r="B554" s="326" t="s">
        <v>337</v>
      </c>
      <c r="C554" s="1"/>
      <c r="D554" s="1"/>
      <c r="E554" s="1"/>
      <c r="F554" s="201"/>
      <c r="G554" s="192"/>
      <c r="H554" s="194"/>
      <c r="I554" s="220"/>
      <c r="J554" s="192"/>
      <c r="K554" s="195"/>
      <c r="L554" s="221"/>
      <c r="M554" s="222"/>
      <c r="N554" s="216"/>
      <c r="O554" s="201"/>
      <c r="P554" s="192"/>
      <c r="Q554" s="194"/>
      <c r="R554" s="220"/>
      <c r="S554" s="192"/>
      <c r="T554" s="195"/>
      <c r="U554" s="221"/>
      <c r="V554" s="222"/>
      <c r="W554" s="224"/>
      <c r="X554" s="225"/>
      <c r="Y554" s="226"/>
      <c r="Z554" s="226"/>
      <c r="AA554" s="216"/>
      <c r="AB554" s="1"/>
    </row>
    <row r="555" spans="1:28" ht="15.75">
      <c r="A555" s="371"/>
      <c r="B555" s="19" t="s">
        <v>338</v>
      </c>
      <c r="C555" s="1"/>
      <c r="D555" s="1"/>
      <c r="E555" s="1"/>
      <c r="F555" s="201">
        <v>4</v>
      </c>
      <c r="G555" s="192" t="s">
        <v>231</v>
      </c>
      <c r="H555" s="194">
        <v>5500</v>
      </c>
      <c r="I555" s="220" t="s">
        <v>29</v>
      </c>
      <c r="J555" s="192">
        <v>0</v>
      </c>
      <c r="K555" s="195" t="s">
        <v>232</v>
      </c>
      <c r="L555" s="221">
        <f>IF(MID(K555,1,2)=("P."),(ROUND(F555*((H555)+(J555/100)),)),IF(MID(K555,1,2)=("%o"),(ROUND(F555*(((H555)+(J555/100))/1000),)),IF(MID(K555,1,2)=("Ea"),(ROUND(F555*((H555)+(J555/100)),)),ROUND(F555*(((H555)+(J555/100))/100),))))</f>
        <v>22000</v>
      </c>
      <c r="M555" s="222" t="s">
        <v>31</v>
      </c>
      <c r="N555" s="216"/>
      <c r="O555" s="201"/>
      <c r="P555" s="192" t="s">
        <v>231</v>
      </c>
      <c r="Q555" s="194">
        <v>5500</v>
      </c>
      <c r="R555" s="220" t="s">
        <v>29</v>
      </c>
      <c r="S555" s="192">
        <v>0</v>
      </c>
      <c r="T555" s="195" t="s">
        <v>232</v>
      </c>
      <c r="U555" s="221">
        <f>IF(MID(T555,1,2)=("P."),(ROUND(O555*((Q555)+(S555/100)),)),IF(MID(T555,1,2)=("%o"),(ROUND(O555*(((Q555)+(S555/100))/1000),)),IF(MID(T555,1,2)=("Ea"),(ROUND(O555*((Q555)+(S555/100)),)),ROUND(O555*(((Q555)+(S555/100))/100),))))</f>
        <v>0</v>
      </c>
      <c r="V555" s="222" t="s">
        <v>31</v>
      </c>
      <c r="W555" s="224" t="str">
        <f>IF(O555&gt;=F555,(O555-F555),"---")</f>
        <v>---</v>
      </c>
      <c r="X555" s="225">
        <f>IF(F555&gt;O555,(F555-O555),"---")</f>
        <v>4</v>
      </c>
      <c r="Y555" s="226" t="str">
        <f>IF(U555&gt;L555,(U555-L555),"---")</f>
        <v>---</v>
      </c>
      <c r="Z555" s="226">
        <f>IF(L555&gt;U555,(L555-U555),"---")</f>
        <v>22000</v>
      </c>
      <c r="AA555" s="216"/>
      <c r="AB555" s="216"/>
    </row>
    <row r="556" spans="1:28" ht="15">
      <c r="A556" s="371"/>
      <c r="B556" s="60"/>
      <c r="C556" s="1"/>
      <c r="D556" s="1"/>
      <c r="E556" s="1"/>
      <c r="F556" s="191"/>
      <c r="G556" s="1"/>
      <c r="H556" s="1"/>
      <c r="I556" s="1"/>
      <c r="J556" s="1"/>
      <c r="K556" s="1"/>
      <c r="L556" s="1"/>
      <c r="M556" s="227"/>
      <c r="N556" s="1"/>
      <c r="O556" s="191"/>
      <c r="P556" s="1"/>
      <c r="Q556" s="1"/>
      <c r="R556" s="1"/>
      <c r="S556" s="1"/>
      <c r="T556" s="1"/>
      <c r="U556" s="1"/>
      <c r="V556" s="227"/>
      <c r="W556" s="244"/>
      <c r="X556" s="1"/>
      <c r="Y556" s="1"/>
      <c r="Z556" s="1"/>
      <c r="AA556" s="1"/>
      <c r="AB556" s="1"/>
    </row>
    <row r="557" spans="1:28" ht="15">
      <c r="A557" s="371"/>
      <c r="B557" s="1"/>
      <c r="C557" s="1"/>
      <c r="D557" s="1"/>
      <c r="E557" s="1"/>
      <c r="F557" s="200"/>
      <c r="G557" s="192"/>
      <c r="H557" s="194"/>
      <c r="I557" s="228"/>
      <c r="J557" s="192"/>
      <c r="K557" s="193" t="s">
        <v>56</v>
      </c>
      <c r="L557" s="240">
        <f>SUM(L538:L553)</f>
        <v>239193</v>
      </c>
      <c r="M557" s="266" t="s">
        <v>31</v>
      </c>
      <c r="N557" s="1"/>
      <c r="O557" s="200"/>
      <c r="P557" s="192"/>
      <c r="Q557" s="194"/>
      <c r="R557" s="228"/>
      <c r="S557" s="192"/>
      <c r="T557" s="193" t="s">
        <v>56</v>
      </c>
      <c r="U557" s="240">
        <f>SUM(U553)</f>
        <v>0</v>
      </c>
      <c r="V557" s="266" t="s">
        <v>31</v>
      </c>
      <c r="W557" s="224">
        <f>IF(O557&gt;=F557,(O557-F557),"---")</f>
        <v>0</v>
      </c>
      <c r="X557" s="225" t="str">
        <f>IF(F557&gt;O557,(F557-O557),"---")</f>
        <v>---</v>
      </c>
      <c r="Y557" s="226" t="str">
        <f>IF(U557&gt;L557,(U557-L557),"---")</f>
        <v>---</v>
      </c>
      <c r="Z557" s="226">
        <f>IF(L557&gt;U557,(L557-U557),"---")</f>
        <v>239193</v>
      </c>
      <c r="AA557" s="1"/>
      <c r="AB557" s="1"/>
    </row>
    <row r="558" spans="1:28" ht="15">
      <c r="A558" s="371"/>
      <c r="B558" s="1"/>
      <c r="C558" s="1"/>
      <c r="D558" s="1"/>
      <c r="E558" s="1"/>
      <c r="F558" s="200"/>
      <c r="G558" s="192"/>
      <c r="H558" s="194"/>
      <c r="I558" s="228"/>
      <c r="J558" s="192"/>
      <c r="K558" s="193"/>
      <c r="L558" s="240"/>
      <c r="M558" s="266"/>
      <c r="N558" s="1"/>
      <c r="O558" s="200"/>
      <c r="P558" s="192"/>
      <c r="Q558" s="194"/>
      <c r="R558" s="228"/>
      <c r="S558" s="192"/>
      <c r="T558" s="193"/>
      <c r="U558" s="240"/>
      <c r="V558" s="266"/>
      <c r="W558" s="224"/>
      <c r="X558" s="225"/>
      <c r="Y558" s="226"/>
      <c r="Z558" s="226"/>
      <c r="AA558" s="1"/>
      <c r="AB558" s="1"/>
    </row>
    <row r="559" spans="1:28" ht="15">
      <c r="A559" s="371"/>
      <c r="B559" s="1"/>
      <c r="C559" s="1"/>
      <c r="D559" s="1"/>
      <c r="E559" s="1"/>
      <c r="F559" s="200"/>
      <c r="G559" s="192"/>
      <c r="H559" s="194"/>
      <c r="I559" s="228"/>
      <c r="J559" s="192"/>
      <c r="K559" s="193" t="s">
        <v>161</v>
      </c>
      <c r="L559" s="272" t="e">
        <f>L556+L533</f>
        <v>#REF!</v>
      </c>
      <c r="M559" s="273" t="s">
        <v>31</v>
      </c>
      <c r="N559" s="1"/>
      <c r="O559" s="1"/>
      <c r="P559" s="1"/>
      <c r="Q559" s="1"/>
      <c r="R559" s="1"/>
      <c r="S559" s="1"/>
      <c r="T559" s="193" t="s">
        <v>161</v>
      </c>
      <c r="U559" s="272">
        <f>U556+U533</f>
        <v>0</v>
      </c>
      <c r="V559" s="273" t="s">
        <v>31</v>
      </c>
      <c r="W559" s="224">
        <f>IF(O559&gt;=F559,(O559-F559),"---")</f>
        <v>0</v>
      </c>
      <c r="X559" s="225" t="str">
        <f>IF(F559&gt;O559,(F559-O559),"---")</f>
        <v>---</v>
      </c>
      <c r="Y559" s="243" t="e">
        <f>IF(U559&gt;L559,(U559-L559),"---")</f>
        <v>#REF!</v>
      </c>
      <c r="Z559" s="226" t="e">
        <f>IF(L559&gt;U559,(L559-U559),"---")</f>
        <v>#REF!</v>
      </c>
      <c r="AA559" s="1"/>
      <c r="AB559" s="1"/>
    </row>
    <row r="560" spans="1:28" ht="15">
      <c r="A560" s="208"/>
      <c r="B560" s="183"/>
      <c r="C560" s="183"/>
      <c r="D560" s="193"/>
      <c r="E560" s="195"/>
      <c r="F560" s="195"/>
      <c r="G560" s="194"/>
      <c r="H560" s="1"/>
      <c r="I560" s="1"/>
      <c r="J560" s="1"/>
      <c r="K560" s="1"/>
      <c r="L560" s="1"/>
      <c r="M560" s="227"/>
      <c r="N560" s="1"/>
      <c r="O560" s="1"/>
      <c r="P560" s="1"/>
      <c r="Q560" s="1"/>
      <c r="R560" s="1"/>
      <c r="S560" s="1"/>
      <c r="T560" s="1"/>
      <c r="U560" s="1"/>
      <c r="V560" s="1"/>
      <c r="W560" s="244"/>
      <c r="X560" s="1"/>
      <c r="Y560" s="1"/>
      <c r="Z560" s="1"/>
      <c r="AA560" s="1"/>
      <c r="AB560" s="1"/>
    </row>
    <row r="561" spans="1:28" ht="15">
      <c r="A561" s="208"/>
      <c r="B561" s="1"/>
      <c r="C561" s="1"/>
      <c r="D561" s="193"/>
      <c r="E561" s="195"/>
      <c r="F561" s="195"/>
      <c r="G561" s="194"/>
      <c r="H561" s="1"/>
      <c r="I561" s="1"/>
      <c r="J561" s="1"/>
      <c r="K561" s="1"/>
      <c r="L561" s="1"/>
      <c r="M561" s="227"/>
      <c r="N561" s="1"/>
      <c r="O561" s="201"/>
      <c r="P561" s="192"/>
      <c r="Q561" s="194"/>
      <c r="R561" s="195"/>
      <c r="S561" s="192"/>
      <c r="T561" s="195"/>
      <c r="U561" s="194"/>
      <c r="V561" s="192"/>
      <c r="W561" s="244"/>
      <c r="X561" s="1"/>
      <c r="Y561" s="1"/>
      <c r="Z561" s="1"/>
      <c r="AA561" s="1"/>
      <c r="AB561" s="1"/>
    </row>
    <row r="562" spans="1:28" ht="15">
      <c r="A562" s="208"/>
      <c r="B562" s="1"/>
      <c r="C562" s="1"/>
      <c r="D562" s="1"/>
      <c r="E562" s="1"/>
      <c r="F562" s="201"/>
      <c r="G562" s="192"/>
      <c r="H562" s="194"/>
      <c r="I562" s="220"/>
      <c r="J562" s="192"/>
      <c r="K562" s="195"/>
      <c r="L562" s="221"/>
      <c r="M562" s="222"/>
      <c r="N562" s="1"/>
      <c r="O562" s="201"/>
      <c r="P562" s="192"/>
      <c r="Q562" s="194"/>
      <c r="R562" s="220"/>
      <c r="S562" s="192"/>
      <c r="T562" s="195"/>
      <c r="U562" s="221"/>
      <c r="V562" s="245"/>
      <c r="W562" s="224"/>
      <c r="X562" s="225"/>
      <c r="Y562" s="226"/>
      <c r="Z562" s="226"/>
      <c r="AA562" s="1"/>
      <c r="AB562" s="1"/>
    </row>
    <row r="563" spans="1:28" ht="15">
      <c r="A563" s="208"/>
      <c r="B563" s="1"/>
      <c r="C563" s="1"/>
      <c r="D563" s="1"/>
      <c r="E563" s="1"/>
      <c r="F563" s="201"/>
      <c r="G563" s="192"/>
      <c r="H563" s="194"/>
      <c r="I563" s="220"/>
      <c r="J563" s="192"/>
      <c r="K563" s="195"/>
      <c r="L563" s="221"/>
      <c r="M563" s="222"/>
      <c r="N563" s="1"/>
      <c r="O563" s="201"/>
      <c r="P563" s="192"/>
      <c r="Q563" s="194"/>
      <c r="R563" s="220"/>
      <c r="S563" s="192"/>
      <c r="T563" s="195"/>
      <c r="U563" s="221"/>
      <c r="V563" s="245"/>
      <c r="W563" s="244"/>
      <c r="X563" s="1"/>
      <c r="Y563" s="1"/>
      <c r="Z563" s="1"/>
      <c r="AA563" s="1"/>
      <c r="AB563" s="1"/>
    </row>
    <row r="564" spans="1:28" ht="15">
      <c r="A564" s="208"/>
      <c r="B564" s="1"/>
      <c r="C564" s="1"/>
      <c r="D564" s="1"/>
      <c r="E564" s="1"/>
      <c r="F564" s="193"/>
      <c r="G564" s="195"/>
      <c r="H564" s="195"/>
      <c r="I564" s="194"/>
      <c r="J564" s="1"/>
      <c r="K564" s="1"/>
      <c r="L564" s="1"/>
      <c r="M564" s="227"/>
      <c r="N564" s="1"/>
      <c r="O564" s="193"/>
      <c r="P564" s="195"/>
      <c r="Q564" s="195"/>
      <c r="R564" s="194"/>
      <c r="S564" s="1"/>
      <c r="T564" s="1"/>
      <c r="U564" s="1"/>
      <c r="V564" s="83"/>
      <c r="W564" s="244"/>
      <c r="X564" s="1"/>
      <c r="Y564" s="1"/>
      <c r="Z564" s="1"/>
      <c r="AA564" s="1"/>
      <c r="AB564" s="1"/>
    </row>
    <row r="565" spans="1:28" ht="15">
      <c r="A565" s="208"/>
      <c r="B565" s="1"/>
      <c r="C565" s="1"/>
      <c r="D565" s="1"/>
      <c r="E565" s="1"/>
      <c r="F565" s="197"/>
      <c r="G565" s="192"/>
      <c r="H565" s="194"/>
      <c r="I565" s="228"/>
      <c r="J565" s="192"/>
      <c r="K565" s="195"/>
      <c r="L565" s="221"/>
      <c r="M565" s="222"/>
      <c r="N565" s="1"/>
      <c r="O565" s="197"/>
      <c r="P565" s="192"/>
      <c r="Q565" s="194"/>
      <c r="R565" s="228"/>
      <c r="S565" s="192"/>
      <c r="T565" s="195"/>
      <c r="U565" s="221"/>
      <c r="V565" s="222"/>
      <c r="W565" s="224"/>
      <c r="X565" s="225"/>
      <c r="Y565" s="226"/>
      <c r="Z565" s="226"/>
      <c r="AA565" s="1"/>
      <c r="AB565" s="1"/>
    </row>
    <row r="566" spans="1:28" ht="15">
      <c r="A566" s="208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227"/>
      <c r="N566" s="1"/>
      <c r="O566" s="1"/>
      <c r="P566" s="1"/>
      <c r="Q566" s="1"/>
      <c r="R566" s="1"/>
      <c r="S566" s="1"/>
      <c r="T566" s="1"/>
      <c r="U566" s="1"/>
      <c r="V566" s="227"/>
      <c r="W566" s="244"/>
      <c r="X566" s="1"/>
      <c r="Y566" s="1"/>
      <c r="Z566" s="1"/>
      <c r="AA566" s="1"/>
      <c r="AB566" s="1"/>
    </row>
    <row r="567" spans="1:28" ht="15">
      <c r="A567" s="208"/>
      <c r="B567" s="60"/>
      <c r="C567" s="60"/>
      <c r="D567" s="1"/>
      <c r="E567" s="1"/>
      <c r="F567" s="193"/>
      <c r="G567" s="231"/>
      <c r="H567" s="194"/>
      <c r="I567" s="1"/>
      <c r="J567" s="192"/>
      <c r="K567" s="195"/>
      <c r="L567" s="232"/>
      <c r="M567" s="233"/>
      <c r="N567" s="1"/>
      <c r="O567" s="193"/>
      <c r="P567" s="231"/>
      <c r="Q567" s="194"/>
      <c r="R567" s="1"/>
      <c r="S567" s="192"/>
      <c r="T567" s="195"/>
      <c r="U567" s="232"/>
      <c r="V567" s="233"/>
      <c r="W567" s="244"/>
      <c r="X567" s="1"/>
      <c r="Y567" s="1"/>
      <c r="Z567" s="1"/>
      <c r="AA567" s="1"/>
      <c r="AB567" s="1"/>
    </row>
    <row r="568" spans="1:28" ht="15">
      <c r="A568" s="208"/>
      <c r="B568" s="60"/>
      <c r="C568" s="60"/>
      <c r="D568" s="1"/>
      <c r="E568" s="1"/>
      <c r="F568" s="1"/>
      <c r="G568" s="1"/>
      <c r="H568" s="1"/>
      <c r="I568" s="1"/>
      <c r="J568" s="1"/>
      <c r="K568" s="1"/>
      <c r="L568" s="1"/>
      <c r="M568" s="227"/>
      <c r="N568" s="1"/>
      <c r="O568" s="1"/>
      <c r="P568" s="1"/>
      <c r="Q568" s="1"/>
      <c r="R568" s="1"/>
      <c r="S568" s="1"/>
      <c r="T568" s="1"/>
      <c r="U568" s="1"/>
      <c r="V568" s="227"/>
      <c r="W568" s="244"/>
      <c r="X568" s="1"/>
      <c r="Y568" s="1"/>
      <c r="Z568" s="1"/>
      <c r="AA568" s="1"/>
      <c r="AB568" s="1"/>
    </row>
    <row r="569" spans="1:28" ht="15">
      <c r="A569" s="208"/>
      <c r="B569" s="60"/>
      <c r="C569" s="1"/>
      <c r="D569" s="1"/>
      <c r="E569" s="1"/>
      <c r="F569" s="197"/>
      <c r="G569" s="231"/>
      <c r="H569" s="194"/>
      <c r="I569" s="220"/>
      <c r="J569" s="230"/>
      <c r="K569" s="195"/>
      <c r="L569" s="221"/>
      <c r="M569" s="222"/>
      <c r="N569" s="1"/>
      <c r="O569" s="197"/>
      <c r="P569" s="231"/>
      <c r="Q569" s="194"/>
      <c r="R569" s="220"/>
      <c r="S569" s="230"/>
      <c r="T569" s="195"/>
      <c r="U569" s="221"/>
      <c r="V569" s="222"/>
      <c r="W569" s="224"/>
      <c r="X569" s="225"/>
      <c r="Y569" s="226"/>
      <c r="Z569" s="226"/>
      <c r="AA569" s="1"/>
      <c r="AB569" s="1"/>
    </row>
    <row r="570" spans="1:28" ht="15">
      <c r="A570" s="208"/>
      <c r="B570" s="1"/>
      <c r="C570" s="1"/>
      <c r="D570" s="1"/>
      <c r="E570" s="1"/>
      <c r="F570" s="193"/>
      <c r="G570" s="195"/>
      <c r="H570" s="195"/>
      <c r="I570" s="194"/>
      <c r="J570" s="1"/>
      <c r="K570" s="1"/>
      <c r="L570" s="195"/>
      <c r="M570" s="239"/>
      <c r="N570" s="1"/>
      <c r="O570" s="193"/>
      <c r="P570" s="195"/>
      <c r="Q570" s="195"/>
      <c r="R570" s="194"/>
      <c r="S570" s="1"/>
      <c r="T570" s="1"/>
      <c r="U570" s="195"/>
      <c r="V570" s="239"/>
      <c r="W570" s="244"/>
      <c r="X570" s="1"/>
      <c r="Y570" s="1"/>
      <c r="Z570" s="1"/>
      <c r="AA570" s="1"/>
      <c r="AB570" s="1"/>
    </row>
    <row r="571" spans="1:28" ht="15">
      <c r="A571" s="208"/>
      <c r="B571" s="1"/>
      <c r="C571" s="1"/>
      <c r="D571" s="1"/>
      <c r="E571" s="1"/>
      <c r="F571" s="193"/>
      <c r="G571" s="195"/>
      <c r="H571" s="195"/>
      <c r="I571" s="194"/>
      <c r="J571" s="1"/>
      <c r="K571" s="1"/>
      <c r="L571" s="195"/>
      <c r="M571" s="239"/>
      <c r="N571" s="1"/>
      <c r="O571" s="193"/>
      <c r="P571" s="195"/>
      <c r="Q571" s="195"/>
      <c r="R571" s="194"/>
      <c r="S571" s="1"/>
      <c r="T571" s="1"/>
      <c r="U571" s="195"/>
      <c r="V571" s="239"/>
      <c r="W571" s="244"/>
      <c r="X571" s="1"/>
      <c r="Y571" s="1"/>
      <c r="Z571" s="1"/>
      <c r="AA571" s="1"/>
      <c r="AB571" s="1"/>
    </row>
    <row r="572" spans="1:28" ht="15">
      <c r="A572" s="208"/>
      <c r="B572" s="1"/>
      <c r="C572" s="1"/>
      <c r="D572" s="1"/>
      <c r="E572" s="1"/>
      <c r="F572" s="193"/>
      <c r="G572" s="195"/>
      <c r="H572" s="195"/>
      <c r="I572" s="194"/>
      <c r="J572" s="1"/>
      <c r="K572" s="1"/>
      <c r="L572" s="1"/>
      <c r="M572" s="227"/>
      <c r="N572" s="1"/>
      <c r="O572" s="193"/>
      <c r="P572" s="195"/>
      <c r="Q572" s="195"/>
      <c r="R572" s="194"/>
      <c r="S572" s="1"/>
      <c r="T572" s="1"/>
      <c r="U572" s="1"/>
      <c r="V572" s="227"/>
      <c r="W572" s="244"/>
      <c r="X572" s="1"/>
      <c r="Y572" s="1"/>
      <c r="Z572" s="1"/>
      <c r="AA572" s="1"/>
      <c r="AB572" s="1"/>
    </row>
    <row r="573" spans="1:28" ht="15">
      <c r="A573" s="208"/>
      <c r="B573" s="1"/>
      <c r="C573" s="1"/>
      <c r="D573" s="1"/>
      <c r="E573" s="1"/>
      <c r="F573" s="200"/>
      <c r="G573" s="192"/>
      <c r="H573" s="194"/>
      <c r="I573" s="228"/>
      <c r="J573" s="223"/>
      <c r="K573" s="195"/>
      <c r="L573" s="221"/>
      <c r="M573" s="222"/>
      <c r="N573" s="1"/>
      <c r="O573" s="200"/>
      <c r="P573" s="192"/>
      <c r="Q573" s="194"/>
      <c r="R573" s="228"/>
      <c r="S573" s="223"/>
      <c r="T573" s="195"/>
      <c r="U573" s="221"/>
      <c r="V573" s="222"/>
      <c r="W573" s="224"/>
      <c r="X573" s="225"/>
      <c r="Y573" s="226"/>
      <c r="Z573" s="226"/>
      <c r="AA573" s="1"/>
      <c r="AB573" s="1"/>
    </row>
    <row r="574" spans="1:28" ht="15">
      <c r="A574" s="208"/>
      <c r="B574" s="1"/>
      <c r="C574" s="1"/>
      <c r="D574" s="1"/>
      <c r="E574" s="1"/>
      <c r="F574" s="200"/>
      <c r="G574" s="192"/>
      <c r="H574" s="194"/>
      <c r="I574" s="228"/>
      <c r="J574" s="192"/>
      <c r="K574" s="195"/>
      <c r="L574" s="221"/>
      <c r="M574" s="222"/>
      <c r="N574" s="1"/>
      <c r="O574" s="200"/>
      <c r="P574" s="192"/>
      <c r="Q574" s="194"/>
      <c r="R574" s="228"/>
      <c r="S574" s="192"/>
      <c r="T574" s="195"/>
      <c r="U574" s="221"/>
      <c r="V574" s="222"/>
      <c r="W574" s="244"/>
      <c r="X574" s="1"/>
      <c r="Y574" s="1"/>
      <c r="Z574" s="1"/>
      <c r="AA574" s="1"/>
      <c r="AB574" s="1"/>
    </row>
    <row r="575" spans="1:28" ht="15">
      <c r="A575" s="208"/>
      <c r="B575" s="1"/>
      <c r="C575" s="1"/>
      <c r="D575" s="1"/>
      <c r="E575" s="1"/>
      <c r="F575" s="193"/>
      <c r="G575" s="195"/>
      <c r="H575" s="195"/>
      <c r="I575" s="194"/>
      <c r="J575" s="1"/>
      <c r="K575" s="1"/>
      <c r="L575" s="1"/>
      <c r="M575" s="227"/>
      <c r="N575" s="1"/>
      <c r="O575" s="193"/>
      <c r="P575" s="195"/>
      <c r="Q575" s="195"/>
      <c r="R575" s="194"/>
      <c r="S575" s="1"/>
      <c r="T575" s="1"/>
      <c r="U575" s="1"/>
      <c r="V575" s="227"/>
      <c r="W575" s="244"/>
      <c r="X575" s="1"/>
      <c r="Y575" s="1"/>
      <c r="Z575" s="1"/>
      <c r="AA575" s="1"/>
      <c r="AB575" s="189"/>
    </row>
    <row r="576" spans="1:28" ht="15">
      <c r="A576" s="208"/>
      <c r="B576" s="1"/>
      <c r="C576" s="1"/>
      <c r="D576" s="1"/>
      <c r="E576" s="1"/>
      <c r="F576" s="197"/>
      <c r="G576" s="192"/>
      <c r="H576" s="194"/>
      <c r="I576" s="228"/>
      <c r="J576" s="192"/>
      <c r="K576" s="195"/>
      <c r="L576" s="221"/>
      <c r="M576" s="222"/>
      <c r="N576" s="1"/>
      <c r="O576" s="197"/>
      <c r="P576" s="192"/>
      <c r="Q576" s="194"/>
      <c r="R576" s="228"/>
      <c r="S576" s="192"/>
      <c r="T576" s="195"/>
      <c r="U576" s="221"/>
      <c r="V576" s="222"/>
      <c r="W576" s="224"/>
      <c r="X576" s="225"/>
      <c r="Y576" s="226"/>
      <c r="Z576" s="226"/>
      <c r="AA576" s="1"/>
      <c r="AB576" s="189"/>
    </row>
    <row r="577" spans="1:28" ht="15">
      <c r="A577" s="208"/>
      <c r="B577" s="1"/>
      <c r="C577" s="1"/>
      <c r="D577" s="1"/>
      <c r="E577" s="1"/>
      <c r="F577" s="200"/>
      <c r="G577" s="192"/>
      <c r="H577" s="194"/>
      <c r="I577" s="228"/>
      <c r="J577" s="192"/>
      <c r="K577" s="195"/>
      <c r="L577" s="221"/>
      <c r="M577" s="222"/>
      <c r="N577" s="1"/>
      <c r="O577" s="200"/>
      <c r="P577" s="192"/>
      <c r="Q577" s="194"/>
      <c r="R577" s="228"/>
      <c r="S577" s="192"/>
      <c r="T577" s="195"/>
      <c r="U577" s="221"/>
      <c r="V577" s="222"/>
      <c r="W577" s="244"/>
      <c r="X577" s="1"/>
      <c r="Y577" s="1"/>
      <c r="Z577" s="1"/>
      <c r="AA577" s="1"/>
      <c r="AB577" s="189"/>
    </row>
    <row r="578" spans="1:28" ht="15">
      <c r="A578" s="208"/>
      <c r="B578" s="1"/>
      <c r="C578" s="1"/>
      <c r="D578" s="1"/>
      <c r="E578" s="1"/>
      <c r="F578" s="193"/>
      <c r="G578" s="195"/>
      <c r="H578" s="195"/>
      <c r="I578" s="194"/>
      <c r="J578" s="1"/>
      <c r="K578" s="1"/>
      <c r="L578" s="1"/>
      <c r="M578" s="227"/>
      <c r="N578" s="1"/>
      <c r="O578" s="193"/>
      <c r="P578" s="195"/>
      <c r="Q578" s="195"/>
      <c r="R578" s="194"/>
      <c r="S578" s="1"/>
      <c r="T578" s="1"/>
      <c r="U578" s="1"/>
      <c r="V578" s="227"/>
      <c r="W578" s="244"/>
      <c r="X578" s="1"/>
      <c r="Y578" s="1"/>
      <c r="Z578" s="1"/>
      <c r="AA578" s="1"/>
      <c r="AB578" s="1"/>
    </row>
    <row r="579" spans="1:28" ht="15">
      <c r="A579" s="208"/>
      <c r="B579" s="1"/>
      <c r="C579" s="189"/>
      <c r="D579" s="189"/>
      <c r="E579" s="189"/>
      <c r="F579" s="197"/>
      <c r="G579" s="192"/>
      <c r="H579" s="194"/>
      <c r="I579" s="228"/>
      <c r="J579" s="192"/>
      <c r="K579" s="195"/>
      <c r="L579" s="221"/>
      <c r="M579" s="222"/>
      <c r="N579" s="189"/>
      <c r="O579" s="197"/>
      <c r="P579" s="192"/>
      <c r="Q579" s="194"/>
      <c r="R579" s="228"/>
      <c r="S579" s="192"/>
      <c r="T579" s="195"/>
      <c r="U579" s="221"/>
      <c r="V579" s="222"/>
      <c r="W579" s="224"/>
      <c r="X579" s="225"/>
      <c r="Y579" s="226"/>
      <c r="Z579" s="226"/>
      <c r="AA579" s="189"/>
      <c r="AB579" s="189"/>
    </row>
    <row r="580" spans="1:28" ht="15">
      <c r="A580" s="208"/>
      <c r="B580" s="1"/>
      <c r="C580" s="189"/>
      <c r="D580" s="189"/>
      <c r="E580" s="189"/>
      <c r="F580" s="197"/>
      <c r="G580" s="192"/>
      <c r="H580" s="194"/>
      <c r="I580" s="228"/>
      <c r="J580" s="192"/>
      <c r="K580" s="195"/>
      <c r="L580" s="221"/>
      <c r="M580" s="222"/>
      <c r="N580" s="189"/>
      <c r="O580" s="197"/>
      <c r="P580" s="192"/>
      <c r="Q580" s="194"/>
      <c r="R580" s="228"/>
      <c r="S580" s="192"/>
      <c r="T580" s="195"/>
      <c r="U580" s="221"/>
      <c r="V580" s="222"/>
      <c r="W580" s="246"/>
      <c r="X580" s="189"/>
      <c r="Y580" s="189"/>
      <c r="Z580" s="189"/>
      <c r="AA580" s="189"/>
      <c r="AB580" s="216"/>
    </row>
    <row r="581" spans="1:28" ht="15">
      <c r="A581" s="188"/>
      <c r="B581" s="189"/>
      <c r="C581" s="189"/>
      <c r="D581" s="189"/>
      <c r="E581" s="189"/>
      <c r="F581" s="247"/>
      <c r="G581" s="205"/>
      <c r="H581" s="206"/>
      <c r="I581" s="248"/>
      <c r="J581" s="205"/>
      <c r="K581" s="207"/>
      <c r="L581" s="249"/>
      <c r="M581" s="250"/>
      <c r="N581" s="189"/>
      <c r="O581" s="247"/>
      <c r="P581" s="205"/>
      <c r="Q581" s="206"/>
      <c r="R581" s="248"/>
      <c r="S581" s="205"/>
      <c r="T581" s="207"/>
      <c r="U581" s="249"/>
      <c r="V581" s="250"/>
      <c r="W581" s="246"/>
      <c r="X581" s="189"/>
      <c r="Y581" s="189"/>
      <c r="Z581" s="189"/>
      <c r="AA581" s="189"/>
      <c r="AB581" s="216"/>
    </row>
    <row r="582" spans="1:28" ht="15">
      <c r="A582" s="188"/>
      <c r="B582" s="189"/>
      <c r="C582" s="1"/>
      <c r="D582" s="1"/>
      <c r="E582" s="1"/>
      <c r="F582" s="201"/>
      <c r="G582" s="192"/>
      <c r="H582" s="194"/>
      <c r="I582" s="220"/>
      <c r="J582" s="264"/>
      <c r="K582" s="195"/>
      <c r="L582" s="221"/>
      <c r="M582" s="222"/>
      <c r="N582" s="1"/>
      <c r="O582" s="201"/>
      <c r="P582" s="192"/>
      <c r="Q582" s="194"/>
      <c r="R582" s="220"/>
      <c r="S582" s="264"/>
      <c r="T582" s="195"/>
      <c r="U582" s="221"/>
      <c r="V582" s="222"/>
      <c r="W582" s="224"/>
      <c r="X582" s="225"/>
      <c r="Y582" s="226"/>
      <c r="Z582" s="226"/>
      <c r="AA582" s="1"/>
      <c r="AB582" s="216"/>
    </row>
    <row r="583" spans="1:28" ht="15">
      <c r="A583" s="208"/>
      <c r="B583" s="1"/>
      <c r="C583" s="189"/>
      <c r="D583" s="189"/>
      <c r="E583" s="189"/>
      <c r="F583" s="197"/>
      <c r="G583" s="192"/>
      <c r="H583" s="194"/>
      <c r="I583" s="228"/>
      <c r="J583" s="192"/>
      <c r="K583" s="195"/>
      <c r="L583" s="221"/>
      <c r="M583" s="222"/>
      <c r="N583" s="189"/>
      <c r="O583" s="197"/>
      <c r="P583" s="192"/>
      <c r="Q583" s="194"/>
      <c r="R583" s="228"/>
      <c r="S583" s="192"/>
      <c r="T583" s="195"/>
      <c r="U583" s="221"/>
      <c r="V583" s="222"/>
      <c r="W583" s="246"/>
      <c r="X583" s="189"/>
      <c r="Y583" s="189"/>
      <c r="Z583" s="189"/>
      <c r="AA583" s="189"/>
      <c r="AB583" s="1"/>
    </row>
    <row r="584" spans="1:28" ht="15">
      <c r="A584" s="208"/>
      <c r="B584" s="1"/>
      <c r="C584" s="1"/>
      <c r="D584" s="60"/>
      <c r="E584" s="60"/>
      <c r="F584" s="193"/>
      <c r="G584" s="195"/>
      <c r="H584" s="195"/>
      <c r="I584" s="194"/>
      <c r="J584" s="1"/>
      <c r="K584" s="1"/>
      <c r="L584" s="1"/>
      <c r="M584" s="227"/>
      <c r="N584" s="216"/>
      <c r="O584" s="60"/>
      <c r="P584" s="60"/>
      <c r="Q584" s="195"/>
      <c r="R584" s="194"/>
      <c r="S584" s="1"/>
      <c r="T584" s="1"/>
      <c r="U584" s="1"/>
      <c r="V584" s="227"/>
      <c r="W584" s="219"/>
      <c r="X584" s="216"/>
      <c r="Y584" s="216"/>
      <c r="Z584" s="216"/>
      <c r="AA584" s="216"/>
      <c r="AB584" s="1"/>
    </row>
    <row r="585" spans="1:28" ht="15">
      <c r="A585" s="208"/>
      <c r="B585" s="1"/>
      <c r="C585" s="1"/>
      <c r="D585" s="60"/>
      <c r="E585" s="60"/>
      <c r="F585" s="201"/>
      <c r="G585" s="192"/>
      <c r="H585" s="194"/>
      <c r="I585" s="220"/>
      <c r="J585" s="230"/>
      <c r="K585" s="195"/>
      <c r="L585" s="221"/>
      <c r="M585" s="222"/>
      <c r="N585" s="216"/>
      <c r="O585" s="201"/>
      <c r="P585" s="192"/>
      <c r="Q585" s="194"/>
      <c r="R585" s="220"/>
      <c r="S585" s="230"/>
      <c r="T585" s="195"/>
      <c r="U585" s="221"/>
      <c r="V585" s="222"/>
      <c r="W585" s="224"/>
      <c r="X585" s="225"/>
      <c r="Y585" s="226"/>
      <c r="Z585" s="226"/>
      <c r="AA585" s="216"/>
      <c r="AB585" s="1"/>
    </row>
    <row r="586" spans="1:28" ht="15">
      <c r="A586" s="208"/>
      <c r="B586" s="1"/>
      <c r="C586" s="1"/>
      <c r="D586" s="60"/>
      <c r="E586" s="60"/>
      <c r="F586" s="201"/>
      <c r="G586" s="192"/>
      <c r="H586" s="194"/>
      <c r="I586" s="220"/>
      <c r="J586" s="230"/>
      <c r="K586" s="195"/>
      <c r="L586" s="221"/>
      <c r="M586" s="222"/>
      <c r="N586" s="216"/>
      <c r="O586" s="201"/>
      <c r="P586" s="192"/>
      <c r="Q586" s="194"/>
      <c r="R586" s="220"/>
      <c r="S586" s="230"/>
      <c r="T586" s="195"/>
      <c r="U586" s="221"/>
      <c r="V586" s="222"/>
      <c r="W586" s="224"/>
      <c r="X586" s="225"/>
      <c r="Y586" s="226"/>
      <c r="Z586" s="226"/>
      <c r="AA586" s="216"/>
      <c r="AB586" s="1"/>
    </row>
    <row r="587" spans="1:28" ht="15">
      <c r="A587" s="208"/>
      <c r="B587" s="1"/>
      <c r="C587" s="1"/>
      <c r="D587" s="1"/>
      <c r="E587" s="1"/>
      <c r="F587" s="193"/>
      <c r="G587" s="192"/>
      <c r="H587" s="251"/>
      <c r="I587" s="252"/>
      <c r="J587" s="253"/>
      <c r="K587" s="195"/>
      <c r="L587" s="251"/>
      <c r="M587" s="254"/>
      <c r="N587" s="1"/>
      <c r="O587" s="193"/>
      <c r="P587" s="192"/>
      <c r="Q587" s="251"/>
      <c r="R587" s="252"/>
      <c r="S587" s="253"/>
      <c r="T587" s="195"/>
      <c r="U587" s="251"/>
      <c r="V587" s="254"/>
      <c r="W587" s="244"/>
      <c r="X587" s="1"/>
      <c r="Y587" s="1"/>
      <c r="Z587" s="1"/>
      <c r="AA587" s="1"/>
      <c r="AB587" s="1"/>
    </row>
    <row r="588" spans="1:28" ht="15">
      <c r="A588" s="208"/>
      <c r="B588" s="1"/>
      <c r="C588" s="1"/>
      <c r="D588" s="1"/>
      <c r="E588" s="1"/>
      <c r="F588" s="193"/>
      <c r="G588" s="192"/>
      <c r="H588" s="251"/>
      <c r="I588" s="252"/>
      <c r="J588" s="253"/>
      <c r="K588" s="195"/>
      <c r="L588" s="251"/>
      <c r="M588" s="254"/>
      <c r="N588" s="1"/>
      <c r="O588" s="193"/>
      <c r="P588" s="192"/>
      <c r="Q588" s="251"/>
      <c r="R588" s="252"/>
      <c r="S588" s="253"/>
      <c r="T588" s="195"/>
      <c r="U588" s="251"/>
      <c r="V588" s="254"/>
      <c r="W588" s="244"/>
      <c r="X588" s="1"/>
      <c r="Y588" s="1"/>
      <c r="Z588" s="1"/>
      <c r="AA588" s="1"/>
      <c r="AB588" s="1"/>
    </row>
    <row r="589" spans="1:28" ht="15">
      <c r="A589" s="208"/>
      <c r="B589" s="1"/>
      <c r="C589" s="1"/>
      <c r="D589" s="1"/>
      <c r="E589" s="1"/>
      <c r="F589" s="201"/>
      <c r="G589" s="192"/>
      <c r="H589" s="251"/>
      <c r="I589" s="236"/>
      <c r="J589" s="253"/>
      <c r="K589" s="195"/>
      <c r="L589" s="221"/>
      <c r="M589" s="222"/>
      <c r="N589" s="1"/>
      <c r="O589" s="201"/>
      <c r="P589" s="192"/>
      <c r="Q589" s="251"/>
      <c r="R589" s="236"/>
      <c r="S589" s="253"/>
      <c r="T589" s="195"/>
      <c r="U589" s="221"/>
      <c r="V589" s="222"/>
      <c r="W589" s="224"/>
      <c r="X589" s="225"/>
      <c r="Y589" s="226"/>
      <c r="Z589" s="226"/>
      <c r="AA589" s="1"/>
      <c r="AB589" s="1"/>
    </row>
    <row r="590" spans="1:28" ht="15">
      <c r="A590" s="208"/>
      <c r="B590" s="1"/>
      <c r="C590" s="1"/>
      <c r="D590" s="1"/>
      <c r="E590" s="1"/>
      <c r="F590" s="197"/>
      <c r="G590" s="192"/>
      <c r="H590" s="194"/>
      <c r="I590" s="228"/>
      <c r="J590" s="192"/>
      <c r="K590" s="195"/>
      <c r="L590" s="221"/>
      <c r="M590" s="222"/>
      <c r="N590" s="1"/>
      <c r="O590" s="197"/>
      <c r="P590" s="192"/>
      <c r="Q590" s="194"/>
      <c r="R590" s="228"/>
      <c r="S590" s="192"/>
      <c r="T590" s="195"/>
      <c r="U590" s="221"/>
      <c r="V590" s="222"/>
      <c r="W590" s="244"/>
      <c r="X590" s="1"/>
      <c r="Y590" s="1"/>
      <c r="Z590" s="1"/>
      <c r="AA590" s="1"/>
      <c r="AB590" s="1"/>
    </row>
    <row r="591" spans="1:28" ht="15">
      <c r="A591" s="208"/>
      <c r="B591" s="1"/>
      <c r="C591" s="1"/>
      <c r="D591" s="1"/>
      <c r="E591" s="1"/>
      <c r="F591" s="193"/>
      <c r="G591" s="195"/>
      <c r="H591" s="195"/>
      <c r="I591" s="194"/>
      <c r="J591" s="1"/>
      <c r="K591" s="1"/>
      <c r="L591" s="1"/>
      <c r="M591" s="227"/>
      <c r="N591" s="1"/>
      <c r="O591" s="193"/>
      <c r="P591" s="195"/>
      <c r="Q591" s="195"/>
      <c r="R591" s="194"/>
      <c r="S591" s="1"/>
      <c r="T591" s="1"/>
      <c r="U591" s="1"/>
      <c r="V591" s="227"/>
      <c r="W591" s="244"/>
      <c r="X591" s="1"/>
      <c r="Y591" s="1"/>
      <c r="Z591" s="1"/>
      <c r="AA591" s="1"/>
      <c r="AB591" s="1"/>
    </row>
    <row r="592" spans="1:28" ht="15">
      <c r="A592" s="208"/>
      <c r="B592" s="1"/>
      <c r="C592" s="1"/>
      <c r="D592" s="1"/>
      <c r="E592" s="1"/>
      <c r="F592" s="193"/>
      <c r="G592" s="195"/>
      <c r="H592" s="195"/>
      <c r="I592" s="194"/>
      <c r="J592" s="1"/>
      <c r="K592" s="1"/>
      <c r="L592" s="1"/>
      <c r="M592" s="227"/>
      <c r="N592" s="1"/>
      <c r="O592" s="193"/>
      <c r="P592" s="195"/>
      <c r="Q592" s="195"/>
      <c r="R592" s="194"/>
      <c r="S592" s="1"/>
      <c r="T592" s="1"/>
      <c r="U592" s="1"/>
      <c r="V592" s="227"/>
      <c r="W592" s="244"/>
      <c r="X592" s="1"/>
      <c r="Y592" s="1"/>
      <c r="Z592" s="1"/>
      <c r="AA592" s="1"/>
      <c r="AB592" s="1"/>
    </row>
    <row r="593" spans="1:28" ht="15">
      <c r="A593" s="208"/>
      <c r="B593" s="1"/>
      <c r="C593" s="1"/>
      <c r="D593" s="1"/>
      <c r="E593" s="1"/>
      <c r="F593" s="193"/>
      <c r="G593" s="195"/>
      <c r="H593" s="195"/>
      <c r="I593" s="194"/>
      <c r="J593" s="1"/>
      <c r="K593" s="1"/>
      <c r="L593" s="1"/>
      <c r="M593" s="227"/>
      <c r="N593" s="1"/>
      <c r="O593" s="193"/>
      <c r="P593" s="195"/>
      <c r="Q593" s="195"/>
      <c r="R593" s="194"/>
      <c r="S593" s="1"/>
      <c r="T593" s="1"/>
      <c r="U593" s="1"/>
      <c r="V593" s="227"/>
      <c r="W593" s="244"/>
      <c r="X593" s="1"/>
      <c r="Y593" s="1"/>
      <c r="Z593" s="1"/>
      <c r="AA593" s="1"/>
      <c r="AB593" s="1"/>
    </row>
    <row r="594" spans="1:28" ht="15">
      <c r="A594" s="208"/>
      <c r="B594" s="1"/>
      <c r="C594" s="1"/>
      <c r="D594" s="1"/>
      <c r="E594" s="1"/>
      <c r="F594" s="200"/>
      <c r="G594" s="192"/>
      <c r="H594" s="194"/>
      <c r="I594" s="228"/>
      <c r="J594" s="192"/>
      <c r="K594" s="195"/>
      <c r="L594" s="221"/>
      <c r="M594" s="222"/>
      <c r="N594" s="1"/>
      <c r="O594" s="200"/>
      <c r="P594" s="192"/>
      <c r="Q594" s="194"/>
      <c r="R594" s="228"/>
      <c r="S594" s="192"/>
      <c r="T594" s="195"/>
      <c r="U594" s="221"/>
      <c r="V594" s="222"/>
      <c r="W594" s="224"/>
      <c r="X594" s="225"/>
      <c r="Y594" s="226"/>
      <c r="Z594" s="226"/>
      <c r="AA594" s="1"/>
      <c r="AB594" s="1"/>
    </row>
    <row r="595" spans="1:28" ht="15">
      <c r="A595" s="208"/>
      <c r="B595" s="1"/>
      <c r="C595" s="1"/>
      <c r="D595" s="1"/>
      <c r="E595" s="1"/>
      <c r="F595" s="197"/>
      <c r="G595" s="192"/>
      <c r="H595" s="194"/>
      <c r="I595" s="228"/>
      <c r="J595" s="192"/>
      <c r="K595" s="195"/>
      <c r="L595" s="221"/>
      <c r="M595" s="222"/>
      <c r="N595" s="1"/>
      <c r="O595" s="197"/>
      <c r="P595" s="192"/>
      <c r="Q595" s="194"/>
      <c r="R595" s="228"/>
      <c r="S595" s="192"/>
      <c r="T595" s="195"/>
      <c r="U595" s="221"/>
      <c r="V595" s="222"/>
      <c r="W595" s="244"/>
      <c r="X595" s="1"/>
      <c r="Y595" s="1"/>
      <c r="Z595" s="1"/>
      <c r="AA595" s="1"/>
      <c r="AB595" s="1"/>
    </row>
    <row r="596" spans="1:28" ht="15">
      <c r="A596" s="208"/>
      <c r="B596" s="1"/>
      <c r="C596" s="1"/>
      <c r="D596" s="1"/>
      <c r="E596" s="1"/>
      <c r="F596" s="201"/>
      <c r="G596" s="192"/>
      <c r="H596" s="194"/>
      <c r="I596" s="195"/>
      <c r="J596" s="192"/>
      <c r="K596" s="195"/>
      <c r="L596" s="194"/>
      <c r="M596" s="233"/>
      <c r="N596" s="1"/>
      <c r="O596" s="201"/>
      <c r="P596" s="192"/>
      <c r="Q596" s="194"/>
      <c r="R596" s="195"/>
      <c r="S596" s="192"/>
      <c r="T596" s="195"/>
      <c r="U596" s="194"/>
      <c r="V596" s="233"/>
      <c r="W596" s="244"/>
      <c r="X596" s="1"/>
      <c r="Y596" s="1"/>
      <c r="Z596" s="1"/>
      <c r="AA596" s="1"/>
      <c r="AB596" s="1"/>
    </row>
    <row r="597" spans="1:28" ht="15">
      <c r="A597" s="208"/>
      <c r="B597" s="1"/>
      <c r="C597" s="1"/>
      <c r="D597" s="1"/>
      <c r="E597" s="1"/>
      <c r="F597" s="201"/>
      <c r="G597" s="192"/>
      <c r="H597" s="194"/>
      <c r="I597" s="195"/>
      <c r="J597" s="192"/>
      <c r="K597" s="195"/>
      <c r="L597" s="194"/>
      <c r="M597" s="233"/>
      <c r="N597" s="1"/>
      <c r="O597" s="201"/>
      <c r="P597" s="192"/>
      <c r="Q597" s="194"/>
      <c r="R597" s="195"/>
      <c r="S597" s="192"/>
      <c r="T597" s="195"/>
      <c r="U597" s="194"/>
      <c r="V597" s="233"/>
      <c r="W597" s="244"/>
      <c r="X597" s="1"/>
      <c r="Y597" s="1"/>
      <c r="Z597" s="1"/>
      <c r="AA597" s="1"/>
      <c r="AB597" s="1"/>
    </row>
    <row r="598" spans="1:28" ht="15">
      <c r="A598" s="208"/>
      <c r="B598" s="1"/>
      <c r="C598" s="1"/>
      <c r="D598" s="1"/>
      <c r="E598" s="1"/>
      <c r="F598" s="201"/>
      <c r="G598" s="192"/>
      <c r="H598" s="194"/>
      <c r="I598" s="220"/>
      <c r="J598" s="192"/>
      <c r="K598" s="195"/>
      <c r="L598" s="221"/>
      <c r="M598" s="222"/>
      <c r="N598" s="1"/>
      <c r="O598" s="201"/>
      <c r="P598" s="192"/>
      <c r="Q598" s="194"/>
      <c r="R598" s="220"/>
      <c r="S598" s="192"/>
      <c r="T598" s="195"/>
      <c r="U598" s="221"/>
      <c r="V598" s="222"/>
      <c r="W598" s="224"/>
      <c r="X598" s="225"/>
      <c r="Y598" s="226"/>
      <c r="Z598" s="226"/>
      <c r="AA598" s="1"/>
      <c r="AB598" s="189"/>
    </row>
    <row r="599" spans="1:28" ht="15">
      <c r="A599" s="208"/>
      <c r="B599" s="1"/>
      <c r="C599" s="1"/>
      <c r="D599" s="1"/>
      <c r="E599" s="1"/>
      <c r="F599" s="201"/>
      <c r="G599" s="192"/>
      <c r="H599" s="194"/>
      <c r="I599" s="195"/>
      <c r="J599" s="192"/>
      <c r="K599" s="195"/>
      <c r="L599" s="194"/>
      <c r="M599" s="233"/>
      <c r="N599" s="1"/>
      <c r="O599" s="201"/>
      <c r="P599" s="192"/>
      <c r="Q599" s="194"/>
      <c r="R599" s="195"/>
      <c r="S599" s="192"/>
      <c r="T599" s="195"/>
      <c r="U599" s="194"/>
      <c r="V599" s="233"/>
      <c r="W599" s="244"/>
      <c r="X599" s="1"/>
      <c r="Y599" s="1"/>
      <c r="Z599" s="1"/>
      <c r="AA599" s="1"/>
      <c r="AB599" s="189"/>
    </row>
    <row r="600" spans="1:28" ht="15">
      <c r="A600" s="208"/>
      <c r="B600" s="1"/>
      <c r="C600" s="1"/>
      <c r="D600" s="1"/>
      <c r="E600" s="1"/>
      <c r="F600" s="201"/>
      <c r="G600" s="192"/>
      <c r="H600" s="194"/>
      <c r="I600" s="195"/>
      <c r="J600" s="192"/>
      <c r="K600" s="195"/>
      <c r="L600" s="194"/>
      <c r="M600" s="233"/>
      <c r="N600" s="1"/>
      <c r="O600" s="201"/>
      <c r="P600" s="192"/>
      <c r="Q600" s="194"/>
      <c r="R600" s="195"/>
      <c r="S600" s="192"/>
      <c r="T600" s="195"/>
      <c r="U600" s="194"/>
      <c r="V600" s="233"/>
      <c r="W600" s="244"/>
      <c r="X600" s="1"/>
      <c r="Y600" s="1"/>
      <c r="Z600" s="1"/>
      <c r="AA600" s="1"/>
      <c r="AB600" s="189"/>
    </row>
    <row r="601" spans="1:28" ht="15">
      <c r="A601" s="208"/>
      <c r="B601" s="1"/>
      <c r="C601" s="1"/>
      <c r="D601" s="1"/>
      <c r="E601" s="1"/>
      <c r="F601" s="201"/>
      <c r="G601" s="192"/>
      <c r="H601" s="194"/>
      <c r="I601" s="195"/>
      <c r="J601" s="192"/>
      <c r="K601" s="195"/>
      <c r="L601" s="194"/>
      <c r="M601" s="233"/>
      <c r="N601" s="1"/>
      <c r="O601" s="201"/>
      <c r="P601" s="192"/>
      <c r="Q601" s="194"/>
      <c r="R601" s="195"/>
      <c r="S601" s="192"/>
      <c r="T601" s="195"/>
      <c r="U601" s="194"/>
      <c r="V601" s="233"/>
      <c r="W601" s="244"/>
      <c r="X601" s="1"/>
      <c r="Y601" s="1"/>
      <c r="Z601" s="1"/>
      <c r="AA601" s="1"/>
      <c r="AB601" s="1"/>
    </row>
    <row r="602" spans="1:28" ht="15">
      <c r="A602" s="208"/>
      <c r="B602" s="1"/>
      <c r="C602" s="189"/>
      <c r="D602" s="189"/>
      <c r="E602" s="189"/>
      <c r="F602" s="201"/>
      <c r="G602" s="192"/>
      <c r="H602" s="194"/>
      <c r="I602" s="220"/>
      <c r="J602" s="192"/>
      <c r="K602" s="195"/>
      <c r="L602" s="221"/>
      <c r="M602" s="222"/>
      <c r="N602" s="189"/>
      <c r="O602" s="201"/>
      <c r="P602" s="192"/>
      <c r="Q602" s="194"/>
      <c r="R602" s="220"/>
      <c r="S602" s="192"/>
      <c r="T602" s="195"/>
      <c r="U602" s="221"/>
      <c r="V602" s="222"/>
      <c r="W602" s="224"/>
      <c r="X602" s="225"/>
      <c r="Y602" s="226"/>
      <c r="Z602" s="226"/>
      <c r="AA602" s="189"/>
      <c r="AB602" s="1"/>
    </row>
    <row r="603" spans="1:28" ht="15">
      <c r="A603" s="208"/>
      <c r="B603" s="1"/>
      <c r="C603" s="189"/>
      <c r="D603" s="189"/>
      <c r="E603" s="189"/>
      <c r="F603" s="197"/>
      <c r="G603" s="192"/>
      <c r="H603" s="194"/>
      <c r="I603" s="228"/>
      <c r="J603" s="192"/>
      <c r="K603" s="195"/>
      <c r="L603" s="221"/>
      <c r="M603" s="222"/>
      <c r="N603" s="189"/>
      <c r="O603" s="197"/>
      <c r="P603" s="192"/>
      <c r="Q603" s="194"/>
      <c r="R603" s="228"/>
      <c r="S603" s="192"/>
      <c r="T603" s="195"/>
      <c r="U603" s="221"/>
      <c r="V603" s="222"/>
      <c r="W603" s="246"/>
      <c r="X603" s="189"/>
      <c r="Y603" s="189"/>
      <c r="Z603" s="189"/>
      <c r="AA603" s="189"/>
      <c r="AB603" s="1"/>
    </row>
    <row r="604" spans="1:28" ht="15">
      <c r="A604" s="188"/>
      <c r="B604" s="189"/>
      <c r="C604" s="189"/>
      <c r="D604" s="189"/>
      <c r="E604" s="189"/>
      <c r="F604" s="255"/>
      <c r="G604" s="256"/>
      <c r="H604" s="206"/>
      <c r="I604" s="189"/>
      <c r="J604" s="205"/>
      <c r="K604" s="207"/>
      <c r="L604" s="257"/>
      <c r="M604" s="258"/>
      <c r="N604" s="189"/>
      <c r="O604" s="255"/>
      <c r="P604" s="256"/>
      <c r="Q604" s="206"/>
      <c r="R604" s="189"/>
      <c r="S604" s="205"/>
      <c r="T604" s="207"/>
      <c r="U604" s="257"/>
      <c r="V604" s="258"/>
      <c r="W604" s="246"/>
      <c r="X604" s="189"/>
      <c r="Y604" s="189"/>
      <c r="Z604" s="189"/>
      <c r="AA604" s="189"/>
      <c r="AB604" s="1"/>
    </row>
    <row r="605" spans="1:28" ht="15">
      <c r="A605" s="188"/>
      <c r="B605" s="189"/>
      <c r="C605" s="1"/>
      <c r="D605" s="1"/>
      <c r="E605" s="1"/>
      <c r="F605" s="247"/>
      <c r="G605" s="259"/>
      <c r="H605" s="206"/>
      <c r="I605" s="260"/>
      <c r="J605" s="261"/>
      <c r="K605" s="207"/>
      <c r="L605" s="249"/>
      <c r="M605" s="250"/>
      <c r="N605" s="1"/>
      <c r="O605" s="247"/>
      <c r="P605" s="259"/>
      <c r="Q605" s="206"/>
      <c r="R605" s="260"/>
      <c r="S605" s="261"/>
      <c r="T605" s="207"/>
      <c r="U605" s="249"/>
      <c r="V605" s="250"/>
      <c r="W605" s="224"/>
      <c r="X605" s="225"/>
      <c r="Y605" s="226"/>
      <c r="Z605" s="226"/>
      <c r="AA605" s="1"/>
      <c r="AB605" s="1"/>
    </row>
    <row r="606" spans="1:28" ht="15">
      <c r="A606" s="208"/>
      <c r="B606" s="1"/>
      <c r="C606" s="1"/>
      <c r="D606" s="1"/>
      <c r="E606" s="1"/>
      <c r="F606" s="197"/>
      <c r="G606" s="192"/>
      <c r="H606" s="194"/>
      <c r="I606" s="228"/>
      <c r="J606" s="192"/>
      <c r="K606" s="195"/>
      <c r="L606" s="221"/>
      <c r="M606" s="222"/>
      <c r="N606" s="1"/>
      <c r="O606" s="197"/>
      <c r="P606" s="192"/>
      <c r="Q606" s="194"/>
      <c r="R606" s="228"/>
      <c r="S606" s="192"/>
      <c r="T606" s="195"/>
      <c r="U606" s="221"/>
      <c r="V606" s="222"/>
      <c r="W606" s="244"/>
      <c r="X606" s="1"/>
      <c r="Y606" s="1"/>
      <c r="Z606" s="1"/>
      <c r="AA606" s="1"/>
      <c r="AB606" s="1"/>
    </row>
    <row r="607" spans="1:28" ht="15">
      <c r="A607" s="208"/>
      <c r="B607" s="1"/>
      <c r="C607" s="1"/>
      <c r="D607" s="1"/>
      <c r="E607" s="1"/>
      <c r="F607" s="193"/>
      <c r="G607" s="195"/>
      <c r="H607" s="195"/>
      <c r="I607" s="194"/>
      <c r="J607" s="1"/>
      <c r="K607" s="1"/>
      <c r="L607" s="1"/>
      <c r="M607" s="227"/>
      <c r="N607" s="1"/>
      <c r="O607" s="193"/>
      <c r="P607" s="195"/>
      <c r="Q607" s="195"/>
      <c r="R607" s="194"/>
      <c r="S607" s="1"/>
      <c r="T607" s="1"/>
      <c r="U607" s="1"/>
      <c r="V607" s="227"/>
      <c r="W607" s="244"/>
      <c r="X607" s="1"/>
      <c r="Y607" s="1"/>
      <c r="Z607" s="1"/>
      <c r="AA607" s="1"/>
      <c r="AB607" s="1"/>
    </row>
    <row r="608" spans="1:28" ht="15">
      <c r="A608" s="208"/>
      <c r="B608" s="187"/>
      <c r="C608" s="1"/>
      <c r="D608" s="1"/>
      <c r="E608" s="1"/>
      <c r="F608" s="193"/>
      <c r="G608" s="195"/>
      <c r="H608" s="195"/>
      <c r="I608" s="194"/>
      <c r="J608" s="1"/>
      <c r="K608" s="1"/>
      <c r="L608" s="1"/>
      <c r="M608" s="227"/>
      <c r="N608" s="1"/>
      <c r="O608" s="193"/>
      <c r="P608" s="195"/>
      <c r="Q608" s="195"/>
      <c r="R608" s="194"/>
      <c r="S608" s="1"/>
      <c r="T608" s="1"/>
      <c r="U608" s="1"/>
      <c r="V608" s="227"/>
      <c r="W608" s="244"/>
      <c r="X608" s="1"/>
      <c r="Y608" s="1"/>
      <c r="Z608" s="1"/>
      <c r="AA608" s="1"/>
      <c r="AB608" s="1"/>
    </row>
    <row r="609" spans="1:28" ht="15">
      <c r="A609" s="208"/>
      <c r="B609" s="1"/>
      <c r="C609" s="1"/>
      <c r="D609" s="1"/>
      <c r="E609" s="1"/>
      <c r="F609" s="197"/>
      <c r="G609" s="192"/>
      <c r="H609" s="194"/>
      <c r="I609" s="220"/>
      <c r="J609" s="192"/>
      <c r="K609" s="195"/>
      <c r="L609" s="221"/>
      <c r="M609" s="222"/>
      <c r="N609" s="1"/>
      <c r="O609" s="197"/>
      <c r="P609" s="192"/>
      <c r="Q609" s="194"/>
      <c r="R609" s="220"/>
      <c r="S609" s="192"/>
      <c r="T609" s="195"/>
      <c r="U609" s="221"/>
      <c r="V609" s="222"/>
      <c r="W609" s="224"/>
      <c r="X609" s="225"/>
      <c r="Y609" s="226"/>
      <c r="Z609" s="226"/>
      <c r="AA609" s="1"/>
      <c r="AB609" s="1"/>
    </row>
    <row r="610" spans="1:28" ht="15">
      <c r="A610" s="208"/>
      <c r="B610" s="1"/>
      <c r="C610" s="1"/>
      <c r="D610" s="1"/>
      <c r="E610" s="1"/>
      <c r="F610" s="197"/>
      <c r="G610" s="192"/>
      <c r="H610" s="194"/>
      <c r="I610" s="228"/>
      <c r="J610" s="192"/>
      <c r="K610" s="195"/>
      <c r="L610" s="221"/>
      <c r="M610" s="222"/>
      <c r="N610" s="1"/>
      <c r="O610" s="197"/>
      <c r="P610" s="192"/>
      <c r="Q610" s="194"/>
      <c r="R610" s="228"/>
      <c r="S610" s="192"/>
      <c r="T610" s="195"/>
      <c r="U610" s="221"/>
      <c r="V610" s="222"/>
      <c r="W610" s="244"/>
      <c r="X610" s="1"/>
      <c r="Y610" s="1"/>
      <c r="Z610" s="1"/>
      <c r="AA610" s="1"/>
      <c r="AB610" s="1"/>
    </row>
    <row r="611" spans="1:28" ht="15">
      <c r="A611" s="208"/>
      <c r="B611" s="1"/>
      <c r="C611" s="1"/>
      <c r="D611" s="1"/>
      <c r="E611" s="1"/>
      <c r="F611" s="193"/>
      <c r="G611" s="195"/>
      <c r="H611" s="195"/>
      <c r="I611" s="194"/>
      <c r="J611" s="1"/>
      <c r="K611" s="1"/>
      <c r="L611" s="1"/>
      <c r="M611" s="227"/>
      <c r="N611" s="1"/>
      <c r="O611" s="193"/>
      <c r="P611" s="195"/>
      <c r="Q611" s="195"/>
      <c r="R611" s="194"/>
      <c r="S611" s="1"/>
      <c r="T611" s="1"/>
      <c r="U611" s="1"/>
      <c r="V611" s="227"/>
      <c r="W611" s="244"/>
      <c r="X611" s="1"/>
      <c r="Y611" s="1"/>
      <c r="Z611" s="1"/>
      <c r="AA611" s="1"/>
      <c r="AB611" s="1"/>
    </row>
    <row r="612" spans="1:28" ht="15">
      <c r="A612" s="208"/>
      <c r="B612" s="187"/>
      <c r="C612" s="1"/>
      <c r="D612" s="1"/>
      <c r="E612" s="1"/>
      <c r="F612" s="193"/>
      <c r="G612" s="195"/>
      <c r="H612" s="195"/>
      <c r="I612" s="194"/>
      <c r="J612" s="1"/>
      <c r="K612" s="1"/>
      <c r="L612" s="1"/>
      <c r="M612" s="227"/>
      <c r="N612" s="1"/>
      <c r="O612" s="193"/>
      <c r="P612" s="195"/>
      <c r="Q612" s="195"/>
      <c r="R612" s="194"/>
      <c r="S612" s="1"/>
      <c r="T612" s="1"/>
      <c r="U612" s="1"/>
      <c r="V612" s="227"/>
      <c r="W612" s="244"/>
      <c r="X612" s="1"/>
      <c r="Y612" s="1"/>
      <c r="Z612" s="1"/>
      <c r="AA612" s="1"/>
      <c r="AB612" s="1"/>
    </row>
    <row r="613" spans="1:28" ht="15">
      <c r="A613" s="208"/>
      <c r="B613" s="1"/>
      <c r="C613" s="1"/>
      <c r="D613" s="1"/>
      <c r="E613" s="1"/>
      <c r="F613" s="197"/>
      <c r="G613" s="192"/>
      <c r="H613" s="194"/>
      <c r="I613" s="220"/>
      <c r="J613" s="192"/>
      <c r="K613" s="195"/>
      <c r="L613" s="221"/>
      <c r="M613" s="222"/>
      <c r="N613" s="1"/>
      <c r="O613" s="197"/>
      <c r="P613" s="192"/>
      <c r="Q613" s="194"/>
      <c r="R613" s="220"/>
      <c r="S613" s="192"/>
      <c r="T613" s="195"/>
      <c r="U613" s="221"/>
      <c r="V613" s="222"/>
      <c r="W613" s="224"/>
      <c r="X613" s="225"/>
      <c r="Y613" s="226"/>
      <c r="Z613" s="226"/>
      <c r="AA613" s="1"/>
      <c r="AB613" s="1"/>
    </row>
    <row r="614" spans="1:28" ht="15">
      <c r="A614" s="208"/>
      <c r="B614" s="1"/>
      <c r="C614" s="1"/>
      <c r="D614" s="1"/>
      <c r="E614" s="1"/>
      <c r="F614" s="197"/>
      <c r="G614" s="192"/>
      <c r="H614" s="194"/>
      <c r="I614" s="228"/>
      <c r="J614" s="192"/>
      <c r="K614" s="195"/>
      <c r="L614" s="221"/>
      <c r="M614" s="222"/>
      <c r="N614" s="1"/>
      <c r="O614" s="197"/>
      <c r="P614" s="192"/>
      <c r="Q614" s="194"/>
      <c r="R614" s="228"/>
      <c r="S614" s="192"/>
      <c r="T614" s="195"/>
      <c r="U614" s="221"/>
      <c r="V614" s="222"/>
      <c r="W614" s="244"/>
      <c r="X614" s="1"/>
      <c r="Y614" s="1"/>
      <c r="Z614" s="1"/>
      <c r="AA614" s="1"/>
      <c r="AB614" s="1"/>
    </row>
    <row r="615" spans="1:28" ht="15">
      <c r="A615" s="208"/>
      <c r="B615" s="1"/>
      <c r="C615" s="1"/>
      <c r="D615" s="1"/>
      <c r="E615" s="1"/>
      <c r="F615" s="193"/>
      <c r="G615" s="195"/>
      <c r="H615" s="195"/>
      <c r="I615" s="194"/>
      <c r="J615" s="1"/>
      <c r="K615" s="1"/>
      <c r="L615" s="1"/>
      <c r="M615" s="227"/>
      <c r="N615" s="1"/>
      <c r="O615" s="193"/>
      <c r="P615" s="195"/>
      <c r="Q615" s="195"/>
      <c r="R615" s="194"/>
      <c r="S615" s="1"/>
      <c r="T615" s="1"/>
      <c r="U615" s="1"/>
      <c r="V615" s="227"/>
      <c r="W615" s="244"/>
      <c r="X615" s="1"/>
      <c r="Y615" s="1"/>
      <c r="Z615" s="1"/>
      <c r="AA615" s="1"/>
      <c r="AB615" s="1"/>
    </row>
    <row r="616" spans="1:28" ht="15">
      <c r="A616" s="208"/>
      <c r="B616" s="187"/>
      <c r="C616" s="1"/>
      <c r="D616" s="1"/>
      <c r="E616" s="1"/>
      <c r="F616" s="193"/>
      <c r="G616" s="195"/>
      <c r="H616" s="195"/>
      <c r="I616" s="194"/>
      <c r="J616" s="1"/>
      <c r="K616" s="1"/>
      <c r="L616" s="1"/>
      <c r="M616" s="227"/>
      <c r="N616" s="1"/>
      <c r="O616" s="193"/>
      <c r="P616" s="195"/>
      <c r="Q616" s="195"/>
      <c r="R616" s="194"/>
      <c r="S616" s="1"/>
      <c r="T616" s="1"/>
      <c r="U616" s="1"/>
      <c r="V616" s="227"/>
      <c r="W616" s="244"/>
      <c r="X616" s="1"/>
      <c r="Y616" s="1"/>
      <c r="Z616" s="1"/>
      <c r="AA616" s="1"/>
      <c r="AB616" s="1"/>
    </row>
    <row r="617" spans="1:28" ht="15">
      <c r="A617" s="208"/>
      <c r="B617" s="1"/>
      <c r="C617" s="1"/>
      <c r="D617" s="1"/>
      <c r="E617" s="1"/>
      <c r="F617" s="197"/>
      <c r="G617" s="192"/>
      <c r="H617" s="194"/>
      <c r="I617" s="220"/>
      <c r="J617" s="192"/>
      <c r="K617" s="195"/>
      <c r="L617" s="221"/>
      <c r="M617" s="222"/>
      <c r="N617" s="1"/>
      <c r="O617" s="197"/>
      <c r="P617" s="192"/>
      <c r="Q617" s="194"/>
      <c r="R617" s="220"/>
      <c r="S617" s="192"/>
      <c r="T617" s="195"/>
      <c r="U617" s="221"/>
      <c r="V617" s="222"/>
      <c r="W617" s="224"/>
      <c r="X617" s="225"/>
      <c r="Y617" s="226"/>
      <c r="Z617" s="226"/>
      <c r="AA617" s="1"/>
      <c r="AB617" s="1"/>
    </row>
    <row r="618" spans="1:28" ht="15">
      <c r="A618" s="208"/>
      <c r="B618" s="1"/>
      <c r="C618" s="1"/>
      <c r="D618" s="1"/>
      <c r="E618" s="1"/>
      <c r="F618" s="197"/>
      <c r="G618" s="192"/>
      <c r="H618" s="194"/>
      <c r="I618" s="228"/>
      <c r="J618" s="192"/>
      <c r="K618" s="195"/>
      <c r="L618" s="221"/>
      <c r="M618" s="222"/>
      <c r="N618" s="1"/>
      <c r="O618" s="197"/>
      <c r="P618" s="192"/>
      <c r="Q618" s="194"/>
      <c r="R618" s="228"/>
      <c r="S618" s="192"/>
      <c r="T618" s="195"/>
      <c r="U618" s="221"/>
      <c r="V618" s="222"/>
      <c r="W618" s="244"/>
      <c r="X618" s="1"/>
      <c r="Y618" s="1"/>
      <c r="Z618" s="1"/>
      <c r="AA618" s="1"/>
      <c r="AB618" s="1"/>
    </row>
    <row r="619" spans="1:28" ht="15">
      <c r="A619" s="208"/>
      <c r="B619" s="1"/>
      <c r="C619" s="1"/>
      <c r="D619" s="1"/>
      <c r="E619" s="1"/>
      <c r="F619" s="191"/>
      <c r="G619" s="195"/>
      <c r="H619" s="195"/>
      <c r="I619" s="194"/>
      <c r="J619" s="1"/>
      <c r="K619" s="1"/>
      <c r="L619" s="1"/>
      <c r="M619" s="227"/>
      <c r="N619" s="1"/>
      <c r="O619" s="191"/>
      <c r="P619" s="195"/>
      <c r="Q619" s="195"/>
      <c r="R619" s="194"/>
      <c r="S619" s="1"/>
      <c r="T619" s="1"/>
      <c r="U619" s="1"/>
      <c r="V619" s="227"/>
      <c r="W619" s="244"/>
      <c r="X619" s="1"/>
      <c r="Y619" s="1"/>
      <c r="Z619" s="1"/>
      <c r="AA619" s="1"/>
      <c r="AB619" s="1"/>
    </row>
    <row r="620" spans="1:28" ht="15">
      <c r="A620" s="208"/>
      <c r="B620" s="1"/>
      <c r="C620" s="1"/>
      <c r="D620" s="1"/>
      <c r="E620" s="1"/>
      <c r="F620" s="200"/>
      <c r="G620" s="192"/>
      <c r="H620" s="194"/>
      <c r="I620" s="228"/>
      <c r="J620" s="192"/>
      <c r="K620" s="195"/>
      <c r="L620" s="262"/>
      <c r="M620" s="222"/>
      <c r="N620" s="1"/>
      <c r="O620" s="200"/>
      <c r="P620" s="192"/>
      <c r="Q620" s="194"/>
      <c r="R620" s="228"/>
      <c r="S620" s="192"/>
      <c r="T620" s="195"/>
      <c r="U620" s="262"/>
      <c r="V620" s="222"/>
      <c r="W620" s="224"/>
      <c r="X620" s="225"/>
      <c r="Y620" s="226"/>
      <c r="Z620" s="226"/>
      <c r="AA620" s="1"/>
      <c r="AB620" s="1"/>
    </row>
    <row r="621" spans="1:28" ht="15">
      <c r="A621" s="208"/>
      <c r="B621" s="1"/>
      <c r="C621" s="1"/>
      <c r="D621" s="1"/>
      <c r="E621" s="1"/>
      <c r="F621" s="197"/>
      <c r="G621" s="192"/>
      <c r="H621" s="194"/>
      <c r="I621" s="228"/>
      <c r="J621" s="192"/>
      <c r="K621" s="195"/>
      <c r="L621" s="221"/>
      <c r="M621" s="222"/>
      <c r="N621" s="1"/>
      <c r="O621" s="197"/>
      <c r="P621" s="192"/>
      <c r="Q621" s="194"/>
      <c r="R621" s="228"/>
      <c r="S621" s="192"/>
      <c r="T621" s="195"/>
      <c r="U621" s="221"/>
      <c r="V621" s="222"/>
      <c r="W621" s="244"/>
      <c r="X621" s="1"/>
      <c r="Y621" s="1"/>
      <c r="Z621" s="1"/>
      <c r="AA621" s="1"/>
      <c r="AB621" s="1"/>
    </row>
    <row r="622" spans="1:28" ht="15">
      <c r="A622" s="208"/>
      <c r="B622" s="1"/>
      <c r="C622" s="1"/>
      <c r="D622" s="1"/>
      <c r="E622" s="1"/>
      <c r="F622" s="200"/>
      <c r="G622" s="192"/>
      <c r="H622" s="194"/>
      <c r="I622" s="228"/>
      <c r="J622" s="192"/>
      <c r="K622" s="195"/>
      <c r="L622" s="221"/>
      <c r="M622" s="222"/>
      <c r="N622" s="1"/>
      <c r="O622" s="200"/>
      <c r="P622" s="192"/>
      <c r="Q622" s="194"/>
      <c r="R622" s="228"/>
      <c r="S622" s="192"/>
      <c r="T622" s="195"/>
      <c r="U622" s="221"/>
      <c r="V622" s="222"/>
      <c r="W622" s="244"/>
      <c r="X622" s="1"/>
      <c r="Y622" s="1"/>
      <c r="Z622" s="1"/>
      <c r="AA622" s="1"/>
      <c r="AB622" s="1"/>
    </row>
    <row r="623" spans="1:28" ht="15">
      <c r="A623" s="208"/>
      <c r="B623" s="1"/>
      <c r="C623" s="1"/>
      <c r="D623" s="1"/>
      <c r="E623" s="1"/>
      <c r="F623" s="200"/>
      <c r="G623" s="192"/>
      <c r="H623" s="194"/>
      <c r="I623" s="228"/>
      <c r="J623" s="192"/>
      <c r="K623" s="195"/>
      <c r="L623" s="262"/>
      <c r="M623" s="222"/>
      <c r="N623" s="1"/>
      <c r="O623" s="200"/>
      <c r="P623" s="192"/>
      <c r="Q623" s="194"/>
      <c r="R623" s="228"/>
      <c r="S623" s="192"/>
      <c r="T623" s="195"/>
      <c r="U623" s="262"/>
      <c r="V623" s="222"/>
      <c r="W623" s="224"/>
      <c r="X623" s="225"/>
      <c r="Y623" s="226"/>
      <c r="Z623" s="226"/>
      <c r="AA623" s="1"/>
      <c r="AB623" s="1"/>
    </row>
    <row r="624" spans="1:28" ht="15">
      <c r="A624" s="208"/>
      <c r="B624" s="1"/>
      <c r="C624" s="1"/>
      <c r="D624" s="1"/>
      <c r="E624" s="1"/>
      <c r="F624" s="197"/>
      <c r="G624" s="192"/>
      <c r="H624" s="194"/>
      <c r="I624" s="228"/>
      <c r="J624" s="192"/>
      <c r="K624" s="195"/>
      <c r="L624" s="221"/>
      <c r="M624" s="222"/>
      <c r="N624" s="1"/>
      <c r="O624" s="197"/>
      <c r="P624" s="192"/>
      <c r="Q624" s="194"/>
      <c r="R624" s="228"/>
      <c r="S624" s="192"/>
      <c r="T624" s="195"/>
      <c r="U624" s="221"/>
      <c r="V624" s="222"/>
      <c r="W624" s="244"/>
      <c r="X624" s="1"/>
      <c r="Y624" s="1"/>
      <c r="Z624" s="1"/>
      <c r="AA624" s="1"/>
      <c r="AB624" s="1"/>
    </row>
    <row r="625" spans="1:28" ht="15">
      <c r="A625" s="208"/>
      <c r="B625" s="1"/>
      <c r="C625" s="1"/>
      <c r="D625" s="1"/>
      <c r="E625" s="1"/>
      <c r="F625" s="193"/>
      <c r="G625" s="195"/>
      <c r="H625" s="195"/>
      <c r="I625" s="194"/>
      <c r="J625" s="1"/>
      <c r="K625" s="1"/>
      <c r="L625" s="1"/>
      <c r="M625" s="227"/>
      <c r="N625" s="1"/>
      <c r="O625" s="193"/>
      <c r="P625" s="195"/>
      <c r="Q625" s="195"/>
      <c r="R625" s="194"/>
      <c r="S625" s="1"/>
      <c r="T625" s="1"/>
      <c r="U625" s="1"/>
      <c r="V625" s="227"/>
      <c r="W625" s="244"/>
      <c r="X625" s="1"/>
      <c r="Y625" s="1"/>
      <c r="Z625" s="1"/>
      <c r="AA625" s="1"/>
      <c r="AB625" s="1"/>
    </row>
    <row r="626" spans="1:28" ht="15">
      <c r="A626" s="208"/>
      <c r="B626" s="1"/>
      <c r="C626" s="1"/>
      <c r="D626" s="1"/>
      <c r="E626" s="1"/>
      <c r="F626" s="200"/>
      <c r="G626" s="192"/>
      <c r="H626" s="194"/>
      <c r="I626" s="228"/>
      <c r="J626" s="192"/>
      <c r="K626" s="195"/>
      <c r="L626" s="221"/>
      <c r="M626" s="222"/>
      <c r="N626" s="1"/>
      <c r="O626" s="200"/>
      <c r="P626" s="192"/>
      <c r="Q626" s="194"/>
      <c r="R626" s="228"/>
      <c r="S626" s="192"/>
      <c r="T626" s="195"/>
      <c r="U626" s="221"/>
      <c r="V626" s="222"/>
      <c r="W626" s="224"/>
      <c r="X626" s="225"/>
      <c r="Y626" s="226"/>
      <c r="Z626" s="226"/>
      <c r="AA626" s="1"/>
      <c r="AB626" s="1"/>
    </row>
    <row r="627" spans="1:28" ht="15">
      <c r="A627" s="208"/>
      <c r="B627" s="1"/>
      <c r="C627" s="1"/>
      <c r="D627" s="1"/>
      <c r="E627" s="1"/>
      <c r="F627" s="197"/>
      <c r="G627" s="192"/>
      <c r="H627" s="194"/>
      <c r="I627" s="228"/>
      <c r="J627" s="192"/>
      <c r="K627" s="195"/>
      <c r="L627" s="221"/>
      <c r="M627" s="222"/>
      <c r="N627" s="1"/>
      <c r="O627" s="197"/>
      <c r="P627" s="192"/>
      <c r="Q627" s="194"/>
      <c r="R627" s="228"/>
      <c r="S627" s="192"/>
      <c r="T627" s="195"/>
      <c r="U627" s="221"/>
      <c r="V627" s="222"/>
      <c r="W627" s="244"/>
      <c r="X627" s="1"/>
      <c r="Y627" s="1"/>
      <c r="Z627" s="1"/>
      <c r="AA627" s="1"/>
      <c r="AB627" s="1"/>
    </row>
    <row r="628" spans="1:28" ht="15">
      <c r="A628" s="208"/>
      <c r="B628" s="1"/>
      <c r="C628" s="1"/>
      <c r="D628" s="1"/>
      <c r="E628" s="1"/>
      <c r="F628" s="193"/>
      <c r="G628" s="195"/>
      <c r="H628" s="195"/>
      <c r="I628" s="194"/>
      <c r="J628" s="1"/>
      <c r="K628" s="1"/>
      <c r="L628" s="1"/>
      <c r="M628" s="227"/>
      <c r="N628" s="1"/>
      <c r="O628" s="193"/>
      <c r="P628" s="195"/>
      <c r="Q628" s="195"/>
      <c r="R628" s="194"/>
      <c r="S628" s="1"/>
      <c r="T628" s="1"/>
      <c r="U628" s="1"/>
      <c r="V628" s="227"/>
      <c r="W628" s="244"/>
      <c r="X628" s="1"/>
      <c r="Y628" s="1"/>
      <c r="Z628" s="1"/>
      <c r="AA628" s="1"/>
      <c r="AB628" s="1"/>
    </row>
    <row r="629" spans="1:28" ht="15">
      <c r="A629" s="208"/>
      <c r="B629" s="1"/>
      <c r="C629" s="1"/>
      <c r="D629" s="1"/>
      <c r="E629" s="1"/>
      <c r="F629" s="193"/>
      <c r="G629" s="195"/>
      <c r="H629" s="195"/>
      <c r="I629" s="194"/>
      <c r="J629" s="1"/>
      <c r="K629" s="1"/>
      <c r="L629" s="1"/>
      <c r="M629" s="227"/>
      <c r="N629" s="1"/>
      <c r="O629" s="193"/>
      <c r="P629" s="195"/>
      <c r="Q629" s="195"/>
      <c r="R629" s="194"/>
      <c r="S629" s="1"/>
      <c r="T629" s="1"/>
      <c r="U629" s="1"/>
      <c r="V629" s="227"/>
      <c r="W629" s="244"/>
      <c r="X629" s="1"/>
      <c r="Y629" s="1"/>
      <c r="Z629" s="1"/>
      <c r="AA629" s="1"/>
      <c r="AB629" s="1"/>
    </row>
    <row r="630" spans="1:28" ht="15">
      <c r="A630" s="208"/>
      <c r="B630" s="1"/>
      <c r="C630" s="1"/>
      <c r="D630" s="1"/>
      <c r="E630" s="1"/>
      <c r="F630" s="200"/>
      <c r="G630" s="192"/>
      <c r="H630" s="194"/>
      <c r="I630" s="228"/>
      <c r="J630" s="192"/>
      <c r="K630" s="195"/>
      <c r="L630" s="221"/>
      <c r="M630" s="222"/>
      <c r="N630" s="1"/>
      <c r="O630" s="200"/>
      <c r="P630" s="192"/>
      <c r="Q630" s="194"/>
      <c r="R630" s="228"/>
      <c r="S630" s="192"/>
      <c r="T630" s="195"/>
      <c r="U630" s="221"/>
      <c r="V630" s="222"/>
      <c r="W630" s="224"/>
      <c r="X630" s="225"/>
      <c r="Y630" s="226"/>
      <c r="Z630" s="226"/>
      <c r="AA630" s="1"/>
      <c r="AB630" s="1"/>
    </row>
    <row r="631" spans="1:28" ht="15">
      <c r="A631" s="208"/>
      <c r="B631" s="1"/>
      <c r="C631" s="1"/>
      <c r="D631" s="1"/>
      <c r="E631" s="1"/>
      <c r="F631" s="197"/>
      <c r="G631" s="192"/>
      <c r="H631" s="194"/>
      <c r="I631" s="228"/>
      <c r="J631" s="192"/>
      <c r="K631" s="195"/>
      <c r="L631" s="221"/>
      <c r="M631" s="222"/>
      <c r="N631" s="1"/>
      <c r="O631" s="197"/>
      <c r="P631" s="192"/>
      <c r="Q631" s="194"/>
      <c r="R631" s="228"/>
      <c r="S631" s="192"/>
      <c r="T631" s="195"/>
      <c r="U631" s="221"/>
      <c r="V631" s="222"/>
      <c r="W631" s="244"/>
      <c r="X631" s="1"/>
      <c r="Y631" s="1"/>
      <c r="Z631" s="1"/>
      <c r="AA631" s="1"/>
      <c r="AB631" s="1"/>
    </row>
    <row r="632" spans="1:28" ht="15">
      <c r="A632" s="208"/>
      <c r="B632" s="1"/>
      <c r="C632" s="1"/>
      <c r="D632" s="1"/>
      <c r="E632" s="1"/>
      <c r="F632" s="193"/>
      <c r="G632" s="195"/>
      <c r="H632" s="195"/>
      <c r="I632" s="194"/>
      <c r="J632" s="1"/>
      <c r="K632" s="1"/>
      <c r="L632" s="1"/>
      <c r="M632" s="227"/>
      <c r="N632" s="1"/>
      <c r="O632" s="193"/>
      <c r="P632" s="195"/>
      <c r="Q632" s="195"/>
      <c r="R632" s="194"/>
      <c r="S632" s="1"/>
      <c r="T632" s="1"/>
      <c r="U632" s="1"/>
      <c r="V632" s="227"/>
      <c r="W632" s="244"/>
      <c r="X632" s="1"/>
      <c r="Y632" s="1"/>
      <c r="Z632" s="1"/>
      <c r="AA632" s="1"/>
      <c r="AB632" s="1"/>
    </row>
    <row r="633" spans="1:28" ht="15">
      <c r="A633" s="208"/>
      <c r="B633" s="1"/>
      <c r="C633" s="1"/>
      <c r="D633" s="1"/>
      <c r="E633" s="1"/>
      <c r="F633" s="193"/>
      <c r="G633" s="195"/>
      <c r="H633" s="195"/>
      <c r="I633" s="194"/>
      <c r="J633" s="1"/>
      <c r="K633" s="1"/>
      <c r="L633" s="1"/>
      <c r="M633" s="227"/>
      <c r="N633" s="1"/>
      <c r="O633" s="193"/>
      <c r="P633" s="195"/>
      <c r="Q633" s="195"/>
      <c r="R633" s="194"/>
      <c r="S633" s="1"/>
      <c r="T633" s="1"/>
      <c r="U633" s="1"/>
      <c r="V633" s="227"/>
      <c r="W633" s="244"/>
      <c r="X633" s="1"/>
      <c r="Y633" s="1"/>
      <c r="Z633" s="1"/>
      <c r="AA633" s="1"/>
      <c r="AB633" s="1"/>
    </row>
    <row r="634" spans="1:28" ht="15">
      <c r="A634" s="208"/>
      <c r="B634" s="1"/>
      <c r="C634" s="1"/>
      <c r="D634" s="1"/>
      <c r="E634" s="1"/>
      <c r="F634" s="200"/>
      <c r="G634" s="192"/>
      <c r="H634" s="194"/>
      <c r="I634" s="228"/>
      <c r="J634" s="192"/>
      <c r="K634" s="195"/>
      <c r="L634" s="221"/>
      <c r="M634" s="222"/>
      <c r="N634" s="1"/>
      <c r="O634" s="200"/>
      <c r="P634" s="192"/>
      <c r="Q634" s="194"/>
      <c r="R634" s="228"/>
      <c r="S634" s="192"/>
      <c r="T634" s="195"/>
      <c r="U634" s="221"/>
      <c r="V634" s="222"/>
      <c r="W634" s="224"/>
      <c r="X634" s="225"/>
      <c r="Y634" s="226"/>
      <c r="Z634" s="226"/>
      <c r="AA634" s="1"/>
      <c r="AB634" s="1"/>
    </row>
    <row r="635" spans="1:28" ht="15">
      <c r="A635" s="208"/>
      <c r="B635" s="1"/>
      <c r="C635" s="1"/>
      <c r="D635" s="1"/>
      <c r="E635" s="1"/>
      <c r="F635" s="197"/>
      <c r="G635" s="192"/>
      <c r="H635" s="194"/>
      <c r="I635" s="228"/>
      <c r="J635" s="192"/>
      <c r="K635" s="195"/>
      <c r="L635" s="221"/>
      <c r="M635" s="222"/>
      <c r="N635" s="1"/>
      <c r="O635" s="197"/>
      <c r="P635" s="192"/>
      <c r="Q635" s="194"/>
      <c r="R635" s="228"/>
      <c r="S635" s="192"/>
      <c r="T635" s="195"/>
      <c r="U635" s="221"/>
      <c r="V635" s="222"/>
      <c r="W635" s="244"/>
      <c r="X635" s="1"/>
      <c r="Y635" s="1"/>
      <c r="Z635" s="1"/>
      <c r="AA635" s="1"/>
      <c r="AB635" s="1"/>
    </row>
    <row r="636" spans="1:28" ht="15">
      <c r="A636" s="208"/>
      <c r="B636" s="1"/>
      <c r="C636" s="1"/>
      <c r="D636" s="1"/>
      <c r="E636" s="1"/>
      <c r="F636" s="200"/>
      <c r="G636" s="192"/>
      <c r="H636" s="194"/>
      <c r="I636" s="228"/>
      <c r="J636" s="192"/>
      <c r="K636" s="195"/>
      <c r="L636" s="221"/>
      <c r="M636" s="222"/>
      <c r="N636" s="1"/>
      <c r="O636" s="200"/>
      <c r="P636" s="192"/>
      <c r="Q636" s="194"/>
      <c r="R636" s="228"/>
      <c r="S636" s="192"/>
      <c r="T636" s="195"/>
      <c r="U636" s="221"/>
      <c r="V636" s="222"/>
      <c r="W636" s="244"/>
      <c r="X636" s="1"/>
      <c r="Y636" s="1"/>
      <c r="Z636" s="1"/>
      <c r="AA636" s="1"/>
      <c r="AB636" s="1"/>
    </row>
    <row r="637" spans="1:28" ht="15">
      <c r="A637" s="208"/>
      <c r="B637" s="1"/>
      <c r="C637" s="1"/>
      <c r="D637" s="1"/>
      <c r="E637" s="1"/>
      <c r="F637" s="200"/>
      <c r="G637" s="192"/>
      <c r="H637" s="194"/>
      <c r="I637" s="228"/>
      <c r="J637" s="192"/>
      <c r="K637" s="195"/>
      <c r="L637" s="221"/>
      <c r="M637" s="222"/>
      <c r="N637" s="1"/>
      <c r="O637" s="200"/>
      <c r="P637" s="192"/>
      <c r="Q637" s="194"/>
      <c r="R637" s="228"/>
      <c r="S637" s="192"/>
      <c r="T637" s="195"/>
      <c r="U637" s="221"/>
      <c r="V637" s="222"/>
      <c r="W637" s="244"/>
      <c r="X637" s="1"/>
      <c r="Y637" s="1"/>
      <c r="Z637" s="1"/>
      <c r="AA637" s="1"/>
      <c r="AB637" s="1"/>
    </row>
    <row r="638" spans="1:28" ht="15">
      <c r="A638" s="208"/>
      <c r="B638" s="1"/>
      <c r="C638" s="1"/>
      <c r="D638" s="1"/>
      <c r="E638" s="1"/>
      <c r="F638" s="200"/>
      <c r="G638" s="192"/>
      <c r="H638" s="194"/>
      <c r="I638" s="228"/>
      <c r="J638" s="192"/>
      <c r="K638" s="195"/>
      <c r="L638" s="221"/>
      <c r="M638" s="222"/>
      <c r="N638" s="1"/>
      <c r="O638" s="200"/>
      <c r="P638" s="192"/>
      <c r="Q638" s="194"/>
      <c r="R638" s="228"/>
      <c r="S638" s="192"/>
      <c r="T638" s="195"/>
      <c r="U638" s="221"/>
      <c r="V638" s="222"/>
      <c r="W638" s="244"/>
      <c r="X638" s="1"/>
      <c r="Y638" s="1"/>
      <c r="Z638" s="1"/>
      <c r="AA638" s="1"/>
      <c r="AB638" s="1"/>
    </row>
    <row r="639" spans="1:28" ht="15">
      <c r="A639" s="208"/>
      <c r="B639" s="1"/>
      <c r="C639" s="1"/>
      <c r="D639" s="1"/>
      <c r="E639" s="1"/>
      <c r="F639" s="200"/>
      <c r="G639" s="192"/>
      <c r="H639" s="194"/>
      <c r="I639" s="228"/>
      <c r="J639" s="192"/>
      <c r="K639" s="195"/>
      <c r="L639" s="221"/>
      <c r="M639" s="222"/>
      <c r="N639" s="1"/>
      <c r="O639" s="200"/>
      <c r="P639" s="192"/>
      <c r="Q639" s="194"/>
      <c r="R639" s="228"/>
      <c r="S639" s="192"/>
      <c r="T639" s="195"/>
      <c r="U639" s="221"/>
      <c r="V639" s="222"/>
      <c r="W639" s="224"/>
      <c r="X639" s="225"/>
      <c r="Y639" s="226"/>
      <c r="Z639" s="226"/>
      <c r="AA639" s="1"/>
      <c r="AB639" s="1"/>
    </row>
    <row r="640" spans="1:28" ht="15">
      <c r="A640" s="208"/>
      <c r="B640" s="1"/>
      <c r="C640" s="1"/>
      <c r="D640" s="1"/>
      <c r="E640" s="1"/>
      <c r="F640" s="197"/>
      <c r="G640" s="192"/>
      <c r="H640" s="194"/>
      <c r="I640" s="228"/>
      <c r="J640" s="192"/>
      <c r="K640" s="195"/>
      <c r="L640" s="221"/>
      <c r="M640" s="222"/>
      <c r="N640" s="1"/>
      <c r="O640" s="197"/>
      <c r="P640" s="192"/>
      <c r="Q640" s="194"/>
      <c r="R640" s="228"/>
      <c r="S640" s="192"/>
      <c r="T640" s="195"/>
      <c r="U640" s="221"/>
      <c r="V640" s="222"/>
      <c r="W640" s="244"/>
      <c r="X640" s="1"/>
      <c r="Y640" s="1"/>
      <c r="Z640" s="1"/>
      <c r="AA640" s="1"/>
      <c r="AB640" s="1"/>
    </row>
    <row r="641" spans="1:28" ht="15">
      <c r="A641" s="208"/>
      <c r="B641" s="187"/>
      <c r="C641" s="1"/>
      <c r="D641" s="1"/>
      <c r="E641" s="1"/>
      <c r="F641" s="255"/>
      <c r="G641" s="231"/>
      <c r="H641" s="194"/>
      <c r="I641" s="1"/>
      <c r="J641" s="230"/>
      <c r="K641" s="193"/>
      <c r="L641" s="263"/>
      <c r="M641" s="222"/>
      <c r="N641" s="1"/>
      <c r="O641" s="255"/>
      <c r="P641" s="231"/>
      <c r="Q641" s="194"/>
      <c r="R641" s="1"/>
      <c r="S641" s="230"/>
      <c r="T641" s="193"/>
      <c r="U641" s="263"/>
      <c r="V641" s="222"/>
      <c r="W641" s="244"/>
      <c r="X641" s="1"/>
      <c r="Y641" s="1"/>
      <c r="Z641" s="1"/>
      <c r="AA641" s="1"/>
      <c r="AB641" s="1"/>
    </row>
    <row r="642" spans="1:28" ht="15">
      <c r="A642" s="208"/>
      <c r="B642" s="1"/>
      <c r="C642" s="1"/>
      <c r="D642" s="1"/>
      <c r="E642" s="1"/>
      <c r="F642" s="247"/>
      <c r="G642" s="231"/>
      <c r="H642" s="194"/>
      <c r="I642" s="228"/>
      <c r="J642" s="264"/>
      <c r="K642" s="195"/>
      <c r="L642" s="265"/>
      <c r="M642" s="222"/>
      <c r="N642" s="1"/>
      <c r="O642" s="247"/>
      <c r="P642" s="231"/>
      <c r="Q642" s="194"/>
      <c r="R642" s="228"/>
      <c r="S642" s="264"/>
      <c r="T642" s="195"/>
      <c r="U642" s="265"/>
      <c r="V642" s="222"/>
      <c r="W642" s="224"/>
      <c r="X642" s="225"/>
      <c r="Y642" s="226"/>
      <c r="Z642" s="226"/>
      <c r="AA642" s="1"/>
      <c r="AB642" s="1"/>
    </row>
    <row r="643" spans="1:28" ht="15">
      <c r="A643" s="208"/>
      <c r="B643" s="1"/>
      <c r="C643" s="1"/>
      <c r="D643" s="1"/>
      <c r="E643" s="1"/>
      <c r="F643" s="197"/>
      <c r="G643" s="192"/>
      <c r="H643" s="194"/>
      <c r="I643" s="228"/>
      <c r="J643" s="192"/>
      <c r="K643" s="195"/>
      <c r="L643" s="221"/>
      <c r="M643" s="222"/>
      <c r="N643" s="1"/>
      <c r="O643" s="197"/>
      <c r="P643" s="192"/>
      <c r="Q643" s="194"/>
      <c r="R643" s="228"/>
      <c r="S643" s="192"/>
      <c r="T643" s="195"/>
      <c r="U643" s="221"/>
      <c r="V643" s="222"/>
      <c r="W643" s="244"/>
      <c r="X643" s="1"/>
      <c r="Y643" s="1"/>
      <c r="Z643" s="1"/>
      <c r="AA643" s="1"/>
      <c r="AB643" s="1"/>
    </row>
    <row r="644" spans="1:28" ht="15">
      <c r="A644" s="208"/>
      <c r="B644" s="1"/>
      <c r="C644" s="1"/>
      <c r="D644" s="1"/>
      <c r="E644" s="1"/>
      <c r="F644" s="193"/>
      <c r="G644" s="195"/>
      <c r="H644" s="195"/>
      <c r="I644" s="194"/>
      <c r="J644" s="1"/>
      <c r="K644" s="1"/>
      <c r="L644" s="1"/>
      <c r="M644" s="227"/>
      <c r="N644" s="1"/>
      <c r="O644" s="193"/>
      <c r="P644" s="195"/>
      <c r="Q644" s="195"/>
      <c r="R644" s="194"/>
      <c r="S644" s="1"/>
      <c r="T644" s="1"/>
      <c r="U644" s="1"/>
      <c r="V644" s="227"/>
      <c r="W644" s="244"/>
      <c r="X644" s="1"/>
      <c r="Y644" s="1"/>
      <c r="Z644" s="1"/>
      <c r="AA644" s="1"/>
      <c r="AB644" s="1"/>
    </row>
    <row r="645" spans="1:28" ht="15">
      <c r="A645" s="208"/>
      <c r="B645" s="1"/>
      <c r="C645" s="1"/>
      <c r="D645" s="1"/>
      <c r="E645" s="1"/>
      <c r="F645" s="193"/>
      <c r="G645" s="195"/>
      <c r="H645" s="195"/>
      <c r="I645" s="194"/>
      <c r="J645" s="1"/>
      <c r="K645" s="1"/>
      <c r="L645" s="1"/>
      <c r="M645" s="227"/>
      <c r="N645" s="1"/>
      <c r="O645" s="193"/>
      <c r="P645" s="195"/>
      <c r="Q645" s="195"/>
      <c r="R645" s="194"/>
      <c r="S645" s="1"/>
      <c r="T645" s="1"/>
      <c r="U645" s="1"/>
      <c r="V645" s="227"/>
      <c r="W645" s="244"/>
      <c r="X645" s="1"/>
      <c r="Y645" s="1"/>
      <c r="Z645" s="1"/>
      <c r="AA645" s="1"/>
      <c r="AB645" s="1"/>
    </row>
    <row r="646" spans="1:28" ht="15">
      <c r="A646" s="208"/>
      <c r="B646" s="1"/>
      <c r="C646" s="1"/>
      <c r="D646" s="1"/>
      <c r="E646" s="1"/>
      <c r="F646" s="200"/>
      <c r="G646" s="192"/>
      <c r="H646" s="194"/>
      <c r="I646" s="228"/>
      <c r="J646" s="192"/>
      <c r="K646" s="195"/>
      <c r="L646" s="221"/>
      <c r="M646" s="222"/>
      <c r="N646" s="1"/>
      <c r="O646" s="200"/>
      <c r="P646" s="192"/>
      <c r="Q646" s="194"/>
      <c r="R646" s="228"/>
      <c r="S646" s="192"/>
      <c r="T646" s="195"/>
      <c r="U646" s="221"/>
      <c r="V646" s="222"/>
      <c r="W646" s="224"/>
      <c r="X646" s="225"/>
      <c r="Y646" s="226"/>
      <c r="Z646" s="226"/>
      <c r="AA646" s="1"/>
      <c r="AB646" s="1"/>
    </row>
    <row r="647" spans="1:28" ht="15">
      <c r="A647" s="208"/>
      <c r="B647" s="1"/>
      <c r="C647" s="1"/>
      <c r="D647" s="1"/>
      <c r="E647" s="1"/>
      <c r="F647" s="197"/>
      <c r="G647" s="192"/>
      <c r="H647" s="194"/>
      <c r="I647" s="228"/>
      <c r="J647" s="192"/>
      <c r="K647" s="195"/>
      <c r="L647" s="221"/>
      <c r="M647" s="222"/>
      <c r="N647" s="1"/>
      <c r="O647" s="197"/>
      <c r="P647" s="192"/>
      <c r="Q647" s="194"/>
      <c r="R647" s="228"/>
      <c r="S647" s="192"/>
      <c r="T647" s="195"/>
      <c r="U647" s="221"/>
      <c r="V647" s="222"/>
      <c r="W647" s="244"/>
      <c r="X647" s="1"/>
      <c r="Y647" s="1"/>
      <c r="Z647" s="1"/>
      <c r="AA647" s="1"/>
      <c r="AB647" s="1"/>
    </row>
    <row r="648" spans="1:28" ht="15">
      <c r="A648" s="208"/>
      <c r="B648" s="1"/>
      <c r="C648" s="1"/>
      <c r="D648" s="1"/>
      <c r="E648" s="1"/>
      <c r="F648" s="191"/>
      <c r="G648" s="195"/>
      <c r="H648" s="195"/>
      <c r="I648" s="194"/>
      <c r="J648" s="1"/>
      <c r="K648" s="1"/>
      <c r="L648" s="1"/>
      <c r="M648" s="227"/>
      <c r="N648" s="1"/>
      <c r="O648" s="191"/>
      <c r="P648" s="195"/>
      <c r="Q648" s="195"/>
      <c r="R648" s="194"/>
      <c r="S648" s="1"/>
      <c r="T648" s="1"/>
      <c r="U648" s="1"/>
      <c r="V648" s="227"/>
      <c r="W648" s="244"/>
      <c r="X648" s="1"/>
      <c r="Y648" s="1"/>
      <c r="Z648" s="1"/>
      <c r="AA648" s="1"/>
      <c r="AB648" s="1"/>
    </row>
    <row r="649" spans="1:28" ht="15">
      <c r="A649" s="208"/>
      <c r="B649" s="1"/>
      <c r="C649" s="1"/>
      <c r="D649" s="1"/>
      <c r="E649" s="1"/>
      <c r="F649" s="191"/>
      <c r="G649" s="195"/>
      <c r="H649" s="195"/>
      <c r="I649" s="194"/>
      <c r="J649" s="1"/>
      <c r="K649" s="1"/>
      <c r="L649" s="1"/>
      <c r="M649" s="227"/>
      <c r="N649" s="1"/>
      <c r="O649" s="191"/>
      <c r="P649" s="195"/>
      <c r="Q649" s="195"/>
      <c r="R649" s="194"/>
      <c r="S649" s="1"/>
      <c r="T649" s="1"/>
      <c r="U649" s="1"/>
      <c r="V649" s="227"/>
      <c r="W649" s="244"/>
      <c r="X649" s="1"/>
      <c r="Y649" s="1"/>
      <c r="Z649" s="1"/>
      <c r="AA649" s="1"/>
      <c r="AB649" s="1"/>
    </row>
    <row r="650" spans="1:28" ht="15">
      <c r="A650" s="208"/>
      <c r="B650" s="1"/>
      <c r="C650" s="1"/>
      <c r="D650" s="1"/>
      <c r="E650" s="1"/>
      <c r="F650" s="191"/>
      <c r="G650" s="195"/>
      <c r="H650" s="195"/>
      <c r="I650" s="194"/>
      <c r="J650" s="1"/>
      <c r="K650" s="1"/>
      <c r="L650" s="1"/>
      <c r="M650" s="227"/>
      <c r="N650" s="1"/>
      <c r="O650" s="191"/>
      <c r="P650" s="195"/>
      <c r="Q650" s="195"/>
      <c r="R650" s="194"/>
      <c r="S650" s="1"/>
      <c r="T650" s="1"/>
      <c r="U650" s="1"/>
      <c r="V650" s="227"/>
      <c r="W650" s="244"/>
      <c r="X650" s="1"/>
      <c r="Y650" s="1"/>
      <c r="Z650" s="1"/>
      <c r="AA650" s="1"/>
      <c r="AB650" s="189"/>
    </row>
    <row r="651" spans="1:28" ht="15">
      <c r="A651" s="208"/>
      <c r="B651" s="1"/>
      <c r="C651" s="1"/>
      <c r="D651" s="1"/>
      <c r="E651" s="1"/>
      <c r="F651" s="191"/>
      <c r="G651" s="195"/>
      <c r="H651" s="195"/>
      <c r="I651" s="194"/>
      <c r="J651" s="1"/>
      <c r="K651" s="1"/>
      <c r="L651" s="1"/>
      <c r="M651" s="227"/>
      <c r="N651" s="1"/>
      <c r="O651" s="191"/>
      <c r="P651" s="195"/>
      <c r="Q651" s="195"/>
      <c r="R651" s="194"/>
      <c r="S651" s="1"/>
      <c r="T651" s="1"/>
      <c r="U651" s="1"/>
      <c r="V651" s="227"/>
      <c r="W651" s="244"/>
      <c r="X651" s="1"/>
      <c r="Y651" s="1"/>
      <c r="Z651" s="1"/>
      <c r="AA651" s="1"/>
      <c r="AB651" s="1"/>
    </row>
    <row r="652" spans="1:28" ht="15">
      <c r="A652" s="208"/>
      <c r="B652" s="1"/>
      <c r="C652" s="1"/>
      <c r="D652" s="1"/>
      <c r="E652" s="1"/>
      <c r="F652" s="201"/>
      <c r="G652" s="192"/>
      <c r="H652" s="251"/>
      <c r="I652" s="236"/>
      <c r="J652" s="253"/>
      <c r="K652" s="195"/>
      <c r="L652" s="221"/>
      <c r="M652" s="222"/>
      <c r="N652" s="1"/>
      <c r="O652" s="201"/>
      <c r="P652" s="192"/>
      <c r="Q652" s="251"/>
      <c r="R652" s="236"/>
      <c r="S652" s="253"/>
      <c r="T652" s="195"/>
      <c r="U652" s="221"/>
      <c r="V652" s="222"/>
      <c r="W652" s="224"/>
      <c r="X652" s="225"/>
      <c r="Y652" s="226"/>
      <c r="Z652" s="226"/>
      <c r="AA652" s="1"/>
      <c r="AB652" s="1"/>
    </row>
    <row r="653" spans="1:28" ht="15">
      <c r="A653" s="208"/>
      <c r="B653" s="1"/>
      <c r="C653" s="1"/>
      <c r="D653" s="1"/>
      <c r="E653" s="1"/>
      <c r="F653" s="197"/>
      <c r="G653" s="192"/>
      <c r="H653" s="194"/>
      <c r="I653" s="228"/>
      <c r="J653" s="192"/>
      <c r="K653" s="195"/>
      <c r="L653" s="221"/>
      <c r="M653" s="222"/>
      <c r="N653" s="1"/>
      <c r="O653" s="197"/>
      <c r="P653" s="192"/>
      <c r="Q653" s="194"/>
      <c r="R653" s="228"/>
      <c r="S653" s="192"/>
      <c r="T653" s="195"/>
      <c r="U653" s="221"/>
      <c r="V653" s="222"/>
      <c r="W653" s="244"/>
      <c r="X653" s="1"/>
      <c r="Y653" s="1"/>
      <c r="Z653" s="1"/>
      <c r="AA653" s="1"/>
      <c r="AB653" s="1"/>
    </row>
    <row r="654" spans="1:28" ht="15">
      <c r="A654" s="188"/>
      <c r="B654" s="189"/>
      <c r="C654" s="189"/>
      <c r="D654" s="189"/>
      <c r="E654" s="189"/>
      <c r="F654" s="255"/>
      <c r="G654" s="256"/>
      <c r="H654" s="206"/>
      <c r="I654" s="189"/>
      <c r="J654" s="205"/>
      <c r="K654" s="207"/>
      <c r="L654" s="257"/>
      <c r="M654" s="258"/>
      <c r="N654" s="189"/>
      <c r="O654" s="255"/>
      <c r="P654" s="256"/>
      <c r="Q654" s="206"/>
      <c r="R654" s="189"/>
      <c r="S654" s="205"/>
      <c r="T654" s="207"/>
      <c r="U654" s="257"/>
      <c r="V654" s="258"/>
      <c r="W654" s="246"/>
      <c r="X654" s="189"/>
      <c r="Y654" s="189"/>
      <c r="Z654" s="189"/>
      <c r="AA654" s="189"/>
      <c r="AB654" s="1"/>
    </row>
    <row r="655" spans="1:28" ht="15">
      <c r="A655" s="188"/>
      <c r="B655" s="189"/>
      <c r="C655" s="1"/>
      <c r="D655" s="1"/>
      <c r="E655" s="1"/>
      <c r="F655" s="247"/>
      <c r="G655" s="259"/>
      <c r="H655" s="206"/>
      <c r="I655" s="260"/>
      <c r="J655" s="261"/>
      <c r="K655" s="207"/>
      <c r="L655" s="249"/>
      <c r="M655" s="250"/>
      <c r="N655" s="1"/>
      <c r="O655" s="247"/>
      <c r="P655" s="259"/>
      <c r="Q655" s="206"/>
      <c r="R655" s="260"/>
      <c r="S655" s="261"/>
      <c r="T655" s="207"/>
      <c r="U655" s="249"/>
      <c r="V655" s="250"/>
      <c r="W655" s="224"/>
      <c r="X655" s="225"/>
      <c r="Y655" s="226"/>
      <c r="Z655" s="226"/>
      <c r="AA655" s="1"/>
      <c r="AB655" s="1"/>
    </row>
    <row r="656" spans="1:28" ht="15">
      <c r="A656" s="209"/>
      <c r="B656" s="1"/>
      <c r="C656" s="1"/>
      <c r="D656" s="1"/>
      <c r="E656" s="1"/>
      <c r="F656" s="197"/>
      <c r="G656" s="192"/>
      <c r="H656" s="194"/>
      <c r="I656" s="228"/>
      <c r="J656" s="192"/>
      <c r="K656" s="195"/>
      <c r="L656" s="221"/>
      <c r="M656" s="222"/>
      <c r="N656" s="1"/>
      <c r="O656" s="197"/>
      <c r="P656" s="192"/>
      <c r="Q656" s="194"/>
      <c r="R656" s="228"/>
      <c r="S656" s="192"/>
      <c r="T656" s="195"/>
      <c r="U656" s="221"/>
      <c r="V656" s="245"/>
      <c r="W656" s="244"/>
      <c r="X656" s="1"/>
      <c r="Y656" s="1"/>
      <c r="Z656" s="1"/>
      <c r="AA656" s="1"/>
      <c r="AB656" s="1"/>
    </row>
    <row r="657" spans="1:28" ht="15">
      <c r="A657" s="208"/>
      <c r="B657" s="1"/>
      <c r="C657" s="1"/>
      <c r="D657" s="1"/>
      <c r="E657" s="1"/>
      <c r="F657" s="191"/>
      <c r="G657" s="195"/>
      <c r="H657" s="195"/>
      <c r="I657" s="194"/>
      <c r="J657" s="1"/>
      <c r="K657" s="193"/>
      <c r="L657" s="240"/>
      <c r="M657" s="266"/>
      <c r="N657" s="1"/>
      <c r="O657" s="191"/>
      <c r="P657" s="195"/>
      <c r="Q657" s="195"/>
      <c r="R657" s="194"/>
      <c r="S657" s="1"/>
      <c r="T657" s="193"/>
      <c r="U657" s="240"/>
      <c r="V657" s="242"/>
      <c r="W657" s="224"/>
      <c r="X657" s="225"/>
      <c r="Y657" s="243"/>
      <c r="Z657" s="226"/>
      <c r="AA657" s="1"/>
      <c r="AB657" s="1"/>
    </row>
    <row r="658" spans="1:28" ht="15">
      <c r="A658" s="208"/>
      <c r="B658" s="1"/>
      <c r="C658" s="1"/>
      <c r="D658" s="1"/>
      <c r="E658" s="1"/>
      <c r="F658" s="200"/>
      <c r="G658" s="192"/>
      <c r="H658" s="194"/>
      <c r="I658" s="228"/>
      <c r="J658" s="192"/>
      <c r="K658" s="195"/>
      <c r="L658" s="221"/>
      <c r="M658" s="222"/>
      <c r="N658" s="1"/>
      <c r="O658" s="1"/>
      <c r="P658" s="1"/>
      <c r="Q658" s="1"/>
      <c r="R658" s="1"/>
      <c r="S658" s="1"/>
      <c r="T658" s="1"/>
      <c r="U658" s="1"/>
      <c r="V658" s="1"/>
      <c r="W658" s="244"/>
      <c r="X658" s="1"/>
      <c r="Y658" s="1"/>
      <c r="Z658" s="1"/>
      <c r="AA658" s="1"/>
      <c r="AB658" s="1"/>
    </row>
    <row r="659" spans="1:28" ht="15">
      <c r="A659" s="208"/>
      <c r="B659" s="183"/>
      <c r="C659" s="1"/>
      <c r="D659" s="1"/>
      <c r="E659" s="1"/>
      <c r="F659" s="200"/>
      <c r="G659" s="192"/>
      <c r="H659" s="194"/>
      <c r="I659" s="228"/>
      <c r="J659" s="192"/>
      <c r="K659" s="195"/>
      <c r="L659" s="221"/>
      <c r="M659" s="222"/>
      <c r="N659" s="1"/>
      <c r="O659" s="1"/>
      <c r="P659" s="1"/>
      <c r="Q659" s="1"/>
      <c r="R659" s="1"/>
      <c r="S659" s="1"/>
      <c r="T659" s="1"/>
      <c r="U659" s="1"/>
      <c r="V659" s="1"/>
      <c r="W659" s="244"/>
      <c r="X659" s="1"/>
      <c r="Y659" s="1"/>
      <c r="Z659" s="1"/>
      <c r="AA659" s="1"/>
      <c r="AB659" s="1"/>
    </row>
    <row r="660" spans="1:28" ht="15">
      <c r="A660" s="208"/>
      <c r="B660" s="60"/>
      <c r="C660" s="1"/>
      <c r="D660" s="1"/>
      <c r="E660" s="1"/>
      <c r="F660" s="267"/>
      <c r="G660" s="1"/>
      <c r="H660" s="268"/>
      <c r="I660" s="269"/>
      <c r="J660" s="270"/>
      <c r="K660" s="195"/>
      <c r="L660" s="262"/>
      <c r="M660" s="271"/>
      <c r="N660" s="1"/>
      <c r="O660" s="1"/>
      <c r="P660" s="1"/>
      <c r="Q660" s="1"/>
      <c r="R660" s="1"/>
      <c r="S660" s="1"/>
      <c r="T660" s="1"/>
      <c r="U660" s="1"/>
      <c r="V660" s="1"/>
      <c r="W660" s="244"/>
      <c r="X660" s="1"/>
      <c r="Y660" s="1"/>
      <c r="Z660" s="1"/>
      <c r="AA660" s="1"/>
      <c r="AB660" s="1"/>
    </row>
    <row r="661" spans="1:28" ht="15">
      <c r="A661" s="208"/>
      <c r="B661" s="60"/>
      <c r="C661" s="1"/>
      <c r="D661" s="1"/>
      <c r="E661" s="1"/>
      <c r="F661" s="267"/>
      <c r="G661" s="1"/>
      <c r="H661" s="268"/>
      <c r="I661" s="269"/>
      <c r="J661" s="270"/>
      <c r="K661" s="195"/>
      <c r="L661" s="262"/>
      <c r="M661" s="271"/>
      <c r="N661" s="1"/>
      <c r="O661" s="1"/>
      <c r="P661" s="1"/>
      <c r="Q661" s="1"/>
      <c r="R661" s="1"/>
      <c r="S661" s="1"/>
      <c r="T661" s="1"/>
      <c r="U661" s="1"/>
      <c r="V661" s="1"/>
      <c r="W661" s="244"/>
      <c r="X661" s="1"/>
      <c r="Y661" s="1"/>
      <c r="Z661" s="1"/>
      <c r="AA661" s="1"/>
      <c r="AB661" s="1"/>
    </row>
    <row r="662" spans="1:28" ht="15">
      <c r="A662" s="208"/>
      <c r="B662" s="60"/>
      <c r="C662" s="1"/>
      <c r="D662" s="1"/>
      <c r="E662" s="1"/>
      <c r="F662" s="267"/>
      <c r="G662" s="1"/>
      <c r="H662" s="268"/>
      <c r="I662" s="269"/>
      <c r="J662" s="270"/>
      <c r="K662" s="195"/>
      <c r="L662" s="262"/>
      <c r="M662" s="271"/>
      <c r="N662" s="1"/>
      <c r="O662" s="1"/>
      <c r="P662" s="1"/>
      <c r="Q662" s="1"/>
      <c r="R662" s="1"/>
      <c r="S662" s="1"/>
      <c r="T662" s="1"/>
      <c r="U662" s="1"/>
      <c r="V662" s="1"/>
      <c r="W662" s="244"/>
      <c r="X662" s="1"/>
      <c r="Y662" s="1"/>
      <c r="Z662" s="1"/>
      <c r="AA662" s="1"/>
      <c r="AB662" s="1"/>
    </row>
    <row r="663" spans="1:28" ht="15">
      <c r="A663" s="208"/>
      <c r="B663" s="60"/>
      <c r="C663" s="1"/>
      <c r="D663" s="1"/>
      <c r="E663" s="1"/>
      <c r="F663" s="267"/>
      <c r="G663" s="1"/>
      <c r="H663" s="268"/>
      <c r="I663" s="269"/>
      <c r="J663" s="270"/>
      <c r="K663" s="195"/>
      <c r="L663" s="262"/>
      <c r="M663" s="271"/>
      <c r="N663" s="1"/>
      <c r="O663" s="267"/>
      <c r="P663" s="1"/>
      <c r="Q663" s="268"/>
      <c r="R663" s="269"/>
      <c r="S663" s="270"/>
      <c r="T663" s="195"/>
      <c r="U663" s="262"/>
      <c r="V663" s="271"/>
      <c r="W663" s="224"/>
      <c r="X663" s="225"/>
      <c r="Y663" s="226"/>
      <c r="Z663" s="226"/>
      <c r="AA663" s="1"/>
      <c r="AB663" s="1"/>
    </row>
    <row r="664" spans="1:28" ht="15">
      <c r="A664" s="208"/>
      <c r="B664" s="60"/>
      <c r="C664" s="1"/>
      <c r="D664" s="1"/>
      <c r="E664" s="1"/>
      <c r="F664" s="191"/>
      <c r="G664" s="1"/>
      <c r="H664" s="1"/>
      <c r="I664" s="1"/>
      <c r="J664" s="1"/>
      <c r="K664" s="1"/>
      <c r="L664" s="1"/>
      <c r="M664" s="227"/>
      <c r="N664" s="1"/>
      <c r="O664" s="191"/>
      <c r="P664" s="1"/>
      <c r="Q664" s="1"/>
      <c r="R664" s="1"/>
      <c r="S664" s="1"/>
      <c r="T664" s="1"/>
      <c r="U664" s="1"/>
      <c r="V664" s="227"/>
      <c r="W664" s="244"/>
      <c r="X664" s="1"/>
      <c r="Y664" s="1"/>
      <c r="Z664" s="1"/>
      <c r="AA664" s="1"/>
      <c r="AB664" s="1"/>
    </row>
    <row r="665" spans="1:28" ht="15">
      <c r="A665" s="208"/>
      <c r="B665" s="1"/>
      <c r="C665" s="1"/>
      <c r="D665" s="1"/>
      <c r="E665" s="1"/>
      <c r="F665" s="200"/>
      <c r="G665" s="192"/>
      <c r="H665" s="194"/>
      <c r="I665" s="228"/>
      <c r="J665" s="192"/>
      <c r="K665" s="193"/>
      <c r="L665" s="240"/>
      <c r="M665" s="266"/>
      <c r="N665" s="1"/>
      <c r="O665" s="200"/>
      <c r="P665" s="192"/>
      <c r="Q665" s="194"/>
      <c r="R665" s="228"/>
      <c r="S665" s="192"/>
      <c r="T665" s="193"/>
      <c r="U665" s="240"/>
      <c r="V665" s="266"/>
      <c r="W665" s="224"/>
      <c r="X665" s="225"/>
      <c r="Y665" s="226"/>
      <c r="Z665" s="226"/>
      <c r="AA665" s="1"/>
      <c r="AB665" s="1"/>
    </row>
    <row r="666" spans="1:28" ht="15">
      <c r="A666" s="208"/>
      <c r="B666" s="1"/>
      <c r="C666" s="1"/>
      <c r="D666" s="1"/>
      <c r="E666" s="1"/>
      <c r="F666" s="200"/>
      <c r="G666" s="192"/>
      <c r="H666" s="194"/>
      <c r="I666" s="228"/>
      <c r="J666" s="192"/>
      <c r="K666" s="195"/>
      <c r="L666" s="221"/>
      <c r="M666" s="222"/>
      <c r="N666" s="1"/>
      <c r="O666" s="1"/>
      <c r="P666" s="1"/>
      <c r="Q666" s="1"/>
      <c r="R666" s="1"/>
      <c r="S666" s="1"/>
      <c r="T666" s="1"/>
      <c r="U666" s="1"/>
      <c r="V666" s="1"/>
      <c r="W666" s="244"/>
      <c r="X666" s="1"/>
      <c r="Y666" s="1"/>
      <c r="Z666" s="1"/>
      <c r="AA666" s="1"/>
      <c r="AB666" s="1"/>
    </row>
    <row r="667" spans="1:28" ht="15">
      <c r="A667" s="208"/>
      <c r="B667" s="1"/>
      <c r="C667" s="1"/>
      <c r="D667" s="1"/>
      <c r="E667" s="1"/>
      <c r="F667" s="200"/>
      <c r="G667" s="192"/>
      <c r="H667" s="194"/>
      <c r="I667" s="228"/>
      <c r="J667" s="192"/>
      <c r="K667" s="193"/>
      <c r="L667" s="272"/>
      <c r="M667" s="273"/>
      <c r="N667" s="1"/>
      <c r="O667" s="1"/>
      <c r="P667" s="1"/>
      <c r="Q667" s="1"/>
      <c r="R667" s="1"/>
      <c r="S667" s="1"/>
      <c r="T667" s="193"/>
      <c r="U667" s="272"/>
      <c r="V667" s="273"/>
      <c r="W667" s="224"/>
      <c r="X667" s="225"/>
      <c r="Y667" s="243"/>
      <c r="Z667" s="226"/>
      <c r="AA667" s="1"/>
      <c r="AB667" s="1"/>
    </row>
    <row r="668" spans="1:28" ht="15">
      <c r="A668" s="208"/>
      <c r="B668" s="1"/>
      <c r="C668" s="1"/>
      <c r="D668" s="1"/>
      <c r="E668" s="1"/>
      <c r="F668" s="200"/>
      <c r="G668" s="192"/>
      <c r="H668" s="194"/>
      <c r="I668" s="228"/>
      <c r="J668" s="192"/>
      <c r="K668" s="195"/>
      <c r="L668" s="221"/>
      <c r="M668" s="222"/>
      <c r="N668" s="1"/>
      <c r="O668" s="1"/>
      <c r="P668" s="1"/>
      <c r="Q668" s="1"/>
      <c r="R668" s="1"/>
      <c r="S668" s="1"/>
      <c r="T668" s="1"/>
      <c r="U668" s="1"/>
      <c r="V668" s="1"/>
      <c r="W668" s="244"/>
      <c r="X668" s="1"/>
      <c r="Y668" s="1"/>
      <c r="Z668" s="1"/>
      <c r="AA668" s="1"/>
      <c r="AB668" s="1"/>
    </row>
    <row r="669" spans="1:28" ht="15">
      <c r="A669" s="208"/>
      <c r="B669" s="183"/>
      <c r="C669" s="1"/>
      <c r="D669" s="1"/>
      <c r="E669" s="1"/>
      <c r="F669" s="200"/>
      <c r="G669" s="192"/>
      <c r="H669" s="194"/>
      <c r="I669" s="228"/>
      <c r="J669" s="192"/>
      <c r="K669" s="195"/>
      <c r="L669" s="221"/>
      <c r="M669" s="222"/>
      <c r="N669" s="1"/>
      <c r="O669" s="1"/>
      <c r="P669" s="1"/>
      <c r="Q669" s="1"/>
      <c r="R669" s="1"/>
      <c r="S669" s="1"/>
      <c r="T669" s="1"/>
      <c r="U669" s="1"/>
      <c r="V669" s="1"/>
      <c r="W669" s="244"/>
      <c r="X669" s="1"/>
      <c r="Y669" s="1"/>
      <c r="Z669" s="1"/>
      <c r="AA669" s="1"/>
      <c r="AB669" s="1"/>
    </row>
    <row r="670" spans="1:28" ht="15">
      <c r="A670" s="208"/>
      <c r="B670" s="1"/>
      <c r="C670" s="1"/>
      <c r="D670" s="1"/>
      <c r="E670" s="1"/>
      <c r="F670" s="200"/>
      <c r="G670" s="192"/>
      <c r="H670" s="194"/>
      <c r="I670" s="228"/>
      <c r="J670" s="192"/>
      <c r="K670" s="195"/>
      <c r="L670" s="221"/>
      <c r="M670" s="222"/>
      <c r="N670" s="1"/>
      <c r="O670" s="1"/>
      <c r="P670" s="1"/>
      <c r="Q670" s="1"/>
      <c r="R670" s="1"/>
      <c r="S670" s="1"/>
      <c r="T670" s="1"/>
      <c r="U670" s="1"/>
      <c r="V670" s="1"/>
      <c r="W670" s="244"/>
      <c r="X670" s="1"/>
      <c r="Y670" s="1"/>
      <c r="Z670" s="1"/>
      <c r="AA670" s="1"/>
      <c r="AB670" s="1"/>
    </row>
    <row r="671" spans="1:28" ht="15">
      <c r="A671" s="208"/>
      <c r="B671" s="1"/>
      <c r="C671" s="1"/>
      <c r="D671" s="1"/>
      <c r="E671" s="1"/>
      <c r="F671" s="197"/>
      <c r="G671" s="192"/>
      <c r="H671" s="194"/>
      <c r="I671" s="228"/>
      <c r="J671" s="192"/>
      <c r="K671" s="195"/>
      <c r="L671" s="221"/>
      <c r="M671" s="222"/>
      <c r="N671" s="1"/>
      <c r="O671" s="197"/>
      <c r="P671" s="192"/>
      <c r="Q671" s="194"/>
      <c r="R671" s="228"/>
      <c r="S671" s="192"/>
      <c r="T671" s="195"/>
      <c r="U671" s="221"/>
      <c r="V671" s="222"/>
      <c r="W671" s="224"/>
      <c r="X671" s="225"/>
      <c r="Y671" s="226"/>
      <c r="Z671" s="226"/>
      <c r="AA671" s="1"/>
      <c r="AB671" s="1"/>
    </row>
    <row r="672" spans="1:28" ht="15">
      <c r="A672" s="208"/>
      <c r="B672" s="1"/>
      <c r="C672" s="1"/>
      <c r="D672" s="1"/>
      <c r="E672" s="1"/>
      <c r="F672" s="200"/>
      <c r="G672" s="192"/>
      <c r="H672" s="194"/>
      <c r="I672" s="228"/>
      <c r="J672" s="192"/>
      <c r="K672" s="195"/>
      <c r="L672" s="221"/>
      <c r="M672" s="222"/>
      <c r="N672" s="1"/>
      <c r="O672" s="200"/>
      <c r="P672" s="192"/>
      <c r="Q672" s="194"/>
      <c r="R672" s="228"/>
      <c r="S672" s="192"/>
      <c r="T672" s="195"/>
      <c r="U672" s="221"/>
      <c r="V672" s="222"/>
      <c r="W672" s="244"/>
      <c r="X672" s="1"/>
      <c r="Y672" s="1"/>
      <c r="Z672" s="1"/>
      <c r="AA672" s="1"/>
      <c r="AB672" s="1"/>
    </row>
    <row r="673" spans="1:28" ht="15">
      <c r="A673" s="208"/>
      <c r="B673" s="60"/>
      <c r="C673" s="1"/>
      <c r="D673" s="1"/>
      <c r="E673" s="1"/>
      <c r="F673" s="200"/>
      <c r="G673" s="192"/>
      <c r="H673" s="194"/>
      <c r="I673" s="228"/>
      <c r="J673" s="192"/>
      <c r="K673" s="195"/>
      <c r="L673" s="221"/>
      <c r="M673" s="222"/>
      <c r="N673" s="1"/>
      <c r="O673" s="200"/>
      <c r="P673" s="192"/>
      <c r="Q673" s="194"/>
      <c r="R673" s="228"/>
      <c r="S673" s="192"/>
      <c r="T673" s="195"/>
      <c r="U673" s="221"/>
      <c r="V673" s="222"/>
      <c r="W673" s="244"/>
      <c r="X673" s="1"/>
      <c r="Y673" s="1"/>
      <c r="Z673" s="1"/>
      <c r="AA673" s="1"/>
      <c r="AB673" s="1"/>
    </row>
    <row r="674" spans="1:28" ht="15">
      <c r="A674" s="208"/>
      <c r="B674" s="60"/>
      <c r="C674" s="1"/>
      <c r="D674" s="1"/>
      <c r="E674" s="1"/>
      <c r="F674" s="200"/>
      <c r="G674" s="192"/>
      <c r="H674" s="194"/>
      <c r="I674" s="228"/>
      <c r="J674" s="192"/>
      <c r="K674" s="195"/>
      <c r="L674" s="221"/>
      <c r="M674" s="222"/>
      <c r="N674" s="1"/>
      <c r="O674" s="200"/>
      <c r="P674" s="192"/>
      <c r="Q674" s="194"/>
      <c r="R674" s="228"/>
      <c r="S674" s="192"/>
      <c r="T674" s="195"/>
      <c r="U674" s="221"/>
      <c r="V674" s="222"/>
      <c r="W674" s="244"/>
      <c r="X674" s="1"/>
      <c r="Y674" s="1"/>
      <c r="Z674" s="1"/>
      <c r="AA674" s="1"/>
      <c r="AB674" s="1"/>
    </row>
    <row r="675" spans="1:28" ht="15">
      <c r="A675" s="208"/>
      <c r="B675" s="60"/>
      <c r="C675" s="1"/>
      <c r="D675" s="1"/>
      <c r="E675" s="1"/>
      <c r="F675" s="197"/>
      <c r="G675" s="231"/>
      <c r="H675" s="194"/>
      <c r="I675" s="220"/>
      <c r="J675" s="230"/>
      <c r="K675" s="195"/>
      <c r="L675" s="221"/>
      <c r="M675" s="222"/>
      <c r="N675" s="1"/>
      <c r="O675" s="197"/>
      <c r="P675" s="231"/>
      <c r="Q675" s="194"/>
      <c r="R675" s="220"/>
      <c r="S675" s="264"/>
      <c r="T675" s="195"/>
      <c r="U675" s="221"/>
      <c r="V675" s="222"/>
      <c r="W675" s="224"/>
      <c r="X675" s="225"/>
      <c r="Y675" s="226"/>
      <c r="Z675" s="226"/>
      <c r="AA675" s="1"/>
      <c r="AB675" s="1"/>
    </row>
    <row r="676" spans="1:28" ht="15">
      <c r="A676" s="208"/>
      <c r="B676" s="1"/>
      <c r="C676" s="1"/>
      <c r="D676" s="1"/>
      <c r="E676" s="1"/>
      <c r="F676" s="200"/>
      <c r="G676" s="192"/>
      <c r="H676" s="194"/>
      <c r="I676" s="228"/>
      <c r="J676" s="192"/>
      <c r="K676" s="195"/>
      <c r="L676" s="221"/>
      <c r="M676" s="222"/>
      <c r="N676" s="1"/>
      <c r="O676" s="200"/>
      <c r="P676" s="192"/>
      <c r="Q676" s="194"/>
      <c r="R676" s="228"/>
      <c r="S676" s="192"/>
      <c r="T676" s="195"/>
      <c r="U676" s="221"/>
      <c r="V676" s="222"/>
      <c r="W676" s="244"/>
      <c r="X676" s="1"/>
      <c r="Y676" s="1"/>
      <c r="Z676" s="1"/>
      <c r="AA676" s="1"/>
      <c r="AB676" s="1"/>
    </row>
    <row r="677" spans="1:28" ht="15">
      <c r="A677" s="209"/>
      <c r="B677" s="1"/>
      <c r="C677" s="1"/>
      <c r="D677" s="1"/>
      <c r="E677" s="1"/>
      <c r="F677" s="200"/>
      <c r="G677" s="192"/>
      <c r="H677" s="194"/>
      <c r="I677" s="228"/>
      <c r="J677" s="192"/>
      <c r="K677" s="195"/>
      <c r="L677" s="221"/>
      <c r="M677" s="222"/>
      <c r="N677" s="1"/>
      <c r="O677" s="200"/>
      <c r="P677" s="192"/>
      <c r="Q677" s="194"/>
      <c r="R677" s="228"/>
      <c r="S677" s="192"/>
      <c r="T677" s="195"/>
      <c r="U677" s="221"/>
      <c r="V677" s="222"/>
      <c r="W677" s="244"/>
      <c r="X677" s="1"/>
      <c r="Y677" s="1"/>
      <c r="Z677" s="1"/>
      <c r="AA677" s="1"/>
      <c r="AB677" s="1"/>
    </row>
    <row r="678" spans="1:28" ht="15">
      <c r="A678" s="209"/>
      <c r="B678" s="1"/>
      <c r="C678" s="1"/>
      <c r="D678" s="1"/>
      <c r="E678" s="1"/>
      <c r="F678" s="200"/>
      <c r="G678" s="192"/>
      <c r="H678" s="194"/>
      <c r="I678" s="228"/>
      <c r="J678" s="192"/>
      <c r="K678" s="195"/>
      <c r="L678" s="221"/>
      <c r="M678" s="222"/>
      <c r="N678" s="1"/>
      <c r="O678" s="200"/>
      <c r="P678" s="192"/>
      <c r="Q678" s="194"/>
      <c r="R678" s="228"/>
      <c r="S678" s="192"/>
      <c r="T678" s="195"/>
      <c r="U678" s="221"/>
      <c r="V678" s="222"/>
      <c r="W678" s="244"/>
      <c r="X678" s="1"/>
      <c r="Y678" s="1"/>
      <c r="Z678" s="1"/>
      <c r="AA678" s="1"/>
      <c r="AB678" s="1"/>
    </row>
    <row r="679" spans="1:28" ht="15">
      <c r="A679" s="208"/>
      <c r="B679" s="1"/>
      <c r="C679" s="1"/>
      <c r="D679" s="1"/>
      <c r="E679" s="1"/>
      <c r="F679" s="193"/>
      <c r="G679" s="195"/>
      <c r="H679" s="195"/>
      <c r="I679" s="194"/>
      <c r="J679" s="1"/>
      <c r="K679" s="1"/>
      <c r="L679" s="195"/>
      <c r="M679" s="239"/>
      <c r="N679" s="1"/>
      <c r="O679" s="193"/>
      <c r="P679" s="195"/>
      <c r="Q679" s="195"/>
      <c r="R679" s="194"/>
      <c r="S679" s="1"/>
      <c r="T679" s="1"/>
      <c r="U679" s="195"/>
      <c r="V679" s="239"/>
      <c r="W679" s="244"/>
      <c r="X679" s="1"/>
      <c r="Y679" s="1"/>
      <c r="Z679" s="1"/>
      <c r="AA679" s="1"/>
      <c r="AB679" s="1"/>
    </row>
    <row r="680" spans="1:28" ht="15">
      <c r="A680" s="208"/>
      <c r="B680" s="1"/>
      <c r="C680" s="1"/>
      <c r="D680" s="1"/>
      <c r="E680" s="1"/>
      <c r="F680" s="193"/>
      <c r="G680" s="195"/>
      <c r="H680" s="195"/>
      <c r="I680" s="194"/>
      <c r="J680" s="1"/>
      <c r="K680" s="1"/>
      <c r="L680" s="195"/>
      <c r="M680" s="239"/>
      <c r="N680" s="1"/>
      <c r="O680" s="193"/>
      <c r="P680" s="195"/>
      <c r="Q680" s="195"/>
      <c r="R680" s="194"/>
      <c r="S680" s="1"/>
      <c r="T680" s="1"/>
      <c r="U680" s="195"/>
      <c r="V680" s="239"/>
      <c r="W680" s="244"/>
      <c r="X680" s="1"/>
      <c r="Y680" s="1"/>
      <c r="Z680" s="1"/>
      <c r="AA680" s="1"/>
      <c r="AB680" s="60"/>
    </row>
    <row r="681" spans="1:28" ht="15">
      <c r="A681" s="208"/>
      <c r="B681" s="1"/>
      <c r="C681" s="1"/>
      <c r="D681" s="1"/>
      <c r="E681" s="1"/>
      <c r="F681" s="200"/>
      <c r="G681" s="192"/>
      <c r="H681" s="194"/>
      <c r="I681" s="228"/>
      <c r="J681" s="223"/>
      <c r="K681" s="195"/>
      <c r="L681" s="221"/>
      <c r="M681" s="222"/>
      <c r="N681" s="1"/>
      <c r="O681" s="200"/>
      <c r="P681" s="192"/>
      <c r="Q681" s="194"/>
      <c r="R681" s="228"/>
      <c r="S681" s="223"/>
      <c r="T681" s="195"/>
      <c r="U681" s="221"/>
      <c r="V681" s="222"/>
      <c r="W681" s="224"/>
      <c r="X681" s="225"/>
      <c r="Y681" s="226"/>
      <c r="Z681" s="226"/>
      <c r="AA681" s="1"/>
      <c r="AB681" s="1"/>
    </row>
    <row r="682" spans="1:28" ht="15">
      <c r="A682" s="303"/>
      <c r="B682" s="1"/>
      <c r="C682" s="1"/>
      <c r="D682" s="1"/>
      <c r="E682" s="1"/>
      <c r="F682" s="200"/>
      <c r="G682" s="192"/>
      <c r="H682" s="194"/>
      <c r="I682" s="228"/>
      <c r="J682" s="223"/>
      <c r="K682" s="195"/>
      <c r="L682" s="221"/>
      <c r="M682" s="222"/>
      <c r="N682" s="1"/>
      <c r="O682" s="200"/>
      <c r="P682" s="192"/>
      <c r="Q682" s="194"/>
      <c r="R682" s="228"/>
      <c r="S682" s="223"/>
      <c r="T682" s="195"/>
      <c r="U682" s="221"/>
      <c r="V682" s="222"/>
      <c r="W682" s="224"/>
      <c r="X682" s="225"/>
      <c r="Y682" s="226"/>
      <c r="Z682" s="226"/>
      <c r="AA682" s="1"/>
      <c r="AB682" s="1"/>
    </row>
    <row r="683" spans="1:28" ht="15">
      <c r="A683" s="303"/>
      <c r="B683" s="1"/>
      <c r="C683" s="1"/>
      <c r="D683" s="1"/>
      <c r="E683" s="1"/>
      <c r="F683" s="201"/>
      <c r="G683" s="192"/>
      <c r="H683" s="194"/>
      <c r="I683" s="283"/>
      <c r="J683" s="192"/>
      <c r="K683" s="195"/>
      <c r="L683" s="221"/>
      <c r="M683" s="222"/>
      <c r="N683" s="1"/>
      <c r="O683" s="201"/>
      <c r="P683" s="192"/>
      <c r="Q683" s="194"/>
      <c r="R683" s="283"/>
      <c r="S683" s="192"/>
      <c r="T683" s="195"/>
      <c r="U683" s="221"/>
      <c r="V683" s="222"/>
      <c r="W683" s="244"/>
      <c r="X683" s="1"/>
      <c r="Y683" s="1"/>
      <c r="Z683" s="1"/>
      <c r="AA683" s="1"/>
      <c r="AB683" s="1"/>
    </row>
    <row r="684" spans="1:28" ht="15">
      <c r="A684" s="303"/>
      <c r="B684" s="1"/>
      <c r="C684" s="194"/>
      <c r="D684" s="60"/>
      <c r="E684" s="60"/>
      <c r="F684" s="201"/>
      <c r="G684" s="192"/>
      <c r="H684" s="194"/>
      <c r="I684" s="283"/>
      <c r="J684" s="192"/>
      <c r="K684" s="195"/>
      <c r="L684" s="221"/>
      <c r="M684" s="222"/>
      <c r="N684" s="60"/>
      <c r="O684" s="201"/>
      <c r="P684" s="192"/>
      <c r="Q684" s="194"/>
      <c r="R684" s="283"/>
      <c r="S684" s="192"/>
      <c r="T684" s="195"/>
      <c r="U684" s="221"/>
      <c r="V684" s="222"/>
      <c r="W684" s="224"/>
      <c r="X684" s="225"/>
      <c r="Y684" s="226"/>
      <c r="Z684" s="226"/>
      <c r="AA684" s="60"/>
      <c r="AB684" s="1"/>
    </row>
    <row r="685" spans="1:28" ht="15">
      <c r="A685" s="208"/>
      <c r="B685" s="1"/>
      <c r="C685" s="1"/>
      <c r="D685" s="1"/>
      <c r="E685" s="1"/>
      <c r="F685" s="200"/>
      <c r="G685" s="192"/>
      <c r="H685" s="194"/>
      <c r="I685" s="228"/>
      <c r="J685" s="192"/>
      <c r="K685" s="195"/>
      <c r="L685" s="221"/>
      <c r="M685" s="222"/>
      <c r="N685" s="1"/>
      <c r="O685" s="200"/>
      <c r="P685" s="192"/>
      <c r="Q685" s="194"/>
      <c r="R685" s="228"/>
      <c r="S685" s="192"/>
      <c r="T685" s="195"/>
      <c r="U685" s="221"/>
      <c r="V685" s="222"/>
      <c r="W685" s="244"/>
      <c r="X685" s="1"/>
      <c r="Y685" s="1"/>
      <c r="Z685" s="1"/>
      <c r="AA685" s="1"/>
      <c r="AB685" s="1"/>
    </row>
    <row r="686" spans="1:28" ht="15">
      <c r="A686" s="208"/>
      <c r="B686" s="1"/>
      <c r="C686" s="1"/>
      <c r="D686" s="1"/>
      <c r="E686" s="1"/>
      <c r="F686" s="193"/>
      <c r="G686" s="195"/>
      <c r="H686" s="195"/>
      <c r="I686" s="194"/>
      <c r="J686" s="1"/>
      <c r="K686" s="1"/>
      <c r="L686" s="1"/>
      <c r="M686" s="227"/>
      <c r="N686" s="1"/>
      <c r="O686" s="193"/>
      <c r="P686" s="195"/>
      <c r="Q686" s="195"/>
      <c r="R686" s="194"/>
      <c r="S686" s="1"/>
      <c r="T686" s="1"/>
      <c r="U686" s="1"/>
      <c r="V686" s="227"/>
      <c r="W686" s="244"/>
      <c r="X686" s="1"/>
      <c r="Y686" s="1"/>
      <c r="Z686" s="1"/>
      <c r="AA686" s="1"/>
      <c r="AB686" s="189"/>
    </row>
    <row r="687" spans="1:28" ht="15">
      <c r="A687" s="208"/>
      <c r="B687" s="1"/>
      <c r="C687" s="1"/>
      <c r="D687" s="1"/>
      <c r="E687" s="1"/>
      <c r="F687" s="197"/>
      <c r="G687" s="192"/>
      <c r="H687" s="194"/>
      <c r="I687" s="228"/>
      <c r="J687" s="192"/>
      <c r="K687" s="195"/>
      <c r="L687" s="221"/>
      <c r="M687" s="222"/>
      <c r="N687" s="1"/>
      <c r="O687" s="197"/>
      <c r="P687" s="192"/>
      <c r="Q687" s="194"/>
      <c r="R687" s="228"/>
      <c r="S687" s="192"/>
      <c r="T687" s="195"/>
      <c r="U687" s="221"/>
      <c r="V687" s="222"/>
      <c r="W687" s="224"/>
      <c r="X687" s="225"/>
      <c r="Y687" s="226"/>
      <c r="Z687" s="226"/>
      <c r="AA687" s="1"/>
      <c r="AB687" s="189"/>
    </row>
    <row r="688" spans="1:28" ht="15">
      <c r="A688" s="208"/>
      <c r="B688" s="1"/>
      <c r="C688" s="1"/>
      <c r="D688" s="1"/>
      <c r="E688" s="1"/>
      <c r="F688" s="200"/>
      <c r="G688" s="192"/>
      <c r="H688" s="194"/>
      <c r="I688" s="228"/>
      <c r="J688" s="192"/>
      <c r="K688" s="195"/>
      <c r="L688" s="221"/>
      <c r="M688" s="222"/>
      <c r="N688" s="1"/>
      <c r="O688" s="200"/>
      <c r="P688" s="192"/>
      <c r="Q688" s="194"/>
      <c r="R688" s="228"/>
      <c r="S688" s="192"/>
      <c r="T688" s="195"/>
      <c r="U688" s="221"/>
      <c r="V688" s="222"/>
      <c r="W688" s="244"/>
      <c r="X688" s="1"/>
      <c r="Y688" s="1"/>
      <c r="Z688" s="1"/>
      <c r="AA688" s="1"/>
      <c r="AB688" s="189"/>
    </row>
    <row r="689" spans="1:28" ht="15">
      <c r="A689" s="208"/>
      <c r="B689" s="1"/>
      <c r="C689" s="1"/>
      <c r="D689" s="1"/>
      <c r="E689" s="1"/>
      <c r="F689" s="193"/>
      <c r="G689" s="195"/>
      <c r="H689" s="195"/>
      <c r="I689" s="194"/>
      <c r="J689" s="1"/>
      <c r="K689" s="1"/>
      <c r="L689" s="1"/>
      <c r="M689" s="227"/>
      <c r="N689" s="1"/>
      <c r="O689" s="193"/>
      <c r="P689" s="195"/>
      <c r="Q689" s="195"/>
      <c r="R689" s="194"/>
      <c r="S689" s="1"/>
      <c r="T689" s="1"/>
      <c r="U689" s="1"/>
      <c r="V689" s="227"/>
      <c r="W689" s="244"/>
      <c r="X689" s="1"/>
      <c r="Y689" s="1"/>
      <c r="Z689" s="1"/>
      <c r="AA689" s="1"/>
      <c r="AB689" s="1"/>
    </row>
    <row r="690" spans="1:28" ht="15">
      <c r="A690" s="208"/>
      <c r="B690" s="1"/>
      <c r="C690" s="189"/>
      <c r="D690" s="189"/>
      <c r="E690" s="189"/>
      <c r="F690" s="197"/>
      <c r="G690" s="192"/>
      <c r="H690" s="194"/>
      <c r="I690" s="228"/>
      <c r="J690" s="192"/>
      <c r="K690" s="195"/>
      <c r="L690" s="221"/>
      <c r="M690" s="222"/>
      <c r="N690" s="189"/>
      <c r="O690" s="197"/>
      <c r="P690" s="192"/>
      <c r="Q690" s="194"/>
      <c r="R690" s="228"/>
      <c r="S690" s="192"/>
      <c r="T690" s="195"/>
      <c r="U690" s="221"/>
      <c r="V690" s="222"/>
      <c r="W690" s="224"/>
      <c r="X690" s="225"/>
      <c r="Y690" s="226"/>
      <c r="Z690" s="226"/>
      <c r="AA690" s="189"/>
      <c r="AB690" s="1"/>
    </row>
    <row r="691" spans="1:28" ht="15">
      <c r="A691" s="208"/>
      <c r="B691" s="1"/>
      <c r="C691" s="189"/>
      <c r="D691" s="189"/>
      <c r="E691" s="189"/>
      <c r="F691" s="197"/>
      <c r="G691" s="192"/>
      <c r="H691" s="194"/>
      <c r="I691" s="228"/>
      <c r="J691" s="192"/>
      <c r="K691" s="195"/>
      <c r="L691" s="221"/>
      <c r="M691" s="222"/>
      <c r="N691" s="189"/>
      <c r="O691" s="197"/>
      <c r="P691" s="192"/>
      <c r="Q691" s="194"/>
      <c r="R691" s="228"/>
      <c r="S691" s="192"/>
      <c r="T691" s="195"/>
      <c r="U691" s="221"/>
      <c r="V691" s="222"/>
      <c r="W691" s="246"/>
      <c r="X691" s="189"/>
      <c r="Y691" s="189"/>
      <c r="Z691" s="189"/>
      <c r="AA691" s="189"/>
      <c r="AB691" s="1"/>
    </row>
    <row r="692" spans="1:28" ht="15">
      <c r="A692" s="188"/>
      <c r="B692" s="189"/>
      <c r="C692" s="189"/>
      <c r="D692" s="189"/>
      <c r="E692" s="189"/>
      <c r="F692" s="247"/>
      <c r="G692" s="205"/>
      <c r="H692" s="206"/>
      <c r="I692" s="248"/>
      <c r="J692" s="205"/>
      <c r="K692" s="207"/>
      <c r="L692" s="249"/>
      <c r="M692" s="250"/>
      <c r="N692" s="189"/>
      <c r="O692" s="247"/>
      <c r="P692" s="205"/>
      <c r="Q692" s="206"/>
      <c r="R692" s="248"/>
      <c r="S692" s="205"/>
      <c r="T692" s="207"/>
      <c r="U692" s="249"/>
      <c r="V692" s="250"/>
      <c r="W692" s="246"/>
      <c r="X692" s="189"/>
      <c r="Y692" s="189"/>
      <c r="Z692" s="189"/>
      <c r="AA692" s="189"/>
      <c r="AB692" s="1"/>
    </row>
    <row r="693" spans="1:28" ht="15">
      <c r="A693" s="188"/>
      <c r="B693" s="189"/>
      <c r="C693" s="1"/>
      <c r="D693" s="1"/>
      <c r="E693" s="1"/>
      <c r="F693" s="201"/>
      <c r="G693" s="192"/>
      <c r="H693" s="194"/>
      <c r="I693" s="220"/>
      <c r="J693" s="264"/>
      <c r="K693" s="195"/>
      <c r="L693" s="221"/>
      <c r="M693" s="222"/>
      <c r="N693" s="1"/>
      <c r="O693" s="201"/>
      <c r="P693" s="192"/>
      <c r="Q693" s="194"/>
      <c r="R693" s="220"/>
      <c r="S693" s="264"/>
      <c r="T693" s="195"/>
      <c r="U693" s="221"/>
      <c r="V693" s="222"/>
      <c r="W693" s="224"/>
      <c r="X693" s="225"/>
      <c r="Y693" s="226"/>
      <c r="Z693" s="226"/>
      <c r="AA693" s="1"/>
      <c r="AB693" s="1"/>
    </row>
    <row r="694" spans="1:28" ht="15">
      <c r="A694" s="208"/>
      <c r="B694" s="1"/>
      <c r="C694" s="1"/>
      <c r="D694" s="1"/>
      <c r="E694" s="1"/>
      <c r="F694" s="200"/>
      <c r="G694" s="192"/>
      <c r="H694" s="194"/>
      <c r="I694" s="228"/>
      <c r="J694" s="192"/>
      <c r="K694" s="195"/>
      <c r="L694" s="221"/>
      <c r="M694" s="222"/>
      <c r="N694" s="1"/>
      <c r="O694" s="200"/>
      <c r="P694" s="192"/>
      <c r="Q694" s="194"/>
      <c r="R694" s="228"/>
      <c r="S694" s="192"/>
      <c r="T694" s="195"/>
      <c r="U694" s="221"/>
      <c r="V694" s="222"/>
      <c r="W694" s="244"/>
      <c r="X694" s="1"/>
      <c r="Y694" s="1"/>
      <c r="Z694" s="1"/>
      <c r="AA694" s="1"/>
      <c r="AB694" s="1"/>
    </row>
    <row r="695" spans="1:28" ht="15">
      <c r="A695" s="208"/>
      <c r="B695" s="1"/>
      <c r="C695" s="1"/>
      <c r="D695" s="1"/>
      <c r="E695" s="1"/>
      <c r="F695" s="193"/>
      <c r="G695" s="192"/>
      <c r="H695" s="251"/>
      <c r="I695" s="252"/>
      <c r="J695" s="253"/>
      <c r="K695" s="195"/>
      <c r="L695" s="251"/>
      <c r="M695" s="254"/>
      <c r="N695" s="1"/>
      <c r="O695" s="193"/>
      <c r="P695" s="192"/>
      <c r="Q695" s="251"/>
      <c r="R695" s="252"/>
      <c r="S695" s="253"/>
      <c r="T695" s="195"/>
      <c r="U695" s="251"/>
      <c r="V695" s="254"/>
      <c r="W695" s="244"/>
      <c r="X695" s="1"/>
      <c r="Y695" s="1"/>
      <c r="Z695" s="1"/>
      <c r="AA695" s="1"/>
      <c r="AB695" s="1"/>
    </row>
    <row r="696" spans="1:28" ht="15">
      <c r="A696" s="208"/>
      <c r="B696" s="1"/>
      <c r="C696" s="1"/>
      <c r="D696" s="1"/>
      <c r="E696" s="1"/>
      <c r="F696" s="193"/>
      <c r="G696" s="192"/>
      <c r="H696" s="251"/>
      <c r="I696" s="252"/>
      <c r="J696" s="253"/>
      <c r="K696" s="195"/>
      <c r="L696" s="251"/>
      <c r="M696" s="254"/>
      <c r="N696" s="1"/>
      <c r="O696" s="193"/>
      <c r="P696" s="192"/>
      <c r="Q696" s="251"/>
      <c r="R696" s="252"/>
      <c r="S696" s="253"/>
      <c r="T696" s="195"/>
      <c r="U696" s="251"/>
      <c r="V696" s="254"/>
      <c r="W696" s="244"/>
      <c r="X696" s="1"/>
      <c r="Y696" s="1"/>
      <c r="Z696" s="1"/>
      <c r="AA696" s="1"/>
      <c r="AB696" s="1"/>
    </row>
    <row r="697" spans="1:28" ht="15">
      <c r="A697" s="208"/>
      <c r="B697" s="1"/>
      <c r="C697" s="1"/>
      <c r="D697" s="1"/>
      <c r="E697" s="1"/>
      <c r="F697" s="201"/>
      <c r="G697" s="192"/>
      <c r="H697" s="251"/>
      <c r="I697" s="236"/>
      <c r="J697" s="253"/>
      <c r="K697" s="195"/>
      <c r="L697" s="221"/>
      <c r="M697" s="222"/>
      <c r="N697" s="1"/>
      <c r="O697" s="201"/>
      <c r="P697" s="192"/>
      <c r="Q697" s="251"/>
      <c r="R697" s="236"/>
      <c r="S697" s="253"/>
      <c r="T697" s="195"/>
      <c r="U697" s="221"/>
      <c r="V697" s="222"/>
      <c r="W697" s="224"/>
      <c r="X697" s="225"/>
      <c r="Y697" s="226"/>
      <c r="Z697" s="226"/>
      <c r="AA697" s="1"/>
      <c r="AB697" s="1"/>
    </row>
    <row r="698" spans="1:28" ht="15">
      <c r="A698" s="208"/>
      <c r="B698" s="1"/>
      <c r="C698" s="1"/>
      <c r="D698" s="1"/>
      <c r="E698" s="1"/>
      <c r="F698" s="200"/>
      <c r="G698" s="192"/>
      <c r="H698" s="194"/>
      <c r="I698" s="228"/>
      <c r="J698" s="192"/>
      <c r="K698" s="195"/>
      <c r="L698" s="221"/>
      <c r="M698" s="222"/>
      <c r="N698" s="1"/>
      <c r="O698" s="200"/>
      <c r="P698" s="192"/>
      <c r="Q698" s="194"/>
      <c r="R698" s="228"/>
      <c r="S698" s="192"/>
      <c r="T698" s="195"/>
      <c r="U698" s="221"/>
      <c r="V698" s="222"/>
      <c r="W698" s="244"/>
      <c r="X698" s="1"/>
      <c r="Y698" s="1"/>
      <c r="Z698" s="1"/>
      <c r="AA698" s="1"/>
      <c r="AB698" s="1"/>
    </row>
    <row r="699" spans="1:28" ht="15">
      <c r="A699" s="208"/>
      <c r="B699" s="1"/>
      <c r="C699" s="1"/>
      <c r="D699" s="1"/>
      <c r="E699" s="1"/>
      <c r="F699" s="193"/>
      <c r="G699" s="195"/>
      <c r="H699" s="195"/>
      <c r="I699" s="194"/>
      <c r="J699" s="1"/>
      <c r="K699" s="1"/>
      <c r="L699" s="1"/>
      <c r="M699" s="227"/>
      <c r="N699" s="1"/>
      <c r="O699" s="193"/>
      <c r="P699" s="195"/>
      <c r="Q699" s="195"/>
      <c r="R699" s="194"/>
      <c r="S699" s="1"/>
      <c r="T699" s="1"/>
      <c r="U699" s="1"/>
      <c r="V699" s="227"/>
      <c r="W699" s="244"/>
      <c r="X699" s="1"/>
      <c r="Y699" s="1"/>
      <c r="Z699" s="1"/>
      <c r="AA699" s="1"/>
      <c r="AB699" s="1"/>
    </row>
    <row r="700" spans="1:28" ht="15">
      <c r="A700" s="208"/>
      <c r="B700" s="1"/>
      <c r="C700" s="1"/>
      <c r="D700" s="1"/>
      <c r="E700" s="1"/>
      <c r="F700" s="193"/>
      <c r="G700" s="195"/>
      <c r="H700" s="195"/>
      <c r="I700" s="194"/>
      <c r="J700" s="1"/>
      <c r="K700" s="1"/>
      <c r="L700" s="1"/>
      <c r="M700" s="227"/>
      <c r="N700" s="1"/>
      <c r="O700" s="193"/>
      <c r="P700" s="195"/>
      <c r="Q700" s="195"/>
      <c r="R700" s="194"/>
      <c r="S700" s="1"/>
      <c r="T700" s="1"/>
      <c r="U700" s="1"/>
      <c r="V700" s="227"/>
      <c r="W700" s="244"/>
      <c r="X700" s="1"/>
      <c r="Y700" s="1"/>
      <c r="Z700" s="1"/>
      <c r="AA700" s="1"/>
      <c r="AB700" s="1"/>
    </row>
    <row r="701" spans="1:28" ht="15">
      <c r="A701" s="208"/>
      <c r="B701" s="1"/>
      <c r="C701" s="1"/>
      <c r="D701" s="1"/>
      <c r="E701" s="1"/>
      <c r="F701" s="193"/>
      <c r="G701" s="195"/>
      <c r="H701" s="195"/>
      <c r="I701" s="194"/>
      <c r="J701" s="1"/>
      <c r="K701" s="1"/>
      <c r="L701" s="1"/>
      <c r="M701" s="227"/>
      <c r="N701" s="1"/>
      <c r="O701" s="193"/>
      <c r="P701" s="195"/>
      <c r="Q701" s="195"/>
      <c r="R701" s="194"/>
      <c r="S701" s="1"/>
      <c r="T701" s="1"/>
      <c r="U701" s="1"/>
      <c r="V701" s="227"/>
      <c r="W701" s="244"/>
      <c r="X701" s="1"/>
      <c r="Y701" s="1"/>
      <c r="Z701" s="1"/>
      <c r="AA701" s="1"/>
      <c r="AB701" s="1"/>
    </row>
    <row r="702" spans="1:28" ht="15">
      <c r="A702" s="208"/>
      <c r="B702" s="1"/>
      <c r="C702" s="1"/>
      <c r="D702" s="1"/>
      <c r="E702" s="1"/>
      <c r="F702" s="200"/>
      <c r="G702" s="192"/>
      <c r="H702" s="194"/>
      <c r="I702" s="228"/>
      <c r="J702" s="192"/>
      <c r="K702" s="195"/>
      <c r="L702" s="221"/>
      <c r="M702" s="222"/>
      <c r="N702" s="1"/>
      <c r="O702" s="200"/>
      <c r="P702" s="192"/>
      <c r="Q702" s="194"/>
      <c r="R702" s="228"/>
      <c r="S702" s="192"/>
      <c r="T702" s="195"/>
      <c r="U702" s="221"/>
      <c r="V702" s="222"/>
      <c r="W702" s="224"/>
      <c r="X702" s="225"/>
      <c r="Y702" s="226"/>
      <c r="Z702" s="226"/>
      <c r="AA702" s="1"/>
      <c r="AB702" s="1"/>
    </row>
    <row r="703" spans="1:28" ht="15">
      <c r="A703" s="208"/>
      <c r="B703" s="1"/>
      <c r="C703" s="1"/>
      <c r="D703" s="1"/>
      <c r="E703" s="1"/>
      <c r="F703" s="200"/>
      <c r="G703" s="192"/>
      <c r="H703" s="194"/>
      <c r="I703" s="228"/>
      <c r="J703" s="192"/>
      <c r="K703" s="195"/>
      <c r="L703" s="221"/>
      <c r="M703" s="222"/>
      <c r="N703" s="1"/>
      <c r="O703" s="200"/>
      <c r="P703" s="192"/>
      <c r="Q703" s="194"/>
      <c r="R703" s="228"/>
      <c r="S703" s="192"/>
      <c r="T703" s="195"/>
      <c r="U703" s="221"/>
      <c r="V703" s="222"/>
      <c r="W703" s="244"/>
      <c r="X703" s="1"/>
      <c r="Y703" s="1"/>
      <c r="Z703" s="1"/>
      <c r="AA703" s="1"/>
      <c r="AB703" s="1"/>
    </row>
    <row r="704" spans="1:28" ht="15">
      <c r="A704" s="208"/>
      <c r="B704" s="1"/>
      <c r="C704" s="1"/>
      <c r="D704" s="1"/>
      <c r="E704" s="1"/>
      <c r="F704" s="193"/>
      <c r="G704" s="195"/>
      <c r="H704" s="195"/>
      <c r="I704" s="194"/>
      <c r="J704" s="1"/>
      <c r="K704" s="1"/>
      <c r="L704" s="1"/>
      <c r="M704" s="227"/>
      <c r="N704" s="1"/>
      <c r="O704" s="193"/>
      <c r="P704" s="195"/>
      <c r="Q704" s="195"/>
      <c r="R704" s="194"/>
      <c r="S704" s="1"/>
      <c r="T704" s="1"/>
      <c r="U704" s="1"/>
      <c r="V704" s="227"/>
      <c r="W704" s="244"/>
      <c r="X704" s="1"/>
      <c r="Y704" s="1"/>
      <c r="Z704" s="1"/>
      <c r="AA704" s="1"/>
      <c r="AB704" s="1"/>
    </row>
    <row r="705" spans="1:28" ht="15">
      <c r="A705" s="208"/>
      <c r="B705" s="1"/>
      <c r="C705" s="1"/>
      <c r="D705" s="1"/>
      <c r="E705" s="1"/>
      <c r="F705" s="193"/>
      <c r="G705" s="195"/>
      <c r="H705" s="195"/>
      <c r="I705" s="194"/>
      <c r="J705" s="1"/>
      <c r="K705" s="1"/>
      <c r="L705" s="1"/>
      <c r="M705" s="227"/>
      <c r="N705" s="1"/>
      <c r="O705" s="193"/>
      <c r="P705" s="195"/>
      <c r="Q705" s="195"/>
      <c r="R705" s="194"/>
      <c r="S705" s="1"/>
      <c r="T705" s="1"/>
      <c r="U705" s="1"/>
      <c r="V705" s="227"/>
      <c r="W705" s="244"/>
      <c r="X705" s="1"/>
      <c r="Y705" s="1"/>
      <c r="Z705" s="1"/>
      <c r="AA705" s="1"/>
      <c r="AB705" s="1"/>
    </row>
    <row r="706" spans="1:28" ht="15">
      <c r="A706" s="208"/>
      <c r="B706" s="1"/>
      <c r="C706" s="1"/>
      <c r="D706" s="1"/>
      <c r="E706" s="1"/>
      <c r="F706" s="200"/>
      <c r="G706" s="192"/>
      <c r="H706" s="194"/>
      <c r="I706" s="228"/>
      <c r="J706" s="192"/>
      <c r="K706" s="195"/>
      <c r="L706" s="221"/>
      <c r="M706" s="222"/>
      <c r="N706" s="1"/>
      <c r="O706" s="200"/>
      <c r="P706" s="192"/>
      <c r="Q706" s="194"/>
      <c r="R706" s="228"/>
      <c r="S706" s="192"/>
      <c r="T706" s="195"/>
      <c r="U706" s="221"/>
      <c r="V706" s="222"/>
      <c r="W706" s="224"/>
      <c r="X706" s="225"/>
      <c r="Y706" s="226"/>
      <c r="Z706" s="226"/>
      <c r="AA706" s="1"/>
      <c r="AB706" s="1"/>
    </row>
    <row r="707" spans="1:28" ht="15">
      <c r="A707" s="208"/>
      <c r="B707" s="1"/>
      <c r="C707" s="187"/>
      <c r="D707" s="1"/>
      <c r="E707" s="1"/>
      <c r="F707" s="200"/>
      <c r="G707" s="192"/>
      <c r="H707" s="194"/>
      <c r="I707" s="228"/>
      <c r="J707" s="192"/>
      <c r="K707" s="195"/>
      <c r="L707" s="221"/>
      <c r="M707" s="222"/>
      <c r="N707" s="1"/>
      <c r="O707" s="200"/>
      <c r="P707" s="192"/>
      <c r="Q707" s="194"/>
      <c r="R707" s="228"/>
      <c r="S707" s="192"/>
      <c r="T707" s="195"/>
      <c r="U707" s="221"/>
      <c r="V707" s="222"/>
      <c r="W707" s="244"/>
      <c r="X707" s="1"/>
      <c r="Y707" s="1"/>
      <c r="Z707" s="1"/>
      <c r="AA707" s="1"/>
      <c r="AB707" s="1"/>
    </row>
    <row r="708" spans="1:28" ht="15">
      <c r="A708" s="208"/>
      <c r="B708" s="1"/>
      <c r="C708" s="1"/>
      <c r="D708" s="1"/>
      <c r="E708" s="1"/>
      <c r="F708" s="193"/>
      <c r="G708" s="195"/>
      <c r="H708" s="195"/>
      <c r="I708" s="194"/>
      <c r="J708" s="1"/>
      <c r="K708" s="1"/>
      <c r="L708" s="1"/>
      <c r="M708" s="227"/>
      <c r="N708" s="1"/>
      <c r="O708" s="193"/>
      <c r="P708" s="195"/>
      <c r="Q708" s="195"/>
      <c r="R708" s="194"/>
      <c r="S708" s="1"/>
      <c r="T708" s="1"/>
      <c r="U708" s="1"/>
      <c r="V708" s="227"/>
      <c r="W708" s="244"/>
      <c r="X708" s="1"/>
      <c r="Y708" s="1"/>
      <c r="Z708" s="1"/>
      <c r="AA708" s="1"/>
      <c r="AB708" s="1"/>
    </row>
    <row r="709" spans="1:28" ht="15">
      <c r="A709" s="208"/>
      <c r="B709" s="187"/>
      <c r="C709" s="1"/>
      <c r="D709" s="1"/>
      <c r="E709" s="1"/>
      <c r="F709" s="193"/>
      <c r="G709" s="195"/>
      <c r="H709" s="195"/>
      <c r="I709" s="194"/>
      <c r="J709" s="1"/>
      <c r="K709" s="1"/>
      <c r="L709" s="1"/>
      <c r="M709" s="227"/>
      <c r="N709" s="1"/>
      <c r="O709" s="193"/>
      <c r="P709" s="195"/>
      <c r="Q709" s="195"/>
      <c r="R709" s="194"/>
      <c r="S709" s="1"/>
      <c r="T709" s="1"/>
      <c r="U709" s="1"/>
      <c r="V709" s="227"/>
      <c r="W709" s="244"/>
      <c r="X709" s="1"/>
      <c r="Y709" s="1"/>
      <c r="Z709" s="1"/>
      <c r="AA709" s="1"/>
      <c r="AB709" s="1"/>
    </row>
    <row r="710" spans="1:28" ht="15">
      <c r="A710" s="208"/>
      <c r="B710" s="1"/>
      <c r="C710" s="1"/>
      <c r="D710" s="1"/>
      <c r="E710" s="1"/>
      <c r="F710" s="197"/>
      <c r="G710" s="192"/>
      <c r="H710" s="194"/>
      <c r="I710" s="220"/>
      <c r="J710" s="192"/>
      <c r="K710" s="195"/>
      <c r="L710" s="221"/>
      <c r="M710" s="222"/>
      <c r="N710" s="1"/>
      <c r="O710" s="197"/>
      <c r="P710" s="192"/>
      <c r="Q710" s="194"/>
      <c r="R710" s="220"/>
      <c r="S710" s="192"/>
      <c r="T710" s="195"/>
      <c r="U710" s="221"/>
      <c r="V710" s="222"/>
      <c r="W710" s="224"/>
      <c r="X710" s="225"/>
      <c r="Y710" s="226"/>
      <c r="Z710" s="226"/>
      <c r="AA710" s="1"/>
      <c r="AB710" s="1"/>
    </row>
    <row r="711" spans="1:28" ht="15">
      <c r="A711" s="208"/>
      <c r="B711" s="1"/>
      <c r="C711" s="1"/>
      <c r="D711" s="1"/>
      <c r="E711" s="1"/>
      <c r="F711" s="200"/>
      <c r="G711" s="192"/>
      <c r="H711" s="194"/>
      <c r="I711" s="228"/>
      <c r="J711" s="192"/>
      <c r="K711" s="195"/>
      <c r="L711" s="221"/>
      <c r="M711" s="222"/>
      <c r="N711" s="1"/>
      <c r="O711" s="200"/>
      <c r="P711" s="192"/>
      <c r="Q711" s="194"/>
      <c r="R711" s="228"/>
      <c r="S711" s="192"/>
      <c r="T711" s="195"/>
      <c r="U711" s="221"/>
      <c r="V711" s="222"/>
      <c r="W711" s="244"/>
      <c r="X711" s="1"/>
      <c r="Y711" s="1"/>
      <c r="Z711" s="1"/>
      <c r="AA711" s="1"/>
      <c r="AB711" s="1"/>
    </row>
    <row r="712" spans="1:28" ht="15">
      <c r="A712" s="208"/>
      <c r="B712" s="1"/>
      <c r="C712" s="1"/>
      <c r="D712" s="1"/>
      <c r="E712" s="1"/>
      <c r="F712" s="191"/>
      <c r="G712" s="1"/>
      <c r="H712" s="1"/>
      <c r="I712" s="1"/>
      <c r="J712" s="195"/>
      <c r="K712" s="195"/>
      <c r="L712" s="195"/>
      <c r="M712" s="274"/>
      <c r="N712" s="1"/>
      <c r="O712" s="191"/>
      <c r="P712" s="1"/>
      <c r="Q712" s="1"/>
      <c r="R712" s="1"/>
      <c r="S712" s="195"/>
      <c r="T712" s="195"/>
      <c r="U712" s="195"/>
      <c r="V712" s="274"/>
      <c r="W712" s="244"/>
      <c r="X712" s="1"/>
      <c r="Y712" s="1"/>
      <c r="Z712" s="1"/>
      <c r="AA712" s="1"/>
      <c r="AB712" s="1"/>
    </row>
    <row r="713" spans="1:28" ht="15">
      <c r="A713" s="208"/>
      <c r="B713" s="187"/>
      <c r="C713" s="1"/>
      <c r="D713" s="1"/>
      <c r="E713" s="1"/>
      <c r="F713" s="191"/>
      <c r="G713" s="1"/>
      <c r="H713" s="1"/>
      <c r="I713" s="1"/>
      <c r="J713" s="195"/>
      <c r="K713" s="195"/>
      <c r="L713" s="195"/>
      <c r="M713" s="274"/>
      <c r="N713" s="1"/>
      <c r="O713" s="191"/>
      <c r="P713" s="1"/>
      <c r="Q713" s="1"/>
      <c r="R713" s="1"/>
      <c r="S713" s="195"/>
      <c r="T713" s="195"/>
      <c r="U713" s="195"/>
      <c r="V713" s="274"/>
      <c r="W713" s="244"/>
      <c r="X713" s="1"/>
      <c r="Y713" s="1"/>
      <c r="Z713" s="1"/>
      <c r="AA713" s="1"/>
      <c r="AB713" s="1"/>
    </row>
    <row r="714" spans="1:28" ht="15">
      <c r="A714" s="208"/>
      <c r="B714" s="1"/>
      <c r="C714" s="1"/>
      <c r="D714" s="1"/>
      <c r="E714" s="1"/>
      <c r="F714" s="275"/>
      <c r="G714" s="276"/>
      <c r="H714" s="277"/>
      <c r="I714" s="278"/>
      <c r="J714" s="276"/>
      <c r="K714" s="279"/>
      <c r="L714" s="280"/>
      <c r="M714" s="250"/>
      <c r="N714" s="1"/>
      <c r="O714" s="275"/>
      <c r="P714" s="276"/>
      <c r="Q714" s="277"/>
      <c r="R714" s="278"/>
      <c r="S714" s="276"/>
      <c r="T714" s="279"/>
      <c r="U714" s="280"/>
      <c r="V714" s="250"/>
      <c r="W714" s="224"/>
      <c r="X714" s="225"/>
      <c r="Y714" s="226"/>
      <c r="Z714" s="226"/>
      <c r="AA714" s="1"/>
      <c r="AB714" s="1"/>
    </row>
    <row r="715" spans="1:28" ht="15">
      <c r="A715" s="208"/>
      <c r="B715" s="1"/>
      <c r="C715" s="1"/>
      <c r="D715" s="1"/>
      <c r="E715" s="1"/>
      <c r="F715" s="191"/>
      <c r="G715" s="1"/>
      <c r="H715" s="1"/>
      <c r="I715" s="1"/>
      <c r="J715" s="1"/>
      <c r="K715" s="1"/>
      <c r="L715" s="1"/>
      <c r="M715" s="227"/>
      <c r="N715" s="1"/>
      <c r="O715" s="191"/>
      <c r="P715" s="1"/>
      <c r="Q715" s="1"/>
      <c r="R715" s="1"/>
      <c r="S715" s="1"/>
      <c r="T715" s="1"/>
      <c r="U715" s="1"/>
      <c r="V715" s="227"/>
      <c r="W715" s="244"/>
      <c r="X715" s="1"/>
      <c r="Y715" s="1"/>
      <c r="Z715" s="1"/>
      <c r="AA715" s="1"/>
      <c r="AB715" s="1"/>
    </row>
    <row r="716" spans="1:28" ht="15">
      <c r="A716" s="303"/>
      <c r="B716" s="1"/>
      <c r="C716" s="1"/>
      <c r="D716" s="1"/>
      <c r="E716" s="1"/>
      <c r="F716" s="193"/>
      <c r="G716" s="195"/>
      <c r="H716" s="195"/>
      <c r="I716" s="194"/>
      <c r="J716" s="1"/>
      <c r="K716" s="1"/>
      <c r="L716" s="1"/>
      <c r="M716" s="227"/>
      <c r="N716" s="1"/>
      <c r="O716" s="193"/>
      <c r="P716" s="195"/>
      <c r="Q716" s="195"/>
      <c r="R716" s="194"/>
      <c r="S716" s="1"/>
      <c r="T716" s="1"/>
      <c r="U716" s="1"/>
      <c r="V716" s="227"/>
      <c r="W716" s="244"/>
      <c r="X716" s="1"/>
      <c r="Y716" s="1"/>
      <c r="Z716" s="1"/>
      <c r="AA716" s="1"/>
      <c r="AB716" s="1"/>
    </row>
    <row r="717" spans="1:28" ht="15">
      <c r="A717" s="303"/>
      <c r="B717" s="187"/>
      <c r="C717" s="1"/>
      <c r="D717" s="1"/>
      <c r="E717" s="1"/>
      <c r="F717" s="193"/>
      <c r="G717" s="195"/>
      <c r="H717" s="195"/>
      <c r="I717" s="194"/>
      <c r="J717" s="1"/>
      <c r="K717" s="1"/>
      <c r="L717" s="1"/>
      <c r="M717" s="227"/>
      <c r="N717" s="1"/>
      <c r="O717" s="193"/>
      <c r="P717" s="195"/>
      <c r="Q717" s="195"/>
      <c r="R717" s="194"/>
      <c r="S717" s="1"/>
      <c r="T717" s="1"/>
      <c r="U717" s="1"/>
      <c r="V717" s="227"/>
      <c r="W717" s="244"/>
      <c r="X717" s="1"/>
      <c r="Y717" s="1"/>
      <c r="Z717" s="1"/>
      <c r="AA717" s="1"/>
      <c r="AB717" s="1"/>
    </row>
    <row r="718" spans="1:28" ht="15">
      <c r="A718" s="303"/>
      <c r="B718" s="1"/>
      <c r="C718" s="1"/>
      <c r="D718" s="1"/>
      <c r="E718" s="1"/>
      <c r="F718" s="197"/>
      <c r="G718" s="192"/>
      <c r="H718" s="194"/>
      <c r="I718" s="220"/>
      <c r="J718" s="192"/>
      <c r="K718" s="195"/>
      <c r="L718" s="221"/>
      <c r="M718" s="222"/>
      <c r="N718" s="1"/>
      <c r="O718" s="197"/>
      <c r="P718" s="192"/>
      <c r="Q718" s="194"/>
      <c r="R718" s="220"/>
      <c r="S718" s="192"/>
      <c r="T718" s="195"/>
      <c r="U718" s="221"/>
      <c r="V718" s="222"/>
      <c r="W718" s="224"/>
      <c r="X718" s="225"/>
      <c r="Y718" s="226"/>
      <c r="Z718" s="226"/>
      <c r="AA718" s="1"/>
      <c r="AB718" s="1"/>
    </row>
    <row r="719" spans="1:28" ht="15">
      <c r="A719" s="303"/>
      <c r="B719" s="1"/>
      <c r="C719" s="1"/>
      <c r="D719" s="1"/>
      <c r="E719" s="1"/>
      <c r="F719" s="197"/>
      <c r="G719" s="192"/>
      <c r="H719" s="194"/>
      <c r="I719" s="220"/>
      <c r="J719" s="192"/>
      <c r="K719" s="195"/>
      <c r="L719" s="221"/>
      <c r="M719" s="222"/>
      <c r="N719" s="1"/>
      <c r="O719" s="197"/>
      <c r="P719" s="192"/>
      <c r="Q719" s="194"/>
      <c r="R719" s="220"/>
      <c r="S719" s="192"/>
      <c r="T719" s="195"/>
      <c r="U719" s="221"/>
      <c r="V719" s="222"/>
      <c r="W719" s="224"/>
      <c r="X719" s="225"/>
      <c r="Y719" s="226"/>
      <c r="Z719" s="226"/>
      <c r="AA719" s="1"/>
      <c r="AB719" s="1"/>
    </row>
    <row r="720" spans="1:28" ht="15">
      <c r="A720" s="208"/>
      <c r="B720" s="1"/>
      <c r="C720" s="1"/>
      <c r="D720" s="1"/>
      <c r="E720" s="1"/>
      <c r="F720" s="191"/>
      <c r="G720" s="195"/>
      <c r="H720" s="195"/>
      <c r="I720" s="194"/>
      <c r="J720" s="1"/>
      <c r="K720" s="1"/>
      <c r="L720" s="1"/>
      <c r="M720" s="227"/>
      <c r="N720" s="1"/>
      <c r="O720" s="191"/>
      <c r="P720" s="195"/>
      <c r="Q720" s="195"/>
      <c r="R720" s="194"/>
      <c r="S720" s="1"/>
      <c r="T720" s="1"/>
      <c r="U720" s="1"/>
      <c r="V720" s="227"/>
      <c r="W720" s="244"/>
      <c r="X720" s="1"/>
      <c r="Y720" s="1"/>
      <c r="Z720" s="1"/>
      <c r="AA720" s="1"/>
      <c r="AB720" s="1"/>
    </row>
    <row r="721" spans="1:28" ht="15">
      <c r="A721" s="208"/>
      <c r="B721" s="1"/>
      <c r="C721" s="1"/>
      <c r="D721" s="1"/>
      <c r="E721" s="1"/>
      <c r="F721" s="200"/>
      <c r="G721" s="192"/>
      <c r="H721" s="194"/>
      <c r="I721" s="228"/>
      <c r="J721" s="192"/>
      <c r="K721" s="195"/>
      <c r="L721" s="262"/>
      <c r="M721" s="222"/>
      <c r="N721" s="1"/>
      <c r="O721" s="200"/>
      <c r="P721" s="192"/>
      <c r="Q721" s="194"/>
      <c r="R721" s="228"/>
      <c r="S721" s="192"/>
      <c r="T721" s="195"/>
      <c r="U721" s="262"/>
      <c r="V721" s="222"/>
      <c r="W721" s="224"/>
      <c r="X721" s="225"/>
      <c r="Y721" s="226"/>
      <c r="Z721" s="226"/>
      <c r="AA721" s="1"/>
      <c r="AB721" s="1"/>
    </row>
    <row r="722" spans="1:28" ht="15">
      <c r="A722" s="208"/>
      <c r="B722" s="1"/>
      <c r="C722" s="1"/>
      <c r="D722" s="1"/>
      <c r="E722" s="1"/>
      <c r="F722" s="200"/>
      <c r="G722" s="192"/>
      <c r="H722" s="194"/>
      <c r="I722" s="228"/>
      <c r="J722" s="192"/>
      <c r="K722" s="195"/>
      <c r="L722" s="221"/>
      <c r="M722" s="222"/>
      <c r="N722" s="1"/>
      <c r="O722" s="200"/>
      <c r="P722" s="192"/>
      <c r="Q722" s="194"/>
      <c r="R722" s="228"/>
      <c r="S722" s="192"/>
      <c r="T722" s="195"/>
      <c r="U722" s="221"/>
      <c r="V722" s="222"/>
      <c r="W722" s="244"/>
      <c r="X722" s="1"/>
      <c r="Y722" s="1"/>
      <c r="Z722" s="1"/>
      <c r="AA722" s="1"/>
      <c r="AB722" s="1"/>
    </row>
    <row r="723" spans="1:28" ht="15">
      <c r="A723" s="208"/>
      <c r="B723" s="1"/>
      <c r="C723" s="1"/>
      <c r="D723" s="1"/>
      <c r="E723" s="1"/>
      <c r="F723" s="200"/>
      <c r="G723" s="192"/>
      <c r="H723" s="194"/>
      <c r="I723" s="228"/>
      <c r="J723" s="192"/>
      <c r="K723" s="195"/>
      <c r="L723" s="221"/>
      <c r="M723" s="222"/>
      <c r="N723" s="1"/>
      <c r="O723" s="200"/>
      <c r="P723" s="192"/>
      <c r="Q723" s="194"/>
      <c r="R723" s="228"/>
      <c r="S723" s="192"/>
      <c r="T723" s="195"/>
      <c r="U723" s="221"/>
      <c r="V723" s="222"/>
      <c r="W723" s="244"/>
      <c r="X723" s="1"/>
      <c r="Y723" s="1"/>
      <c r="Z723" s="1"/>
      <c r="AA723" s="1"/>
      <c r="AB723" s="1"/>
    </row>
    <row r="724" spans="1:28" ht="15">
      <c r="A724" s="208"/>
      <c r="B724" s="1"/>
      <c r="C724" s="1"/>
      <c r="D724" s="1"/>
      <c r="E724" s="1"/>
      <c r="F724" s="200"/>
      <c r="G724" s="192"/>
      <c r="H724" s="194"/>
      <c r="I724" s="228"/>
      <c r="J724" s="192"/>
      <c r="K724" s="195"/>
      <c r="L724" s="262"/>
      <c r="M724" s="222"/>
      <c r="N724" s="1"/>
      <c r="O724" s="200"/>
      <c r="P724" s="192"/>
      <c r="Q724" s="194"/>
      <c r="R724" s="228"/>
      <c r="S724" s="192"/>
      <c r="T724" s="195"/>
      <c r="U724" s="262"/>
      <c r="V724" s="222"/>
      <c r="W724" s="224"/>
      <c r="X724" s="225"/>
      <c r="Y724" s="226"/>
      <c r="Z724" s="226"/>
      <c r="AA724" s="1"/>
      <c r="AB724" s="1"/>
    </row>
    <row r="725" spans="1:28" ht="15">
      <c r="A725" s="208"/>
      <c r="B725" s="1"/>
      <c r="C725" s="1"/>
      <c r="D725" s="1"/>
      <c r="E725" s="1"/>
      <c r="F725" s="191"/>
      <c r="G725" s="1"/>
      <c r="H725" s="1"/>
      <c r="I725" s="1"/>
      <c r="J725" s="1"/>
      <c r="K725" s="1"/>
      <c r="L725" s="1"/>
      <c r="M725" s="227"/>
      <c r="N725" s="1"/>
      <c r="O725" s="191"/>
      <c r="P725" s="1"/>
      <c r="Q725" s="1"/>
      <c r="R725" s="1"/>
      <c r="S725" s="1"/>
      <c r="T725" s="1"/>
      <c r="U725" s="1"/>
      <c r="V725" s="227"/>
      <c r="W725" s="244"/>
      <c r="X725" s="1"/>
      <c r="Y725" s="1"/>
      <c r="Z725" s="1"/>
      <c r="AA725" s="1"/>
      <c r="AB725" s="1"/>
    </row>
    <row r="726" spans="1:28" ht="15">
      <c r="A726" s="208"/>
      <c r="B726" s="1"/>
      <c r="C726" s="1"/>
      <c r="D726" s="1"/>
      <c r="E726" s="1"/>
      <c r="F726" s="193"/>
      <c r="G726" s="195"/>
      <c r="H726" s="195"/>
      <c r="I726" s="194"/>
      <c r="J726" s="1"/>
      <c r="K726" s="1"/>
      <c r="L726" s="1"/>
      <c r="M726" s="227"/>
      <c r="N726" s="1"/>
      <c r="O726" s="193"/>
      <c r="P726" s="195"/>
      <c r="Q726" s="195"/>
      <c r="R726" s="194"/>
      <c r="S726" s="1"/>
      <c r="T726" s="1"/>
      <c r="U726" s="1"/>
      <c r="V726" s="227"/>
      <c r="W726" s="244"/>
      <c r="X726" s="1"/>
      <c r="Y726" s="1"/>
      <c r="Z726" s="1"/>
      <c r="AA726" s="1"/>
      <c r="AB726" s="1"/>
    </row>
    <row r="727" spans="1:28" ht="15">
      <c r="A727" s="208"/>
      <c r="B727" s="1"/>
      <c r="C727" s="1"/>
      <c r="D727" s="1"/>
      <c r="E727" s="1"/>
      <c r="F727" s="200"/>
      <c r="G727" s="192"/>
      <c r="H727" s="194"/>
      <c r="I727" s="228"/>
      <c r="J727" s="192"/>
      <c r="K727" s="195"/>
      <c r="L727" s="221"/>
      <c r="M727" s="222"/>
      <c r="N727" s="1"/>
      <c r="O727" s="200"/>
      <c r="P727" s="192"/>
      <c r="Q727" s="194"/>
      <c r="R727" s="228"/>
      <c r="S727" s="192"/>
      <c r="T727" s="195"/>
      <c r="U727" s="221"/>
      <c r="V727" s="222"/>
      <c r="W727" s="224"/>
      <c r="X727" s="225"/>
      <c r="Y727" s="226"/>
      <c r="Z727" s="226"/>
      <c r="AA727" s="1"/>
      <c r="AB727" s="1"/>
    </row>
    <row r="728" spans="1:28" ht="15">
      <c r="A728" s="208"/>
      <c r="B728" s="1"/>
      <c r="C728" s="1"/>
      <c r="D728" s="1"/>
      <c r="E728" s="1"/>
      <c r="F728" s="200"/>
      <c r="G728" s="192"/>
      <c r="H728" s="194"/>
      <c r="I728" s="228"/>
      <c r="J728" s="192"/>
      <c r="K728" s="195"/>
      <c r="L728" s="221"/>
      <c r="M728" s="222"/>
      <c r="N728" s="1"/>
      <c r="O728" s="200"/>
      <c r="P728" s="192"/>
      <c r="Q728" s="194"/>
      <c r="R728" s="228"/>
      <c r="S728" s="192"/>
      <c r="T728" s="195"/>
      <c r="U728" s="221"/>
      <c r="V728" s="222"/>
      <c r="W728" s="244"/>
      <c r="X728" s="1"/>
      <c r="Y728" s="1"/>
      <c r="Z728" s="1"/>
      <c r="AA728" s="1"/>
      <c r="AB728" s="1"/>
    </row>
    <row r="729" spans="1:28" ht="15">
      <c r="A729" s="208"/>
      <c r="B729" s="187"/>
      <c r="C729" s="1"/>
      <c r="D729" s="1"/>
      <c r="E729" s="1"/>
      <c r="F729" s="255"/>
      <c r="G729" s="231"/>
      <c r="H729" s="194"/>
      <c r="I729" s="1"/>
      <c r="J729" s="230"/>
      <c r="K729" s="193"/>
      <c r="L729" s="263"/>
      <c r="M729" s="222"/>
      <c r="N729" s="1"/>
      <c r="O729" s="255"/>
      <c r="P729" s="231"/>
      <c r="Q729" s="194"/>
      <c r="R729" s="1"/>
      <c r="S729" s="230"/>
      <c r="T729" s="193"/>
      <c r="U729" s="263"/>
      <c r="V729" s="222"/>
      <c r="W729" s="244"/>
      <c r="X729" s="1"/>
      <c r="Y729" s="1"/>
      <c r="Z729" s="1"/>
      <c r="AA729" s="1"/>
      <c r="AB729" s="1"/>
    </row>
    <row r="730" spans="1:28" ht="15">
      <c r="A730" s="208"/>
      <c r="B730" s="1"/>
      <c r="C730" s="1"/>
      <c r="D730" s="1"/>
      <c r="E730" s="1"/>
      <c r="F730" s="247"/>
      <c r="G730" s="231"/>
      <c r="H730" s="194"/>
      <c r="I730" s="228"/>
      <c r="J730" s="264"/>
      <c r="K730" s="195"/>
      <c r="L730" s="265"/>
      <c r="M730" s="222"/>
      <c r="N730" s="1"/>
      <c r="O730" s="247"/>
      <c r="P730" s="231"/>
      <c r="Q730" s="194"/>
      <c r="R730" s="228"/>
      <c r="S730" s="264"/>
      <c r="T730" s="195"/>
      <c r="U730" s="265"/>
      <c r="V730" s="222"/>
      <c r="W730" s="224"/>
      <c r="X730" s="225"/>
      <c r="Y730" s="226"/>
      <c r="Z730" s="226"/>
      <c r="AA730" s="1"/>
      <c r="AB730" s="1"/>
    </row>
    <row r="731" spans="1:28" ht="15">
      <c r="A731" s="208"/>
      <c r="B731" s="1"/>
      <c r="C731" s="1"/>
      <c r="D731" s="1"/>
      <c r="E731" s="1"/>
      <c r="F731" s="200"/>
      <c r="G731" s="192"/>
      <c r="H731" s="194"/>
      <c r="I731" s="228"/>
      <c r="J731" s="192"/>
      <c r="K731" s="195"/>
      <c r="L731" s="221"/>
      <c r="M731" s="222"/>
      <c r="N731" s="1"/>
      <c r="O731" s="200"/>
      <c r="P731" s="192"/>
      <c r="Q731" s="194"/>
      <c r="R731" s="228"/>
      <c r="S731" s="192"/>
      <c r="T731" s="195"/>
      <c r="U731" s="221"/>
      <c r="V731" s="222"/>
      <c r="W731" s="244"/>
      <c r="X731" s="1"/>
      <c r="Y731" s="1"/>
      <c r="Z731" s="1"/>
      <c r="AA731" s="1"/>
      <c r="AB731" s="1"/>
    </row>
    <row r="732" spans="1:28" ht="15">
      <c r="A732" s="208"/>
      <c r="B732" s="1"/>
      <c r="C732" s="1"/>
      <c r="D732" s="1"/>
      <c r="E732" s="1"/>
      <c r="F732" s="193"/>
      <c r="G732" s="195"/>
      <c r="H732" s="195"/>
      <c r="I732" s="194"/>
      <c r="J732" s="1"/>
      <c r="K732" s="1"/>
      <c r="L732" s="1"/>
      <c r="M732" s="227"/>
      <c r="N732" s="1"/>
      <c r="O732" s="193"/>
      <c r="P732" s="195"/>
      <c r="Q732" s="195"/>
      <c r="R732" s="194"/>
      <c r="S732" s="1"/>
      <c r="T732" s="1"/>
      <c r="U732" s="1"/>
      <c r="V732" s="227"/>
      <c r="W732" s="244"/>
      <c r="X732" s="1"/>
      <c r="Y732" s="1"/>
      <c r="Z732" s="1"/>
      <c r="AA732" s="1"/>
      <c r="AB732" s="1"/>
    </row>
    <row r="733" spans="1:28" ht="15">
      <c r="A733" s="208"/>
      <c r="B733" s="1"/>
      <c r="C733" s="1"/>
      <c r="D733" s="1"/>
      <c r="E733" s="1"/>
      <c r="F733" s="193"/>
      <c r="G733" s="195"/>
      <c r="H733" s="195"/>
      <c r="I733" s="194"/>
      <c r="J733" s="1"/>
      <c r="K733" s="1"/>
      <c r="L733" s="1"/>
      <c r="M733" s="227"/>
      <c r="N733" s="1"/>
      <c r="O733" s="193"/>
      <c r="P733" s="195"/>
      <c r="Q733" s="195"/>
      <c r="R733" s="194"/>
      <c r="S733" s="1"/>
      <c r="T733" s="1"/>
      <c r="U733" s="1"/>
      <c r="V733" s="227"/>
      <c r="W733" s="244"/>
      <c r="X733" s="1"/>
      <c r="Y733" s="1"/>
      <c r="Z733" s="1"/>
      <c r="AA733" s="1"/>
      <c r="AB733" s="1"/>
    </row>
    <row r="734" spans="1:28" ht="15">
      <c r="A734" s="208"/>
      <c r="B734" s="1"/>
      <c r="C734" s="1"/>
      <c r="D734" s="1"/>
      <c r="E734" s="1"/>
      <c r="F734" s="200"/>
      <c r="G734" s="192"/>
      <c r="H734" s="194"/>
      <c r="I734" s="228"/>
      <c r="J734" s="192"/>
      <c r="K734" s="195"/>
      <c r="L734" s="221"/>
      <c r="M734" s="222"/>
      <c r="N734" s="1"/>
      <c r="O734" s="200"/>
      <c r="P734" s="192"/>
      <c r="Q734" s="194"/>
      <c r="R734" s="228"/>
      <c r="S734" s="192"/>
      <c r="T734" s="195"/>
      <c r="U734" s="221"/>
      <c r="V734" s="222"/>
      <c r="W734" s="224"/>
      <c r="X734" s="225"/>
      <c r="Y734" s="226"/>
      <c r="Z734" s="226"/>
      <c r="AA734" s="1"/>
      <c r="AB734" s="1"/>
    </row>
    <row r="735" spans="1:28" ht="15">
      <c r="A735" s="303"/>
      <c r="B735" s="1"/>
      <c r="C735" s="1"/>
      <c r="D735" s="1"/>
      <c r="E735" s="1"/>
      <c r="F735" s="200"/>
      <c r="G735" s="192"/>
      <c r="H735" s="194"/>
      <c r="I735" s="228"/>
      <c r="J735" s="192"/>
      <c r="K735" s="195"/>
      <c r="L735" s="221"/>
      <c r="M735" s="222"/>
      <c r="N735" s="1"/>
      <c r="O735" s="200"/>
      <c r="P735" s="192"/>
      <c r="Q735" s="194"/>
      <c r="R735" s="228"/>
      <c r="S735" s="192"/>
      <c r="T735" s="195"/>
      <c r="U735" s="221"/>
      <c r="V735" s="222"/>
      <c r="W735" s="244"/>
      <c r="X735" s="1"/>
      <c r="Y735" s="1"/>
      <c r="Z735" s="1"/>
      <c r="AA735" s="1"/>
      <c r="AB735" s="1"/>
    </row>
    <row r="736" spans="1:28" ht="15">
      <c r="A736" s="208"/>
      <c r="B736" s="1"/>
      <c r="C736" s="1"/>
      <c r="D736" s="1"/>
      <c r="E736" s="1"/>
      <c r="F736" s="200"/>
      <c r="G736" s="192"/>
      <c r="H736" s="194"/>
      <c r="I736" s="228"/>
      <c r="J736" s="192"/>
      <c r="K736" s="195"/>
      <c r="L736" s="221"/>
      <c r="M736" s="222"/>
      <c r="N736" s="1"/>
      <c r="O736" s="200"/>
      <c r="P736" s="192"/>
      <c r="Q736" s="194"/>
      <c r="R736" s="228"/>
      <c r="S736" s="192"/>
      <c r="T736" s="195"/>
      <c r="U736" s="221"/>
      <c r="V736" s="222"/>
      <c r="W736" s="244"/>
      <c r="X736" s="1"/>
      <c r="Y736" s="1"/>
      <c r="Z736" s="1"/>
      <c r="AA736" s="1"/>
      <c r="AB736" s="1"/>
    </row>
    <row r="737" spans="1:28" ht="15">
      <c r="A737" s="208"/>
      <c r="B737" s="1"/>
      <c r="C737" s="1"/>
      <c r="D737" s="1"/>
      <c r="E737" s="1"/>
      <c r="F737" s="200"/>
      <c r="G737" s="192"/>
      <c r="H737" s="194"/>
      <c r="I737" s="228"/>
      <c r="J737" s="192"/>
      <c r="K737" s="195"/>
      <c r="L737" s="221"/>
      <c r="M737" s="222"/>
      <c r="N737" s="1"/>
      <c r="O737" s="200"/>
      <c r="P737" s="192"/>
      <c r="Q737" s="194"/>
      <c r="R737" s="228"/>
      <c r="S737" s="192"/>
      <c r="T737" s="195"/>
      <c r="U737" s="221"/>
      <c r="V737" s="222"/>
      <c r="W737" s="244"/>
      <c r="X737" s="1"/>
      <c r="Y737" s="1"/>
      <c r="Z737" s="1"/>
      <c r="AA737" s="1"/>
      <c r="AB737" s="1"/>
    </row>
    <row r="738" spans="1:28" ht="15">
      <c r="A738" s="208"/>
      <c r="B738" s="1"/>
      <c r="C738" s="1"/>
      <c r="D738" s="1"/>
      <c r="E738" s="1"/>
      <c r="F738" s="200"/>
      <c r="G738" s="192"/>
      <c r="H738" s="194"/>
      <c r="I738" s="228"/>
      <c r="J738" s="192"/>
      <c r="K738" s="195"/>
      <c r="L738" s="221"/>
      <c r="M738" s="222"/>
      <c r="N738" s="1"/>
      <c r="O738" s="200"/>
      <c r="P738" s="192"/>
      <c r="Q738" s="194"/>
      <c r="R738" s="228"/>
      <c r="S738" s="192"/>
      <c r="T738" s="195"/>
      <c r="U738" s="221"/>
      <c r="V738" s="222"/>
      <c r="W738" s="244"/>
      <c r="X738" s="1"/>
      <c r="Y738" s="1"/>
      <c r="Z738" s="1"/>
      <c r="AA738" s="1"/>
      <c r="AB738" s="1"/>
    </row>
    <row r="739" spans="1:28" ht="15">
      <c r="A739" s="208"/>
      <c r="B739" s="1"/>
      <c r="C739" s="1"/>
      <c r="D739" s="1"/>
      <c r="E739" s="1"/>
      <c r="F739" s="200"/>
      <c r="G739" s="192"/>
      <c r="H739" s="194"/>
      <c r="I739" s="228"/>
      <c r="J739" s="192"/>
      <c r="K739" s="195"/>
      <c r="L739" s="221"/>
      <c r="M739" s="222"/>
      <c r="N739" s="1"/>
      <c r="O739" s="200"/>
      <c r="P739" s="192"/>
      <c r="Q739" s="194"/>
      <c r="R739" s="228"/>
      <c r="S739" s="192"/>
      <c r="T739" s="195"/>
      <c r="U739" s="221"/>
      <c r="V739" s="222"/>
      <c r="W739" s="224"/>
      <c r="X739" s="225"/>
      <c r="Y739" s="226"/>
      <c r="Z739" s="226"/>
      <c r="AA739" s="1"/>
      <c r="AB739" s="189"/>
    </row>
    <row r="740" spans="1:28" ht="15">
      <c r="A740" s="208"/>
      <c r="B740" s="1"/>
      <c r="C740" s="1"/>
      <c r="D740" s="1"/>
      <c r="E740" s="1"/>
      <c r="F740" s="200"/>
      <c r="G740" s="192"/>
      <c r="H740" s="194"/>
      <c r="I740" s="228"/>
      <c r="J740" s="192"/>
      <c r="K740" s="195"/>
      <c r="L740" s="221"/>
      <c r="M740" s="222"/>
      <c r="N740" s="1"/>
      <c r="O740" s="200"/>
      <c r="P740" s="192"/>
      <c r="Q740" s="194"/>
      <c r="R740" s="228"/>
      <c r="S740" s="192"/>
      <c r="T740" s="195"/>
      <c r="U740" s="221"/>
      <c r="V740" s="222"/>
      <c r="W740" s="244"/>
      <c r="X740" s="1"/>
      <c r="Y740" s="1"/>
      <c r="Z740" s="1"/>
      <c r="AA740" s="1"/>
      <c r="AB740" s="1"/>
    </row>
    <row r="741" spans="1:28" ht="15">
      <c r="A741" s="208"/>
      <c r="B741" s="1"/>
      <c r="C741" s="1"/>
      <c r="D741" s="1"/>
      <c r="E741" s="1"/>
      <c r="F741" s="191"/>
      <c r="G741" s="195"/>
      <c r="H741" s="195"/>
      <c r="I741" s="194"/>
      <c r="J741" s="1"/>
      <c r="K741" s="1"/>
      <c r="L741" s="1"/>
      <c r="M741" s="227"/>
      <c r="N741" s="1"/>
      <c r="O741" s="191"/>
      <c r="P741" s="195"/>
      <c r="Q741" s="195"/>
      <c r="R741" s="194"/>
      <c r="S741" s="1"/>
      <c r="T741" s="1"/>
      <c r="U741" s="1"/>
      <c r="V741" s="227"/>
      <c r="W741" s="244"/>
      <c r="X741" s="1"/>
      <c r="Y741" s="1"/>
      <c r="Z741" s="1"/>
      <c r="AA741" s="1"/>
      <c r="AB741" s="1"/>
    </row>
    <row r="742" spans="1:28" ht="15">
      <c r="A742" s="208"/>
      <c r="B742" s="1"/>
      <c r="C742" s="1"/>
      <c r="D742" s="1"/>
      <c r="E742" s="1"/>
      <c r="F742" s="191"/>
      <c r="G742" s="195"/>
      <c r="H742" s="195"/>
      <c r="I742" s="194"/>
      <c r="J742" s="1"/>
      <c r="K742" s="1"/>
      <c r="L742" s="1"/>
      <c r="M742" s="227"/>
      <c r="N742" s="1"/>
      <c r="O742" s="191"/>
      <c r="P742" s="195"/>
      <c r="Q742" s="195"/>
      <c r="R742" s="194"/>
      <c r="S742" s="1"/>
      <c r="T742" s="1"/>
      <c r="U742" s="1"/>
      <c r="V742" s="227"/>
      <c r="W742" s="244"/>
      <c r="X742" s="1"/>
      <c r="Y742" s="1"/>
      <c r="Z742" s="1"/>
      <c r="AA742" s="1"/>
      <c r="AB742" s="1"/>
    </row>
    <row r="743" spans="1:28" ht="15">
      <c r="A743" s="208"/>
      <c r="B743" s="1"/>
      <c r="C743" s="189"/>
      <c r="D743" s="189"/>
      <c r="E743" s="189"/>
      <c r="F743" s="201"/>
      <c r="G743" s="192"/>
      <c r="H743" s="251"/>
      <c r="I743" s="236"/>
      <c r="J743" s="253"/>
      <c r="K743" s="195"/>
      <c r="L743" s="221"/>
      <c r="M743" s="222"/>
      <c r="N743" s="189"/>
      <c r="O743" s="201"/>
      <c r="P743" s="192"/>
      <c r="Q743" s="251"/>
      <c r="R743" s="236"/>
      <c r="S743" s="253"/>
      <c r="T743" s="195"/>
      <c r="U743" s="221"/>
      <c r="V743" s="222"/>
      <c r="W743" s="224"/>
      <c r="X743" s="225"/>
      <c r="Y743" s="226"/>
      <c r="Z743" s="226"/>
      <c r="AA743" s="189"/>
      <c r="AB743" s="1"/>
    </row>
    <row r="744" spans="1:28" ht="15">
      <c r="A744" s="303"/>
      <c r="B744" s="1"/>
      <c r="C744" s="1"/>
      <c r="D744" s="1"/>
      <c r="E744" s="1"/>
      <c r="F744" s="200"/>
      <c r="G744" s="192"/>
      <c r="H744" s="194"/>
      <c r="I744" s="228"/>
      <c r="J744" s="192"/>
      <c r="K744" s="195"/>
      <c r="L744" s="221"/>
      <c r="M744" s="222"/>
      <c r="N744" s="1"/>
      <c r="O744" s="200"/>
      <c r="P744" s="192"/>
      <c r="Q744" s="194"/>
      <c r="R744" s="228"/>
      <c r="S744" s="192"/>
      <c r="T744" s="195"/>
      <c r="U744" s="221"/>
      <c r="V744" s="222"/>
      <c r="W744" s="244"/>
      <c r="X744" s="1"/>
      <c r="Y744" s="1"/>
      <c r="Z744" s="1"/>
      <c r="AA744" s="1"/>
      <c r="AB744" s="1"/>
    </row>
    <row r="745" spans="1:28" ht="15">
      <c r="A745" s="208"/>
      <c r="B745" s="1"/>
      <c r="C745" s="1"/>
      <c r="D745" s="1"/>
      <c r="E745" s="1"/>
      <c r="F745" s="282"/>
      <c r="G745" s="192"/>
      <c r="H745" s="194"/>
      <c r="I745" s="220"/>
      <c r="J745" s="230"/>
      <c r="K745" s="195"/>
      <c r="L745" s="221"/>
      <c r="M745" s="222"/>
      <c r="N745" s="1"/>
      <c r="O745" s="282"/>
      <c r="P745" s="192"/>
      <c r="Q745" s="194"/>
      <c r="R745" s="220"/>
      <c r="S745" s="230"/>
      <c r="T745" s="195"/>
      <c r="U745" s="221"/>
      <c r="V745" s="222"/>
      <c r="W745" s="244"/>
      <c r="X745" s="1"/>
      <c r="Y745" s="1"/>
      <c r="Z745" s="1"/>
      <c r="AA745" s="1"/>
      <c r="AB745" s="1"/>
    </row>
    <row r="746" spans="1:28" ht="15">
      <c r="A746" s="208"/>
      <c r="B746" s="1"/>
      <c r="C746" s="1"/>
      <c r="D746" s="1"/>
      <c r="E746" s="1"/>
      <c r="F746" s="201"/>
      <c r="G746" s="192"/>
      <c r="H746" s="194"/>
      <c r="I746" s="220"/>
      <c r="J746" s="192"/>
      <c r="K746" s="195"/>
      <c r="L746" s="221"/>
      <c r="M746" s="222"/>
      <c r="N746" s="1"/>
      <c r="O746" s="201"/>
      <c r="P746" s="192"/>
      <c r="Q746" s="194"/>
      <c r="R746" s="220"/>
      <c r="S746" s="192"/>
      <c r="T746" s="195"/>
      <c r="U746" s="221"/>
      <c r="V746" s="222"/>
      <c r="W746" s="224"/>
      <c r="X746" s="225"/>
      <c r="Y746" s="226"/>
      <c r="Z746" s="226"/>
      <c r="AA746" s="1"/>
      <c r="AB746" s="1"/>
    </row>
    <row r="747" spans="1:28" ht="15">
      <c r="A747" s="303"/>
      <c r="B747" s="1"/>
      <c r="C747" s="1"/>
      <c r="D747" s="1"/>
      <c r="E747" s="1"/>
      <c r="F747" s="200"/>
      <c r="G747" s="192"/>
      <c r="H747" s="194"/>
      <c r="I747" s="228"/>
      <c r="J747" s="192"/>
      <c r="K747" s="195"/>
      <c r="L747" s="221"/>
      <c r="M747" s="222"/>
      <c r="N747" s="1"/>
      <c r="O747" s="200"/>
      <c r="P747" s="192"/>
      <c r="Q747" s="194"/>
      <c r="R747" s="228"/>
      <c r="S747" s="192"/>
      <c r="T747" s="195"/>
      <c r="U747" s="221"/>
      <c r="V747" s="222"/>
      <c r="W747" s="244"/>
      <c r="X747" s="1"/>
      <c r="Y747" s="1"/>
      <c r="Z747" s="1"/>
      <c r="AA747" s="1"/>
      <c r="AB747" s="189"/>
    </row>
    <row r="748" spans="1:28" ht="15">
      <c r="A748" s="208"/>
      <c r="B748" s="1"/>
      <c r="C748" s="1"/>
      <c r="D748" s="1"/>
      <c r="E748" s="1"/>
      <c r="F748" s="191"/>
      <c r="G748" s="1"/>
      <c r="H748" s="1"/>
      <c r="I748" s="1"/>
      <c r="J748" s="1"/>
      <c r="K748" s="1"/>
      <c r="L748" s="1"/>
      <c r="M748" s="227"/>
      <c r="N748" s="1"/>
      <c r="O748" s="191"/>
      <c r="P748" s="1"/>
      <c r="Q748" s="1"/>
      <c r="R748" s="1"/>
      <c r="S748" s="1"/>
      <c r="T748" s="1"/>
      <c r="U748" s="1"/>
      <c r="V748" s="227"/>
      <c r="W748" s="244"/>
      <c r="X748" s="1"/>
      <c r="Y748" s="1"/>
      <c r="Z748" s="1"/>
      <c r="AA748" s="1"/>
      <c r="AB748" s="1"/>
    </row>
    <row r="749" spans="1:28" ht="15">
      <c r="A749" s="208"/>
      <c r="B749" s="1"/>
      <c r="C749" s="194"/>
      <c r="D749" s="1"/>
      <c r="E749" s="1"/>
      <c r="F749" s="197"/>
      <c r="G749" s="281"/>
      <c r="H749" s="194"/>
      <c r="I749" s="220"/>
      <c r="J749" s="223"/>
      <c r="K749" s="195"/>
      <c r="L749" s="221"/>
      <c r="M749" s="222"/>
      <c r="N749" s="1"/>
      <c r="O749" s="197"/>
      <c r="P749" s="281"/>
      <c r="Q749" s="194"/>
      <c r="R749" s="220"/>
      <c r="S749" s="223"/>
      <c r="T749" s="195"/>
      <c r="U749" s="221"/>
      <c r="V749" s="222"/>
      <c r="W749" s="224"/>
      <c r="X749" s="225"/>
      <c r="Y749" s="226"/>
      <c r="Z749" s="226"/>
      <c r="AA749" s="1"/>
      <c r="AB749" s="1"/>
    </row>
    <row r="750" spans="1:28" ht="15">
      <c r="A750" s="303"/>
      <c r="B750" s="1"/>
      <c r="C750" s="1"/>
      <c r="D750" s="1"/>
      <c r="E750" s="1"/>
      <c r="F750" s="200"/>
      <c r="G750" s="192"/>
      <c r="H750" s="194"/>
      <c r="I750" s="228"/>
      <c r="J750" s="192"/>
      <c r="K750" s="195"/>
      <c r="L750" s="221"/>
      <c r="M750" s="222"/>
      <c r="N750" s="1"/>
      <c r="O750" s="200"/>
      <c r="P750" s="192"/>
      <c r="Q750" s="194"/>
      <c r="R750" s="228"/>
      <c r="S750" s="192"/>
      <c r="T750" s="195"/>
      <c r="U750" s="221"/>
      <c r="V750" s="222"/>
      <c r="W750" s="244"/>
      <c r="X750" s="1"/>
      <c r="Y750" s="1"/>
      <c r="Z750" s="1"/>
      <c r="AA750" s="1"/>
      <c r="AB750" s="1"/>
    </row>
    <row r="751" spans="1:28" ht="15">
      <c r="A751" s="188"/>
      <c r="B751" s="189"/>
      <c r="C751" s="189"/>
      <c r="D751" s="189"/>
      <c r="E751" s="189"/>
      <c r="F751" s="255"/>
      <c r="G751" s="256"/>
      <c r="H751" s="206"/>
      <c r="I751" s="189"/>
      <c r="J751" s="205"/>
      <c r="K751" s="207"/>
      <c r="L751" s="257"/>
      <c r="M751" s="258"/>
      <c r="N751" s="189"/>
      <c r="O751" s="255"/>
      <c r="P751" s="256"/>
      <c r="Q751" s="206"/>
      <c r="R751" s="189"/>
      <c r="S751" s="205"/>
      <c r="T751" s="207"/>
      <c r="U751" s="257"/>
      <c r="V751" s="258"/>
      <c r="W751" s="246"/>
      <c r="X751" s="189"/>
      <c r="Y751" s="189"/>
      <c r="Z751" s="189"/>
      <c r="AA751" s="189"/>
      <c r="AB751" s="1"/>
    </row>
    <row r="752" spans="1:28" ht="15">
      <c r="A752" s="188"/>
      <c r="B752" s="189"/>
      <c r="C752" s="1"/>
      <c r="D752" s="1"/>
      <c r="E752" s="1"/>
      <c r="F752" s="247"/>
      <c r="G752" s="259"/>
      <c r="H752" s="206"/>
      <c r="I752" s="260"/>
      <c r="J752" s="261"/>
      <c r="K752" s="207"/>
      <c r="L752" s="249"/>
      <c r="M752" s="250"/>
      <c r="N752" s="1"/>
      <c r="O752" s="247"/>
      <c r="P752" s="259"/>
      <c r="Q752" s="206"/>
      <c r="R752" s="260"/>
      <c r="S752" s="261"/>
      <c r="T752" s="207"/>
      <c r="U752" s="249"/>
      <c r="V752" s="250"/>
      <c r="W752" s="224"/>
      <c r="X752" s="225"/>
      <c r="Y752" s="226"/>
      <c r="Z752" s="226"/>
      <c r="AA752" s="1"/>
      <c r="AB752" s="1"/>
    </row>
    <row r="753" spans="1:28" ht="15">
      <c r="A753" s="208"/>
      <c r="B753" s="1"/>
      <c r="C753" s="1"/>
      <c r="D753" s="1"/>
      <c r="E753" s="1"/>
      <c r="F753" s="200"/>
      <c r="G753" s="192"/>
      <c r="H753" s="194"/>
      <c r="I753" s="228"/>
      <c r="J753" s="192"/>
      <c r="K753" s="195"/>
      <c r="L753" s="221"/>
      <c r="M753" s="222"/>
      <c r="N753" s="1"/>
      <c r="O753" s="200"/>
      <c r="P753" s="192"/>
      <c r="Q753" s="194"/>
      <c r="R753" s="228"/>
      <c r="S753" s="192"/>
      <c r="T753" s="195"/>
      <c r="U753" s="221"/>
      <c r="V753" s="222"/>
      <c r="W753" s="244"/>
      <c r="X753" s="1"/>
      <c r="Y753" s="1"/>
      <c r="Z753" s="1"/>
      <c r="AA753" s="1"/>
      <c r="AB753" s="1"/>
    </row>
    <row r="754" spans="1:28" ht="15">
      <c r="A754" s="208"/>
      <c r="B754" s="1"/>
      <c r="C754" s="1"/>
      <c r="D754" s="1"/>
      <c r="E754" s="1"/>
      <c r="F754" s="201"/>
      <c r="G754" s="192"/>
      <c r="H754" s="194"/>
      <c r="I754" s="195"/>
      <c r="J754" s="192"/>
      <c r="K754" s="195"/>
      <c r="L754" s="194"/>
      <c r="M754" s="233"/>
      <c r="N754" s="1"/>
      <c r="O754" s="201"/>
      <c r="P754" s="192"/>
      <c r="Q754" s="194"/>
      <c r="R754" s="195"/>
      <c r="S754" s="192"/>
      <c r="T754" s="195"/>
      <c r="U754" s="194"/>
      <c r="V754" s="233"/>
      <c r="W754" s="244"/>
      <c r="X754" s="1"/>
      <c r="Y754" s="1"/>
      <c r="Z754" s="1"/>
      <c r="AA754" s="1"/>
      <c r="AB754" s="1"/>
    </row>
    <row r="755" spans="1:28" ht="15">
      <c r="A755" s="208"/>
      <c r="B755" s="1"/>
      <c r="C755" s="1"/>
      <c r="D755" s="1"/>
      <c r="E755" s="1"/>
      <c r="F755" s="201"/>
      <c r="G755" s="192"/>
      <c r="H755" s="194"/>
      <c r="I755" s="220"/>
      <c r="J755" s="192"/>
      <c r="K755" s="195"/>
      <c r="L755" s="221"/>
      <c r="M755" s="222"/>
      <c r="N755" s="1"/>
      <c r="O755" s="201"/>
      <c r="P755" s="192"/>
      <c r="Q755" s="194"/>
      <c r="R755" s="220"/>
      <c r="S755" s="192"/>
      <c r="T755" s="195"/>
      <c r="U755" s="221"/>
      <c r="V755" s="222"/>
      <c r="W755" s="224"/>
      <c r="X755" s="225"/>
      <c r="Y755" s="226"/>
      <c r="Z755" s="226"/>
      <c r="AA755" s="1"/>
      <c r="AB755" s="1"/>
    </row>
    <row r="756" spans="1:28" ht="15">
      <c r="A756" s="208"/>
      <c r="B756" s="1"/>
      <c r="C756" s="1"/>
      <c r="D756" s="1"/>
      <c r="E756" s="1"/>
      <c r="F756" s="201"/>
      <c r="G756" s="192"/>
      <c r="H756" s="194"/>
      <c r="I756" s="195"/>
      <c r="J756" s="192"/>
      <c r="K756" s="195"/>
      <c r="L756" s="194"/>
      <c r="M756" s="233"/>
      <c r="N756" s="1"/>
      <c r="O756" s="201"/>
      <c r="P756" s="192"/>
      <c r="Q756" s="194"/>
      <c r="R756" s="195"/>
      <c r="S756" s="192"/>
      <c r="T756" s="195"/>
      <c r="U756" s="194"/>
      <c r="V756" s="233"/>
      <c r="W756" s="244"/>
      <c r="X756" s="1"/>
      <c r="Y756" s="1"/>
      <c r="Z756" s="1"/>
      <c r="AA756" s="1"/>
      <c r="AB756" s="1"/>
    </row>
    <row r="757" spans="1:28" ht="15">
      <c r="A757" s="208"/>
      <c r="B757" s="1"/>
      <c r="C757" s="1"/>
      <c r="D757" s="1"/>
      <c r="E757" s="1"/>
      <c r="F757" s="201"/>
      <c r="G757" s="192"/>
      <c r="H757" s="194"/>
      <c r="I757" s="195"/>
      <c r="J757" s="192"/>
      <c r="K757" s="195"/>
      <c r="L757" s="194"/>
      <c r="M757" s="233"/>
      <c r="N757" s="1"/>
      <c r="O757" s="201"/>
      <c r="P757" s="192"/>
      <c r="Q757" s="194"/>
      <c r="R757" s="195"/>
      <c r="S757" s="192"/>
      <c r="T757" s="195"/>
      <c r="U757" s="194"/>
      <c r="V757" s="233"/>
      <c r="W757" s="244"/>
      <c r="X757" s="1"/>
      <c r="Y757" s="1"/>
      <c r="Z757" s="1"/>
      <c r="AA757" s="1"/>
      <c r="AB757" s="1"/>
    </row>
    <row r="758" spans="1:28" ht="15">
      <c r="A758" s="208"/>
      <c r="B758" s="1"/>
      <c r="C758" s="1"/>
      <c r="D758" s="1"/>
      <c r="E758" s="1"/>
      <c r="F758" s="201"/>
      <c r="G758" s="192"/>
      <c r="H758" s="194"/>
      <c r="I758" s="220"/>
      <c r="J758" s="192"/>
      <c r="K758" s="195"/>
      <c r="L758" s="221"/>
      <c r="M758" s="222"/>
      <c r="N758" s="1"/>
      <c r="O758" s="201"/>
      <c r="P758" s="192"/>
      <c r="Q758" s="194"/>
      <c r="R758" s="220"/>
      <c r="S758" s="192"/>
      <c r="T758" s="195"/>
      <c r="U758" s="221"/>
      <c r="V758" s="222"/>
      <c r="W758" s="224"/>
      <c r="X758" s="225"/>
      <c r="Y758" s="226"/>
      <c r="Z758" s="226"/>
      <c r="AA758" s="1"/>
      <c r="AB758" s="1"/>
    </row>
    <row r="759" spans="1:28" ht="15">
      <c r="A759" s="303"/>
      <c r="B759" s="1"/>
      <c r="C759" s="1"/>
      <c r="D759" s="1"/>
      <c r="E759" s="1"/>
      <c r="F759" s="201"/>
      <c r="G759" s="192"/>
      <c r="H759" s="194"/>
      <c r="I759" s="220"/>
      <c r="J759" s="192"/>
      <c r="K759" s="195"/>
      <c r="L759" s="221"/>
      <c r="M759" s="222"/>
      <c r="N759" s="1"/>
      <c r="O759" s="201"/>
      <c r="P759" s="192"/>
      <c r="Q759" s="194"/>
      <c r="R759" s="220"/>
      <c r="S759" s="192"/>
      <c r="T759" s="195"/>
      <c r="U759" s="221"/>
      <c r="V759" s="222"/>
      <c r="W759" s="224"/>
      <c r="X759" s="225"/>
      <c r="Y759" s="226"/>
      <c r="Z759" s="226"/>
      <c r="AA759" s="1"/>
      <c r="AB759" s="1"/>
    </row>
    <row r="760" spans="1:28" ht="15">
      <c r="A760" s="303"/>
      <c r="B760" s="1"/>
      <c r="C760" s="1"/>
      <c r="D760" s="1"/>
      <c r="E760" s="1"/>
      <c r="F760" s="200"/>
      <c r="G760" s="192"/>
      <c r="H760" s="194"/>
      <c r="I760" s="228"/>
      <c r="J760" s="192"/>
      <c r="K760" s="195"/>
      <c r="L760" s="221"/>
      <c r="M760" s="222"/>
      <c r="N760" s="1"/>
      <c r="O760" s="200"/>
      <c r="P760" s="192"/>
      <c r="Q760" s="194"/>
      <c r="R760" s="228"/>
      <c r="S760" s="192"/>
      <c r="T760" s="195"/>
      <c r="U760" s="221"/>
      <c r="V760" s="222"/>
      <c r="W760" s="244"/>
      <c r="X760" s="1"/>
      <c r="Y760" s="1"/>
      <c r="Z760" s="1"/>
      <c r="AA760" s="1"/>
      <c r="AB760" s="1"/>
    </row>
    <row r="761" spans="1:28" ht="15">
      <c r="A761" s="208"/>
      <c r="B761" s="1"/>
      <c r="C761" s="1"/>
      <c r="D761" s="1"/>
      <c r="E761" s="1"/>
      <c r="F761" s="200"/>
      <c r="G761" s="192"/>
      <c r="H761" s="194"/>
      <c r="I761" s="228"/>
      <c r="J761" s="192"/>
      <c r="K761" s="193"/>
      <c r="L761" s="272"/>
      <c r="M761" s="266"/>
      <c r="N761" s="1"/>
      <c r="O761" s="200"/>
      <c r="P761" s="192"/>
      <c r="Q761" s="194"/>
      <c r="R761" s="228"/>
      <c r="S761" s="192"/>
      <c r="T761" s="193"/>
      <c r="U761" s="272"/>
      <c r="V761" s="266"/>
      <c r="W761" s="224"/>
      <c r="X761" s="225"/>
      <c r="Y761" s="243"/>
      <c r="Z761" s="226"/>
      <c r="AA761" s="1"/>
      <c r="AB761" s="1"/>
    </row>
    <row r="762" spans="1:28" ht="15">
      <c r="A762" s="208"/>
      <c r="B762" s="1"/>
      <c r="C762" s="1"/>
      <c r="D762" s="1"/>
      <c r="E762" s="1"/>
      <c r="F762" s="200"/>
      <c r="G762" s="192"/>
      <c r="H762" s="194"/>
      <c r="I762" s="228"/>
      <c r="J762" s="192"/>
      <c r="K762" s="195"/>
      <c r="L762" s="221"/>
      <c r="M762" s="222"/>
      <c r="N762" s="1"/>
      <c r="O762" s="200"/>
      <c r="P762" s="192"/>
      <c r="Q762" s="194"/>
      <c r="R762" s="228"/>
      <c r="S762" s="192"/>
      <c r="T762" s="195"/>
      <c r="U762" s="221"/>
      <c r="V762" s="222"/>
      <c r="W762" s="244"/>
      <c r="X762" s="1"/>
      <c r="Y762" s="1"/>
      <c r="Z762" s="1"/>
      <c r="AA762" s="1"/>
      <c r="AB762" s="1"/>
    </row>
    <row r="763" spans="1:28" ht="15">
      <c r="A763" s="208"/>
      <c r="B763" s="183"/>
      <c r="C763" s="1"/>
      <c r="D763" s="1"/>
      <c r="E763" s="1"/>
      <c r="F763" s="200"/>
      <c r="G763" s="192"/>
      <c r="H763" s="194"/>
      <c r="I763" s="228"/>
      <c r="J763" s="192"/>
      <c r="K763" s="195"/>
      <c r="L763" s="221"/>
      <c r="M763" s="222"/>
      <c r="N763" s="1"/>
      <c r="O763" s="200"/>
      <c r="P763" s="192"/>
      <c r="Q763" s="194"/>
      <c r="R763" s="228"/>
      <c r="S763" s="192"/>
      <c r="T763" s="195"/>
      <c r="U763" s="221"/>
      <c r="V763" s="222"/>
      <c r="W763" s="244"/>
      <c r="X763" s="1"/>
      <c r="Y763" s="1"/>
      <c r="Z763" s="1"/>
      <c r="AA763" s="1"/>
      <c r="AB763" s="1"/>
    </row>
    <row r="764" spans="1:28" ht="15">
      <c r="A764" s="208"/>
      <c r="B764" s="60"/>
      <c r="C764" s="1"/>
      <c r="D764" s="1"/>
      <c r="E764" s="1"/>
      <c r="F764" s="267"/>
      <c r="G764" s="1"/>
      <c r="H764" s="268"/>
      <c r="I764" s="269"/>
      <c r="J764" s="270"/>
      <c r="K764" s="195"/>
      <c r="L764" s="262"/>
      <c r="M764" s="271"/>
      <c r="N764" s="1"/>
      <c r="O764" s="267"/>
      <c r="P764" s="1"/>
      <c r="Q764" s="268"/>
      <c r="R764" s="269"/>
      <c r="S764" s="270"/>
      <c r="T764" s="195"/>
      <c r="U764" s="262"/>
      <c r="V764" s="271"/>
      <c r="W764" s="244"/>
      <c r="X764" s="1"/>
      <c r="Y764" s="1"/>
      <c r="Z764" s="1"/>
      <c r="AA764" s="1"/>
      <c r="AB764" s="60"/>
    </row>
    <row r="765" spans="1:28" ht="15">
      <c r="A765" s="208"/>
      <c r="B765" s="60"/>
      <c r="C765" s="1"/>
      <c r="D765" s="1"/>
      <c r="E765" s="1"/>
      <c r="F765" s="267"/>
      <c r="G765" s="1"/>
      <c r="H765" s="268"/>
      <c r="I765" s="269"/>
      <c r="J765" s="270"/>
      <c r="K765" s="195"/>
      <c r="L765" s="262"/>
      <c r="M765" s="271"/>
      <c r="N765" s="1"/>
      <c r="O765" s="267"/>
      <c r="P765" s="1"/>
      <c r="Q765" s="268"/>
      <c r="R765" s="269"/>
      <c r="S765" s="270"/>
      <c r="T765" s="195"/>
      <c r="U765" s="262"/>
      <c r="V765" s="271"/>
      <c r="W765" s="244"/>
      <c r="X765" s="1"/>
      <c r="Y765" s="1"/>
      <c r="Z765" s="1"/>
      <c r="AA765" s="1"/>
      <c r="AB765" s="60"/>
    </row>
    <row r="766" spans="1:28" ht="15">
      <c r="A766" s="208"/>
      <c r="B766" s="60"/>
      <c r="C766" s="1"/>
      <c r="D766" s="1"/>
      <c r="E766" s="1"/>
      <c r="F766" s="267"/>
      <c r="G766" s="1"/>
      <c r="H766" s="268"/>
      <c r="I766" s="269"/>
      <c r="J766" s="270"/>
      <c r="K766" s="195"/>
      <c r="L766" s="262"/>
      <c r="M766" s="271"/>
      <c r="N766" s="1"/>
      <c r="O766" s="267"/>
      <c r="P766" s="1"/>
      <c r="Q766" s="268"/>
      <c r="R766" s="269"/>
      <c r="S766" s="270"/>
      <c r="T766" s="195"/>
      <c r="U766" s="262"/>
      <c r="V766" s="271"/>
      <c r="W766" s="244"/>
      <c r="X766" s="1"/>
      <c r="Y766" s="1"/>
      <c r="Z766" s="1"/>
      <c r="AA766" s="1"/>
      <c r="AB766" s="60"/>
    </row>
    <row r="767" spans="1:28" ht="15">
      <c r="A767" s="208"/>
      <c r="B767" s="60"/>
      <c r="C767" s="1"/>
      <c r="D767" s="1"/>
      <c r="E767" s="1"/>
      <c r="F767" s="267"/>
      <c r="G767" s="1"/>
      <c r="H767" s="268"/>
      <c r="I767" s="269"/>
      <c r="J767" s="270"/>
      <c r="K767" s="195"/>
      <c r="L767" s="262"/>
      <c r="M767" s="271"/>
      <c r="N767" s="1"/>
      <c r="O767" s="267"/>
      <c r="P767" s="1"/>
      <c r="Q767" s="268"/>
      <c r="R767" s="269"/>
      <c r="S767" s="270"/>
      <c r="T767" s="195"/>
      <c r="U767" s="262"/>
      <c r="V767" s="271"/>
      <c r="W767" s="224"/>
      <c r="X767" s="225"/>
      <c r="Y767" s="226"/>
      <c r="Z767" s="226"/>
      <c r="AA767" s="1"/>
      <c r="AB767" s="60"/>
    </row>
    <row r="768" spans="1:28" ht="15">
      <c r="A768" s="208"/>
      <c r="B768" s="60"/>
      <c r="C768" s="60"/>
      <c r="D768" s="60"/>
      <c r="E768" s="60"/>
      <c r="F768" s="267"/>
      <c r="G768" s="1"/>
      <c r="H768" s="268"/>
      <c r="I768" s="269"/>
      <c r="J768" s="270"/>
      <c r="K768" s="195"/>
      <c r="L768" s="262"/>
      <c r="M768" s="271"/>
      <c r="N768" s="284"/>
      <c r="O768" s="267"/>
      <c r="P768" s="1"/>
      <c r="Q768" s="268"/>
      <c r="R768" s="269"/>
      <c r="S768" s="270"/>
      <c r="T768" s="195"/>
      <c r="U768" s="262"/>
      <c r="V768" s="271"/>
      <c r="W768" s="224"/>
      <c r="X768" s="225"/>
      <c r="Y768" s="226"/>
      <c r="Z768" s="226"/>
      <c r="AA768" s="60"/>
      <c r="AB768" s="60"/>
    </row>
    <row r="769" spans="1:28" ht="15">
      <c r="A769" s="208"/>
      <c r="B769" s="1"/>
      <c r="C769" s="60"/>
      <c r="D769" s="60"/>
      <c r="E769" s="60"/>
      <c r="F769" s="200"/>
      <c r="G769" s="192"/>
      <c r="H769" s="194"/>
      <c r="I769" s="228"/>
      <c r="J769" s="192"/>
      <c r="K769" s="193"/>
      <c r="L769" s="240"/>
      <c r="M769" s="266"/>
      <c r="N769" s="284"/>
      <c r="O769" s="200"/>
      <c r="P769" s="192"/>
      <c r="Q769" s="194"/>
      <c r="R769" s="228"/>
      <c r="S769" s="192"/>
      <c r="T769" s="193"/>
      <c r="U769" s="240"/>
      <c r="V769" s="266"/>
      <c r="W769" s="224"/>
      <c r="X769" s="225"/>
      <c r="Y769" s="226"/>
      <c r="Z769" s="225"/>
      <c r="AA769" s="60"/>
      <c r="AB769" s="60"/>
    </row>
    <row r="770" spans="1:28" ht="15">
      <c r="A770" s="208"/>
      <c r="B770" s="60"/>
      <c r="C770" s="60"/>
      <c r="D770" s="60"/>
      <c r="E770" s="60"/>
      <c r="F770" s="194"/>
      <c r="G770" s="192"/>
      <c r="H770" s="194"/>
      <c r="I770" s="60"/>
      <c r="J770" s="192"/>
      <c r="K770" s="195"/>
      <c r="L770" s="285"/>
      <c r="M770" s="284"/>
      <c r="N770" s="284"/>
      <c r="O770" s="286"/>
      <c r="P770" s="284"/>
      <c r="Q770" s="287"/>
      <c r="R770" s="284"/>
      <c r="S770" s="288"/>
      <c r="T770" s="289"/>
      <c r="U770" s="285"/>
      <c r="V770" s="284"/>
      <c r="W770" s="225"/>
      <c r="X770" s="225"/>
      <c r="Y770" s="225"/>
      <c r="Z770" s="225"/>
      <c r="AA770" s="290"/>
      <c r="AB770" s="60"/>
    </row>
    <row r="771" spans="1:28" ht="15">
      <c r="A771" s="208"/>
      <c r="B771" s="60"/>
      <c r="C771" s="60"/>
      <c r="D771" s="193"/>
      <c r="E771" s="231"/>
      <c r="F771" s="194"/>
      <c r="G771" s="60"/>
      <c r="H771" s="192"/>
      <c r="I771" s="195"/>
      <c r="J771" s="232"/>
      <c r="K771" s="193" t="s">
        <v>162</v>
      </c>
      <c r="L771" s="272">
        <f>L769+L761</f>
        <v>0</v>
      </c>
      <c r="M771" s="273" t="s">
        <v>31</v>
      </c>
      <c r="N771" s="284"/>
      <c r="O771" s="286"/>
      <c r="P771" s="284"/>
      <c r="Q771" s="287"/>
      <c r="R771" s="284"/>
      <c r="S771" s="288"/>
      <c r="T771" s="193" t="s">
        <v>162</v>
      </c>
      <c r="U771" s="272">
        <f>U769+U761</f>
        <v>0</v>
      </c>
      <c r="V771" s="273" t="s">
        <v>31</v>
      </c>
      <c r="W771" s="224">
        <f>IF(O771&gt;=F771,(O771-F771),"---")</f>
        <v>0</v>
      </c>
      <c r="X771" s="225" t="str">
        <f>IF(F771&gt;O771,(F771-O771),"---")</f>
        <v>---</v>
      </c>
      <c r="Y771" s="243" t="str">
        <f>IF(U771&gt;L771,(U771-L771),"---")</f>
        <v>---</v>
      </c>
      <c r="Z771" s="226" t="str">
        <f>IF(L771&gt;U771,(L771-U771),"---")</f>
        <v>---</v>
      </c>
      <c r="AA771" s="290"/>
      <c r="AB771" s="60"/>
    </row>
    <row r="772" spans="1:28" ht="15">
      <c r="A772" s="208"/>
      <c r="B772" s="60"/>
      <c r="C772" s="60"/>
      <c r="D772" s="193"/>
      <c r="E772" s="231"/>
      <c r="F772" s="194"/>
      <c r="G772" s="60"/>
      <c r="H772" s="192"/>
      <c r="I772" s="195"/>
      <c r="J772" s="232"/>
      <c r="K772" s="192"/>
      <c r="L772" s="285"/>
      <c r="M772" s="284"/>
      <c r="N772" s="284"/>
      <c r="O772" s="286"/>
      <c r="P772" s="284"/>
      <c r="Q772" s="287"/>
      <c r="R772" s="284"/>
      <c r="S772" s="288"/>
      <c r="T772" s="289"/>
      <c r="U772" s="285"/>
      <c r="V772" s="284"/>
      <c r="W772" s="225"/>
      <c r="X772" s="225"/>
      <c r="Y772" s="225"/>
      <c r="Z772" s="225"/>
      <c r="AA772" s="290"/>
      <c r="AB772" s="60"/>
    </row>
    <row r="773" spans="1:28" ht="15.75">
      <c r="A773" s="208"/>
      <c r="B773" s="60"/>
      <c r="C773" s="60"/>
      <c r="D773" s="193"/>
      <c r="E773" s="231"/>
      <c r="F773" s="194"/>
      <c r="G773" s="60"/>
      <c r="H773" s="192"/>
      <c r="I773" s="195"/>
      <c r="J773" s="232"/>
      <c r="K773" s="192"/>
      <c r="L773" s="285"/>
      <c r="M773" s="284"/>
      <c r="N773" s="284"/>
      <c r="O773" s="286"/>
      <c r="P773" s="284"/>
      <c r="Q773" s="287"/>
      <c r="R773" s="284"/>
      <c r="S773" s="288"/>
      <c r="T773" s="289"/>
      <c r="U773" s="285"/>
      <c r="V773" s="284"/>
      <c r="W773" s="225"/>
      <c r="X773" s="225"/>
      <c r="Y773" s="291" t="s">
        <v>163</v>
      </c>
      <c r="Z773" s="225"/>
      <c r="AA773" s="290"/>
      <c r="AB773" s="19"/>
    </row>
    <row r="774" spans="1:28" ht="15.75">
      <c r="A774" s="208"/>
      <c r="B774" s="60"/>
      <c r="C774" s="60"/>
      <c r="D774" s="193"/>
      <c r="E774" s="231"/>
      <c r="F774" s="194"/>
      <c r="G774" s="60"/>
      <c r="H774" s="192"/>
      <c r="I774" s="195"/>
      <c r="J774" s="232"/>
      <c r="K774" s="192"/>
      <c r="L774" s="285"/>
      <c r="M774" s="284"/>
      <c r="N774" s="284"/>
      <c r="O774" s="286"/>
      <c r="P774" s="284"/>
      <c r="Q774" s="287"/>
      <c r="R774" s="284"/>
      <c r="S774" s="288"/>
      <c r="T774" s="289"/>
      <c r="U774" s="285"/>
      <c r="V774" s="284"/>
      <c r="W774" s="225"/>
      <c r="X774" s="225"/>
      <c r="Y774" s="225"/>
      <c r="Z774" s="225"/>
      <c r="AA774" s="290"/>
      <c r="AB774" s="90"/>
    </row>
    <row r="775" spans="1:28" ht="15.75">
      <c r="A775" s="208"/>
      <c r="B775" s="60"/>
      <c r="C775" s="60"/>
      <c r="D775" s="193"/>
      <c r="E775" s="231"/>
      <c r="F775" s="194"/>
      <c r="G775" s="60"/>
      <c r="H775" s="192"/>
      <c r="I775" s="195"/>
      <c r="J775" s="232"/>
      <c r="K775" s="192"/>
      <c r="L775" s="285"/>
      <c r="M775" s="284"/>
      <c r="N775" s="284"/>
      <c r="O775" s="286"/>
      <c r="P775" s="284"/>
      <c r="Q775" s="287"/>
      <c r="R775" s="284"/>
      <c r="S775" s="288"/>
      <c r="T775" s="289"/>
      <c r="U775" s="285"/>
      <c r="V775" s="284"/>
      <c r="W775" s="225"/>
      <c r="X775" s="225"/>
      <c r="Y775" s="225"/>
      <c r="Z775" s="225"/>
      <c r="AA775" s="290"/>
      <c r="AB775" s="90"/>
    </row>
    <row r="776" spans="1:28" ht="15">
      <c r="A776" s="208"/>
      <c r="B776" s="60"/>
      <c r="C776" s="60"/>
      <c r="D776" s="193"/>
      <c r="E776" s="231"/>
      <c r="F776" s="194"/>
      <c r="G776" s="60"/>
      <c r="H776" s="192"/>
      <c r="I776" s="195"/>
      <c r="J776" s="232"/>
      <c r="K776" s="192"/>
      <c r="L776" s="285"/>
      <c r="M776" s="284"/>
      <c r="N776" s="284"/>
      <c r="O776" s="286"/>
      <c r="P776" s="284"/>
      <c r="Q776" s="287"/>
      <c r="R776" s="284"/>
      <c r="S776" s="288"/>
      <c r="T776" s="289"/>
      <c r="U776" s="285"/>
      <c r="V776" s="284"/>
      <c r="W776" s="225"/>
      <c r="X776" s="225"/>
      <c r="Y776" s="225"/>
      <c r="Z776" s="225"/>
      <c r="AA776" s="290"/>
      <c r="AB776" s="60"/>
    </row>
    <row r="777" spans="1:28" ht="15.75">
      <c r="A777" s="10"/>
      <c r="B777" s="19"/>
      <c r="C777" s="19"/>
      <c r="D777" s="90"/>
      <c r="E777" s="4" t="s">
        <v>66</v>
      </c>
      <c r="F777" s="53"/>
      <c r="G777" s="54"/>
      <c r="H777" s="54"/>
      <c r="I777" s="15"/>
      <c r="J777" s="19"/>
      <c r="K777" s="16"/>
      <c r="L777" s="19"/>
      <c r="M777" s="19"/>
      <c r="N777" s="19"/>
      <c r="O777" s="19"/>
      <c r="P777" s="19"/>
      <c r="Q777" s="19"/>
      <c r="R777" s="19"/>
      <c r="S777" s="49" t="s">
        <v>67</v>
      </c>
      <c r="T777" s="19"/>
      <c r="U777" s="19"/>
      <c r="V777" s="19"/>
      <c r="W777" s="19"/>
      <c r="X777" s="19"/>
      <c r="Y777" s="19"/>
      <c r="Z777" s="19"/>
      <c r="AA777" s="19"/>
      <c r="AB777" s="60"/>
    </row>
    <row r="778" spans="1:28" ht="15.75">
      <c r="A778" s="90"/>
      <c r="B778" s="90"/>
      <c r="C778" s="90"/>
      <c r="D778" s="90"/>
      <c r="E778" s="8" t="s">
        <v>71</v>
      </c>
      <c r="F778" s="53"/>
      <c r="G778" s="54"/>
      <c r="H778" s="54"/>
      <c r="I778" s="90"/>
      <c r="J778" s="90"/>
      <c r="K778" s="52"/>
      <c r="L778" s="90"/>
      <c r="M778" s="90"/>
      <c r="N778" s="90"/>
      <c r="O778" s="90"/>
      <c r="P778" s="90"/>
      <c r="Q778" s="90"/>
      <c r="R778" s="90"/>
      <c r="S778" s="54" t="s">
        <v>70</v>
      </c>
      <c r="T778" s="90"/>
      <c r="U778" s="90"/>
      <c r="V778" s="90"/>
      <c r="W778" s="90"/>
      <c r="X778" s="90"/>
      <c r="Y778" s="90"/>
      <c r="Z778" s="90"/>
      <c r="AA778" s="90"/>
      <c r="AB778" s="60"/>
    </row>
    <row r="779" spans="1:28" ht="15.75">
      <c r="A779" s="61"/>
      <c r="B779" s="90"/>
      <c r="C779" s="90"/>
      <c r="D779" s="17"/>
      <c r="E779" s="8" t="s">
        <v>68</v>
      </c>
      <c r="F779" s="14"/>
      <c r="G779" s="19"/>
      <c r="H779" s="16"/>
      <c r="I779" s="90"/>
      <c r="J779" s="90"/>
      <c r="K779" s="52"/>
      <c r="L779" s="90"/>
      <c r="M779" s="90"/>
      <c r="N779" s="90"/>
      <c r="O779" s="90"/>
      <c r="P779" s="90"/>
      <c r="Q779" s="90"/>
      <c r="R779" s="90"/>
      <c r="S779" s="54" t="s">
        <v>69</v>
      </c>
      <c r="T779" s="90"/>
      <c r="U779" s="90"/>
      <c r="V779" s="90"/>
      <c r="W779" s="90"/>
      <c r="X779" s="90"/>
      <c r="Y779" s="90"/>
      <c r="Z779" s="90"/>
      <c r="AA779" s="90"/>
    </row>
    <row r="780" spans="1:28" ht="15">
      <c r="A780" s="208"/>
      <c r="B780" s="60"/>
      <c r="C780" s="60"/>
      <c r="D780" s="193"/>
      <c r="E780" s="231"/>
      <c r="F780" s="194"/>
      <c r="G780" s="60"/>
      <c r="H780" s="192"/>
      <c r="I780" s="195"/>
      <c r="J780" s="232"/>
      <c r="K780" s="192"/>
      <c r="L780" s="285"/>
      <c r="M780" s="284"/>
      <c r="N780" s="284"/>
      <c r="O780" s="286"/>
      <c r="P780" s="284"/>
      <c r="Q780" s="287"/>
      <c r="R780" s="284"/>
      <c r="S780" s="288"/>
      <c r="T780" s="289"/>
      <c r="U780" s="285"/>
      <c r="V780" s="284"/>
      <c r="W780" s="225"/>
      <c r="X780" s="225"/>
      <c r="Y780" s="225"/>
      <c r="Z780" s="225"/>
      <c r="AA780" s="290"/>
    </row>
    <row r="781" spans="1:28" ht="15">
      <c r="A781" s="208"/>
      <c r="B781" s="60"/>
      <c r="C781" s="60"/>
      <c r="D781" s="193"/>
      <c r="E781" s="231"/>
      <c r="F781" s="194"/>
      <c r="G781" s="60"/>
      <c r="H781" s="192"/>
      <c r="I781" s="195"/>
      <c r="J781" s="232"/>
      <c r="K781" s="192"/>
      <c r="L781" s="285"/>
      <c r="M781" s="284"/>
      <c r="N781" s="284"/>
      <c r="O781" s="286"/>
      <c r="P781" s="284"/>
      <c r="Q781" s="287"/>
      <c r="R781" s="284"/>
      <c r="S781" s="288"/>
      <c r="T781" s="289"/>
      <c r="U781" s="285"/>
      <c r="V781" s="284"/>
      <c r="W781" s="225"/>
      <c r="X781" s="225"/>
      <c r="Y781" s="225"/>
      <c r="Z781" s="225"/>
      <c r="AA781" s="290"/>
    </row>
    <row r="782" spans="1:28" ht="15">
      <c r="A782" s="208"/>
      <c r="B782" s="60"/>
      <c r="C782" s="60"/>
      <c r="D782" s="193"/>
      <c r="E782" s="231"/>
      <c r="F782" s="194"/>
      <c r="G782" s="60"/>
      <c r="H782" s="192"/>
      <c r="I782" s="195"/>
      <c r="J782" s="232"/>
      <c r="K782" s="192"/>
      <c r="L782" s="285"/>
      <c r="M782" s="289"/>
      <c r="N782" s="289"/>
      <c r="O782" s="286"/>
      <c r="P782" s="286"/>
      <c r="Q782" s="286"/>
      <c r="R782" s="286"/>
      <c r="S782" s="286"/>
      <c r="T782" s="289"/>
      <c r="U782" s="285"/>
      <c r="V782" s="284"/>
      <c r="W782" s="225"/>
      <c r="X782" s="225"/>
      <c r="Y782" s="225"/>
      <c r="Z782" s="225"/>
      <c r="AA782" s="290"/>
    </row>
    <row r="783" spans="1:28" ht="15">
      <c r="A783" s="208"/>
      <c r="B783" s="60"/>
      <c r="C783" s="194"/>
      <c r="D783" s="60"/>
      <c r="E783" s="60"/>
      <c r="F783" s="190"/>
      <c r="G783" s="192"/>
      <c r="H783" s="194"/>
      <c r="I783" s="283"/>
      <c r="J783" s="192"/>
      <c r="K783" s="195"/>
    </row>
    <row r="784" spans="1:28" ht="15">
      <c r="A784" s="208"/>
      <c r="B784" s="60"/>
      <c r="C784" s="194"/>
      <c r="D784" s="60"/>
      <c r="E784" s="60"/>
      <c r="F784" s="190"/>
      <c r="G784" s="192"/>
      <c r="H784" s="194"/>
      <c r="I784" s="283"/>
      <c r="J784" s="192"/>
      <c r="K784" s="195"/>
    </row>
    <row r="785" spans="1:11" ht="15">
      <c r="A785" s="208"/>
      <c r="B785" s="60"/>
      <c r="C785" s="194"/>
      <c r="D785" s="60"/>
      <c r="E785" s="60"/>
      <c r="F785" s="190"/>
      <c r="G785" s="192"/>
      <c r="H785" s="194"/>
      <c r="I785" s="283"/>
      <c r="J785" s="192"/>
      <c r="K785" s="195"/>
    </row>
    <row r="786" spans="1:11" ht="15">
      <c r="A786" s="208"/>
      <c r="B786" s="60"/>
      <c r="C786" s="194"/>
      <c r="D786" s="60"/>
      <c r="E786" s="60"/>
      <c r="F786" s="190"/>
      <c r="G786" s="192"/>
      <c r="H786" s="194"/>
      <c r="I786" s="283"/>
      <c r="J786" s="192"/>
      <c r="K786" s="195"/>
    </row>
    <row r="787" spans="1:11" ht="15">
      <c r="A787" s="208"/>
      <c r="B787" s="60"/>
      <c r="C787" s="60"/>
      <c r="D787" s="60"/>
      <c r="E787" s="60"/>
      <c r="F787" s="190"/>
      <c r="G787" s="192"/>
      <c r="H787" s="194"/>
      <c r="I787" s="283"/>
      <c r="J787" s="192"/>
      <c r="K787" s="195"/>
    </row>
    <row r="788" spans="1:11" ht="15">
      <c r="A788" s="208"/>
      <c r="B788" s="60"/>
      <c r="C788" s="60"/>
      <c r="D788" s="60"/>
      <c r="E788" s="60"/>
      <c r="F788" s="190"/>
      <c r="G788" s="192"/>
      <c r="H788" s="194"/>
      <c r="I788" s="283"/>
      <c r="J788" s="192"/>
      <c r="K788" s="195"/>
    </row>
    <row r="789" spans="1:11" ht="15">
      <c r="A789" s="208"/>
      <c r="B789" s="60"/>
      <c r="C789" s="60"/>
      <c r="D789" s="60"/>
      <c r="E789" s="60"/>
      <c r="F789" s="190"/>
      <c r="G789" s="192"/>
      <c r="H789" s="194"/>
      <c r="I789" s="283"/>
      <c r="J789" s="192"/>
      <c r="K789" s="195"/>
    </row>
    <row r="790" spans="1:11" ht="15">
      <c r="A790" s="208"/>
      <c r="B790" s="60"/>
      <c r="C790" s="293"/>
      <c r="D790" s="60"/>
      <c r="E790" s="60"/>
      <c r="F790" s="190"/>
      <c r="G790" s="192"/>
      <c r="H790" s="194"/>
      <c r="I790" s="283"/>
      <c r="J790" s="192"/>
      <c r="K790" s="195"/>
    </row>
    <row r="791" spans="1:11" ht="15">
      <c r="A791" s="208"/>
      <c r="B791" s="60"/>
      <c r="C791" s="202"/>
      <c r="D791" s="60"/>
      <c r="E791" s="60"/>
      <c r="F791" s="190"/>
      <c r="G791" s="192"/>
      <c r="H791" s="194"/>
      <c r="I791" s="283"/>
      <c r="J791" s="192"/>
      <c r="K791" s="195"/>
    </row>
    <row r="792" spans="1:11" ht="15">
      <c r="A792" s="208"/>
      <c r="B792" s="293"/>
      <c r="C792" s="202"/>
      <c r="D792" s="60"/>
      <c r="E792" s="60"/>
      <c r="F792" s="190"/>
      <c r="G792" s="192"/>
      <c r="H792" s="194"/>
      <c r="I792" s="283"/>
      <c r="J792" s="192"/>
      <c r="K792" s="195"/>
    </row>
    <row r="793" spans="1:11" ht="15">
      <c r="A793" s="208"/>
      <c r="B793" s="202"/>
      <c r="C793" s="202"/>
      <c r="D793" s="60"/>
      <c r="E793" s="60"/>
      <c r="F793" s="190"/>
      <c r="G793" s="192"/>
      <c r="H793" s="194"/>
      <c r="I793" s="283"/>
      <c r="J793" s="192"/>
      <c r="K793" s="195"/>
    </row>
    <row r="794" spans="1:11" ht="15">
      <c r="A794" s="208"/>
      <c r="B794" s="202"/>
      <c r="C794" s="202"/>
      <c r="D794" s="60"/>
      <c r="E794" s="60"/>
      <c r="F794" s="190"/>
      <c r="G794" s="192"/>
      <c r="H794" s="194"/>
      <c r="I794" s="283"/>
      <c r="J794" s="192"/>
      <c r="K794" s="195"/>
    </row>
    <row r="795" spans="1:11" ht="15">
      <c r="A795" s="208"/>
      <c r="B795" s="202"/>
      <c r="C795" s="202"/>
      <c r="D795" s="60"/>
      <c r="E795" s="60"/>
      <c r="F795" s="190"/>
      <c r="G795" s="192"/>
      <c r="H795" s="194"/>
      <c r="I795" s="283"/>
      <c r="J795" s="192"/>
      <c r="K795" s="195"/>
    </row>
    <row r="796" spans="1:11" ht="15">
      <c r="A796" s="208"/>
      <c r="B796" s="202"/>
      <c r="C796" s="202"/>
      <c r="D796" s="60"/>
      <c r="E796" s="60"/>
      <c r="F796" s="190"/>
      <c r="G796" s="192"/>
      <c r="H796" s="194"/>
      <c r="I796" s="283"/>
      <c r="J796" s="192"/>
      <c r="K796" s="195"/>
    </row>
    <row r="797" spans="1:11" ht="15">
      <c r="A797" s="208"/>
      <c r="B797" s="202"/>
      <c r="C797" s="202"/>
      <c r="D797" s="60"/>
      <c r="E797" s="60"/>
      <c r="F797" s="60"/>
      <c r="G797" s="60"/>
      <c r="H797" s="60"/>
      <c r="I797" s="60"/>
      <c r="J797" s="60"/>
      <c r="K797" s="60"/>
    </row>
    <row r="798" spans="1:11" ht="15">
      <c r="A798" s="208"/>
      <c r="B798" s="202"/>
      <c r="C798" s="294"/>
      <c r="D798" s="60"/>
      <c r="E798" s="60"/>
      <c r="F798" s="194"/>
      <c r="G798" s="192"/>
      <c r="H798" s="194"/>
      <c r="I798" s="60"/>
      <c r="J798" s="192"/>
      <c r="K798" s="195"/>
    </row>
    <row r="799" spans="1:11" ht="15">
      <c r="A799" s="208"/>
      <c r="B799" s="202"/>
      <c r="C799" s="294"/>
      <c r="D799" s="60"/>
      <c r="E799" s="60"/>
      <c r="F799" s="194"/>
      <c r="G799" s="192"/>
      <c r="H799" s="194"/>
      <c r="I799" s="60"/>
      <c r="J799" s="192"/>
      <c r="K799" s="195"/>
    </row>
    <row r="800" spans="1:11" ht="15">
      <c r="A800" s="208"/>
      <c r="B800" s="294"/>
      <c r="C800" s="60"/>
      <c r="D800" s="60"/>
      <c r="E800" s="60"/>
      <c r="F800" s="295"/>
      <c r="G800" s="192"/>
      <c r="H800" s="194"/>
      <c r="I800" s="296"/>
      <c r="J800" s="223"/>
      <c r="K800" s="195"/>
    </row>
    <row r="801" spans="1:11" ht="15">
      <c r="A801" s="208"/>
      <c r="B801" s="294"/>
      <c r="C801" s="294"/>
      <c r="D801" s="60"/>
      <c r="E801" s="60"/>
      <c r="F801" s="194"/>
      <c r="G801" s="192"/>
      <c r="H801" s="194"/>
      <c r="I801" s="60"/>
      <c r="J801" s="192"/>
      <c r="K801" s="195"/>
    </row>
    <row r="802" spans="1:11" ht="15">
      <c r="A802" s="208"/>
      <c r="B802" s="60"/>
      <c r="C802" s="294"/>
      <c r="D802" s="60"/>
      <c r="E802" s="60"/>
      <c r="F802" s="194"/>
      <c r="G802" s="192"/>
      <c r="H802" s="194"/>
      <c r="I802" s="60"/>
      <c r="J802" s="192"/>
      <c r="K802" s="195"/>
    </row>
    <row r="803" spans="1:11" ht="15">
      <c r="A803" s="208"/>
      <c r="B803" s="294"/>
      <c r="C803" s="294"/>
      <c r="D803" s="60"/>
      <c r="E803" s="60"/>
      <c r="F803" s="194"/>
      <c r="G803" s="192"/>
      <c r="H803" s="194"/>
      <c r="I803" s="60"/>
      <c r="J803" s="192"/>
      <c r="K803" s="195"/>
    </row>
    <row r="804" spans="1:11" ht="15">
      <c r="A804" s="208"/>
      <c r="B804" s="60"/>
      <c r="C804" s="294"/>
      <c r="D804" s="60"/>
      <c r="E804" s="60"/>
      <c r="F804" s="194"/>
      <c r="G804" s="192"/>
      <c r="H804" s="194"/>
      <c r="I804" s="60"/>
      <c r="J804" s="192"/>
      <c r="K804" s="195"/>
    </row>
    <row r="805" spans="1:11" ht="15">
      <c r="A805" s="208"/>
      <c r="B805" s="60"/>
      <c r="C805" s="294"/>
      <c r="D805" s="60"/>
      <c r="E805" s="60"/>
      <c r="F805" s="194"/>
      <c r="G805" s="192"/>
      <c r="H805" s="194"/>
      <c r="I805" s="60"/>
      <c r="J805" s="192"/>
      <c r="K805" s="195"/>
    </row>
    <row r="806" spans="1:11" ht="15">
      <c r="A806" s="208"/>
      <c r="B806" s="60"/>
      <c r="C806" s="294"/>
      <c r="D806" s="60"/>
      <c r="E806" s="60"/>
      <c r="F806" s="194"/>
      <c r="G806" s="192"/>
      <c r="H806" s="194"/>
      <c r="I806" s="60"/>
      <c r="J806" s="192"/>
      <c r="K806" s="195"/>
    </row>
    <row r="807" spans="1:11" ht="15">
      <c r="A807" s="208"/>
      <c r="B807" s="60"/>
      <c r="C807" s="294"/>
      <c r="D807" s="60"/>
      <c r="E807" s="60"/>
      <c r="F807" s="194"/>
      <c r="G807" s="192"/>
      <c r="H807" s="194"/>
      <c r="I807" s="60"/>
      <c r="J807" s="192"/>
      <c r="K807" s="195"/>
    </row>
    <row r="808" spans="1:11" ht="15">
      <c r="A808" s="208"/>
      <c r="B808" s="60"/>
      <c r="C808" s="294"/>
      <c r="D808" s="60"/>
      <c r="E808" s="60"/>
      <c r="F808" s="194"/>
      <c r="G808" s="192"/>
      <c r="H808" s="194"/>
      <c r="I808" s="60"/>
      <c r="J808" s="192"/>
      <c r="K808" s="195"/>
    </row>
    <row r="809" spans="1:11" ht="15">
      <c r="A809" s="208"/>
      <c r="B809" s="60"/>
      <c r="C809" s="294"/>
      <c r="D809" s="60"/>
      <c r="E809" s="60"/>
      <c r="F809" s="295"/>
      <c r="G809" s="192"/>
      <c r="H809" s="194"/>
      <c r="I809" s="296"/>
      <c r="J809" s="223"/>
      <c r="K809" s="195"/>
    </row>
    <row r="810" spans="1:11" ht="15">
      <c r="A810" s="208"/>
      <c r="B810" s="60"/>
      <c r="C810" s="294"/>
      <c r="D810" s="60"/>
      <c r="E810" s="60"/>
      <c r="F810" s="194"/>
      <c r="G810" s="192"/>
      <c r="H810" s="194"/>
      <c r="I810" s="60"/>
      <c r="J810" s="192"/>
      <c r="K810" s="195"/>
    </row>
    <row r="811" spans="1:11" ht="15">
      <c r="A811" s="208"/>
      <c r="B811" s="60"/>
      <c r="C811" s="294"/>
      <c r="D811" s="60"/>
      <c r="E811" s="60"/>
      <c r="F811" s="194"/>
      <c r="G811" s="192"/>
      <c r="H811" s="194"/>
      <c r="I811" s="60"/>
      <c r="J811" s="192"/>
      <c r="K811" s="195"/>
    </row>
    <row r="812" spans="1:11" ht="15">
      <c r="A812" s="208"/>
      <c r="B812" s="294"/>
      <c r="C812" s="294"/>
      <c r="D812" s="60"/>
      <c r="E812" s="60"/>
      <c r="F812" s="295"/>
      <c r="G812" s="192"/>
      <c r="H812" s="194"/>
      <c r="I812" s="296"/>
      <c r="J812" s="223"/>
      <c r="K812" s="195"/>
    </row>
    <row r="813" spans="1:11" ht="15">
      <c r="A813" s="208"/>
      <c r="B813" s="60"/>
      <c r="C813" s="294"/>
      <c r="D813" s="60"/>
      <c r="E813" s="60"/>
      <c r="F813" s="194"/>
      <c r="G813" s="192"/>
      <c r="H813" s="194"/>
      <c r="I813" s="60"/>
      <c r="J813" s="192"/>
      <c r="K813" s="195"/>
    </row>
    <row r="814" spans="1:11" ht="15">
      <c r="A814" s="208"/>
      <c r="B814" s="60"/>
      <c r="C814" s="294"/>
      <c r="D814" s="60"/>
      <c r="E814" s="60"/>
      <c r="F814" s="194"/>
      <c r="G814" s="192"/>
      <c r="H814" s="194"/>
      <c r="I814" s="60"/>
      <c r="J814" s="192"/>
      <c r="K814" s="195"/>
    </row>
    <row r="815" spans="1:11" ht="15">
      <c r="A815" s="208"/>
      <c r="B815" s="294"/>
      <c r="C815" s="294"/>
      <c r="D815" s="60"/>
      <c r="E815" s="60"/>
      <c r="F815" s="194"/>
      <c r="G815" s="192"/>
      <c r="H815" s="194"/>
      <c r="I815" s="60"/>
      <c r="J815" s="192"/>
      <c r="K815" s="195"/>
    </row>
    <row r="816" spans="1:11" ht="15">
      <c r="A816" s="208"/>
      <c r="B816" s="60"/>
      <c r="C816" s="294"/>
      <c r="D816" s="60"/>
      <c r="E816" s="60"/>
      <c r="F816" s="194"/>
      <c r="G816" s="192"/>
      <c r="H816" s="194"/>
      <c r="I816" s="60"/>
      <c r="J816" s="192"/>
      <c r="K816" s="195"/>
    </row>
    <row r="817" spans="1:11" ht="15">
      <c r="A817" s="208"/>
      <c r="B817" s="60"/>
      <c r="C817" s="294"/>
      <c r="D817" s="60"/>
      <c r="E817" s="60"/>
      <c r="F817" s="194"/>
      <c r="G817" s="192"/>
      <c r="H817" s="194"/>
      <c r="I817" s="60"/>
      <c r="J817" s="192"/>
      <c r="K817" s="195"/>
    </row>
    <row r="818" spans="1:11" ht="15">
      <c r="A818" s="208"/>
      <c r="B818" s="60"/>
      <c r="C818" s="294"/>
      <c r="D818" s="60"/>
      <c r="E818" s="60"/>
      <c r="F818" s="295"/>
      <c r="G818" s="192"/>
      <c r="H818" s="194"/>
      <c r="I818" s="296"/>
      <c r="J818" s="223"/>
      <c r="K818" s="195"/>
    </row>
    <row r="819" spans="1:11" ht="15">
      <c r="A819" s="208"/>
      <c r="B819" s="60"/>
      <c r="C819" s="294"/>
      <c r="D819" s="60"/>
      <c r="E819" s="60"/>
      <c r="F819" s="194"/>
      <c r="G819" s="192"/>
      <c r="H819" s="194"/>
      <c r="I819" s="60"/>
      <c r="J819" s="192"/>
      <c r="K819" s="195"/>
    </row>
    <row r="820" spans="1:11" ht="15">
      <c r="A820" s="208"/>
      <c r="B820" s="60"/>
      <c r="C820" s="294"/>
      <c r="D820" s="60"/>
      <c r="E820" s="60"/>
      <c r="F820" s="194"/>
      <c r="G820" s="192"/>
      <c r="H820" s="194"/>
      <c r="I820" s="60"/>
      <c r="J820" s="192"/>
      <c r="K820" s="195"/>
    </row>
    <row r="821" spans="1:11" ht="15">
      <c r="A821" s="208"/>
      <c r="B821" s="294"/>
      <c r="C821" s="294"/>
      <c r="D821" s="60"/>
      <c r="E821" s="60"/>
      <c r="F821" s="194"/>
      <c r="G821" s="192"/>
      <c r="H821" s="194"/>
      <c r="I821" s="60"/>
      <c r="J821" s="192"/>
      <c r="K821" s="195"/>
    </row>
    <row r="822" spans="1:11" ht="15">
      <c r="A822" s="208"/>
      <c r="B822" s="294"/>
      <c r="C822" s="297"/>
      <c r="D822" s="60"/>
      <c r="E822" s="60"/>
      <c r="F822" s="194"/>
      <c r="G822" s="192"/>
      <c r="H822" s="194"/>
      <c r="I822" s="60"/>
      <c r="J822" s="192"/>
      <c r="K822" s="195"/>
    </row>
    <row r="823" spans="1:11" ht="15">
      <c r="A823" s="208"/>
      <c r="B823" s="294"/>
      <c r="C823" s="297"/>
      <c r="D823" s="60"/>
      <c r="E823" s="60"/>
      <c r="F823" s="194"/>
      <c r="G823" s="192"/>
      <c r="H823" s="194"/>
      <c r="I823" s="60"/>
      <c r="J823" s="192"/>
      <c r="K823" s="195"/>
    </row>
    <row r="824" spans="1:11" ht="15">
      <c r="A824" s="208"/>
      <c r="B824" s="60"/>
      <c r="C824" s="297"/>
      <c r="D824" s="60"/>
      <c r="E824" s="60"/>
      <c r="F824" s="298"/>
      <c r="G824" s="299"/>
      <c r="H824" s="299"/>
      <c r="I824" s="299"/>
      <c r="J824" s="299"/>
      <c r="K824" s="299"/>
    </row>
    <row r="825" spans="1:11" ht="15">
      <c r="A825" s="208"/>
      <c r="B825" s="60"/>
      <c r="C825" s="297"/>
      <c r="D825" s="60"/>
      <c r="E825" s="60"/>
      <c r="F825" s="194"/>
      <c r="G825" s="192"/>
      <c r="H825" s="194"/>
      <c r="I825" s="60"/>
      <c r="J825" s="192"/>
      <c r="K825" s="195"/>
    </row>
    <row r="826" spans="1:11" ht="15">
      <c r="A826" s="208"/>
      <c r="B826" s="60"/>
      <c r="C826" s="297"/>
      <c r="D826" s="60"/>
      <c r="E826" s="60"/>
      <c r="F826" s="194"/>
      <c r="G826" s="192"/>
      <c r="H826" s="194"/>
      <c r="I826" s="60"/>
      <c r="J826" s="192"/>
      <c r="K826" s="195"/>
    </row>
    <row r="827" spans="1:11" ht="15">
      <c r="A827" s="208"/>
      <c r="B827" s="297"/>
      <c r="C827" s="297"/>
      <c r="D827" s="60"/>
      <c r="E827" s="60"/>
      <c r="F827" s="194"/>
      <c r="G827" s="192"/>
      <c r="H827" s="194"/>
      <c r="I827" s="60"/>
      <c r="J827" s="192"/>
      <c r="K827" s="195"/>
    </row>
    <row r="828" spans="1:11" ht="15">
      <c r="A828" s="208"/>
      <c r="B828" s="60"/>
      <c r="C828" s="297"/>
      <c r="D828" s="60"/>
      <c r="E828" s="60"/>
      <c r="F828" s="298"/>
      <c r="G828" s="299"/>
      <c r="H828" s="299"/>
      <c r="I828" s="299"/>
      <c r="J828" s="299"/>
      <c r="K828" s="299"/>
    </row>
    <row r="829" spans="1:11" ht="15">
      <c r="A829" s="208"/>
      <c r="B829" s="60"/>
      <c r="C829" s="297"/>
      <c r="D829" s="60"/>
      <c r="E829" s="60"/>
      <c r="F829" s="194"/>
      <c r="G829" s="192"/>
      <c r="H829" s="194"/>
      <c r="I829" s="60"/>
      <c r="J829" s="192"/>
      <c r="K829" s="195"/>
    </row>
    <row r="830" spans="1:11" ht="15">
      <c r="A830" s="208"/>
      <c r="B830" s="60"/>
      <c r="C830" s="297"/>
      <c r="D830" s="60"/>
      <c r="E830" s="60"/>
      <c r="F830" s="298"/>
      <c r="G830" s="299"/>
      <c r="H830" s="299"/>
      <c r="I830" s="299"/>
      <c r="J830" s="299"/>
      <c r="K830" s="299"/>
    </row>
    <row r="831" spans="1:11" ht="15">
      <c r="A831" s="208"/>
      <c r="B831" s="297"/>
      <c r="C831" s="293"/>
      <c r="D831" s="293"/>
      <c r="E831" s="293"/>
      <c r="F831" s="286"/>
      <c r="G831" s="300"/>
      <c r="H831" s="287"/>
      <c r="I831" s="284"/>
      <c r="J831" s="288"/>
      <c r="K831" s="289"/>
    </row>
    <row r="832" spans="1:11" ht="15">
      <c r="A832" s="208"/>
      <c r="B832" s="60"/>
      <c r="C832" s="293"/>
      <c r="D832" s="293"/>
      <c r="E832" s="293"/>
      <c r="F832" s="286"/>
      <c r="G832" s="300"/>
      <c r="H832" s="287"/>
      <c r="I832" s="284"/>
      <c r="J832" s="288"/>
      <c r="K832" s="289"/>
    </row>
    <row r="833" spans="1:11" ht="15">
      <c r="A833" s="208"/>
      <c r="B833" s="293"/>
      <c r="C833" s="293"/>
      <c r="D833" s="293"/>
      <c r="E833" s="293"/>
      <c r="F833" s="286"/>
      <c r="G833" s="300"/>
      <c r="H833" s="287"/>
      <c r="I833" s="284"/>
      <c r="J833" s="288"/>
      <c r="K833" s="289"/>
    </row>
    <row r="834" spans="1:11" ht="15">
      <c r="A834" s="208"/>
      <c r="B834" s="293"/>
      <c r="C834" s="293"/>
      <c r="D834" s="293"/>
      <c r="E834" s="293"/>
      <c r="F834" s="286"/>
      <c r="G834" s="300"/>
      <c r="H834" s="287"/>
      <c r="I834" s="284"/>
      <c r="J834" s="288"/>
      <c r="K834" s="289"/>
    </row>
    <row r="835" spans="1:11" ht="15">
      <c r="A835" s="208"/>
      <c r="B835" s="293"/>
      <c r="C835" s="293"/>
      <c r="D835" s="293"/>
      <c r="E835" s="293"/>
      <c r="F835" s="286"/>
      <c r="G835" s="300"/>
      <c r="H835" s="287"/>
      <c r="I835" s="284"/>
      <c r="J835" s="288"/>
      <c r="K835" s="289"/>
    </row>
    <row r="836" spans="1:11" ht="15">
      <c r="A836" s="208"/>
      <c r="B836" s="293"/>
      <c r="C836" s="293"/>
      <c r="D836" s="293"/>
      <c r="E836" s="293"/>
      <c r="F836" s="286"/>
      <c r="G836" s="300"/>
      <c r="H836" s="287"/>
      <c r="I836" s="284"/>
      <c r="J836" s="288"/>
      <c r="K836" s="289"/>
    </row>
    <row r="837" spans="1:11" ht="15">
      <c r="A837" s="208"/>
      <c r="B837" s="293"/>
      <c r="C837" s="293"/>
      <c r="D837" s="293"/>
      <c r="E837" s="293"/>
      <c r="F837" s="286"/>
      <c r="G837" s="300"/>
      <c r="H837" s="287"/>
      <c r="I837" s="284"/>
      <c r="J837" s="288"/>
      <c r="K837" s="289"/>
    </row>
    <row r="838" spans="1:11" ht="15">
      <c r="A838" s="208"/>
      <c r="B838" s="293"/>
      <c r="C838" s="293"/>
      <c r="D838" s="293"/>
      <c r="E838" s="293"/>
      <c r="F838" s="286"/>
      <c r="G838" s="300"/>
      <c r="H838" s="287"/>
      <c r="I838" s="284"/>
      <c r="J838" s="288"/>
      <c r="K838" s="289"/>
    </row>
    <row r="839" spans="1:11" ht="15">
      <c r="A839" s="208"/>
      <c r="B839" s="293"/>
      <c r="C839" s="293"/>
      <c r="D839" s="293"/>
      <c r="E839" s="293"/>
      <c r="F839" s="286"/>
      <c r="G839" s="300"/>
      <c r="H839" s="287"/>
      <c r="I839" s="284"/>
      <c r="J839" s="288"/>
      <c r="K839" s="289"/>
    </row>
    <row r="840" spans="1:11" ht="15">
      <c r="A840" s="208"/>
      <c r="B840" s="293"/>
      <c r="C840" s="293"/>
      <c r="D840" s="293"/>
      <c r="E840" s="293"/>
      <c r="F840" s="286"/>
      <c r="G840" s="300"/>
      <c r="H840" s="287"/>
      <c r="I840" s="284"/>
      <c r="J840" s="288"/>
      <c r="K840" s="289"/>
    </row>
    <row r="841" spans="1:11" ht="15">
      <c r="A841" s="208"/>
      <c r="B841" s="293"/>
      <c r="C841" s="293"/>
      <c r="D841" s="293"/>
      <c r="E841" s="293"/>
      <c r="F841" s="286"/>
      <c r="G841" s="300"/>
      <c r="H841" s="287"/>
      <c r="I841" s="284"/>
      <c r="J841" s="288"/>
      <c r="K841" s="289"/>
    </row>
    <row r="842" spans="1:11" ht="15">
      <c r="B842" s="293"/>
    </row>
    <row r="843" spans="1:11" ht="15">
      <c r="B843" s="293"/>
    </row>
  </sheetData>
  <mergeCells count="18">
    <mergeCell ref="I1:R1"/>
    <mergeCell ref="B3:C3"/>
    <mergeCell ref="E3:W4"/>
    <mergeCell ref="A10:A11"/>
    <mergeCell ref="B10:E11"/>
    <mergeCell ref="F10:M10"/>
    <mergeCell ref="N10:V10"/>
    <mergeCell ref="W10:X10"/>
    <mergeCell ref="E6:L6"/>
    <mergeCell ref="E8:J8"/>
    <mergeCell ref="Y10:Z10"/>
    <mergeCell ref="AA10:AB11"/>
    <mergeCell ref="F11:G11"/>
    <mergeCell ref="H11:J11"/>
    <mergeCell ref="L11:M11"/>
    <mergeCell ref="N11:P11"/>
    <mergeCell ref="Q11:S11"/>
    <mergeCell ref="U11:V11"/>
  </mergeCells>
  <pageMargins left="0.45" right="0" top="0.25" bottom="0.2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57"/>
  <sheetViews>
    <sheetView tabSelected="1" view="pageBreakPreview" topLeftCell="A317" zoomScale="90" zoomScaleNormal="125" zoomScaleSheetLayoutView="90" workbookViewId="0">
      <selection activeCell="D284" sqref="D284:K284"/>
    </sheetView>
  </sheetViews>
  <sheetFormatPr defaultRowHeight="15.75"/>
  <cols>
    <col min="1" max="1" width="4.28515625" style="10" customWidth="1"/>
    <col min="2" max="2" width="16.5703125" style="11" customWidth="1"/>
    <col min="3" max="3" width="26.85546875" style="11" customWidth="1"/>
    <col min="4" max="4" width="10" style="2" customWidth="1"/>
    <col min="5" max="5" width="4.5703125" style="11" customWidth="1"/>
    <col min="6" max="6" width="8.42578125" style="11" customWidth="1"/>
    <col min="7" max="7" width="1.28515625" style="11" customWidth="1"/>
    <col min="8" max="8" width="3.42578125" style="11" customWidth="1"/>
    <col min="9" max="9" width="6.5703125" style="11" customWidth="1"/>
    <col min="10" max="10" width="12.5703125" style="11" customWidth="1"/>
    <col min="11" max="11" width="2.28515625" style="11" customWidth="1"/>
    <col min="12" max="16384" width="9.140625" style="11"/>
  </cols>
  <sheetData>
    <row r="1" spans="1:11" ht="15" customHeight="1">
      <c r="A1" s="455" t="s">
        <v>24</v>
      </c>
      <c r="B1" s="455"/>
      <c r="C1" s="454" t="s">
        <v>735</v>
      </c>
      <c r="D1" s="454"/>
      <c r="E1" s="454"/>
      <c r="F1" s="454"/>
      <c r="G1" s="454"/>
      <c r="H1" s="454"/>
      <c r="I1" s="454"/>
      <c r="J1" s="454"/>
      <c r="K1" s="454"/>
    </row>
    <row r="2" spans="1:11">
      <c r="C2" s="454"/>
      <c r="D2" s="454"/>
      <c r="E2" s="454"/>
      <c r="F2" s="454"/>
      <c r="G2" s="454"/>
      <c r="H2" s="454"/>
      <c r="I2" s="454"/>
      <c r="J2" s="454"/>
      <c r="K2" s="454"/>
    </row>
    <row r="3" spans="1:11">
      <c r="C3" s="454"/>
      <c r="D3" s="454"/>
      <c r="E3" s="454"/>
      <c r="F3" s="454"/>
      <c r="G3" s="454"/>
      <c r="H3" s="454"/>
      <c r="I3" s="454"/>
      <c r="J3" s="454"/>
      <c r="K3" s="454"/>
    </row>
    <row r="4" spans="1:11" ht="16.5" customHeight="1">
      <c r="C4" s="454"/>
      <c r="D4" s="454"/>
      <c r="E4" s="454"/>
      <c r="F4" s="454"/>
      <c r="G4" s="454"/>
      <c r="H4" s="454"/>
      <c r="I4" s="454"/>
      <c r="J4" s="454"/>
      <c r="K4" s="454"/>
    </row>
    <row r="5" spans="1:11">
      <c r="C5" s="2"/>
      <c r="D5" s="9" t="s">
        <v>737</v>
      </c>
      <c r="E5" s="15"/>
      <c r="F5" s="15"/>
      <c r="G5" s="14"/>
    </row>
    <row r="6" spans="1:11" ht="16.5" thickBot="1">
      <c r="D6" s="17"/>
      <c r="E6" s="15"/>
      <c r="F6" s="15"/>
      <c r="G6" s="14"/>
      <c r="H6" s="5"/>
      <c r="I6" s="5"/>
      <c r="J6" s="5"/>
    </row>
    <row r="7" spans="1:11" ht="16.5" thickBot="1">
      <c r="A7" s="22" t="s">
        <v>19</v>
      </c>
      <c r="B7" s="23" t="s">
        <v>0</v>
      </c>
      <c r="C7" s="24"/>
      <c r="D7" s="25" t="s">
        <v>35</v>
      </c>
      <c r="E7" s="26"/>
      <c r="F7" s="26" t="s">
        <v>34</v>
      </c>
      <c r="G7" s="27"/>
      <c r="H7" s="28"/>
      <c r="I7" s="29" t="s">
        <v>32</v>
      </c>
      <c r="J7" s="24" t="s">
        <v>33</v>
      </c>
      <c r="K7" s="30"/>
    </row>
    <row r="8" spans="1:11">
      <c r="B8" s="183" t="s">
        <v>583</v>
      </c>
      <c r="C8" s="3"/>
      <c r="D8" s="17"/>
      <c r="E8" s="15"/>
      <c r="F8" s="15"/>
      <c r="G8" s="14"/>
    </row>
    <row r="9" spans="1:11">
      <c r="A9" s="188">
        <v>1</v>
      </c>
      <c r="B9" s="338" t="s">
        <v>584</v>
      </c>
      <c r="C9" s="389"/>
      <c r="D9" s="247"/>
      <c r="E9" s="259"/>
      <c r="F9" s="206"/>
      <c r="G9" s="260"/>
      <c r="H9" s="309"/>
      <c r="I9" s="207"/>
      <c r="J9" s="249"/>
      <c r="K9" s="261"/>
    </row>
    <row r="10" spans="1:11" ht="15.75" customHeight="1">
      <c r="A10" s="188"/>
      <c r="B10" s="389" t="s">
        <v>585</v>
      </c>
      <c r="C10" s="389"/>
      <c r="D10" s="247">
        <f>Mts!I43</f>
        <v>6508.5599999999995</v>
      </c>
      <c r="E10" s="259" t="s">
        <v>30</v>
      </c>
      <c r="F10" s="206">
        <v>226</v>
      </c>
      <c r="G10" s="260" t="s">
        <v>29</v>
      </c>
      <c r="H10" s="309">
        <v>88</v>
      </c>
      <c r="I10" s="207" t="s">
        <v>196</v>
      </c>
      <c r="J10" s="249">
        <f>IF(MID(I10,1,2)=("P."),(ROUND(D10*((F10)+(H10/100)),)),IF(MID(I10,1,2)=("%o"),(ROUND(D10*(((F10)+(H10/100))/1000),)),IF(MID(I10,1,2)=("Ea"),(ROUND(D10*((F10)+(H10/100)),)),ROUND(D10*(((F10)+(H10/100))/100),))))</f>
        <v>14767</v>
      </c>
      <c r="K10" s="261" t="s">
        <v>31</v>
      </c>
    </row>
    <row r="11" spans="1:11">
      <c r="D11" s="490" t="s">
        <v>772</v>
      </c>
      <c r="E11" s="490"/>
      <c r="F11" s="490"/>
      <c r="G11" s="490"/>
      <c r="H11" s="490"/>
      <c r="I11" s="490"/>
      <c r="J11" s="490"/>
      <c r="K11" s="490"/>
    </row>
    <row r="12" spans="1:11">
      <c r="A12" s="10">
        <v>2</v>
      </c>
      <c r="B12" s="11" t="s">
        <v>3</v>
      </c>
      <c r="D12" s="17"/>
      <c r="E12" s="15"/>
      <c r="F12" s="15"/>
      <c r="G12" s="14"/>
    </row>
    <row r="13" spans="1:11">
      <c r="B13" s="11" t="s">
        <v>46</v>
      </c>
      <c r="D13" s="31">
        <f>Mts!I48</f>
        <v>92.35</v>
      </c>
      <c r="E13" s="16" t="s">
        <v>36</v>
      </c>
      <c r="F13" s="14">
        <v>9416</v>
      </c>
      <c r="G13" s="32" t="s">
        <v>29</v>
      </c>
      <c r="H13" s="16">
        <v>28</v>
      </c>
      <c r="I13" s="15" t="s">
        <v>6</v>
      </c>
      <c r="J13" s="33">
        <f>IF(MID(I13,1,2)=("P."),(ROUND(D13*((F13)+(H13/100)),)),IF(MID(I13,1,2)=("%o"),(ROUND(D13*(((F13)+(H13/100))/1000),)),IF(MID(I13,1,2)=("Ea"),(ROUND(D13*((F13)+(H13/100)),)),ROUND(D13*(((F13)+(H13/100))/100),))))</f>
        <v>8696</v>
      </c>
      <c r="K13" s="34" t="s">
        <v>31</v>
      </c>
    </row>
    <row r="14" spans="1:11">
      <c r="D14" s="489" t="s">
        <v>773</v>
      </c>
      <c r="E14" s="489"/>
      <c r="F14" s="489"/>
      <c r="G14" s="489"/>
      <c r="H14" s="489"/>
      <c r="I14" s="489"/>
      <c r="J14" s="489"/>
      <c r="K14" s="489"/>
    </row>
    <row r="15" spans="1:11">
      <c r="A15" s="188">
        <v>3</v>
      </c>
      <c r="B15" s="189" t="s">
        <v>586</v>
      </c>
      <c r="C15" s="308"/>
      <c r="D15" s="247"/>
      <c r="E15" s="259"/>
      <c r="F15" s="206"/>
      <c r="G15" s="260"/>
      <c r="H15" s="309"/>
      <c r="I15" s="207"/>
      <c r="J15" s="249"/>
      <c r="K15" s="261"/>
    </row>
    <row r="16" spans="1:11">
      <c r="A16" s="188"/>
      <c r="B16" s="189" t="s">
        <v>587</v>
      </c>
      <c r="C16" s="308"/>
      <c r="D16" s="247"/>
      <c r="E16" s="259"/>
      <c r="F16" s="206"/>
      <c r="G16" s="260"/>
      <c r="H16" s="309"/>
      <c r="I16" s="207"/>
      <c r="J16" s="249"/>
      <c r="K16" s="261"/>
    </row>
    <row r="17" spans="1:11">
      <c r="A17" s="188"/>
      <c r="B17" s="189" t="s">
        <v>588</v>
      </c>
      <c r="C17" s="308"/>
      <c r="D17" s="247"/>
      <c r="E17" s="259"/>
      <c r="F17" s="206"/>
      <c r="G17" s="260"/>
      <c r="H17" s="309"/>
      <c r="I17" s="207"/>
      <c r="J17" s="249"/>
      <c r="K17" s="261"/>
    </row>
    <row r="18" spans="1:11">
      <c r="A18" s="188"/>
      <c r="B18" s="189" t="s">
        <v>589</v>
      </c>
      <c r="C18" s="308"/>
      <c r="D18" s="247"/>
      <c r="E18" s="259"/>
      <c r="F18" s="206"/>
      <c r="G18" s="260"/>
      <c r="H18" s="309"/>
      <c r="I18" s="207"/>
      <c r="J18" s="249"/>
      <c r="K18" s="261"/>
    </row>
    <row r="19" spans="1:11">
      <c r="A19" s="188"/>
      <c r="B19" s="189" t="s">
        <v>590</v>
      </c>
      <c r="C19" s="308"/>
      <c r="D19" s="247">
        <f>Mts!I57</f>
        <v>30.54</v>
      </c>
      <c r="E19" s="259" t="s">
        <v>36</v>
      </c>
      <c r="F19" s="206">
        <v>14268</v>
      </c>
      <c r="G19" s="260" t="s">
        <v>29</v>
      </c>
      <c r="H19" s="309">
        <v>53</v>
      </c>
      <c r="I19" s="207" t="s">
        <v>183</v>
      </c>
      <c r="J19" s="249">
        <f>IF(MID(I19,1,2)=("P."),(ROUND(D19*((F19)+(H19/100)),)),IF(MID(I19,1,2)=("%o"),(ROUND(D19*(((F19)+(H19/100))/1000),)),IF(MID(I19,1,2)=("Ea"),(ROUND(D19*((F19)+(H19/100)),)),ROUND(D19*(((F19)+(H19/100))/100),))))</f>
        <v>4358</v>
      </c>
      <c r="K19" s="261" t="s">
        <v>31</v>
      </c>
    </row>
    <row r="20" spans="1:11">
      <c r="D20" s="492" t="s">
        <v>774</v>
      </c>
      <c r="E20" s="492"/>
      <c r="F20" s="492"/>
      <c r="G20" s="492"/>
      <c r="H20" s="492"/>
      <c r="I20" s="492"/>
      <c r="J20" s="492"/>
      <c r="K20" s="492"/>
    </row>
    <row r="21" spans="1:11">
      <c r="A21" s="188">
        <v>4</v>
      </c>
      <c r="B21" s="189" t="s">
        <v>586</v>
      </c>
      <c r="C21" s="308"/>
      <c r="D21" s="247"/>
      <c r="E21" s="259"/>
      <c r="F21" s="206"/>
      <c r="G21" s="260"/>
      <c r="H21" s="309"/>
      <c r="I21" s="207"/>
      <c r="J21" s="249"/>
      <c r="K21" s="261"/>
    </row>
    <row r="22" spans="1:11">
      <c r="A22" s="188"/>
      <c r="B22" s="189" t="s">
        <v>591</v>
      </c>
      <c r="C22" s="308"/>
      <c r="D22" s="247"/>
      <c r="E22" s="259"/>
      <c r="F22" s="206"/>
      <c r="G22" s="260"/>
      <c r="H22" s="309"/>
      <c r="I22" s="207"/>
      <c r="J22" s="249"/>
      <c r="K22" s="261"/>
    </row>
    <row r="23" spans="1:11">
      <c r="A23" s="188"/>
      <c r="B23" s="189" t="s">
        <v>592</v>
      </c>
      <c r="C23" s="308"/>
      <c r="D23" s="247"/>
      <c r="E23" s="259"/>
      <c r="F23" s="206"/>
      <c r="G23" s="260"/>
      <c r="H23" s="309"/>
      <c r="I23" s="207"/>
      <c r="J23" s="249"/>
      <c r="K23" s="261"/>
    </row>
    <row r="24" spans="1:11">
      <c r="A24" s="188"/>
      <c r="B24" s="189" t="s">
        <v>593</v>
      </c>
      <c r="C24" s="308"/>
      <c r="D24" s="247"/>
      <c r="E24" s="259"/>
      <c r="F24" s="206"/>
      <c r="G24" s="260"/>
      <c r="H24" s="309"/>
      <c r="I24" s="207"/>
      <c r="J24" s="249"/>
      <c r="K24" s="261"/>
    </row>
    <row r="25" spans="1:11">
      <c r="A25" s="188"/>
      <c r="B25" s="189" t="s">
        <v>594</v>
      </c>
      <c r="C25" s="308"/>
      <c r="D25" s="247"/>
      <c r="E25" s="259"/>
      <c r="F25" s="206"/>
      <c r="G25" s="260"/>
      <c r="H25" s="309"/>
      <c r="I25" s="207"/>
      <c r="J25" s="249"/>
      <c r="K25" s="261"/>
    </row>
    <row r="26" spans="1:11" ht="15" customHeight="1">
      <c r="A26" s="188"/>
      <c r="B26" s="189" t="s">
        <v>595</v>
      </c>
      <c r="C26" s="308"/>
      <c r="D26" s="247">
        <f>Mts!I79</f>
        <v>608.11</v>
      </c>
      <c r="E26" s="259" t="s">
        <v>36</v>
      </c>
      <c r="F26" s="206">
        <v>14621</v>
      </c>
      <c r="G26" s="260" t="s">
        <v>29</v>
      </c>
      <c r="H26" s="309">
        <v>44</v>
      </c>
      <c r="I26" s="207" t="s">
        <v>183</v>
      </c>
      <c r="J26" s="249">
        <f>IF(MID(I26,1,2)=("P."),(ROUND(D26*((F26)+(H26/100)),)),IF(MID(I26,1,2)=("%o"),(ROUND(D26*(((F26)+(H26/100))/1000),)),IF(MID(I26,1,2)=("Ea"),(ROUND(D26*((F26)+(H26/100)),)),ROUND(D26*(((F26)+(H26/100))/100),))))</f>
        <v>88914</v>
      </c>
      <c r="K26" s="261" t="s">
        <v>31</v>
      </c>
    </row>
    <row r="27" spans="1:11" ht="15" customHeight="1">
      <c r="D27" s="492" t="s">
        <v>775</v>
      </c>
      <c r="E27" s="492"/>
      <c r="F27" s="492"/>
      <c r="G27" s="492"/>
      <c r="H27" s="492"/>
      <c r="I27" s="492"/>
      <c r="J27" s="492"/>
      <c r="K27" s="492"/>
    </row>
    <row r="28" spans="1:11" ht="17.25" customHeight="1">
      <c r="A28" s="10">
        <v>5</v>
      </c>
      <c r="B28" s="11" t="s">
        <v>57</v>
      </c>
      <c r="D28" s="330"/>
      <c r="E28" s="16"/>
      <c r="F28" s="14"/>
      <c r="G28" s="32"/>
      <c r="H28" s="38"/>
      <c r="I28" s="15"/>
      <c r="J28" s="33"/>
      <c r="K28" s="34"/>
    </row>
    <row r="29" spans="1:11" ht="15" customHeight="1">
      <c r="B29" s="11" t="s">
        <v>58</v>
      </c>
      <c r="D29" s="330"/>
      <c r="E29" s="16"/>
      <c r="F29" s="14"/>
      <c r="G29" s="32"/>
      <c r="H29" s="38"/>
      <c r="I29" s="15"/>
      <c r="J29" s="33"/>
      <c r="K29" s="34"/>
    </row>
    <row r="30" spans="1:11" ht="15" customHeight="1">
      <c r="B30" s="11" t="s">
        <v>59</v>
      </c>
      <c r="D30" s="330"/>
      <c r="E30" s="16"/>
      <c r="F30" s="14"/>
      <c r="G30" s="32"/>
      <c r="H30" s="38"/>
      <c r="I30" s="15"/>
      <c r="J30" s="33"/>
      <c r="K30" s="34"/>
    </row>
    <row r="31" spans="1:11" ht="15" customHeight="1">
      <c r="B31" s="11" t="s">
        <v>60</v>
      </c>
      <c r="D31" s="31">
        <f>Mts!I85</f>
        <v>444</v>
      </c>
      <c r="E31" s="16" t="s">
        <v>30</v>
      </c>
      <c r="F31" s="14">
        <v>3275</v>
      </c>
      <c r="G31" s="32" t="s">
        <v>29</v>
      </c>
      <c r="H31" s="16">
        <v>50</v>
      </c>
      <c r="I31" s="15" t="s">
        <v>196</v>
      </c>
      <c r="J31" s="33">
        <f>IF(MID(I31,1,2)=("P."),(ROUND(D31*((F31)+(H31/100)),)),IF(MID(I31,1,2)=("%o"),(ROUND(D31*(((F31)+(H31/100))/1000),)),IF(MID(I31,1,2)=("Ea"),(ROUND(D31*((F31)+(H31/100)),)),ROUND(D31*(((F31)+(H31/100))/100),))))</f>
        <v>14543</v>
      </c>
      <c r="K31" s="34" t="s">
        <v>31</v>
      </c>
    </row>
    <row r="32" spans="1:11" ht="15" customHeight="1">
      <c r="D32" s="493" t="s">
        <v>776</v>
      </c>
      <c r="E32" s="493"/>
      <c r="F32" s="493"/>
      <c r="G32" s="493"/>
      <c r="H32" s="493"/>
      <c r="I32" s="493"/>
      <c r="J32" s="493"/>
      <c r="K32" s="493"/>
    </row>
    <row r="33" spans="1:11" ht="15" customHeight="1">
      <c r="A33" s="188">
        <v>6</v>
      </c>
      <c r="B33" s="189" t="s">
        <v>596</v>
      </c>
      <c r="C33" s="189"/>
      <c r="D33" s="247"/>
      <c r="E33" s="259"/>
      <c r="F33" s="206"/>
      <c r="G33" s="260"/>
      <c r="H33" s="309"/>
      <c r="I33" s="207"/>
      <c r="J33" s="249"/>
      <c r="K33" s="261"/>
    </row>
    <row r="34" spans="1:11" ht="15" customHeight="1">
      <c r="A34" s="188"/>
      <c r="B34" s="189" t="s">
        <v>597</v>
      </c>
      <c r="C34" s="189"/>
      <c r="D34" s="247"/>
      <c r="E34" s="259"/>
      <c r="F34" s="206"/>
      <c r="G34" s="260"/>
      <c r="H34" s="309"/>
      <c r="I34" s="207"/>
      <c r="J34" s="249"/>
      <c r="K34" s="261"/>
    </row>
    <row r="35" spans="1:11" ht="15" customHeight="1">
      <c r="A35" s="188"/>
      <c r="B35" s="189" t="s">
        <v>598</v>
      </c>
      <c r="C35" s="189"/>
      <c r="D35" s="391">
        <f>Mts!I95</f>
        <v>770</v>
      </c>
      <c r="E35" s="392" t="s">
        <v>30</v>
      </c>
      <c r="F35" s="393">
        <v>1160</v>
      </c>
      <c r="G35" s="394" t="s">
        <v>29</v>
      </c>
      <c r="H35" s="395">
        <v>6</v>
      </c>
      <c r="I35" s="396" t="s">
        <v>196</v>
      </c>
      <c r="J35" s="397">
        <f>IF(MID(I35,1,2)=("P."),(ROUND(D35*((F35)+(H35/100)),)),IF(MID(I35,1,2)=("%o"),(ROUND(D35*(((F35)+(H35/100))/1000),)),IF(MID(I35,1,2)=("Ea"),(ROUND(D35*((F35)+(H35/100)),)),ROUND(D35*(((F35)+(H35/100))/100),))))</f>
        <v>8932</v>
      </c>
      <c r="K35" s="398" t="s">
        <v>31</v>
      </c>
    </row>
    <row r="36" spans="1:11" ht="15" customHeight="1">
      <c r="D36" s="476" t="s">
        <v>777</v>
      </c>
      <c r="E36" s="476"/>
      <c r="F36" s="476"/>
      <c r="G36" s="476"/>
      <c r="H36" s="476"/>
      <c r="I36" s="476"/>
      <c r="J36" s="476"/>
      <c r="K36" s="476"/>
    </row>
    <row r="37" spans="1:11" ht="15" customHeight="1">
      <c r="A37" s="10">
        <v>7</v>
      </c>
      <c r="B37" s="11" t="s">
        <v>52</v>
      </c>
      <c r="D37" s="17"/>
      <c r="E37" s="15"/>
      <c r="F37" s="15"/>
      <c r="G37" s="14"/>
    </row>
    <row r="38" spans="1:11" ht="15" customHeight="1">
      <c r="B38" s="11" t="s">
        <v>53</v>
      </c>
      <c r="D38" s="17"/>
      <c r="E38" s="15"/>
      <c r="F38" s="15"/>
      <c r="G38" s="14"/>
    </row>
    <row r="39" spans="1:11" ht="15" customHeight="1">
      <c r="B39" s="11" t="s">
        <v>54</v>
      </c>
      <c r="D39" s="45">
        <f>Mts!I100</f>
        <v>112</v>
      </c>
      <c r="E39" s="16" t="s">
        <v>30</v>
      </c>
      <c r="F39" s="14">
        <v>2116</v>
      </c>
      <c r="G39" s="36" t="s">
        <v>29</v>
      </c>
      <c r="H39" s="16">
        <v>41</v>
      </c>
      <c r="I39" s="15" t="s">
        <v>7</v>
      </c>
      <c r="J39" s="33">
        <f>IF(MID(I39,1,2)=("P."),(ROUND(D39*((F39)+(H39/100)),)),IF(MID(I39,1,2)=("%o"),(ROUND(D39*(((F39)+(H39/100))/1000),)),IF(MID(I39,1,2)=("Ea"),(ROUND(D39*((F39)+(H39/100)),)),ROUND(D39*(((F39)+(H39/100))/100),))))</f>
        <v>2370</v>
      </c>
      <c r="K39" s="34" t="s">
        <v>31</v>
      </c>
    </row>
    <row r="40" spans="1:11">
      <c r="D40" s="491" t="s">
        <v>778</v>
      </c>
      <c r="E40" s="491"/>
      <c r="F40" s="491"/>
      <c r="G40" s="491"/>
      <c r="H40" s="491"/>
      <c r="I40" s="491"/>
      <c r="J40" s="491"/>
      <c r="K40" s="491"/>
    </row>
    <row r="41" spans="1:11">
      <c r="A41" s="188">
        <v>8</v>
      </c>
      <c r="B41" s="189" t="s">
        <v>599</v>
      </c>
      <c r="C41" s="189"/>
      <c r="D41" s="399"/>
      <c r="E41" s="259"/>
      <c r="F41" s="206"/>
      <c r="G41" s="260"/>
      <c r="H41" s="309"/>
      <c r="I41" s="207"/>
      <c r="J41" s="249"/>
      <c r="K41" s="261"/>
    </row>
    <row r="42" spans="1:11">
      <c r="A42" s="188"/>
      <c r="B42" s="189" t="s">
        <v>600</v>
      </c>
      <c r="C42" s="189"/>
      <c r="D42" s="247"/>
      <c r="E42" s="259"/>
      <c r="F42" s="206"/>
      <c r="G42" s="260"/>
      <c r="H42" s="309"/>
      <c r="I42" s="207"/>
      <c r="J42" s="249"/>
      <c r="K42" s="261"/>
    </row>
    <row r="43" spans="1:11">
      <c r="A43" s="188"/>
      <c r="B43" s="189" t="s">
        <v>601</v>
      </c>
      <c r="C43" s="189"/>
      <c r="D43" s="247"/>
      <c r="E43" s="259"/>
      <c r="F43" s="206"/>
      <c r="G43" s="260"/>
      <c r="H43" s="309"/>
      <c r="I43" s="207"/>
      <c r="J43" s="249"/>
      <c r="K43" s="261"/>
    </row>
    <row r="44" spans="1:11">
      <c r="A44" s="188"/>
      <c r="B44" s="189" t="s">
        <v>602</v>
      </c>
      <c r="C44" s="189"/>
      <c r="D44" s="189"/>
      <c r="E44" s="189"/>
      <c r="F44" s="189"/>
      <c r="G44" s="189"/>
      <c r="H44" s="189"/>
      <c r="I44" s="189"/>
      <c r="J44" s="189"/>
      <c r="K44" s="189"/>
    </row>
    <row r="45" spans="1:11">
      <c r="A45" s="188"/>
      <c r="B45" s="189" t="s">
        <v>603</v>
      </c>
      <c r="C45" s="189"/>
      <c r="D45" s="247">
        <f>Mts!I105</f>
        <v>86.12</v>
      </c>
      <c r="E45" s="259" t="s">
        <v>30</v>
      </c>
      <c r="F45" s="206">
        <v>674</v>
      </c>
      <c r="G45" s="260" t="s">
        <v>29</v>
      </c>
      <c r="H45" s="309">
        <v>60</v>
      </c>
      <c r="I45" s="207" t="s">
        <v>196</v>
      </c>
      <c r="J45" s="249">
        <f>IF(MID(I45,1,2)=("P."),(ROUND(D45*((F45)+(H45/100)),)),IF(MID(I45,1,2)=("%o"),(ROUND(D45*(((F45)+(H45/100))/1000),)),IF(MID(I45,1,2)=("Ea"),(ROUND(D45*((F45)+(H45/100)),)),ROUND(D45*(((F45)+(H45/100))/100),))))</f>
        <v>581</v>
      </c>
      <c r="K45" s="261" t="s">
        <v>31</v>
      </c>
    </row>
    <row r="46" spans="1:11">
      <c r="B46" s="346"/>
      <c r="C46" s="307"/>
      <c r="D46" s="476" t="s">
        <v>779</v>
      </c>
      <c r="E46" s="476"/>
      <c r="F46" s="476"/>
      <c r="G46" s="476"/>
      <c r="H46" s="476"/>
      <c r="I46" s="476"/>
      <c r="J46" s="476"/>
      <c r="K46" s="476"/>
    </row>
    <row r="47" spans="1:11">
      <c r="A47" s="10">
        <v>9</v>
      </c>
      <c r="B47" s="11" t="s">
        <v>15</v>
      </c>
      <c r="D47" s="17"/>
      <c r="E47" s="15"/>
      <c r="F47" s="15"/>
      <c r="G47" s="14"/>
    </row>
    <row r="48" spans="1:11">
      <c r="B48" s="11" t="s">
        <v>47</v>
      </c>
      <c r="D48" s="35">
        <f>Mts!I118</f>
        <v>2658.6922</v>
      </c>
      <c r="E48" s="16" t="s">
        <v>30</v>
      </c>
      <c r="F48" s="14">
        <v>3015</v>
      </c>
      <c r="G48" s="36" t="s">
        <v>29</v>
      </c>
      <c r="H48" s="16">
        <v>76</v>
      </c>
      <c r="I48" s="15" t="s">
        <v>7</v>
      </c>
      <c r="J48" s="33">
        <f>IF(MID(I48,1,2)=("P."),(ROUND(D48*((F48)+(H48/100)),)),IF(MID(I48,1,2)=("%o"),(ROUND(D48*(((F48)+(H48/100))/1000),)),IF(MID(I48,1,2)=("Ea"),(ROUND(D48*((F48)+(H48/100)),)),ROUND(D48*(((F48)+(H48/100))/100),))))</f>
        <v>80180</v>
      </c>
      <c r="K48" s="34" t="s">
        <v>31</v>
      </c>
    </row>
    <row r="49" spans="1:11">
      <c r="B49" s="345"/>
      <c r="D49" s="476" t="s">
        <v>780</v>
      </c>
      <c r="E49" s="476"/>
      <c r="F49" s="476"/>
      <c r="G49" s="476"/>
      <c r="H49" s="476"/>
      <c r="I49" s="476"/>
      <c r="J49" s="476"/>
      <c r="K49" s="476"/>
    </row>
    <row r="50" spans="1:11">
      <c r="A50" s="186">
        <v>10</v>
      </c>
      <c r="B50" s="1" t="s">
        <v>604</v>
      </c>
      <c r="C50" s="1"/>
      <c r="D50" s="247">
        <f>Mts!I150</f>
        <v>6933.5386000000008</v>
      </c>
      <c r="E50" s="259" t="s">
        <v>30</v>
      </c>
      <c r="F50" s="206">
        <v>1043</v>
      </c>
      <c r="G50" s="260" t="s">
        <v>29</v>
      </c>
      <c r="H50" s="309">
        <v>90</v>
      </c>
      <c r="I50" s="207" t="s">
        <v>196</v>
      </c>
      <c r="J50" s="249">
        <f>IF(MID(I50,1,2)=("P."),(ROUND(D50*((F50)+(H50/100)),)),IF(MID(I50,1,2)=("%o"),(ROUND(D50*(((F50)+(H50/100))/1000),)),IF(MID(I50,1,2)=("Ea"),(ROUND(D50*((F50)+(H50/100)),)),ROUND(D50*(((F50)+(H50/100))/100),))))</f>
        <v>72379</v>
      </c>
      <c r="K50" s="261" t="s">
        <v>31</v>
      </c>
    </row>
    <row r="51" spans="1:11">
      <c r="A51" s="422"/>
      <c r="B51" s="1"/>
      <c r="C51" s="1"/>
      <c r="D51" s="477" t="s">
        <v>781</v>
      </c>
      <c r="E51" s="477"/>
      <c r="F51" s="477"/>
      <c r="G51" s="477"/>
      <c r="H51" s="477"/>
      <c r="I51" s="477"/>
      <c r="J51" s="477"/>
      <c r="K51" s="477"/>
    </row>
    <row r="52" spans="1:11">
      <c r="A52" s="10">
        <v>11</v>
      </c>
      <c r="B52" s="11" t="s">
        <v>42</v>
      </c>
      <c r="D52" s="17"/>
      <c r="E52" s="16"/>
      <c r="F52" s="46"/>
      <c r="G52" s="48"/>
      <c r="H52" s="47"/>
      <c r="I52" s="15"/>
      <c r="J52" s="46"/>
      <c r="K52" s="48"/>
    </row>
    <row r="53" spans="1:11" ht="16.5" customHeight="1">
      <c r="B53" s="11" t="s">
        <v>43</v>
      </c>
      <c r="D53" s="17"/>
      <c r="E53" s="16"/>
      <c r="F53" s="46"/>
      <c r="G53" s="48"/>
      <c r="H53" s="47"/>
      <c r="I53" s="15"/>
      <c r="J53" s="46"/>
      <c r="K53" s="48"/>
    </row>
    <row r="54" spans="1:11">
      <c r="B54" s="11" t="s">
        <v>44</v>
      </c>
      <c r="D54" s="17"/>
      <c r="E54" s="16"/>
      <c r="F54" s="46"/>
      <c r="G54" s="48"/>
      <c r="H54" s="47"/>
      <c r="I54" s="15"/>
      <c r="J54" s="46"/>
      <c r="K54" s="48"/>
    </row>
    <row r="55" spans="1:11">
      <c r="B55" s="11" t="s">
        <v>25</v>
      </c>
      <c r="D55" s="17"/>
      <c r="E55" s="16"/>
      <c r="F55" s="46"/>
      <c r="G55" s="48"/>
      <c r="H55" s="47"/>
      <c r="I55" s="15"/>
      <c r="J55" s="46"/>
      <c r="K55" s="48"/>
    </row>
    <row r="56" spans="1:11">
      <c r="B56" s="11" t="s">
        <v>26</v>
      </c>
      <c r="D56" s="17"/>
      <c r="E56" s="16"/>
      <c r="F56" s="46"/>
      <c r="G56" s="48"/>
      <c r="H56" s="47"/>
      <c r="I56" s="15"/>
      <c r="J56" s="46"/>
      <c r="K56" s="48"/>
    </row>
    <row r="57" spans="1:11">
      <c r="B57" s="11" t="s">
        <v>27</v>
      </c>
      <c r="D57" s="17"/>
      <c r="E57" s="16"/>
      <c r="F57" s="46"/>
      <c r="G57" s="48"/>
      <c r="H57" s="47"/>
      <c r="I57" s="15"/>
      <c r="J57" s="46"/>
      <c r="K57" s="48"/>
    </row>
    <row r="58" spans="1:11">
      <c r="B58" s="11" t="s">
        <v>49</v>
      </c>
      <c r="D58" s="31">
        <f>Mts!I154</f>
        <v>50.5</v>
      </c>
      <c r="E58" s="16" t="s">
        <v>28</v>
      </c>
      <c r="F58" s="46">
        <v>228</v>
      </c>
      <c r="G58" s="41" t="s">
        <v>29</v>
      </c>
      <c r="H58" s="47">
        <v>90</v>
      </c>
      <c r="I58" s="15" t="s">
        <v>18</v>
      </c>
      <c r="J58" s="33">
        <f>IF(MID(I58,1,2)=("P."),(ROUND(D58*((F58)+(H58/100)),)),IF(MID(I58,1,2)=("%o"),(ROUND(D58*(((F58)+(H58/100))/1000),)),IF(MID(I58,1,2)=("Ea"),(ROUND(D58*((F58)+(H58/100)),)),ROUND(D58*(((F58)+(H58/100))/100),))))</f>
        <v>11559</v>
      </c>
      <c r="K58" s="34" t="s">
        <v>31</v>
      </c>
    </row>
    <row r="59" spans="1:11">
      <c r="B59" s="345"/>
      <c r="D59" s="476" t="s">
        <v>782</v>
      </c>
      <c r="E59" s="476"/>
      <c r="F59" s="476"/>
      <c r="G59" s="476"/>
      <c r="H59" s="476"/>
      <c r="I59" s="476"/>
      <c r="J59" s="476"/>
      <c r="K59" s="476"/>
    </row>
    <row r="60" spans="1:11">
      <c r="A60" s="188">
        <v>12</v>
      </c>
      <c r="B60" s="172" t="s">
        <v>302</v>
      </c>
      <c r="C60" s="308"/>
      <c r="D60" s="247"/>
      <c r="E60" s="259"/>
      <c r="F60" s="206"/>
      <c r="G60" s="260"/>
      <c r="H60" s="309"/>
      <c r="I60" s="207"/>
      <c r="J60" s="249"/>
      <c r="K60" s="261"/>
    </row>
    <row r="61" spans="1:11" ht="15" customHeight="1">
      <c r="A61" s="188"/>
      <c r="B61" s="172" t="s">
        <v>315</v>
      </c>
      <c r="C61" s="308"/>
      <c r="D61" s="247"/>
      <c r="E61" s="259"/>
      <c r="F61" s="206"/>
      <c r="G61" s="260"/>
      <c r="H61" s="309"/>
      <c r="I61" s="207"/>
      <c r="J61" s="249"/>
      <c r="K61" s="261"/>
    </row>
    <row r="62" spans="1:11" ht="15" customHeight="1">
      <c r="A62" s="188"/>
      <c r="B62" s="172" t="s">
        <v>316</v>
      </c>
      <c r="C62" s="308"/>
      <c r="D62" s="247"/>
      <c r="E62" s="259"/>
      <c r="F62" s="206"/>
      <c r="G62" s="260"/>
      <c r="H62" s="309"/>
      <c r="I62" s="207"/>
      <c r="J62" s="249"/>
      <c r="K62" s="261"/>
    </row>
    <row r="63" spans="1:11" ht="15" customHeight="1">
      <c r="A63" s="188"/>
      <c r="B63" s="172" t="s">
        <v>317</v>
      </c>
      <c r="C63" s="308"/>
      <c r="D63" s="247"/>
      <c r="E63" s="259"/>
      <c r="F63" s="206"/>
      <c r="G63" s="260"/>
      <c r="H63" s="309"/>
      <c r="I63" s="207"/>
      <c r="J63" s="249"/>
      <c r="K63" s="261"/>
    </row>
    <row r="64" spans="1:11" ht="15" customHeight="1">
      <c r="A64" s="188"/>
      <c r="B64" s="172" t="s">
        <v>318</v>
      </c>
      <c r="C64" s="308"/>
      <c r="D64" s="247"/>
      <c r="E64" s="259"/>
      <c r="F64" s="206"/>
      <c r="G64" s="260"/>
      <c r="H64" s="309"/>
      <c r="I64" s="207"/>
      <c r="J64" s="249"/>
      <c r="K64" s="261"/>
    </row>
    <row r="65" spans="1:11" ht="15" customHeight="1">
      <c r="A65" s="188"/>
      <c r="B65" s="172" t="s">
        <v>319</v>
      </c>
      <c r="C65" s="308"/>
      <c r="D65" s="189"/>
      <c r="E65" s="189"/>
      <c r="F65" s="189"/>
      <c r="G65" s="189"/>
      <c r="H65" s="189"/>
      <c r="I65" s="189"/>
      <c r="J65" s="189"/>
      <c r="K65" s="189"/>
    </row>
    <row r="66" spans="1:11" ht="15" customHeight="1">
      <c r="A66" s="188"/>
      <c r="B66" s="172" t="s">
        <v>320</v>
      </c>
      <c r="C66" s="308"/>
      <c r="D66" s="247"/>
      <c r="E66" s="259"/>
      <c r="F66" s="206"/>
      <c r="G66" s="260"/>
      <c r="H66" s="309"/>
      <c r="I66" s="207"/>
      <c r="J66" s="249"/>
      <c r="K66" s="261"/>
    </row>
    <row r="67" spans="1:11" ht="15" customHeight="1">
      <c r="A67" s="188"/>
      <c r="B67" s="172" t="s">
        <v>321</v>
      </c>
      <c r="C67" s="308"/>
      <c r="D67" s="247"/>
      <c r="E67" s="259"/>
      <c r="F67" s="206"/>
      <c r="G67" s="260"/>
      <c r="H67" s="309"/>
      <c r="I67" s="207"/>
      <c r="J67" s="249"/>
      <c r="K67" s="261"/>
    </row>
    <row r="68" spans="1:11" ht="15" customHeight="1">
      <c r="A68" s="188"/>
      <c r="B68" s="172" t="s">
        <v>322</v>
      </c>
      <c r="C68" s="189"/>
      <c r="D68" s="247">
        <f>Mts!I161</f>
        <v>129.5</v>
      </c>
      <c r="E68" s="259" t="s">
        <v>30</v>
      </c>
      <c r="F68" s="206">
        <v>706</v>
      </c>
      <c r="G68" s="260" t="s">
        <v>29</v>
      </c>
      <c r="H68" s="309">
        <v>23</v>
      </c>
      <c r="I68" s="207" t="s">
        <v>16</v>
      </c>
      <c r="J68" s="249">
        <f>IF(MID(I68,1,2)=("P."),(ROUND(D68*((F68)+(H68/100)),)),IF(MID(I68,1,2)=("%o"),(ROUND(D68*(((F68)+(H68/100))/1000),)),IF(MID(I68,1,2)=("Ea"),(ROUND(D68*((F68)+(H68/100)),)),ROUND(D68*(((F68)+(H68/100))/100),))))</f>
        <v>91457</v>
      </c>
      <c r="K68" s="261" t="s">
        <v>31</v>
      </c>
    </row>
    <row r="69" spans="1:11" ht="15" customHeight="1">
      <c r="B69" s="346"/>
      <c r="C69" s="346"/>
      <c r="D69" s="476" t="s">
        <v>783</v>
      </c>
      <c r="E69" s="476"/>
      <c r="F69" s="476"/>
      <c r="G69" s="476"/>
      <c r="H69" s="476"/>
      <c r="I69" s="476"/>
      <c r="J69" s="476"/>
      <c r="K69" s="476"/>
    </row>
    <row r="70" spans="1:11" ht="15" customHeight="1">
      <c r="A70" s="188">
        <v>13</v>
      </c>
      <c r="B70" s="189" t="s">
        <v>605</v>
      </c>
      <c r="C70" s="189"/>
      <c r="D70" s="204"/>
      <c r="E70" s="205"/>
      <c r="F70" s="206"/>
      <c r="G70" s="207"/>
      <c r="H70" s="205"/>
      <c r="I70" s="207"/>
      <c r="J70" s="206"/>
      <c r="K70" s="205"/>
    </row>
    <row r="71" spans="1:11">
      <c r="A71" s="188"/>
      <c r="B71" s="189" t="s">
        <v>606</v>
      </c>
      <c r="C71" s="189"/>
      <c r="D71" s="247">
        <f>Mts!I164</f>
        <v>20</v>
      </c>
      <c r="E71" s="259" t="s">
        <v>245</v>
      </c>
      <c r="F71" s="206">
        <v>1786</v>
      </c>
      <c r="G71" s="260" t="s">
        <v>29</v>
      </c>
      <c r="H71" s="309">
        <v>13</v>
      </c>
      <c r="I71" s="207" t="s">
        <v>232</v>
      </c>
      <c r="J71" s="249">
        <f>IF(MID(I71,1,2)=("P."),(ROUND(D71*((F71)+(H71/100)),)),IF(MID(I71,1,2)=("%o"),(ROUND(D71*(((F71)+(H71/100))/1000),)),IF(MID(I71,1,2)=("Ea"),(ROUND(D71*((F71)+(H71/100)),)),ROUND(D71*(((F71)+(H71/100))/100),))))</f>
        <v>35723</v>
      </c>
      <c r="K71" s="261" t="s">
        <v>31</v>
      </c>
    </row>
    <row r="72" spans="1:11">
      <c r="A72" s="188"/>
      <c r="B72" s="189"/>
      <c r="C72" s="189"/>
      <c r="D72" s="477" t="s">
        <v>784</v>
      </c>
      <c r="E72" s="477"/>
      <c r="F72" s="477"/>
      <c r="G72" s="477"/>
      <c r="H72" s="477"/>
      <c r="I72" s="477"/>
      <c r="J72" s="477"/>
      <c r="K72" s="477"/>
    </row>
    <row r="73" spans="1:11">
      <c r="E73" s="15"/>
      <c r="F73" s="15"/>
      <c r="G73" s="14"/>
      <c r="I73" s="17" t="s">
        <v>48</v>
      </c>
      <c r="J73" s="42">
        <f>SUM(J10:J71)</f>
        <v>434459</v>
      </c>
      <c r="K73" s="43" t="s">
        <v>31</v>
      </c>
    </row>
    <row r="74" spans="1:11">
      <c r="D74" s="2" t="s">
        <v>738</v>
      </c>
      <c r="E74" s="15"/>
      <c r="F74" s="15"/>
      <c r="G74" s="14"/>
      <c r="I74" s="17"/>
      <c r="J74" s="343"/>
      <c r="K74" s="96"/>
    </row>
    <row r="75" spans="1:11">
      <c r="E75" s="15"/>
      <c r="F75" s="15"/>
      <c r="G75" s="14"/>
      <c r="I75" s="17" t="s">
        <v>48</v>
      </c>
      <c r="J75" s="42"/>
      <c r="K75" s="43"/>
    </row>
    <row r="76" spans="1:11">
      <c r="A76" s="49"/>
      <c r="B76" s="50"/>
      <c r="C76" s="50"/>
      <c r="D76" s="51"/>
      <c r="E76" s="57"/>
      <c r="F76" s="53"/>
      <c r="G76" s="58"/>
      <c r="H76" s="310"/>
      <c r="I76" s="54"/>
      <c r="J76" s="55"/>
      <c r="K76" s="56"/>
    </row>
    <row r="77" spans="1:11">
      <c r="B77" s="3" t="s">
        <v>607</v>
      </c>
      <c r="D77" s="11"/>
    </row>
    <row r="78" spans="1:11">
      <c r="A78" s="4">
        <v>1</v>
      </c>
      <c r="B78" s="11" t="s">
        <v>226</v>
      </c>
      <c r="C78" s="317"/>
      <c r="D78" s="318"/>
      <c r="E78" s="16"/>
      <c r="F78" s="319"/>
      <c r="G78" s="320"/>
      <c r="H78" s="321"/>
      <c r="I78" s="322"/>
      <c r="J78" s="323"/>
    </row>
    <row r="79" spans="1:11">
      <c r="A79" s="4"/>
      <c r="B79" s="324" t="s">
        <v>227</v>
      </c>
      <c r="C79" s="317"/>
      <c r="D79" s="318"/>
      <c r="E79" s="16"/>
      <c r="F79" s="319"/>
      <c r="G79" s="320"/>
      <c r="H79" s="321"/>
      <c r="I79" s="322"/>
      <c r="J79" s="323"/>
    </row>
    <row r="80" spans="1:11">
      <c r="A80" s="4"/>
      <c r="B80" s="324" t="s">
        <v>222</v>
      </c>
      <c r="C80" s="317"/>
      <c r="D80" s="318"/>
      <c r="E80" s="16"/>
      <c r="F80" s="319"/>
      <c r="G80" s="320"/>
      <c r="H80" s="321"/>
      <c r="I80" s="322"/>
      <c r="J80" s="323"/>
    </row>
    <row r="81" spans="1:11">
      <c r="A81" s="4"/>
      <c r="B81" s="324" t="s">
        <v>223</v>
      </c>
      <c r="C81" s="317"/>
      <c r="D81" s="318"/>
      <c r="E81" s="16"/>
      <c r="F81" s="319"/>
      <c r="G81" s="320"/>
      <c r="H81" s="321"/>
      <c r="I81" s="322"/>
      <c r="J81" s="323"/>
    </row>
    <row r="82" spans="1:11">
      <c r="A82" s="4"/>
      <c r="B82" s="324" t="s">
        <v>224</v>
      </c>
      <c r="C82" s="317"/>
      <c r="D82" s="318"/>
      <c r="E82" s="16"/>
      <c r="F82" s="319"/>
      <c r="G82" s="320"/>
      <c r="H82" s="321"/>
      <c r="I82" s="322"/>
      <c r="J82" s="323"/>
    </row>
    <row r="83" spans="1:11">
      <c r="A83" s="4"/>
      <c r="B83" s="324" t="s">
        <v>225</v>
      </c>
      <c r="C83" s="317"/>
      <c r="D83" s="311">
        <f>Mts!I179</f>
        <v>421.45439999999996</v>
      </c>
      <c r="E83" s="52" t="s">
        <v>30</v>
      </c>
      <c r="F83" s="53"/>
      <c r="G83" s="312"/>
      <c r="H83" s="310"/>
      <c r="I83" s="54" t="s">
        <v>16</v>
      </c>
      <c r="J83" s="55"/>
      <c r="K83" s="56"/>
    </row>
    <row r="84" spans="1:11">
      <c r="A84" s="4"/>
      <c r="B84" s="324"/>
      <c r="C84" s="317"/>
      <c r="D84" s="311"/>
      <c r="E84" s="52"/>
      <c r="F84" s="53"/>
      <c r="G84" s="312"/>
      <c r="H84" s="310"/>
      <c r="I84" s="54"/>
      <c r="J84" s="55"/>
      <c r="K84" s="56"/>
    </row>
    <row r="85" spans="1:11">
      <c r="A85" s="186">
        <v>2</v>
      </c>
      <c r="B85" s="408" t="s">
        <v>609</v>
      </c>
      <c r="C85" s="308"/>
      <c r="D85" s="409"/>
      <c r="E85" s="192"/>
      <c r="F85" s="287"/>
      <c r="G85" s="314"/>
      <c r="H85" s="315"/>
      <c r="I85" s="289"/>
      <c r="J85" s="316"/>
      <c r="K85" s="223"/>
    </row>
    <row r="86" spans="1:11">
      <c r="A86" s="186"/>
      <c r="B86" s="308" t="s">
        <v>610</v>
      </c>
      <c r="C86" s="308"/>
      <c r="D86" s="409"/>
      <c r="E86" s="192"/>
      <c r="F86" s="287"/>
      <c r="G86" s="314"/>
      <c r="H86" s="315"/>
      <c r="I86" s="289"/>
      <c r="J86" s="316"/>
      <c r="K86" s="223"/>
    </row>
    <row r="87" spans="1:11">
      <c r="A87" s="186"/>
      <c r="B87" s="308" t="s">
        <v>611</v>
      </c>
      <c r="C87" s="308"/>
      <c r="D87" s="1"/>
      <c r="E87" s="1"/>
      <c r="F87" s="1"/>
      <c r="G87" s="1"/>
      <c r="H87" s="1"/>
      <c r="I87" s="1"/>
      <c r="J87" s="1"/>
      <c r="K87" s="1"/>
    </row>
    <row r="88" spans="1:11">
      <c r="A88" s="186"/>
      <c r="B88" s="308" t="s">
        <v>612</v>
      </c>
      <c r="C88" s="308"/>
      <c r="D88" s="409"/>
      <c r="E88" s="192"/>
      <c r="F88" s="287"/>
      <c r="G88" s="314"/>
      <c r="H88" s="315"/>
      <c r="I88" s="289"/>
      <c r="J88" s="316"/>
      <c r="K88" s="223"/>
    </row>
    <row r="89" spans="1:11">
      <c r="A89" s="186"/>
      <c r="B89" s="308" t="s">
        <v>613</v>
      </c>
      <c r="C89" s="308"/>
      <c r="D89" s="1"/>
      <c r="E89" s="1"/>
      <c r="F89" s="1"/>
      <c r="G89" s="1"/>
      <c r="H89" s="192"/>
      <c r="I89" s="1"/>
      <c r="J89" s="1"/>
      <c r="K89" s="1"/>
    </row>
    <row r="90" spans="1:11">
      <c r="A90" s="186"/>
      <c r="B90" s="308" t="s">
        <v>614</v>
      </c>
      <c r="C90" s="308"/>
      <c r="D90" s="313">
        <f>Mts!I182</f>
        <v>20</v>
      </c>
      <c r="E90" s="192" t="s">
        <v>30</v>
      </c>
      <c r="F90" s="287"/>
      <c r="G90" s="314"/>
      <c r="H90" s="315"/>
      <c r="I90" s="289" t="s">
        <v>16</v>
      </c>
      <c r="J90" s="316"/>
      <c r="K90" s="223"/>
    </row>
    <row r="91" spans="1:11">
      <c r="A91" s="4"/>
      <c r="B91" s="324"/>
      <c r="C91" s="317"/>
      <c r="D91" s="311"/>
      <c r="E91" s="52"/>
      <c r="F91" s="53"/>
      <c r="G91" s="312"/>
      <c r="H91" s="310"/>
      <c r="I91" s="54"/>
      <c r="J91" s="55"/>
      <c r="K91" s="56"/>
    </row>
    <row r="92" spans="1:11">
      <c r="A92" s="188">
        <v>3</v>
      </c>
      <c r="B92" s="1" t="s">
        <v>209</v>
      </c>
      <c r="C92" s="189"/>
      <c r="D92" s="325"/>
      <c r="E92" s="205"/>
      <c r="F92" s="206"/>
      <c r="G92" s="248"/>
      <c r="H92" s="309"/>
      <c r="I92" s="207"/>
      <c r="J92" s="249"/>
      <c r="K92" s="333"/>
    </row>
    <row r="93" spans="1:11">
      <c r="A93" s="189"/>
      <c r="B93" s="189" t="s">
        <v>210</v>
      </c>
      <c r="C93" s="189"/>
      <c r="D93" s="325"/>
      <c r="E93" s="205"/>
      <c r="F93" s="206"/>
      <c r="G93" s="248"/>
      <c r="H93" s="309"/>
      <c r="I93" s="207"/>
      <c r="J93" s="249"/>
      <c r="K93" s="333"/>
    </row>
    <row r="94" spans="1:11">
      <c r="A94" s="189"/>
      <c r="B94" s="189" t="s">
        <v>211</v>
      </c>
      <c r="C94" s="189"/>
      <c r="D94" s="325"/>
      <c r="E94" s="205"/>
      <c r="F94" s="206"/>
      <c r="G94" s="248"/>
      <c r="H94" s="309"/>
      <c r="I94" s="207"/>
      <c r="J94" s="249"/>
      <c r="K94" s="333"/>
    </row>
    <row r="95" spans="1:11">
      <c r="A95" s="189"/>
      <c r="B95" s="189" t="s">
        <v>212</v>
      </c>
      <c r="C95" s="189"/>
      <c r="D95" s="325"/>
      <c r="E95" s="205"/>
      <c r="F95" s="206"/>
      <c r="G95" s="248"/>
      <c r="H95" s="309"/>
      <c r="I95" s="207"/>
      <c r="J95" s="249"/>
      <c r="K95" s="333"/>
    </row>
    <row r="96" spans="1:11">
      <c r="A96" s="189"/>
      <c r="B96" s="189" t="s">
        <v>213</v>
      </c>
      <c r="C96" s="189"/>
      <c r="D96" s="325"/>
      <c r="E96" s="205"/>
      <c r="F96" s="206"/>
      <c r="G96" s="248"/>
      <c r="H96" s="309"/>
      <c r="I96" s="207"/>
      <c r="J96" s="249"/>
      <c r="K96" s="333"/>
    </row>
    <row r="97" spans="1:11">
      <c r="A97" s="189"/>
      <c r="B97" s="189" t="s">
        <v>214</v>
      </c>
      <c r="C97" s="189"/>
      <c r="D97" s="325"/>
      <c r="E97" s="205"/>
      <c r="F97" s="206"/>
      <c r="G97" s="248"/>
      <c r="H97" s="309"/>
      <c r="I97" s="207"/>
      <c r="J97" s="249"/>
      <c r="K97" s="333"/>
    </row>
    <row r="98" spans="1:11">
      <c r="A98" s="189"/>
      <c r="B98" s="189" t="s">
        <v>215</v>
      </c>
      <c r="C98" s="189"/>
      <c r="D98" s="409"/>
      <c r="E98" s="205"/>
      <c r="F98" s="206"/>
      <c r="G98" s="248"/>
      <c r="H98" s="309"/>
      <c r="I98" s="207"/>
      <c r="J98" s="249"/>
      <c r="K98" s="261"/>
    </row>
    <row r="99" spans="1:11">
      <c r="A99" s="188"/>
      <c r="B99" s="189" t="s">
        <v>216</v>
      </c>
      <c r="C99" s="189"/>
      <c r="D99" s="325"/>
      <c r="E99" s="205"/>
      <c r="F99" s="206"/>
      <c r="G99" s="248"/>
      <c r="H99" s="309"/>
      <c r="I99" s="207"/>
      <c r="J99" s="249"/>
      <c r="K99" s="223"/>
    </row>
    <row r="100" spans="1:11">
      <c r="A100" s="188"/>
      <c r="B100" s="189" t="s">
        <v>217</v>
      </c>
      <c r="C100" s="189"/>
      <c r="D100" s="325"/>
      <c r="E100" s="205"/>
      <c r="F100" s="206"/>
      <c r="G100" s="248"/>
      <c r="H100" s="309"/>
      <c r="I100" s="207"/>
      <c r="J100" s="249"/>
      <c r="K100" s="223"/>
    </row>
    <row r="101" spans="1:11">
      <c r="A101" s="188"/>
      <c r="B101" s="189" t="s">
        <v>218</v>
      </c>
      <c r="C101" s="189"/>
      <c r="D101" s="325"/>
      <c r="E101" s="205"/>
      <c r="F101" s="206"/>
      <c r="G101" s="248"/>
      <c r="H101" s="309"/>
      <c r="I101" s="207"/>
      <c r="J101" s="249"/>
      <c r="K101" s="223"/>
    </row>
    <row r="102" spans="1:11">
      <c r="A102" s="188"/>
      <c r="B102" s="189" t="s">
        <v>219</v>
      </c>
      <c r="C102" s="189"/>
      <c r="D102" s="313">
        <f>Mts!I185</f>
        <v>14</v>
      </c>
      <c r="E102" s="192" t="s">
        <v>30</v>
      </c>
      <c r="F102" s="287"/>
      <c r="G102" s="314"/>
      <c r="H102" s="315"/>
      <c r="I102" s="289" t="s">
        <v>16</v>
      </c>
      <c r="J102" s="316"/>
      <c r="K102" s="223"/>
    </row>
    <row r="103" spans="1:11">
      <c r="A103" s="4"/>
      <c r="B103" s="324"/>
      <c r="C103" s="317"/>
      <c r="D103" s="311"/>
      <c r="E103" s="52"/>
      <c r="F103" s="53"/>
      <c r="G103" s="312"/>
      <c r="H103" s="310"/>
      <c r="I103" s="54"/>
      <c r="J103" s="55"/>
      <c r="K103" s="56"/>
    </row>
    <row r="104" spans="1:11">
      <c r="A104" s="186">
        <v>4</v>
      </c>
      <c r="B104" s="11" t="s">
        <v>615</v>
      </c>
      <c r="C104" s="189"/>
      <c r="D104" s="409"/>
      <c r="E104" s="205"/>
      <c r="F104" s="206"/>
      <c r="G104" s="248"/>
      <c r="H104" s="309"/>
      <c r="I104" s="207"/>
      <c r="J104" s="249"/>
      <c r="K104" s="261"/>
    </row>
    <row r="105" spans="1:11">
      <c r="A105" s="186"/>
      <c r="B105" s="11" t="s">
        <v>616</v>
      </c>
      <c r="C105" s="189"/>
      <c r="D105" s="1"/>
      <c r="E105" s="1"/>
      <c r="F105" s="1"/>
      <c r="G105" s="1"/>
      <c r="H105" s="1"/>
      <c r="I105" s="1"/>
      <c r="J105" s="1"/>
      <c r="K105" s="1"/>
    </row>
    <row r="106" spans="1:11">
      <c r="A106" s="186"/>
      <c r="B106" s="11" t="s">
        <v>617</v>
      </c>
      <c r="C106" s="189"/>
      <c r="D106" s="409"/>
      <c r="E106" s="205"/>
      <c r="F106" s="206"/>
      <c r="G106" s="248"/>
      <c r="H106" s="309"/>
      <c r="I106" s="207"/>
      <c r="J106" s="249"/>
      <c r="K106" s="261"/>
    </row>
    <row r="107" spans="1:11">
      <c r="A107" s="186"/>
      <c r="B107" s="11" t="s">
        <v>618</v>
      </c>
      <c r="C107" s="189"/>
      <c r="D107" s="409"/>
      <c r="E107" s="205"/>
      <c r="F107" s="206"/>
      <c r="G107" s="248"/>
      <c r="H107" s="309"/>
      <c r="I107" s="207"/>
      <c r="J107" s="249"/>
      <c r="K107" s="261"/>
    </row>
    <row r="108" spans="1:11">
      <c r="A108" s="186"/>
      <c r="B108" s="1" t="s">
        <v>619</v>
      </c>
      <c r="C108" s="189"/>
      <c r="D108" s="409"/>
      <c r="E108" s="205"/>
      <c r="F108" s="206"/>
      <c r="G108" s="248"/>
      <c r="H108" s="309"/>
      <c r="I108" s="207"/>
      <c r="J108" s="249"/>
      <c r="K108" s="261"/>
    </row>
    <row r="109" spans="1:11">
      <c r="A109" s="186"/>
      <c r="B109" s="1" t="s">
        <v>620</v>
      </c>
      <c r="C109" s="189"/>
      <c r="D109" s="409"/>
      <c r="E109" s="205"/>
      <c r="F109" s="206"/>
      <c r="G109" s="248"/>
      <c r="H109" s="309"/>
      <c r="I109" s="207"/>
      <c r="J109" s="249"/>
      <c r="K109" s="261"/>
    </row>
    <row r="110" spans="1:11">
      <c r="A110" s="186"/>
      <c r="B110" s="1" t="s">
        <v>621</v>
      </c>
      <c r="C110" s="189"/>
      <c r="D110" s="409">
        <f>Mts!I188</f>
        <v>112.5</v>
      </c>
      <c r="E110" s="205" t="s">
        <v>30</v>
      </c>
      <c r="F110" s="206"/>
      <c r="G110" s="248"/>
      <c r="H110" s="309"/>
      <c r="I110" s="207" t="s">
        <v>16</v>
      </c>
      <c r="J110" s="249"/>
      <c r="K110" s="261"/>
    </row>
    <row r="111" spans="1:11">
      <c r="D111" s="311"/>
      <c r="E111" s="52"/>
      <c r="F111" s="53"/>
      <c r="G111" s="312"/>
      <c r="H111" s="310"/>
      <c r="I111" s="54"/>
      <c r="J111" s="55"/>
      <c r="K111" s="56"/>
    </row>
    <row r="112" spans="1:11">
      <c r="A112" s="188">
        <v>5</v>
      </c>
      <c r="B112" s="1" t="s">
        <v>622</v>
      </c>
      <c r="C112" s="189"/>
      <c r="D112" s="409"/>
      <c r="E112" s="205"/>
      <c r="F112" s="206"/>
      <c r="G112" s="248"/>
      <c r="H112" s="309"/>
      <c r="I112" s="207"/>
      <c r="J112" s="249"/>
      <c r="K112" s="261"/>
    </row>
    <row r="113" spans="1:11">
      <c r="A113" s="188"/>
      <c r="B113" s="1" t="s">
        <v>623</v>
      </c>
      <c r="C113" s="189"/>
      <c r="D113" s="409"/>
      <c r="E113" s="205"/>
      <c r="F113" s="206"/>
      <c r="G113" s="248"/>
      <c r="H113" s="309"/>
      <c r="I113" s="207"/>
      <c r="J113" s="249"/>
      <c r="K113" s="261"/>
    </row>
    <row r="114" spans="1:11">
      <c r="A114" s="188"/>
      <c r="B114" s="1" t="s">
        <v>624</v>
      </c>
      <c r="C114" s="189"/>
      <c r="D114" s="409"/>
      <c r="E114" s="205"/>
      <c r="F114" s="206"/>
      <c r="G114" s="248"/>
      <c r="H114" s="309"/>
      <c r="I114" s="207"/>
      <c r="J114" s="249"/>
      <c r="K114" s="261"/>
    </row>
    <row r="115" spans="1:11">
      <c r="A115" s="188"/>
      <c r="B115" s="1" t="s">
        <v>625</v>
      </c>
      <c r="C115" s="189"/>
      <c r="D115" s="409"/>
      <c r="E115" s="205"/>
      <c r="F115" s="206"/>
      <c r="G115" s="248"/>
      <c r="H115" s="309"/>
      <c r="I115" s="207"/>
      <c r="J115" s="249"/>
      <c r="K115" s="261"/>
    </row>
    <row r="116" spans="1:11">
      <c r="A116" s="188"/>
      <c r="B116" s="1" t="s">
        <v>626</v>
      </c>
      <c r="C116" s="189"/>
      <c r="D116" s="313">
        <f>Mts!I196</f>
        <v>67</v>
      </c>
      <c r="E116" s="300" t="s">
        <v>30</v>
      </c>
      <c r="F116" s="287"/>
      <c r="G116" s="314"/>
      <c r="H116" s="315"/>
      <c r="I116" s="289" t="s">
        <v>16</v>
      </c>
      <c r="J116" s="316"/>
      <c r="K116" s="223"/>
    </row>
    <row r="117" spans="1:11">
      <c r="D117" s="311"/>
      <c r="E117" s="52"/>
      <c r="F117" s="53"/>
      <c r="G117" s="312"/>
      <c r="H117" s="310"/>
      <c r="I117" s="54"/>
      <c r="J117" s="55"/>
      <c r="K117" s="56"/>
    </row>
    <row r="118" spans="1:11">
      <c r="A118" s="189">
        <v>6</v>
      </c>
      <c r="B118" s="189" t="s">
        <v>634</v>
      </c>
      <c r="C118" s="308"/>
      <c r="D118" s="409"/>
      <c r="E118" s="192"/>
      <c r="F118" s="287"/>
      <c r="G118" s="314"/>
      <c r="H118" s="315"/>
      <c r="I118" s="289"/>
      <c r="J118" s="316"/>
      <c r="K118" s="223"/>
    </row>
    <row r="119" spans="1:11">
      <c r="A119" s="189"/>
      <c r="B119" s="189" t="s">
        <v>635</v>
      </c>
      <c r="C119" s="308"/>
      <c r="D119" s="189"/>
      <c r="E119" s="189"/>
      <c r="F119" s="189"/>
      <c r="G119" s="189"/>
      <c r="H119" s="189"/>
      <c r="I119" s="189"/>
      <c r="J119" s="189"/>
      <c r="K119" s="189"/>
    </row>
    <row r="120" spans="1:11">
      <c r="A120" s="189"/>
      <c r="B120" s="189" t="s">
        <v>636</v>
      </c>
      <c r="C120" s="308"/>
      <c r="D120" s="204"/>
      <c r="E120" s="205"/>
      <c r="F120" s="206"/>
      <c r="G120" s="207"/>
      <c r="H120" s="205"/>
      <c r="I120" s="207"/>
      <c r="J120" s="206"/>
      <c r="K120" s="205"/>
    </row>
    <row r="121" spans="1:11">
      <c r="A121" s="189"/>
      <c r="B121" s="189" t="s">
        <v>637</v>
      </c>
      <c r="C121" s="189"/>
      <c r="D121" s="409"/>
      <c r="E121" s="205"/>
      <c r="F121" s="206"/>
      <c r="G121" s="248"/>
      <c r="H121" s="309"/>
      <c r="I121" s="207"/>
      <c r="J121" s="249"/>
      <c r="K121" s="261"/>
    </row>
    <row r="122" spans="1:11" ht="15" customHeight="1">
      <c r="A122" s="189"/>
      <c r="B122" s="189" t="s">
        <v>638</v>
      </c>
      <c r="C122" s="189"/>
      <c r="D122" s="313">
        <v>1</v>
      </c>
      <c r="E122" s="192" t="s">
        <v>530</v>
      </c>
      <c r="F122" s="356"/>
      <c r="G122" s="314"/>
      <c r="H122" s="315"/>
      <c r="I122" s="289" t="s">
        <v>639</v>
      </c>
      <c r="J122" s="316"/>
      <c r="K122" s="223"/>
    </row>
    <row r="123" spans="1:11" ht="15" customHeight="1">
      <c r="A123" s="390"/>
      <c r="B123" s="390"/>
      <c r="C123" s="390"/>
      <c r="D123" s="407"/>
      <c r="E123" s="400"/>
      <c r="F123" s="401"/>
      <c r="G123" s="402"/>
      <c r="H123" s="403"/>
      <c r="I123" s="404"/>
      <c r="J123" s="405"/>
      <c r="K123" s="406"/>
    </row>
    <row r="124" spans="1:11" ht="15" customHeight="1">
      <c r="A124" s="188">
        <v>7</v>
      </c>
      <c r="B124" s="386" t="s">
        <v>640</v>
      </c>
      <c r="C124" s="389"/>
      <c r="D124" s="247"/>
      <c r="E124" s="256"/>
      <c r="F124" s="206"/>
      <c r="G124" s="260"/>
      <c r="H124" s="309"/>
      <c r="I124" s="207"/>
      <c r="J124" s="249"/>
      <c r="K124" s="333"/>
    </row>
    <row r="125" spans="1:11" ht="15" customHeight="1">
      <c r="A125" s="188"/>
      <c r="B125" s="386" t="s">
        <v>641</v>
      </c>
      <c r="C125" s="389"/>
      <c r="D125" s="247"/>
      <c r="E125" s="256"/>
      <c r="F125" s="206"/>
      <c r="G125" s="260"/>
      <c r="H125" s="309"/>
      <c r="I125" s="207"/>
      <c r="J125" s="249"/>
      <c r="K125" s="333"/>
    </row>
    <row r="126" spans="1:11" ht="15" customHeight="1">
      <c r="A126" s="188"/>
      <c r="B126" s="386" t="s">
        <v>642</v>
      </c>
      <c r="C126" s="389"/>
      <c r="D126" s="247"/>
      <c r="E126" s="256"/>
      <c r="F126" s="206"/>
      <c r="G126" s="260"/>
      <c r="H126" s="309"/>
      <c r="I126" s="207"/>
      <c r="J126" s="249"/>
      <c r="K126" s="333"/>
    </row>
    <row r="127" spans="1:11" ht="15" customHeight="1">
      <c r="A127" s="188"/>
      <c r="B127" s="181" t="s">
        <v>643</v>
      </c>
      <c r="C127" s="389"/>
      <c r="D127" s="1"/>
      <c r="E127" s="1"/>
      <c r="F127" s="1"/>
      <c r="G127" s="1"/>
      <c r="H127" s="192"/>
      <c r="I127" s="1"/>
      <c r="J127" s="1"/>
      <c r="K127" s="1"/>
    </row>
    <row r="128" spans="1:11" ht="15" customHeight="1">
      <c r="A128" s="186"/>
      <c r="B128" s="172" t="s">
        <v>644</v>
      </c>
      <c r="C128" s="186"/>
      <c r="D128" s="247">
        <f>Mts!I210</f>
        <v>1172.58</v>
      </c>
      <c r="E128" s="256" t="s">
        <v>30</v>
      </c>
      <c r="F128" s="206"/>
      <c r="G128" s="260"/>
      <c r="H128" s="309"/>
      <c r="I128" s="207" t="s">
        <v>16</v>
      </c>
      <c r="J128" s="249"/>
      <c r="K128" s="333"/>
    </row>
    <row r="129" spans="1:11" ht="15" customHeight="1">
      <c r="A129" s="186"/>
      <c r="B129" s="172"/>
      <c r="C129" s="186"/>
      <c r="D129" s="247"/>
      <c r="E129" s="256"/>
      <c r="F129" s="206"/>
      <c r="G129" s="260"/>
      <c r="H129" s="309"/>
      <c r="I129" s="207"/>
      <c r="J129" s="249"/>
      <c r="K129" s="333"/>
    </row>
    <row r="130" spans="1:11" ht="15" customHeight="1">
      <c r="A130" s="382">
        <v>8</v>
      </c>
      <c r="B130" s="11" t="s">
        <v>627</v>
      </c>
      <c r="C130" s="189"/>
      <c r="D130" s="409"/>
      <c r="E130" s="205"/>
      <c r="F130" s="206"/>
      <c r="G130" s="248"/>
      <c r="H130" s="309"/>
      <c r="I130" s="207"/>
      <c r="J130" s="249"/>
      <c r="K130" s="261"/>
    </row>
    <row r="131" spans="1:11" ht="15" customHeight="1">
      <c r="A131" s="382"/>
      <c r="B131" s="11" t="s">
        <v>628</v>
      </c>
      <c r="C131" s="189"/>
      <c r="D131" s="409"/>
      <c r="E131" s="205"/>
      <c r="F131" s="206"/>
      <c r="G131" s="248"/>
      <c r="H131" s="309"/>
      <c r="I131" s="207"/>
      <c r="J131" s="249"/>
      <c r="K131" s="261"/>
    </row>
    <row r="132" spans="1:11" ht="15" customHeight="1">
      <c r="A132" s="382"/>
      <c r="B132" s="11" t="s">
        <v>629</v>
      </c>
      <c r="C132" s="189"/>
      <c r="D132" s="409"/>
      <c r="E132" s="205"/>
      <c r="F132" s="206"/>
      <c r="G132" s="248"/>
      <c r="H132" s="309"/>
      <c r="I132" s="207"/>
      <c r="J132" s="249"/>
      <c r="K132" s="261"/>
    </row>
    <row r="133" spans="1:11" ht="15" customHeight="1">
      <c r="A133" s="191"/>
      <c r="B133" s="11" t="s">
        <v>630</v>
      </c>
      <c r="C133" s="189"/>
      <c r="D133" s="1"/>
      <c r="E133" s="1"/>
      <c r="F133" s="1"/>
      <c r="G133" s="1"/>
      <c r="H133" s="1"/>
      <c r="I133" s="1"/>
      <c r="J133" s="1"/>
      <c r="K133" s="1"/>
    </row>
    <row r="134" spans="1:11" ht="15" customHeight="1">
      <c r="A134" s="191"/>
      <c r="B134" s="1" t="s">
        <v>631</v>
      </c>
      <c r="C134" s="1"/>
      <c r="D134" s="1"/>
      <c r="E134" s="1"/>
      <c r="F134" s="1"/>
      <c r="G134" s="1"/>
      <c r="H134" s="192"/>
      <c r="I134" s="1"/>
      <c r="J134" s="1"/>
      <c r="K134" s="1"/>
    </row>
    <row r="135" spans="1:11">
      <c r="A135" s="191"/>
      <c r="B135" s="1" t="s">
        <v>632</v>
      </c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91"/>
      <c r="B136" s="1" t="s">
        <v>633</v>
      </c>
      <c r="C136" s="1"/>
      <c r="D136" s="409">
        <f>Mts!I212</f>
        <v>36</v>
      </c>
      <c r="E136" s="205" t="s">
        <v>30</v>
      </c>
      <c r="F136" s="206"/>
      <c r="G136" s="248"/>
      <c r="H136" s="309"/>
      <c r="I136" s="207" t="s">
        <v>16</v>
      </c>
      <c r="J136" s="249"/>
      <c r="K136" s="261"/>
    </row>
    <row r="137" spans="1:11">
      <c r="D137" s="311"/>
      <c r="E137" s="52"/>
      <c r="F137" s="53"/>
      <c r="G137" s="312"/>
      <c r="H137" s="310"/>
      <c r="I137" s="54"/>
      <c r="J137" s="55"/>
      <c r="K137" s="56"/>
    </row>
    <row r="138" spans="1:11">
      <c r="A138" s="188">
        <v>9</v>
      </c>
      <c r="B138" s="172" t="s">
        <v>645</v>
      </c>
      <c r="C138" s="185"/>
      <c r="D138" s="313"/>
      <c r="E138" s="300"/>
      <c r="F138" s="287"/>
      <c r="G138" s="314"/>
      <c r="H138" s="315"/>
      <c r="I138" s="289"/>
      <c r="J138" s="316"/>
      <c r="K138" s="223"/>
    </row>
    <row r="139" spans="1:11">
      <c r="A139" s="188"/>
      <c r="B139" s="172" t="s">
        <v>646</v>
      </c>
      <c r="C139" s="185"/>
      <c r="D139" s="334"/>
      <c r="E139" s="192"/>
      <c r="F139" s="287"/>
      <c r="G139" s="314"/>
      <c r="H139" s="315"/>
      <c r="I139" s="289"/>
      <c r="J139" s="316"/>
      <c r="K139" s="223"/>
    </row>
    <row r="140" spans="1:11">
      <c r="A140" s="188"/>
      <c r="B140" s="172" t="s">
        <v>647</v>
      </c>
      <c r="C140" s="185"/>
      <c r="D140" s="334"/>
      <c r="E140" s="192"/>
      <c r="F140" s="287"/>
      <c r="G140" s="314"/>
      <c r="H140" s="315"/>
      <c r="I140" s="289"/>
      <c r="J140" s="316"/>
      <c r="K140" s="223"/>
    </row>
    <row r="141" spans="1:11">
      <c r="A141" s="188"/>
      <c r="B141" s="172" t="s">
        <v>648</v>
      </c>
      <c r="C141" s="185"/>
      <c r="D141" s="334"/>
      <c r="E141" s="192"/>
      <c r="F141" s="287"/>
      <c r="G141" s="314"/>
      <c r="H141" s="315"/>
      <c r="I141" s="289"/>
      <c r="J141" s="316"/>
      <c r="K141" s="223"/>
    </row>
    <row r="142" spans="1:11">
      <c r="A142" s="188"/>
      <c r="B142" s="172" t="s">
        <v>649</v>
      </c>
      <c r="C142" s="185"/>
      <c r="D142" s="313">
        <f>Mts!I215</f>
        <v>9</v>
      </c>
      <c r="E142" s="192" t="s">
        <v>30</v>
      </c>
      <c r="F142" s="287"/>
      <c r="G142" s="314"/>
      <c r="H142" s="315"/>
      <c r="I142" s="289" t="s">
        <v>16</v>
      </c>
      <c r="J142" s="316"/>
      <c r="K142" s="261"/>
    </row>
    <row r="143" spans="1:11">
      <c r="A143" s="188"/>
      <c r="B143" s="172"/>
      <c r="C143" s="185"/>
      <c r="D143" s="313"/>
      <c r="E143" s="192"/>
      <c r="F143" s="287"/>
      <c r="G143" s="314"/>
      <c r="H143" s="315"/>
      <c r="I143" s="289"/>
      <c r="J143" s="316"/>
      <c r="K143" s="261"/>
    </row>
    <row r="144" spans="1:11">
      <c r="A144" s="186">
        <v>10</v>
      </c>
      <c r="B144" s="410" t="s">
        <v>650</v>
      </c>
      <c r="C144" s="189"/>
      <c r="D144" s="313"/>
      <c r="E144" s="300"/>
      <c r="F144" s="287"/>
      <c r="G144" s="314"/>
      <c r="H144" s="315"/>
      <c r="I144" s="289"/>
      <c r="J144" s="316"/>
      <c r="K144" s="223"/>
    </row>
    <row r="145" spans="1:11">
      <c r="A145" s="186"/>
      <c r="B145" s="189" t="s">
        <v>651</v>
      </c>
      <c r="C145" s="189"/>
      <c r="D145" s="313"/>
      <c r="E145" s="300"/>
      <c r="F145" s="287"/>
      <c r="G145" s="314"/>
      <c r="H145" s="315"/>
      <c r="I145" s="289"/>
      <c r="J145" s="316"/>
      <c r="K145" s="223"/>
    </row>
    <row r="146" spans="1:11">
      <c r="A146" s="186"/>
      <c r="B146" s="189" t="s">
        <v>652</v>
      </c>
      <c r="C146" s="189"/>
      <c r="D146" s="313"/>
      <c r="E146" s="300"/>
      <c r="F146" s="287"/>
      <c r="G146" s="314"/>
      <c r="H146" s="315"/>
      <c r="I146" s="289"/>
      <c r="J146" s="316"/>
      <c r="K146" s="223"/>
    </row>
    <row r="147" spans="1:11">
      <c r="A147" s="186"/>
      <c r="B147" s="189" t="s">
        <v>653</v>
      </c>
      <c r="C147" s="189"/>
      <c r="D147" s="204"/>
      <c r="E147" s="205"/>
      <c r="F147" s="206"/>
      <c r="G147" s="207"/>
      <c r="H147" s="205"/>
      <c r="I147" s="207"/>
      <c r="J147" s="206"/>
      <c r="K147" s="205"/>
    </row>
    <row r="148" spans="1:11">
      <c r="A148" s="189"/>
      <c r="B148" s="189" t="s">
        <v>654</v>
      </c>
      <c r="C148" s="189"/>
      <c r="D148" s="189"/>
      <c r="E148" s="189"/>
      <c r="F148" s="189"/>
      <c r="G148" s="189"/>
      <c r="H148" s="339"/>
      <c r="I148" s="411"/>
      <c r="J148" s="342"/>
      <c r="K148" s="412"/>
    </row>
    <row r="149" spans="1:11">
      <c r="A149" s="189"/>
      <c r="B149" s="189" t="s">
        <v>655</v>
      </c>
      <c r="C149" s="189"/>
      <c r="D149" s="313">
        <f>Mts!I218</f>
        <v>180</v>
      </c>
      <c r="E149" s="300" t="s">
        <v>30</v>
      </c>
      <c r="F149" s="287"/>
      <c r="G149" s="314"/>
      <c r="H149" s="315"/>
      <c r="I149" s="289" t="s">
        <v>16</v>
      </c>
      <c r="J149" s="316"/>
      <c r="K149" s="223"/>
    </row>
    <row r="150" spans="1:11">
      <c r="A150" s="189"/>
      <c r="B150" s="189"/>
      <c r="C150" s="189"/>
      <c r="D150" s="313"/>
      <c r="E150" s="300"/>
      <c r="F150" s="287"/>
      <c r="G150" s="314"/>
      <c r="H150" s="315"/>
      <c r="I150" s="289"/>
      <c r="J150" s="316"/>
      <c r="K150" s="223"/>
    </row>
    <row r="151" spans="1:11">
      <c r="A151" s="188">
        <v>11</v>
      </c>
      <c r="B151" s="1" t="s">
        <v>272</v>
      </c>
      <c r="C151" s="185"/>
      <c r="D151" s="313"/>
      <c r="E151" s="300"/>
      <c r="F151" s="287"/>
      <c r="G151" s="314"/>
      <c r="H151" s="315"/>
      <c r="I151" s="289"/>
      <c r="J151" s="316"/>
      <c r="K151" s="223"/>
    </row>
    <row r="152" spans="1:11">
      <c r="A152" s="188"/>
      <c r="B152" s="172" t="s">
        <v>273</v>
      </c>
      <c r="C152" s="185"/>
      <c r="D152" s="313"/>
      <c r="E152" s="300"/>
      <c r="F152" s="287"/>
      <c r="G152" s="314"/>
      <c r="H152" s="315"/>
      <c r="I152" s="289"/>
      <c r="J152" s="316"/>
      <c r="K152" s="223"/>
    </row>
    <row r="153" spans="1:11">
      <c r="A153" s="188"/>
      <c r="B153" s="172" t="s">
        <v>274</v>
      </c>
      <c r="C153" s="185"/>
      <c r="D153" s="313"/>
      <c r="E153" s="300"/>
      <c r="F153" s="287"/>
      <c r="G153" s="314"/>
      <c r="H153" s="315"/>
      <c r="I153" s="289"/>
      <c r="J153" s="316"/>
      <c r="K153" s="223"/>
    </row>
    <row r="154" spans="1:11">
      <c r="A154" s="188"/>
      <c r="B154" s="172" t="s">
        <v>275</v>
      </c>
      <c r="C154" s="185"/>
      <c r="D154" s="313"/>
      <c r="E154" s="300"/>
      <c r="F154" s="287"/>
      <c r="G154" s="314"/>
      <c r="H154" s="315"/>
      <c r="I154" s="289"/>
      <c r="J154" s="316"/>
      <c r="K154" s="223"/>
    </row>
    <row r="155" spans="1:11">
      <c r="A155" s="188"/>
      <c r="B155" s="172" t="s">
        <v>276</v>
      </c>
      <c r="C155" s="185"/>
      <c r="D155" s="313"/>
      <c r="E155" s="300"/>
      <c r="F155" s="287"/>
      <c r="G155" s="314"/>
      <c r="H155" s="315"/>
      <c r="I155" s="289"/>
      <c r="J155" s="316"/>
      <c r="K155" s="223"/>
    </row>
    <row r="156" spans="1:11">
      <c r="A156" s="188"/>
      <c r="B156" s="172" t="s">
        <v>277</v>
      </c>
      <c r="C156" s="185"/>
      <c r="D156" s="313"/>
      <c r="E156" s="300"/>
      <c r="F156" s="287"/>
      <c r="G156" s="314"/>
      <c r="H156" s="315"/>
      <c r="I156" s="289"/>
      <c r="J156" s="316"/>
      <c r="K156" s="223"/>
    </row>
    <row r="157" spans="1:11">
      <c r="A157" s="188"/>
      <c r="B157" s="189" t="s">
        <v>278</v>
      </c>
      <c r="C157" s="185"/>
      <c r="D157" s="313"/>
      <c r="E157" s="300"/>
      <c r="F157" s="287"/>
      <c r="G157" s="314"/>
      <c r="H157" s="315"/>
      <c r="I157" s="289"/>
      <c r="J157" s="316"/>
      <c r="K157" s="223"/>
    </row>
    <row r="158" spans="1:11">
      <c r="A158" s="188"/>
      <c r="B158" s="172" t="s">
        <v>279</v>
      </c>
      <c r="C158" s="185"/>
      <c r="D158" s="313"/>
      <c r="E158" s="300"/>
      <c r="F158" s="287"/>
      <c r="G158" s="314"/>
      <c r="H158" s="315"/>
      <c r="I158" s="289"/>
      <c r="J158" s="316"/>
      <c r="K158" s="223"/>
    </row>
    <row r="159" spans="1:11">
      <c r="A159" s="188"/>
      <c r="B159" s="172" t="s">
        <v>280</v>
      </c>
      <c r="C159" s="185"/>
      <c r="D159" s="334">
        <f>Mts!I221</f>
        <v>3</v>
      </c>
      <c r="E159" s="192" t="s">
        <v>245</v>
      </c>
      <c r="F159" s="287"/>
      <c r="G159" s="314"/>
      <c r="H159" s="315"/>
      <c r="I159" s="289" t="s">
        <v>232</v>
      </c>
      <c r="J159" s="316"/>
      <c r="K159" s="261"/>
    </row>
    <row r="160" spans="1:11">
      <c r="B160" s="3"/>
      <c r="D160" s="11"/>
      <c r="F160" s="11" t="s">
        <v>233</v>
      </c>
      <c r="J160" s="327"/>
      <c r="K160" s="329"/>
    </row>
    <row r="161" spans="1:11">
      <c r="B161" s="3"/>
      <c r="D161" s="11"/>
      <c r="J161" s="331"/>
      <c r="K161" s="328"/>
    </row>
    <row r="162" spans="1:11">
      <c r="A162" s="186"/>
      <c r="B162" s="354" t="s">
        <v>656</v>
      </c>
      <c r="C162" s="8"/>
      <c r="D162" s="185"/>
      <c r="E162" s="256"/>
      <c r="F162" s="206"/>
      <c r="G162" s="260"/>
      <c r="H162" s="309"/>
      <c r="I162" s="340"/>
      <c r="J162" s="332"/>
      <c r="K162" s="333"/>
    </row>
    <row r="163" spans="1:11">
      <c r="A163" s="188">
        <v>1</v>
      </c>
      <c r="B163" s="189" t="s">
        <v>238</v>
      </c>
      <c r="C163" s="189"/>
      <c r="D163" s="189"/>
      <c r="E163" s="189"/>
      <c r="F163" s="189"/>
      <c r="G163" s="189"/>
      <c r="H163" s="189"/>
      <c r="I163" s="189"/>
      <c r="J163" s="189"/>
      <c r="K163" s="189"/>
    </row>
    <row r="164" spans="1:11">
      <c r="A164" s="188"/>
      <c r="B164" s="189" t="s">
        <v>239</v>
      </c>
      <c r="C164" s="189"/>
      <c r="D164" s="189"/>
      <c r="E164" s="189"/>
      <c r="F164" s="189"/>
      <c r="G164" s="189"/>
      <c r="H164" s="189"/>
      <c r="I164" s="189"/>
      <c r="J164" s="189"/>
      <c r="K164" s="189"/>
    </row>
    <row r="165" spans="1:11">
      <c r="A165" s="188"/>
      <c r="B165" s="189" t="s">
        <v>240</v>
      </c>
      <c r="C165" s="189"/>
      <c r="D165" s="189"/>
      <c r="E165" s="189"/>
      <c r="F165" s="189"/>
      <c r="G165" s="189"/>
      <c r="H165" s="189"/>
      <c r="I165" s="189"/>
      <c r="J165" s="189"/>
      <c r="K165" s="189"/>
    </row>
    <row r="166" spans="1:11">
      <c r="A166" s="188"/>
      <c r="B166" s="189" t="s">
        <v>241</v>
      </c>
      <c r="C166" s="189"/>
      <c r="D166" s="189"/>
      <c r="E166" s="259"/>
      <c r="F166" s="206"/>
      <c r="G166" s="260"/>
      <c r="H166" s="309"/>
      <c r="I166" s="207"/>
      <c r="J166" s="249"/>
      <c r="K166" s="261"/>
    </row>
    <row r="167" spans="1:11">
      <c r="A167" s="188"/>
      <c r="B167" s="189" t="s">
        <v>242</v>
      </c>
      <c r="C167" s="189"/>
      <c r="D167" s="247"/>
      <c r="E167" s="259"/>
      <c r="F167" s="206"/>
      <c r="G167" s="260"/>
      <c r="H167" s="309"/>
      <c r="I167" s="207"/>
      <c r="J167" s="249"/>
      <c r="K167" s="261"/>
    </row>
    <row r="168" spans="1:11">
      <c r="A168" s="188"/>
      <c r="B168" s="189" t="s">
        <v>243</v>
      </c>
      <c r="C168" s="189"/>
      <c r="D168" s="247"/>
      <c r="E168" s="205"/>
      <c r="F168" s="206"/>
      <c r="G168" s="207"/>
      <c r="H168" s="205"/>
      <c r="I168" s="207"/>
      <c r="J168" s="206"/>
      <c r="K168" s="205"/>
    </row>
    <row r="169" spans="1:11">
      <c r="A169" s="188"/>
      <c r="B169" s="189" t="s">
        <v>244</v>
      </c>
      <c r="C169" s="189"/>
      <c r="D169" s="204"/>
      <c r="E169" s="205"/>
      <c r="F169" s="206"/>
      <c r="G169" s="207"/>
      <c r="H169" s="205"/>
      <c r="I169" s="207"/>
      <c r="J169" s="206"/>
      <c r="K169" s="205"/>
    </row>
    <row r="170" spans="1:11">
      <c r="A170" s="188"/>
      <c r="B170" s="189" t="s">
        <v>657</v>
      </c>
      <c r="C170" s="189"/>
      <c r="D170" s="204"/>
      <c r="E170" s="1"/>
      <c r="F170" s="1"/>
      <c r="G170" s="1"/>
      <c r="H170" s="192"/>
      <c r="I170" s="1"/>
      <c r="J170" s="1"/>
      <c r="K170" s="1"/>
    </row>
    <row r="171" spans="1:11">
      <c r="A171" s="188"/>
      <c r="B171" s="189" t="s">
        <v>658</v>
      </c>
      <c r="C171" s="189"/>
      <c r="D171" s="334">
        <f>Mts!I225</f>
        <v>1</v>
      </c>
      <c r="E171" s="192" t="s">
        <v>245</v>
      </c>
      <c r="F171" s="287">
        <v>5088</v>
      </c>
      <c r="G171" s="314" t="s">
        <v>29</v>
      </c>
      <c r="H171" s="315">
        <v>20</v>
      </c>
      <c r="I171" s="289" t="s">
        <v>232</v>
      </c>
      <c r="J171" s="335">
        <f>IF(MID(I171,1,2)=("P."),(ROUND(D171*((F171)+(H171/100)),)),IF(MID(I171,1,2)=("%o"),(ROUND(D171*(((F171)+(H171/100))/1000),)),IF(MID(I171,1,2)=("Ea"),(ROUND(D171*((F171)+(H171/100)),)),ROUND(D171*(((F171)+(H171/100))/100),))))</f>
        <v>5088</v>
      </c>
      <c r="K171" s="245" t="s">
        <v>31</v>
      </c>
    </row>
    <row r="172" spans="1:11">
      <c r="A172" s="188"/>
      <c r="B172" s="189"/>
      <c r="C172" s="189"/>
      <c r="D172" s="479" t="s">
        <v>785</v>
      </c>
      <c r="E172" s="479"/>
      <c r="F172" s="479"/>
      <c r="G172" s="479"/>
      <c r="H172" s="479"/>
      <c r="I172" s="479"/>
      <c r="J172" s="479"/>
      <c r="K172" s="479"/>
    </row>
    <row r="173" spans="1:11">
      <c r="A173" s="186">
        <v>2</v>
      </c>
      <c r="B173" s="172" t="s">
        <v>246</v>
      </c>
      <c r="C173" s="186"/>
      <c r="D173" s="186"/>
      <c r="E173" s="186"/>
      <c r="F173" s="186"/>
      <c r="G173" s="186"/>
      <c r="H173" s="170"/>
      <c r="I173" s="186"/>
      <c r="J173" s="186"/>
      <c r="K173" s="186"/>
    </row>
    <row r="174" spans="1:11">
      <c r="A174" s="186"/>
      <c r="B174" s="172" t="s">
        <v>247</v>
      </c>
      <c r="C174" s="186"/>
      <c r="D174" s="186"/>
      <c r="E174" s="186"/>
      <c r="F174" s="186"/>
      <c r="G174" s="186"/>
      <c r="H174" s="170"/>
      <c r="I174" s="186"/>
      <c r="J174" s="186"/>
      <c r="K174" s="186"/>
    </row>
    <row r="175" spans="1:11">
      <c r="A175" s="186"/>
      <c r="B175" s="172" t="s">
        <v>248</v>
      </c>
      <c r="C175" s="186"/>
      <c r="D175" s="186"/>
      <c r="E175" s="186"/>
      <c r="F175" s="186"/>
      <c r="G175" s="186"/>
      <c r="H175" s="170"/>
      <c r="I175" s="186"/>
      <c r="J175" s="186"/>
      <c r="K175" s="186"/>
    </row>
    <row r="176" spans="1:11">
      <c r="A176" s="186"/>
      <c r="B176" s="172" t="s">
        <v>249</v>
      </c>
      <c r="C176" s="186"/>
      <c r="D176" s="186"/>
      <c r="E176" s="186"/>
      <c r="F176" s="186"/>
      <c r="G176" s="186"/>
      <c r="H176" s="170"/>
      <c r="I176" s="186"/>
      <c r="J176" s="186"/>
      <c r="K176" s="186"/>
    </row>
    <row r="177" spans="1:11">
      <c r="A177" s="186"/>
      <c r="B177" s="172" t="s">
        <v>250</v>
      </c>
      <c r="C177" s="186"/>
      <c r="D177" s="186"/>
      <c r="E177" s="186"/>
      <c r="F177" s="186"/>
      <c r="G177" s="186"/>
      <c r="H177" s="170"/>
      <c r="I177" s="186"/>
      <c r="J177" s="186"/>
      <c r="K177" s="186"/>
    </row>
    <row r="178" spans="1:11">
      <c r="A178" s="186"/>
      <c r="B178" s="172" t="s">
        <v>251</v>
      </c>
      <c r="C178" s="186"/>
      <c r="D178" s="186"/>
      <c r="E178" s="186"/>
      <c r="F178" s="186"/>
      <c r="G178" s="186"/>
      <c r="H178" s="170"/>
      <c r="I178" s="186"/>
      <c r="J178" s="186"/>
      <c r="K178" s="186"/>
    </row>
    <row r="179" spans="1:11">
      <c r="A179" s="186"/>
      <c r="B179" s="172" t="s">
        <v>252</v>
      </c>
      <c r="C179" s="186"/>
      <c r="D179" s="186"/>
      <c r="E179" s="186"/>
      <c r="F179" s="186"/>
      <c r="G179" s="186"/>
      <c r="H179" s="170"/>
      <c r="I179" s="186"/>
      <c r="J179" s="186"/>
      <c r="K179" s="186"/>
    </row>
    <row r="180" spans="1:11">
      <c r="A180" s="186"/>
      <c r="B180" s="172" t="s">
        <v>253</v>
      </c>
      <c r="C180" s="186"/>
      <c r="D180" s="186"/>
      <c r="E180" s="186"/>
      <c r="F180" s="186"/>
      <c r="G180" s="186"/>
      <c r="H180" s="170"/>
      <c r="I180" s="186"/>
      <c r="J180" s="186"/>
      <c r="K180" s="186"/>
    </row>
    <row r="181" spans="1:11">
      <c r="A181" s="186"/>
      <c r="B181" s="172" t="s">
        <v>254</v>
      </c>
      <c r="C181" s="186"/>
      <c r="D181" s="186"/>
      <c r="E181" s="186"/>
      <c r="F181" s="186"/>
      <c r="G181" s="186"/>
      <c r="H181" s="170"/>
      <c r="I181" s="1"/>
      <c r="J181" s="1"/>
      <c r="K181" s="1"/>
    </row>
    <row r="182" spans="1:11">
      <c r="A182" s="186"/>
      <c r="B182" s="172" t="s">
        <v>255</v>
      </c>
      <c r="C182" s="186"/>
      <c r="D182" s="186"/>
      <c r="E182" s="186"/>
      <c r="F182" s="186"/>
      <c r="G182" s="186"/>
      <c r="H182" s="170"/>
      <c r="I182" s="289"/>
      <c r="J182" s="335"/>
      <c r="K182" s="245"/>
    </row>
    <row r="183" spans="1:11">
      <c r="A183" s="186"/>
      <c r="B183" s="172" t="s">
        <v>256</v>
      </c>
      <c r="C183" s="186"/>
      <c r="D183" s="186"/>
      <c r="E183" s="1"/>
      <c r="F183" s="1"/>
      <c r="G183" s="1"/>
      <c r="H183" s="192"/>
      <c r="I183" s="1"/>
      <c r="J183" s="1"/>
      <c r="K183" s="1"/>
    </row>
    <row r="184" spans="1:11">
      <c r="A184" s="186"/>
      <c r="B184" s="172" t="s">
        <v>257</v>
      </c>
      <c r="C184" s="186"/>
      <c r="D184" s="334">
        <f>Mts!I228</f>
        <v>4</v>
      </c>
      <c r="E184" s="192" t="s">
        <v>245</v>
      </c>
      <c r="F184" s="287">
        <v>4928</v>
      </c>
      <c r="G184" s="314" t="s">
        <v>29</v>
      </c>
      <c r="H184" s="315">
        <v>70</v>
      </c>
      <c r="I184" s="289" t="s">
        <v>232</v>
      </c>
      <c r="J184" s="335">
        <f>IF(MID(I184,1,2)=("P."),(ROUND(D184*((F184)+(H184/100)),)),IF(MID(I184,1,2)=("%o"),(ROUND(D184*(((F184)+(H184/100))/1000),)),IF(MID(I184,1,2)=("Ea"),(ROUND(D184*((F184)+(H184/100)),)),ROUND(D184*(((F184)+(H184/100))/100),))))</f>
        <v>19715</v>
      </c>
      <c r="K184" s="245" t="s">
        <v>31</v>
      </c>
    </row>
    <row r="185" spans="1:11">
      <c r="A185" s="186"/>
      <c r="B185" s="172"/>
      <c r="C185" s="186"/>
      <c r="D185" s="495" t="s">
        <v>786</v>
      </c>
      <c r="E185" s="495"/>
      <c r="F185" s="495"/>
      <c r="G185" s="495"/>
      <c r="H185" s="495"/>
      <c r="I185" s="495"/>
      <c r="J185" s="495"/>
      <c r="K185" s="495"/>
    </row>
    <row r="186" spans="1:11">
      <c r="A186" s="188">
        <v>3</v>
      </c>
      <c r="B186" s="172" t="s">
        <v>659</v>
      </c>
      <c r="C186" s="186"/>
      <c r="D186" s="334"/>
      <c r="E186" s="192"/>
      <c r="F186" s="287"/>
      <c r="G186" s="314"/>
      <c r="H186" s="315"/>
      <c r="I186" s="289"/>
      <c r="J186" s="335"/>
      <c r="K186" s="245"/>
    </row>
    <row r="187" spans="1:11" ht="15" customHeight="1">
      <c r="A187" s="188"/>
      <c r="B187" s="172" t="s">
        <v>660</v>
      </c>
      <c r="C187" s="186"/>
      <c r="D187" s="334"/>
      <c r="E187" s="192"/>
      <c r="F187" s="287"/>
      <c r="G187" s="314"/>
      <c r="H187" s="315"/>
      <c r="I187" s="289"/>
      <c r="J187" s="335"/>
      <c r="K187" s="245"/>
    </row>
    <row r="188" spans="1:11" ht="15" customHeight="1">
      <c r="A188" s="188"/>
      <c r="B188" s="172" t="s">
        <v>661</v>
      </c>
      <c r="C188" s="186"/>
      <c r="D188" s="334"/>
      <c r="E188" s="192"/>
      <c r="F188" s="287"/>
      <c r="G188" s="314"/>
      <c r="H188" s="315"/>
      <c r="I188" s="289"/>
      <c r="J188" s="335"/>
      <c r="K188" s="245"/>
    </row>
    <row r="189" spans="1:11" ht="15" customHeight="1">
      <c r="A189" s="188"/>
      <c r="B189" s="172" t="s">
        <v>662</v>
      </c>
      <c r="C189" s="186"/>
      <c r="D189" s="334"/>
      <c r="E189" s="192"/>
      <c r="F189" s="287"/>
      <c r="G189" s="314"/>
      <c r="H189" s="315"/>
      <c r="I189" s="289"/>
      <c r="J189" s="335"/>
      <c r="K189" s="245"/>
    </row>
    <row r="190" spans="1:11" ht="15" customHeight="1">
      <c r="A190" s="188"/>
      <c r="B190" s="172" t="s">
        <v>663</v>
      </c>
      <c r="C190" s="189"/>
      <c r="D190" s="204"/>
      <c r="E190" s="205"/>
      <c r="F190" s="206"/>
      <c r="G190" s="207"/>
      <c r="H190" s="205"/>
      <c r="I190" s="207"/>
      <c r="J190" s="206"/>
      <c r="K190" s="205"/>
    </row>
    <row r="191" spans="1:11" ht="15" customHeight="1">
      <c r="A191" s="186"/>
      <c r="B191" s="172" t="s">
        <v>324</v>
      </c>
      <c r="C191" s="189"/>
      <c r="D191" s="204"/>
      <c r="E191" s="205"/>
      <c r="F191" s="206"/>
      <c r="G191" s="207"/>
      <c r="H191" s="205"/>
      <c r="I191" s="207"/>
      <c r="J191" s="206"/>
      <c r="K191" s="205"/>
    </row>
    <row r="192" spans="1:11" ht="15" customHeight="1">
      <c r="A192" s="188"/>
      <c r="B192" s="172" t="s">
        <v>664</v>
      </c>
      <c r="C192" s="186"/>
      <c r="D192" s="186"/>
      <c r="E192" s="186"/>
      <c r="F192" s="186"/>
      <c r="G192" s="186"/>
      <c r="H192" s="170"/>
      <c r="I192" s="186"/>
      <c r="J192" s="186"/>
      <c r="K192" s="186"/>
    </row>
    <row r="193" spans="1:11" ht="15" customHeight="1">
      <c r="A193" s="186"/>
      <c r="B193" s="189" t="s">
        <v>665</v>
      </c>
      <c r="C193" s="186"/>
      <c r="D193" s="334">
        <f>Mts!I230</f>
        <v>5</v>
      </c>
      <c r="E193" s="192" t="s">
        <v>245</v>
      </c>
      <c r="F193" s="287">
        <v>2042</v>
      </c>
      <c r="G193" s="314" t="s">
        <v>29</v>
      </c>
      <c r="H193" s="315">
        <v>43</v>
      </c>
      <c r="I193" s="289" t="s">
        <v>232</v>
      </c>
      <c r="J193" s="335">
        <f>IF(MID(I193,1,2)=("P."),(ROUND(D193*((F193)+(H193/100)),)),IF(MID(I193,1,2)=("%o"),(ROUND(D193*(((F193)+(H193/100))/1000),)),IF(MID(I193,1,2)=("Ea"),(ROUND(D193*((F193)+(H193/100)),)),ROUND(D193*(((F193)+(H193/100))/100),))))</f>
        <v>10212</v>
      </c>
      <c r="K193" s="245" t="s">
        <v>31</v>
      </c>
    </row>
    <row r="194" spans="1:11" ht="15" customHeight="1">
      <c r="A194" s="186"/>
      <c r="B194" s="189"/>
      <c r="C194" s="186"/>
      <c r="D194" s="479" t="s">
        <v>787</v>
      </c>
      <c r="E194" s="479"/>
      <c r="F194" s="479"/>
      <c r="G194" s="479"/>
      <c r="H194" s="479"/>
      <c r="I194" s="479"/>
      <c r="J194" s="479"/>
      <c r="K194" s="479"/>
    </row>
    <row r="195" spans="1:11" ht="15" customHeight="1">
      <c r="A195" s="188">
        <v>4</v>
      </c>
      <c r="B195" s="172" t="s">
        <v>258</v>
      </c>
      <c r="C195" s="186"/>
      <c r="D195" s="186"/>
      <c r="E195" s="1"/>
      <c r="F195" s="1"/>
      <c r="G195" s="1"/>
      <c r="H195" s="192"/>
      <c r="I195" s="1"/>
      <c r="J195" s="1"/>
      <c r="K195" s="1"/>
    </row>
    <row r="196" spans="1:11" ht="15" customHeight="1">
      <c r="A196" s="188"/>
      <c r="B196" s="172" t="s">
        <v>259</v>
      </c>
      <c r="C196" s="186"/>
      <c r="D196" s="334">
        <f>Mts!I232</f>
        <v>8</v>
      </c>
      <c r="E196" s="192" t="s">
        <v>231</v>
      </c>
      <c r="F196" s="287">
        <v>1109</v>
      </c>
      <c r="G196" s="314" t="s">
        <v>29</v>
      </c>
      <c r="H196" s="315">
        <v>46</v>
      </c>
      <c r="I196" s="289" t="s">
        <v>232</v>
      </c>
      <c r="J196" s="316">
        <f>IF(MID(I196,1,2)=("P."),(ROUND(D196*((F196)+(H196/100)),)),IF(MID(I196,1,2)=("%o"),(ROUND(D196*(((F196)+(H196/100))/1000),)),IF(MID(I196,1,2)=("Ea"),(ROUND(D196*((F196)+(H196/100)),)),ROUND(D196*(((F196)+(H196/100))/100),))))</f>
        <v>8876</v>
      </c>
      <c r="K196" s="223" t="s">
        <v>31</v>
      </c>
    </row>
    <row r="197" spans="1:11">
      <c r="A197" s="188"/>
      <c r="B197" s="172"/>
      <c r="C197" s="186"/>
      <c r="D197" s="479" t="s">
        <v>788</v>
      </c>
      <c r="E197" s="479"/>
      <c r="F197" s="479"/>
      <c r="G197" s="479"/>
      <c r="H197" s="479"/>
      <c r="I197" s="479"/>
      <c r="J197" s="479"/>
      <c r="K197" s="479"/>
    </row>
    <row r="198" spans="1:11">
      <c r="A198" s="188">
        <v>5</v>
      </c>
      <c r="B198" s="1" t="s">
        <v>263</v>
      </c>
      <c r="C198" s="189"/>
      <c r="D198" s="334"/>
      <c r="E198" s="192"/>
      <c r="F198" s="287"/>
      <c r="G198" s="314"/>
      <c r="H198" s="315"/>
      <c r="I198" s="289"/>
      <c r="J198" s="316"/>
      <c r="K198" s="223"/>
    </row>
    <row r="199" spans="1:11">
      <c r="A199" s="188"/>
      <c r="B199" s="1" t="s">
        <v>264</v>
      </c>
      <c r="C199" s="189"/>
      <c r="D199" s="334"/>
      <c r="E199" s="192"/>
      <c r="F199" s="287"/>
      <c r="G199" s="314"/>
      <c r="H199" s="315"/>
      <c r="I199" s="289"/>
      <c r="J199" s="316"/>
      <c r="K199" s="223"/>
    </row>
    <row r="200" spans="1:11">
      <c r="A200" s="188"/>
      <c r="B200" s="1" t="s">
        <v>265</v>
      </c>
      <c r="C200" s="189"/>
      <c r="D200" s="334"/>
      <c r="E200" s="192"/>
      <c r="F200" s="287"/>
      <c r="G200" s="314"/>
      <c r="H200" s="315"/>
      <c r="I200" s="289"/>
      <c r="J200" s="316"/>
      <c r="K200" s="223"/>
    </row>
    <row r="201" spans="1:11">
      <c r="A201" s="188"/>
      <c r="B201" s="189" t="s">
        <v>266</v>
      </c>
      <c r="C201" s="189"/>
      <c r="D201" s="334"/>
      <c r="E201" s="192"/>
      <c r="F201" s="287"/>
      <c r="G201" s="314"/>
      <c r="H201" s="315"/>
      <c r="I201" s="289"/>
      <c r="J201" s="316"/>
      <c r="K201" s="223"/>
    </row>
    <row r="202" spans="1:11">
      <c r="A202" s="188"/>
      <c r="B202" s="1" t="s">
        <v>267</v>
      </c>
      <c r="C202" s="189"/>
      <c r="D202" s="334">
        <v>2</v>
      </c>
      <c r="E202" s="192" t="s">
        <v>245</v>
      </c>
      <c r="F202" s="287">
        <v>10322</v>
      </c>
      <c r="G202" s="314" t="s">
        <v>29</v>
      </c>
      <c r="H202" s="315">
        <v>40</v>
      </c>
      <c r="I202" s="289" t="s">
        <v>232</v>
      </c>
      <c r="J202" s="316">
        <f>IF(MID(I202,1,2)=("P."),(ROUND(D202*((F202)+(H202/100)),)),IF(MID(I202,1,2)=("%o"),(ROUND(D202*(((F202)+(H202/100))/1000),)),IF(MID(I202,1,2)=("Ea"),(ROUND(D202*((F202)+(H202/100)),)),ROUND(D202*(((F202)+(H202/100))/100),))))</f>
        <v>20645</v>
      </c>
      <c r="K202" s="223" t="s">
        <v>31</v>
      </c>
    </row>
    <row r="203" spans="1:11" ht="15.75" customHeight="1">
      <c r="A203" s="188"/>
      <c r="B203" s="1"/>
      <c r="C203" s="189"/>
      <c r="D203" s="495" t="s">
        <v>789</v>
      </c>
      <c r="E203" s="495"/>
      <c r="F203" s="495"/>
      <c r="G203" s="495"/>
      <c r="H203" s="495"/>
      <c r="I203" s="495"/>
      <c r="J203" s="495"/>
      <c r="K203" s="495"/>
    </row>
    <row r="204" spans="1:11">
      <c r="A204" s="186">
        <v>6</v>
      </c>
      <c r="B204" s="172" t="s">
        <v>260</v>
      </c>
      <c r="C204" s="185"/>
      <c r="D204" s="334"/>
      <c r="E204" s="192"/>
      <c r="F204" s="287"/>
      <c r="G204" s="314"/>
      <c r="H204" s="315"/>
      <c r="I204" s="289"/>
      <c r="J204" s="335"/>
      <c r="K204" s="245"/>
    </row>
    <row r="205" spans="1:11">
      <c r="A205" s="186"/>
      <c r="B205" s="172" t="s">
        <v>261</v>
      </c>
      <c r="C205" s="185"/>
      <c r="D205" s="334"/>
      <c r="E205" s="1"/>
      <c r="F205" s="1"/>
      <c r="G205" s="1"/>
      <c r="H205" s="1"/>
      <c r="I205" s="1"/>
      <c r="J205" s="1"/>
      <c r="K205" s="1"/>
    </row>
    <row r="206" spans="1:11">
      <c r="A206" s="186"/>
      <c r="B206" s="172" t="s">
        <v>262</v>
      </c>
      <c r="C206" s="185"/>
      <c r="D206" s="334">
        <f>Mts!I238</f>
        <v>6</v>
      </c>
      <c r="E206" s="192" t="s">
        <v>245</v>
      </c>
      <c r="F206" s="287">
        <v>889</v>
      </c>
      <c r="G206" s="314" t="s">
        <v>29</v>
      </c>
      <c r="H206" s="315">
        <v>46</v>
      </c>
      <c r="I206" s="289" t="s">
        <v>232</v>
      </c>
      <c r="J206" s="316">
        <f>IF(MID(I206,1,2)=("P."),(ROUND(D206*((F206)+(H206/100)),)),IF(MID(I206,1,2)=("%o"),(ROUND(D206*(((F206)+(H206/100))/1000),)),IF(MID(I206,1,2)=("Ea"),(ROUND(D206*((F206)+(H206/100)),)),ROUND(D206*(((F206)+(H206/100))/100),))))</f>
        <v>5337</v>
      </c>
      <c r="K206" s="223" t="s">
        <v>31</v>
      </c>
    </row>
    <row r="207" spans="1:11">
      <c r="A207" s="186"/>
      <c r="B207" s="172"/>
      <c r="C207" s="185"/>
      <c r="D207" s="495" t="s">
        <v>790</v>
      </c>
      <c r="E207" s="495"/>
      <c r="F207" s="495"/>
      <c r="G207" s="495"/>
      <c r="H207" s="495"/>
      <c r="I207" s="495"/>
      <c r="J207" s="495"/>
      <c r="K207" s="495"/>
    </row>
    <row r="208" spans="1:11">
      <c r="A208" s="382">
        <v>7</v>
      </c>
      <c r="B208" s="1" t="s">
        <v>703</v>
      </c>
      <c r="C208" s="1"/>
      <c r="D208" s="1"/>
      <c r="E208" s="1"/>
      <c r="F208" s="1"/>
      <c r="G208" s="1"/>
      <c r="H208" s="192"/>
      <c r="I208" s="1"/>
      <c r="J208" s="1"/>
      <c r="K208" s="1"/>
    </row>
    <row r="209" spans="1:11">
      <c r="A209" s="186"/>
      <c r="B209" s="172" t="s">
        <v>704</v>
      </c>
      <c r="C209" s="186"/>
      <c r="D209" s="334"/>
      <c r="E209" s="192"/>
      <c r="F209" s="287"/>
      <c r="G209" s="314"/>
      <c r="H209" s="315"/>
      <c r="I209" s="289"/>
      <c r="J209" s="335"/>
      <c r="K209" s="245"/>
    </row>
    <row r="210" spans="1:11">
      <c r="A210" s="191"/>
      <c r="B210" s="1" t="s">
        <v>705</v>
      </c>
      <c r="C210" s="1"/>
      <c r="D210" s="1"/>
      <c r="E210" s="1"/>
      <c r="F210" s="1"/>
      <c r="G210" s="1"/>
      <c r="H210" s="192"/>
      <c r="I210" s="1"/>
      <c r="J210" s="1"/>
      <c r="K210" s="1"/>
    </row>
    <row r="211" spans="1:11">
      <c r="A211" s="191"/>
      <c r="B211" s="1" t="s">
        <v>706</v>
      </c>
      <c r="C211" s="1"/>
      <c r="D211" s="1"/>
      <c r="E211" s="1"/>
      <c r="F211" s="1"/>
      <c r="G211" s="1"/>
      <c r="H211" s="192"/>
      <c r="I211" s="1"/>
      <c r="J211" s="1"/>
      <c r="K211" s="1"/>
    </row>
    <row r="212" spans="1:11">
      <c r="A212" s="191"/>
      <c r="B212" s="1" t="s">
        <v>707</v>
      </c>
      <c r="C212" s="1"/>
      <c r="D212" s="1"/>
      <c r="E212" s="1"/>
      <c r="F212" s="1"/>
      <c r="G212" s="1"/>
      <c r="H212" s="192"/>
      <c r="I212" s="1"/>
      <c r="J212" s="1"/>
      <c r="K212" s="1"/>
    </row>
    <row r="213" spans="1:11">
      <c r="A213" s="186"/>
      <c r="B213" s="172" t="s">
        <v>708</v>
      </c>
      <c r="C213" s="185"/>
      <c r="D213" s="334"/>
      <c r="E213" s="192"/>
      <c r="F213" s="287"/>
      <c r="G213" s="314"/>
      <c r="H213" s="315"/>
      <c r="I213" s="289"/>
      <c r="J213" s="316"/>
      <c r="K213" s="223"/>
    </row>
    <row r="214" spans="1:11">
      <c r="A214" s="191"/>
      <c r="B214" s="1" t="s">
        <v>709</v>
      </c>
      <c r="C214" s="1"/>
      <c r="D214" s="334">
        <f>Mts!I241</f>
        <v>1</v>
      </c>
      <c r="E214" s="192" t="s">
        <v>245</v>
      </c>
      <c r="F214" s="287">
        <v>5052</v>
      </c>
      <c r="G214" s="314" t="s">
        <v>29</v>
      </c>
      <c r="H214" s="315">
        <v>30</v>
      </c>
      <c r="I214" s="289" t="s">
        <v>232</v>
      </c>
      <c r="J214" s="316">
        <f>IF(MID(I214,1,2)=("P."),(ROUND(D214*((F214)+(H214/100)),)),IF(MID(I214,1,2)=("%o"),(ROUND(D214*(((F214)+(H214/100))/1000),)),IF(MID(I214,1,2)=("Ea"),(ROUND(D214*((F214)+(H214/100)),)),ROUND(D214*(((F214)+(H214/100))/100),))))</f>
        <v>5052</v>
      </c>
      <c r="K214" s="223" t="s">
        <v>31</v>
      </c>
    </row>
    <row r="215" spans="1:11">
      <c r="A215" s="191"/>
      <c r="B215" s="1"/>
      <c r="C215" s="1"/>
      <c r="D215" s="479" t="s">
        <v>791</v>
      </c>
      <c r="E215" s="479"/>
      <c r="F215" s="479"/>
      <c r="G215" s="479"/>
      <c r="H215" s="479"/>
      <c r="I215" s="479"/>
      <c r="J215" s="479"/>
      <c r="K215" s="479"/>
    </row>
    <row r="216" spans="1:11">
      <c r="A216" s="382">
        <v>8</v>
      </c>
      <c r="B216" s="1" t="s">
        <v>710</v>
      </c>
      <c r="C216" s="1"/>
      <c r="D216" s="1"/>
      <c r="E216" s="1"/>
      <c r="F216" s="1"/>
      <c r="G216" s="1"/>
      <c r="H216" s="192"/>
      <c r="I216" s="1"/>
      <c r="J216" s="1"/>
      <c r="K216" s="1"/>
    </row>
    <row r="217" spans="1:11">
      <c r="A217" s="191"/>
      <c r="B217" s="1" t="s">
        <v>711</v>
      </c>
      <c r="C217" s="1"/>
      <c r="D217" s="1"/>
      <c r="E217" s="1"/>
      <c r="F217" s="1"/>
      <c r="G217" s="1"/>
      <c r="H217" s="192"/>
      <c r="I217" s="1"/>
      <c r="J217" s="1"/>
      <c r="K217" s="1"/>
    </row>
    <row r="218" spans="1:11">
      <c r="A218" s="191"/>
      <c r="B218" s="1" t="s">
        <v>712</v>
      </c>
      <c r="C218" s="1"/>
      <c r="D218" s="1"/>
      <c r="E218" s="1"/>
      <c r="F218" s="1"/>
      <c r="G218" s="1"/>
      <c r="H218" s="192"/>
      <c r="I218" s="1"/>
      <c r="J218" s="1"/>
      <c r="K218" s="1"/>
    </row>
    <row r="219" spans="1:11">
      <c r="A219" s="191"/>
      <c r="B219" s="1" t="s">
        <v>713</v>
      </c>
      <c r="C219" s="1"/>
      <c r="D219" s="1"/>
      <c r="E219" s="1"/>
      <c r="F219" s="1"/>
      <c r="G219" s="1"/>
      <c r="H219" s="192"/>
      <c r="I219" s="1"/>
      <c r="J219" s="1"/>
      <c r="K219" s="1"/>
    </row>
    <row r="220" spans="1:11">
      <c r="A220" s="191"/>
      <c r="B220" s="1" t="s">
        <v>714</v>
      </c>
      <c r="C220" s="1"/>
      <c r="D220" s="1"/>
      <c r="E220" s="1"/>
      <c r="F220" s="1"/>
      <c r="G220" s="1"/>
      <c r="H220" s="192"/>
      <c r="I220" s="1"/>
      <c r="J220" s="1"/>
      <c r="K220" s="1"/>
    </row>
    <row r="221" spans="1:11">
      <c r="A221" s="191"/>
      <c r="B221" s="1" t="s">
        <v>715</v>
      </c>
      <c r="C221" s="1"/>
      <c r="D221" s="1"/>
      <c r="E221" s="1"/>
      <c r="F221" s="1"/>
      <c r="G221" s="1"/>
      <c r="H221" s="192"/>
      <c r="I221" s="1"/>
      <c r="J221" s="1"/>
      <c r="K221" s="1"/>
    </row>
    <row r="222" spans="1:11">
      <c r="A222" s="191"/>
      <c r="B222" s="1" t="s">
        <v>716</v>
      </c>
      <c r="C222" s="1"/>
      <c r="D222" s="1"/>
      <c r="E222" s="1"/>
      <c r="F222" s="1"/>
      <c r="G222" s="1"/>
      <c r="H222" s="192"/>
      <c r="I222" s="1"/>
      <c r="J222" s="1"/>
      <c r="K222" s="1"/>
    </row>
    <row r="223" spans="1:11">
      <c r="A223" s="191"/>
      <c r="B223" s="1" t="s">
        <v>717</v>
      </c>
      <c r="C223" s="1"/>
      <c r="D223" s="1"/>
      <c r="E223" s="1"/>
      <c r="F223" s="1"/>
      <c r="G223" s="1"/>
      <c r="H223" s="192"/>
      <c r="I223" s="1"/>
      <c r="J223" s="1"/>
      <c r="K223" s="1"/>
    </row>
    <row r="224" spans="1:11">
      <c r="A224" s="191"/>
      <c r="B224" s="1" t="s">
        <v>718</v>
      </c>
      <c r="C224" s="1"/>
      <c r="D224" s="1"/>
      <c r="E224" s="1"/>
      <c r="F224" s="1"/>
      <c r="G224" s="1"/>
      <c r="H224" s="192"/>
      <c r="I224" s="1"/>
      <c r="J224" s="1"/>
      <c r="K224" s="1"/>
    </row>
    <row r="225" spans="1:11">
      <c r="A225" s="191"/>
      <c r="B225" s="1" t="s">
        <v>719</v>
      </c>
      <c r="C225" s="1"/>
      <c r="D225" s="313">
        <f>Mts!I244</f>
        <v>1</v>
      </c>
      <c r="E225" s="192" t="s">
        <v>30</v>
      </c>
      <c r="F225" s="287">
        <v>4440</v>
      </c>
      <c r="G225" s="314" t="s">
        <v>29</v>
      </c>
      <c r="H225" s="315">
        <v>70</v>
      </c>
      <c r="I225" s="289" t="s">
        <v>16</v>
      </c>
      <c r="J225" s="316">
        <f>IF(MID(I225,1,2)=("P."),(ROUND(D225*((F225)+(H225/100)),)),IF(MID(I225,1,2)=("%o"),(ROUND(D225*(((F225)+(H225/100))/1000),)),IF(MID(I225,1,2)=("Ea"),(ROUND(D225*((F225)+(H225/100)),)),ROUND(D225*(((F225)+(H225/100))/100),))))</f>
        <v>4441</v>
      </c>
      <c r="K225" s="223" t="s">
        <v>31</v>
      </c>
    </row>
    <row r="226" spans="1:11">
      <c r="A226" s="191"/>
      <c r="B226" s="1"/>
      <c r="C226" s="1"/>
      <c r="D226" s="480" t="s">
        <v>792</v>
      </c>
      <c r="E226" s="480"/>
      <c r="F226" s="480"/>
      <c r="G226" s="480"/>
      <c r="H226" s="480"/>
      <c r="I226" s="480"/>
      <c r="J226" s="480"/>
      <c r="K226" s="480"/>
    </row>
    <row r="227" spans="1:11">
      <c r="A227" s="188"/>
      <c r="B227" s="1"/>
      <c r="C227" s="185"/>
      <c r="D227" s="1"/>
      <c r="E227" s="205"/>
      <c r="F227" s="205" t="s">
        <v>268</v>
      </c>
      <c r="G227" s="248"/>
      <c r="H227" s="309"/>
      <c r="I227" s="207"/>
      <c r="J227" s="336">
        <f>SUM(J170:J225)</f>
        <v>79366</v>
      </c>
      <c r="K227" s="223" t="s">
        <v>31</v>
      </c>
    </row>
    <row r="228" spans="1:11">
      <c r="A228" s="188"/>
      <c r="B228" s="1"/>
      <c r="C228" s="185"/>
      <c r="D228" s="1" t="s">
        <v>739</v>
      </c>
      <c r="E228" s="205"/>
      <c r="F228" s="205"/>
      <c r="G228" s="248"/>
      <c r="H228" s="309"/>
      <c r="I228" s="207"/>
      <c r="J228" s="341"/>
      <c r="K228" s="223"/>
    </row>
    <row r="229" spans="1:11" ht="16.5" thickBot="1">
      <c r="A229" s="188"/>
      <c r="B229" s="1"/>
      <c r="C229" s="185"/>
      <c r="D229" s="1"/>
      <c r="E229" s="205"/>
      <c r="F229" s="205"/>
      <c r="G229" s="248"/>
      <c r="H229" s="309"/>
      <c r="I229" s="206" t="s">
        <v>666</v>
      </c>
      <c r="J229" s="353"/>
      <c r="K229" s="223"/>
    </row>
    <row r="230" spans="1:11">
      <c r="A230" s="188"/>
      <c r="B230" s="189"/>
      <c r="C230" s="189"/>
      <c r="D230" s="337"/>
      <c r="E230" s="205"/>
      <c r="F230" s="206"/>
      <c r="G230" s="248"/>
      <c r="H230" s="309"/>
      <c r="I230" s="207"/>
      <c r="J230" s="332"/>
      <c r="K230" s="333"/>
    </row>
    <row r="231" spans="1:11">
      <c r="A231" s="191"/>
      <c r="B231" s="352" t="s">
        <v>269</v>
      </c>
      <c r="C231" s="189"/>
      <c r="D231" s="337"/>
      <c r="E231" s="205"/>
      <c r="F231" s="206"/>
      <c r="G231" s="248"/>
      <c r="H231" s="309"/>
      <c r="I231" s="207"/>
      <c r="J231" s="249"/>
      <c r="K231" s="333"/>
    </row>
    <row r="232" spans="1:11">
      <c r="A232" s="382">
        <v>1</v>
      </c>
      <c r="B232" s="414" t="s">
        <v>667</v>
      </c>
      <c r="C232" s="189"/>
      <c r="D232" s="337"/>
      <c r="E232" s="205"/>
      <c r="F232" s="206"/>
      <c r="G232" s="248"/>
      <c r="H232" s="309"/>
      <c r="I232" s="207"/>
      <c r="J232" s="249"/>
      <c r="K232" s="333"/>
    </row>
    <row r="233" spans="1:11">
      <c r="A233" s="191"/>
      <c r="B233" s="189" t="s">
        <v>668</v>
      </c>
      <c r="C233" s="189"/>
      <c r="D233" s="337"/>
      <c r="E233" s="205"/>
      <c r="F233" s="206"/>
      <c r="G233" s="248"/>
      <c r="H233" s="309"/>
      <c r="I233" s="207"/>
      <c r="J233" s="249"/>
      <c r="K233" s="333"/>
    </row>
    <row r="234" spans="1:11">
      <c r="A234" s="191"/>
      <c r="B234" s="189" t="s">
        <v>669</v>
      </c>
      <c r="C234" s="189"/>
      <c r="D234" s="337"/>
      <c r="E234" s="205"/>
      <c r="F234" s="206"/>
      <c r="G234" s="248"/>
      <c r="H234" s="309"/>
      <c r="I234" s="207"/>
      <c r="J234" s="249"/>
      <c r="K234" s="333"/>
    </row>
    <row r="235" spans="1:11">
      <c r="A235" s="191"/>
      <c r="B235" s="189" t="s">
        <v>670</v>
      </c>
      <c r="C235" s="189"/>
      <c r="D235" s="337"/>
      <c r="E235" s="205"/>
      <c r="F235" s="206"/>
      <c r="G235" s="248"/>
      <c r="H235" s="309"/>
      <c r="I235" s="207"/>
      <c r="J235" s="249"/>
      <c r="K235" s="333"/>
    </row>
    <row r="236" spans="1:11">
      <c r="A236" s="191"/>
      <c r="B236" s="189" t="s">
        <v>671</v>
      </c>
      <c r="C236" s="189"/>
      <c r="D236" s="337"/>
      <c r="E236" s="205"/>
      <c r="F236" s="206"/>
      <c r="G236" s="248"/>
      <c r="H236" s="309"/>
      <c r="I236" s="207"/>
      <c r="J236" s="249"/>
      <c r="K236" s="333"/>
    </row>
    <row r="237" spans="1:11">
      <c r="A237" s="191"/>
      <c r="B237" s="189" t="s">
        <v>672</v>
      </c>
      <c r="C237" s="189"/>
      <c r="D237" s="337"/>
      <c r="E237" s="205"/>
      <c r="F237" s="206"/>
      <c r="G237" s="248"/>
      <c r="H237" s="309"/>
      <c r="I237" s="207"/>
      <c r="J237" s="249"/>
      <c r="K237" s="333"/>
    </row>
    <row r="238" spans="1:11">
      <c r="A238" s="191"/>
      <c r="B238" s="189" t="s">
        <v>673</v>
      </c>
      <c r="C238" s="189"/>
      <c r="D238" s="337"/>
      <c r="E238" s="205"/>
      <c r="F238" s="206"/>
      <c r="G238" s="248"/>
      <c r="H238" s="309"/>
      <c r="I238" s="207"/>
      <c r="J238" s="249"/>
      <c r="K238" s="333"/>
    </row>
    <row r="239" spans="1:11">
      <c r="A239" s="191"/>
      <c r="B239" s="189" t="s">
        <v>674</v>
      </c>
      <c r="C239" s="189"/>
      <c r="D239" s="334">
        <f>Mts!I248</f>
        <v>1</v>
      </c>
      <c r="E239" s="192" t="s">
        <v>245</v>
      </c>
      <c r="F239" s="413"/>
      <c r="G239" s="314"/>
      <c r="H239" s="315"/>
      <c r="I239" s="289" t="s">
        <v>232</v>
      </c>
      <c r="J239" s="316"/>
      <c r="K239" s="223"/>
    </row>
    <row r="240" spans="1:11">
      <c r="A240" s="191"/>
      <c r="B240" s="189"/>
      <c r="C240" s="189"/>
      <c r="D240" s="334"/>
      <c r="E240" s="192"/>
      <c r="F240" s="287"/>
      <c r="G240" s="314"/>
      <c r="H240" s="315"/>
      <c r="I240" s="289"/>
      <c r="J240" s="316"/>
      <c r="K240" s="223"/>
    </row>
    <row r="241" spans="1:11">
      <c r="A241" s="188">
        <v>2</v>
      </c>
      <c r="B241" s="189" t="s">
        <v>675</v>
      </c>
      <c r="C241" s="189"/>
      <c r="D241" s="325"/>
      <c r="E241" s="205"/>
      <c r="F241" s="206"/>
      <c r="G241" s="248"/>
      <c r="H241" s="309"/>
      <c r="I241" s="207"/>
      <c r="J241" s="249"/>
      <c r="K241" s="333"/>
    </row>
    <row r="242" spans="1:11">
      <c r="A242" s="189"/>
      <c r="B242" s="189" t="s">
        <v>676</v>
      </c>
      <c r="C242" s="189"/>
      <c r="D242" s="325"/>
      <c r="E242" s="205"/>
      <c r="F242" s="206"/>
      <c r="G242" s="248"/>
      <c r="H242" s="309"/>
      <c r="I242" s="207"/>
      <c r="J242" s="249"/>
      <c r="K242" s="333"/>
    </row>
    <row r="243" spans="1:11">
      <c r="A243" s="189"/>
      <c r="B243" s="189" t="s">
        <v>677</v>
      </c>
      <c r="C243" s="189"/>
      <c r="D243" s="325"/>
      <c r="E243" s="205"/>
      <c r="F243" s="206"/>
      <c r="G243" s="248"/>
      <c r="H243" s="309"/>
      <c r="I243" s="207"/>
      <c r="J243" s="249"/>
      <c r="K243" s="333"/>
    </row>
    <row r="244" spans="1:11">
      <c r="A244" s="189"/>
      <c r="B244" s="189" t="s">
        <v>678</v>
      </c>
      <c r="C244" s="189"/>
      <c r="D244" s="325"/>
      <c r="E244" s="189"/>
      <c r="F244" s="189"/>
      <c r="G244" s="189"/>
      <c r="H244" s="189"/>
      <c r="I244" s="189"/>
      <c r="J244" s="189"/>
      <c r="K244" s="189"/>
    </row>
    <row r="245" spans="1:11">
      <c r="A245" s="188"/>
      <c r="B245" s="189" t="s">
        <v>595</v>
      </c>
      <c r="C245" s="189"/>
      <c r="D245" s="189"/>
      <c r="E245" s="1"/>
      <c r="F245" s="1"/>
      <c r="G245" s="1"/>
      <c r="H245" s="192"/>
      <c r="I245" s="1"/>
      <c r="J245" s="1"/>
      <c r="K245" s="1"/>
    </row>
    <row r="246" spans="1:11">
      <c r="A246" s="188"/>
      <c r="B246" s="189" t="s">
        <v>310</v>
      </c>
      <c r="C246" s="189"/>
      <c r="D246" s="313">
        <f>Mts!I251</f>
        <v>57</v>
      </c>
      <c r="E246" s="192" t="s">
        <v>55</v>
      </c>
      <c r="F246" s="287"/>
      <c r="G246" s="314"/>
      <c r="H246" s="315"/>
      <c r="I246" s="289" t="s">
        <v>160</v>
      </c>
      <c r="J246" s="316"/>
      <c r="K246" s="223"/>
    </row>
    <row r="247" spans="1:11">
      <c r="A247" s="188"/>
      <c r="B247" s="189" t="s">
        <v>548</v>
      </c>
      <c r="C247" s="189"/>
      <c r="D247" s="313">
        <f>Mts!I252</f>
        <v>40</v>
      </c>
      <c r="E247" s="192" t="s">
        <v>55</v>
      </c>
      <c r="F247" s="287"/>
      <c r="G247" s="314"/>
      <c r="H247" s="315"/>
      <c r="I247" s="289" t="s">
        <v>160</v>
      </c>
      <c r="J247" s="316"/>
      <c r="K247" s="223"/>
    </row>
    <row r="248" spans="1:11">
      <c r="A248" s="188"/>
      <c r="B248" s="189" t="s">
        <v>311</v>
      </c>
      <c r="C248" s="189"/>
      <c r="D248" s="313">
        <f>Mts!I253</f>
        <v>44</v>
      </c>
      <c r="E248" s="192" t="s">
        <v>55</v>
      </c>
      <c r="F248" s="287"/>
      <c r="G248" s="314"/>
      <c r="H248" s="315"/>
      <c r="I248" s="289" t="s">
        <v>160</v>
      </c>
      <c r="J248" s="316"/>
      <c r="K248" s="223"/>
    </row>
    <row r="249" spans="1:11">
      <c r="A249" s="188"/>
      <c r="B249" s="189"/>
      <c r="C249" s="189"/>
      <c r="D249" s="313"/>
      <c r="E249" s="192"/>
      <c r="F249" s="287"/>
      <c r="G249" s="314"/>
      <c r="H249" s="315"/>
      <c r="I249" s="289"/>
      <c r="J249" s="316"/>
      <c r="K249" s="223"/>
    </row>
    <row r="250" spans="1:11">
      <c r="A250" s="188">
        <v>3</v>
      </c>
      <c r="B250" s="189" t="s">
        <v>679</v>
      </c>
      <c r="C250" s="189"/>
      <c r="D250" s="325"/>
      <c r="E250" s="205"/>
      <c r="F250" s="206"/>
      <c r="G250" s="248"/>
      <c r="H250" s="309"/>
      <c r="I250" s="207"/>
      <c r="J250" s="249"/>
      <c r="K250" s="223"/>
    </row>
    <row r="251" spans="1:11">
      <c r="A251" s="189"/>
      <c r="B251" s="189" t="s">
        <v>680</v>
      </c>
      <c r="C251" s="189"/>
      <c r="D251" s="325"/>
      <c r="E251" s="205"/>
      <c r="F251" s="206"/>
      <c r="G251" s="248"/>
      <c r="H251" s="309"/>
      <c r="I251" s="207"/>
      <c r="J251" s="249"/>
      <c r="K251" s="223"/>
    </row>
    <row r="252" spans="1:11">
      <c r="A252" s="189"/>
      <c r="B252" s="189" t="s">
        <v>681</v>
      </c>
      <c r="C252" s="189"/>
      <c r="D252" s="325"/>
      <c r="E252" s="205"/>
      <c r="F252" s="206"/>
      <c r="G252" s="248"/>
      <c r="H252" s="309"/>
      <c r="I252" s="207"/>
      <c r="J252" s="249"/>
      <c r="K252" s="223"/>
    </row>
    <row r="253" spans="1:11">
      <c r="A253" s="189"/>
      <c r="B253" s="189" t="s">
        <v>682</v>
      </c>
      <c r="C253" s="189"/>
      <c r="D253" s="325"/>
      <c r="E253" s="205"/>
      <c r="F253" s="206"/>
      <c r="G253" s="248"/>
      <c r="H253" s="309"/>
      <c r="I253" s="207"/>
      <c r="J253" s="249"/>
      <c r="K253" s="223"/>
    </row>
    <row r="254" spans="1:11">
      <c r="A254" s="188"/>
      <c r="B254" s="189" t="s">
        <v>683</v>
      </c>
      <c r="C254" s="189"/>
      <c r="D254" s="325"/>
      <c r="E254" s="205"/>
      <c r="F254" s="206"/>
      <c r="G254" s="248"/>
      <c r="H254" s="309"/>
      <c r="I254" s="207"/>
      <c r="J254" s="249"/>
      <c r="K254" s="223"/>
    </row>
    <row r="255" spans="1:11">
      <c r="A255" s="188"/>
      <c r="B255" s="189" t="s">
        <v>684</v>
      </c>
      <c r="C255" s="189"/>
      <c r="D255" s="325"/>
      <c r="E255" s="189"/>
      <c r="F255" s="189"/>
      <c r="G255" s="189"/>
      <c r="H255" s="189"/>
      <c r="I255" s="189"/>
      <c r="J255" s="189"/>
      <c r="K255" s="189"/>
    </row>
    <row r="256" spans="1:11">
      <c r="A256" s="188"/>
      <c r="B256" s="189" t="s">
        <v>608</v>
      </c>
      <c r="C256" s="189"/>
      <c r="D256" s="189"/>
      <c r="E256" s="1"/>
      <c r="F256" s="1"/>
      <c r="G256" s="1"/>
      <c r="H256" s="192"/>
      <c r="I256" s="1"/>
      <c r="J256" s="1"/>
      <c r="K256" s="1"/>
    </row>
    <row r="257" spans="1:11">
      <c r="A257" s="188"/>
      <c r="B257" s="189" t="s">
        <v>685</v>
      </c>
      <c r="C257" s="189"/>
      <c r="D257" s="334">
        <f>Mts!I256</f>
        <v>4</v>
      </c>
      <c r="E257" s="192" t="s">
        <v>245</v>
      </c>
      <c r="F257" s="287"/>
      <c r="G257" s="314"/>
      <c r="H257" s="315"/>
      <c r="I257" s="289" t="s">
        <v>160</v>
      </c>
      <c r="J257" s="316"/>
      <c r="K257" s="223"/>
    </row>
    <row r="258" spans="1:11">
      <c r="A258" s="188"/>
      <c r="B258" s="189" t="s">
        <v>686</v>
      </c>
      <c r="C258" s="189"/>
      <c r="D258" s="334">
        <f>Mts!I257</f>
        <v>4</v>
      </c>
      <c r="E258" s="192" t="s">
        <v>245</v>
      </c>
      <c r="F258" s="287"/>
      <c r="G258" s="314"/>
      <c r="H258" s="315"/>
      <c r="I258" s="289" t="s">
        <v>160</v>
      </c>
      <c r="J258" s="316"/>
      <c r="K258" s="223"/>
    </row>
    <row r="259" spans="1:11">
      <c r="A259" s="188"/>
      <c r="B259" s="189" t="s">
        <v>687</v>
      </c>
      <c r="C259" s="189"/>
      <c r="D259" s="334">
        <f>Mts!I258</f>
        <v>2</v>
      </c>
      <c r="E259" s="192" t="s">
        <v>245</v>
      </c>
      <c r="F259" s="287"/>
      <c r="G259" s="314"/>
      <c r="H259" s="315"/>
      <c r="I259" s="289" t="s">
        <v>160</v>
      </c>
      <c r="J259" s="316"/>
      <c r="K259" s="223"/>
    </row>
    <row r="260" spans="1:11">
      <c r="A260" s="188"/>
      <c r="B260" s="189"/>
      <c r="C260" s="189"/>
      <c r="D260" s="205" t="s">
        <v>270</v>
      </c>
      <c r="E260" s="205"/>
      <c r="F260" s="1"/>
      <c r="G260" s="248"/>
      <c r="H260" s="309"/>
      <c r="I260" s="207"/>
      <c r="J260" s="336"/>
      <c r="K260" s="223"/>
    </row>
    <row r="261" spans="1:11" ht="15" customHeight="1">
      <c r="A261" s="188"/>
      <c r="B261" s="189"/>
      <c r="C261" s="189"/>
      <c r="D261" s="337"/>
      <c r="E261" s="205"/>
      <c r="F261" s="206"/>
      <c r="G261" s="248"/>
      <c r="H261" s="309"/>
      <c r="I261" s="207"/>
      <c r="J261" s="332"/>
      <c r="K261" s="333"/>
    </row>
    <row r="262" spans="1:11" ht="15" customHeight="1">
      <c r="A262" s="191"/>
      <c r="B262" s="352" t="s">
        <v>688</v>
      </c>
      <c r="C262" s="189"/>
      <c r="D262" s="337"/>
      <c r="E262" s="300"/>
      <c r="F262" s="287"/>
      <c r="G262" s="314"/>
      <c r="H262" s="315"/>
      <c r="I262" s="289"/>
      <c r="J262" s="316"/>
      <c r="K262" s="223"/>
    </row>
    <row r="263" spans="1:11" ht="15" customHeight="1">
      <c r="A263" s="186">
        <v>1</v>
      </c>
      <c r="B263" s="1" t="s">
        <v>689</v>
      </c>
      <c r="C263" s="186"/>
      <c r="D263" s="313"/>
      <c r="E263" s="300"/>
      <c r="F263" s="287"/>
      <c r="G263" s="314"/>
      <c r="H263" s="315"/>
      <c r="I263" s="289"/>
      <c r="J263" s="316"/>
      <c r="K263" s="223"/>
    </row>
    <row r="264" spans="1:11" ht="15" customHeight="1">
      <c r="A264" s="186"/>
      <c r="B264" s="1" t="s">
        <v>690</v>
      </c>
      <c r="C264" s="186"/>
      <c r="D264" s="313"/>
      <c r="E264" s="1"/>
      <c r="F264" s="1"/>
      <c r="G264" s="1"/>
      <c r="H264" s="192"/>
      <c r="I264" s="1"/>
      <c r="J264" s="1"/>
      <c r="K264" s="1"/>
    </row>
    <row r="265" spans="1:11" ht="15" customHeight="1">
      <c r="A265" s="188"/>
      <c r="B265" s="1" t="s">
        <v>691</v>
      </c>
      <c r="C265" s="186"/>
      <c r="D265" s="334">
        <f>Mts!I268</f>
        <v>70</v>
      </c>
      <c r="E265" s="192" t="s">
        <v>245</v>
      </c>
      <c r="F265" s="287">
        <v>985</v>
      </c>
      <c r="G265" s="314" t="s">
        <v>29</v>
      </c>
      <c r="H265" s="315">
        <v>0</v>
      </c>
      <c r="I265" s="289" t="s">
        <v>692</v>
      </c>
      <c r="J265" s="316">
        <f>IF(MID(I265,1,2)=("P."),(ROUND(D265*((F265)+(H265/100)),)),IF(MID(I265,1,2)=("%o"),(ROUND(D265*(((F265)+(H265/100))/1000),)),IF(MID(I265,1,2)=("Ea"),(ROUND(D265*((F265)+(H265/100)),)),ROUND(D265*(((F265)+(H265/100))/100),))))</f>
        <v>68950</v>
      </c>
      <c r="K265" s="223" t="s">
        <v>31</v>
      </c>
    </row>
    <row r="266" spans="1:11" ht="15" customHeight="1">
      <c r="A266" s="188"/>
      <c r="B266" s="189"/>
      <c r="C266" s="189"/>
      <c r="D266" s="481" t="s">
        <v>793</v>
      </c>
      <c r="E266" s="481"/>
      <c r="F266" s="481"/>
      <c r="G266" s="481"/>
      <c r="H266" s="481"/>
      <c r="I266" s="481"/>
      <c r="J266" s="481"/>
      <c r="K266" s="481"/>
    </row>
    <row r="267" spans="1:11" ht="15" customHeight="1">
      <c r="A267" s="188">
        <v>2</v>
      </c>
      <c r="B267" s="1" t="s">
        <v>693</v>
      </c>
      <c r="C267" s="202"/>
      <c r="D267" s="60"/>
      <c r="E267" s="192"/>
      <c r="F267" s="287"/>
      <c r="G267" s="314"/>
      <c r="H267" s="315"/>
      <c r="I267" s="289"/>
      <c r="J267" s="335"/>
      <c r="K267" s="245"/>
    </row>
    <row r="268" spans="1:11" ht="15" customHeight="1">
      <c r="A268" s="188"/>
      <c r="B268" s="1" t="s">
        <v>694</v>
      </c>
      <c r="C268" s="202"/>
      <c r="D268" s="60"/>
      <c r="E268" s="1"/>
      <c r="F268" s="1"/>
      <c r="G268" s="1"/>
      <c r="H268" s="192"/>
      <c r="I268" s="1"/>
      <c r="J268" s="1"/>
      <c r="K268" s="1"/>
    </row>
    <row r="269" spans="1:11" ht="15" customHeight="1">
      <c r="A269" s="188"/>
      <c r="B269" s="1" t="s">
        <v>695</v>
      </c>
      <c r="C269" s="202"/>
      <c r="D269" s="334">
        <f>Mts!I270</f>
        <v>10</v>
      </c>
      <c r="E269" s="192" t="s">
        <v>231</v>
      </c>
      <c r="F269" s="287">
        <v>742</v>
      </c>
      <c r="G269" s="314" t="s">
        <v>29</v>
      </c>
      <c r="H269" s="315">
        <v>0</v>
      </c>
      <c r="I269" s="195" t="s">
        <v>692</v>
      </c>
      <c r="J269" s="316">
        <f>IF(MID(I269,1,2)=("P."),(ROUND(D269*((F269)+(H269/100)),)),IF(MID(I269,1,2)=("%o"),(ROUND(D269*(((F269)+(H269/100))/1000),)),IF(MID(I269,1,2)=("Ea"),(ROUND(D269*((F269)+(H269/100)),)),ROUND(D269*(((F269)+(H269/100))/100),))))</f>
        <v>7420</v>
      </c>
      <c r="K269" s="223" t="s">
        <v>31</v>
      </c>
    </row>
    <row r="270" spans="1:11">
      <c r="A270" s="188"/>
      <c r="B270" s="1"/>
      <c r="C270" s="202"/>
      <c r="D270" s="479" t="s">
        <v>794</v>
      </c>
      <c r="E270" s="479"/>
      <c r="F270" s="479"/>
      <c r="G270" s="479"/>
      <c r="H270" s="479"/>
      <c r="I270" s="479"/>
      <c r="J270" s="479"/>
      <c r="K270" s="479"/>
    </row>
    <row r="271" spans="1:11">
      <c r="A271" s="188">
        <v>3</v>
      </c>
      <c r="B271" s="1" t="s">
        <v>720</v>
      </c>
      <c r="C271" s="202"/>
      <c r="D271" s="334">
        <f>Mts!I273</f>
        <v>8</v>
      </c>
      <c r="E271" s="192" t="s">
        <v>231</v>
      </c>
      <c r="F271" s="287">
        <v>70</v>
      </c>
      <c r="G271" s="314" t="s">
        <v>29</v>
      </c>
      <c r="H271" s="315">
        <v>0</v>
      </c>
      <c r="I271" s="195" t="s">
        <v>232</v>
      </c>
      <c r="J271" s="316">
        <f>IF(MID(I271,1,2)=("P."),(ROUND(D271*((F271)+(H271/100)),)),IF(MID(I271,1,2)=("%o"),(ROUND(D271*(((F271)+(H271/100))/1000),)),IF(MID(I271,1,2)=("Ea"),(ROUND(D271*((F271)+(H271/100)),)),ROUND(D271*(((F271)+(H271/100))/100),))))</f>
        <v>560</v>
      </c>
      <c r="K271" s="223" t="s">
        <v>31</v>
      </c>
    </row>
    <row r="272" spans="1:11">
      <c r="A272" s="188"/>
      <c r="B272" s="1"/>
      <c r="C272" s="202"/>
      <c r="D272" s="479" t="s">
        <v>795</v>
      </c>
      <c r="E272" s="479"/>
      <c r="F272" s="479"/>
      <c r="G272" s="479"/>
      <c r="H272" s="479"/>
      <c r="I272" s="479"/>
      <c r="J272" s="479"/>
      <c r="K272" s="479"/>
    </row>
    <row r="273" spans="1:11">
      <c r="A273" s="186">
        <v>4</v>
      </c>
      <c r="B273" s="11" t="s">
        <v>561</v>
      </c>
      <c r="C273" s="186"/>
      <c r="D273" s="421"/>
      <c r="E273" s="186"/>
      <c r="F273" s="186"/>
      <c r="G273" s="186"/>
      <c r="H273" s="170"/>
      <c r="I273" s="1"/>
      <c r="J273" s="1"/>
      <c r="K273" s="1"/>
    </row>
    <row r="274" spans="1:11">
      <c r="A274" s="186"/>
      <c r="B274" s="172" t="s">
        <v>562</v>
      </c>
      <c r="C274" s="186"/>
      <c r="D274" s="421"/>
      <c r="E274" s="186"/>
      <c r="F274" s="186"/>
      <c r="G274" s="186"/>
      <c r="H274" s="170"/>
      <c r="I274" s="186"/>
      <c r="J274" s="186"/>
      <c r="K274" s="186"/>
    </row>
    <row r="275" spans="1:11">
      <c r="A275" s="186"/>
      <c r="B275" s="11" t="s">
        <v>563</v>
      </c>
      <c r="C275" s="186"/>
      <c r="D275" s="334">
        <f>Mts!I277</f>
        <v>15</v>
      </c>
      <c r="E275" s="300" t="s">
        <v>231</v>
      </c>
      <c r="F275" s="287">
        <v>916</v>
      </c>
      <c r="G275" s="314" t="s">
        <v>29</v>
      </c>
      <c r="H275" s="315">
        <v>0</v>
      </c>
      <c r="I275" s="289" t="s">
        <v>721</v>
      </c>
      <c r="J275" s="316">
        <f>IF(MID(I275,1,2)=("P."),(ROUND(D275*((F275)+(H275/100)),)),IF(MID(I275,1,2)=("%o"),(ROUND(D275*(((F275)+(H275/100))/1000),)),IF(MID(I275,1,2)=("Ea"),(ROUND(D275*((F275)+(H275/100)),)),ROUND(D275*(((F275)+(H275/100))/100),))))</f>
        <v>13740</v>
      </c>
      <c r="K275" s="223" t="s">
        <v>31</v>
      </c>
    </row>
    <row r="276" spans="1:11">
      <c r="A276" s="420"/>
      <c r="C276" s="420"/>
      <c r="D276" s="479" t="s">
        <v>796</v>
      </c>
      <c r="E276" s="479"/>
      <c r="F276" s="479"/>
      <c r="G276" s="479"/>
      <c r="H276" s="479"/>
      <c r="I276" s="479"/>
      <c r="J276" s="479"/>
      <c r="K276" s="479"/>
    </row>
    <row r="277" spans="1:11">
      <c r="A277" s="186">
        <v>5</v>
      </c>
      <c r="B277" s="386" t="s">
        <v>566</v>
      </c>
      <c r="C277" s="186"/>
      <c r="D277" s="421"/>
      <c r="E277" s="186"/>
      <c r="F277" s="186"/>
      <c r="G277" s="186"/>
      <c r="H277" s="170"/>
      <c r="I277" s="1"/>
      <c r="J277" s="1"/>
      <c r="K277" s="1"/>
    </row>
    <row r="278" spans="1:11">
      <c r="A278" s="186"/>
      <c r="B278" s="386" t="s">
        <v>567</v>
      </c>
      <c r="C278" s="186"/>
      <c r="D278" s="421"/>
      <c r="E278" s="186"/>
      <c r="F278" s="186"/>
      <c r="G278" s="186"/>
      <c r="H278" s="170"/>
      <c r="I278" s="186"/>
      <c r="J278" s="186"/>
      <c r="K278" s="186"/>
    </row>
    <row r="279" spans="1:11">
      <c r="A279" s="186"/>
      <c r="B279" s="386" t="s">
        <v>568</v>
      </c>
      <c r="C279" s="186"/>
      <c r="D279" s="334">
        <f>Mts!I281</f>
        <v>1</v>
      </c>
      <c r="E279" s="300" t="s">
        <v>231</v>
      </c>
      <c r="F279" s="287">
        <v>9261</v>
      </c>
      <c r="G279" s="314" t="s">
        <v>29</v>
      </c>
      <c r="H279" s="315">
        <v>0</v>
      </c>
      <c r="I279" s="289" t="s">
        <v>721</v>
      </c>
      <c r="J279" s="316">
        <f>IF(MID(I279,1,2)=("P."),(ROUND(D279*((F279)+(H279/100)),)),IF(MID(I279,1,2)=("%o"),(ROUND(D279*(((F279)+(H279/100))/1000),)),IF(MID(I279,1,2)=("Ea"),(ROUND(D279*((F279)+(H279/100)),)),ROUND(D279*(((F279)+(H279/100))/100),))))</f>
        <v>9261</v>
      </c>
      <c r="K279" s="223" t="s">
        <v>31</v>
      </c>
    </row>
    <row r="280" spans="1:11">
      <c r="A280" s="188"/>
      <c r="B280" s="1"/>
      <c r="C280" s="202"/>
      <c r="D280" s="479" t="s">
        <v>797</v>
      </c>
      <c r="E280" s="479"/>
      <c r="F280" s="479"/>
      <c r="G280" s="479"/>
      <c r="H280" s="479"/>
      <c r="I280" s="479"/>
      <c r="J280" s="479"/>
      <c r="K280" s="479"/>
    </row>
    <row r="281" spans="1:11">
      <c r="A281" s="188">
        <v>6</v>
      </c>
      <c r="B281" s="388" t="s">
        <v>570</v>
      </c>
      <c r="C281" s="202"/>
      <c r="D281" s="334"/>
      <c r="E281" s="192"/>
      <c r="F281" s="287"/>
      <c r="G281" s="314"/>
      <c r="H281" s="315"/>
      <c r="I281" s="195"/>
      <c r="J281" s="316"/>
      <c r="K281" s="223"/>
    </row>
    <row r="282" spans="1:11">
      <c r="A282" s="188"/>
      <c r="B282" s="388" t="s">
        <v>569</v>
      </c>
      <c r="C282" s="202"/>
      <c r="D282" s="334"/>
      <c r="E282" s="192"/>
      <c r="F282" s="287"/>
      <c r="G282" s="314"/>
      <c r="H282" s="315"/>
      <c r="I282" s="195"/>
      <c r="J282" s="316"/>
      <c r="K282" s="223"/>
    </row>
    <row r="283" spans="1:11">
      <c r="A283" s="188"/>
      <c r="B283" s="388" t="s">
        <v>568</v>
      </c>
      <c r="C283" s="202"/>
      <c r="D283" s="334">
        <f>Mts!I285</f>
        <v>1</v>
      </c>
      <c r="E283" s="300" t="s">
        <v>231</v>
      </c>
      <c r="F283" s="287">
        <v>25541</v>
      </c>
      <c r="G283" s="314" t="s">
        <v>29</v>
      </c>
      <c r="H283" s="315">
        <v>0</v>
      </c>
      <c r="I283" s="289" t="s">
        <v>721</v>
      </c>
      <c r="J283" s="316">
        <f>IF(MID(I283,1,2)=("P."),(ROUND(D283*((F283)+(H283/100)),)),IF(MID(I283,1,2)=("%o"),(ROUND(D283*(((F283)+(H283/100))/1000),)),IF(MID(I283,1,2)=("Ea"),(ROUND(D283*((F283)+(H283/100)),)),ROUND(D283*(((F283)+(H283/100))/100),))))</f>
        <v>25541</v>
      </c>
      <c r="K283" s="223" t="s">
        <v>31</v>
      </c>
    </row>
    <row r="284" spans="1:11">
      <c r="A284" s="188"/>
      <c r="B284" s="388"/>
      <c r="C284" s="202"/>
      <c r="D284" s="494" t="s">
        <v>798</v>
      </c>
      <c r="E284" s="494"/>
      <c r="F284" s="494"/>
      <c r="G284" s="494"/>
      <c r="H284" s="494"/>
      <c r="I284" s="494"/>
      <c r="J284" s="494"/>
      <c r="K284" s="494"/>
    </row>
    <row r="285" spans="1:11">
      <c r="A285" s="186"/>
      <c r="B285" s="189"/>
      <c r="C285" s="189"/>
      <c r="D285" s="334"/>
      <c r="E285" s="185"/>
      <c r="F285" s="185"/>
      <c r="G285" s="185"/>
      <c r="H285" s="315"/>
      <c r="I285" s="174" t="s">
        <v>696</v>
      </c>
      <c r="J285" s="415">
        <f>SUM(J265:J283)</f>
        <v>125472</v>
      </c>
      <c r="K285" s="242" t="s">
        <v>31</v>
      </c>
    </row>
    <row r="286" spans="1:11">
      <c r="A286" s="188"/>
      <c r="B286" s="1"/>
      <c r="C286" s="423"/>
      <c r="D286" s="1" t="s">
        <v>739</v>
      </c>
      <c r="E286" s="205"/>
      <c r="F286" s="205"/>
      <c r="G286" s="248"/>
      <c r="H286" s="309"/>
      <c r="I286" s="207"/>
      <c r="J286" s="341"/>
      <c r="K286" s="223"/>
    </row>
    <row r="287" spans="1:11" ht="16.5" thickBot="1">
      <c r="A287" s="188"/>
      <c r="B287" s="1"/>
      <c r="C287" s="423"/>
      <c r="D287" s="1"/>
      <c r="E287" s="205"/>
      <c r="F287" s="205"/>
      <c r="G287" s="248"/>
      <c r="H287" s="309"/>
      <c r="I287" s="206" t="s">
        <v>740</v>
      </c>
      <c r="J287" s="353"/>
      <c r="K287" s="223"/>
    </row>
    <row r="288" spans="1:11">
      <c r="A288" s="422"/>
      <c r="B288" s="189"/>
      <c r="C288" s="189"/>
      <c r="D288" s="334"/>
      <c r="E288" s="423"/>
      <c r="F288" s="423"/>
      <c r="G288" s="423"/>
      <c r="H288" s="315"/>
      <c r="I288" s="174"/>
      <c r="J288" s="417"/>
      <c r="K288" s="416"/>
    </row>
    <row r="289" spans="1:12" s="50" customFormat="1" ht="15" customHeight="1">
      <c r="A289" s="186"/>
      <c r="B289" s="354" t="s">
        <v>697</v>
      </c>
      <c r="C289" s="185"/>
      <c r="D289" s="185"/>
      <c r="E289" s="256"/>
      <c r="F289" s="206"/>
      <c r="G289" s="260"/>
      <c r="H289" s="309"/>
      <c r="I289" s="340"/>
      <c r="J289" s="341"/>
      <c r="K289" s="333"/>
      <c r="L289" s="11"/>
    </row>
    <row r="290" spans="1:12" s="50" customFormat="1" ht="15" customHeight="1">
      <c r="A290" s="186"/>
      <c r="B290" s="354" t="s">
        <v>698</v>
      </c>
      <c r="C290" s="185"/>
      <c r="D290" s="185"/>
      <c r="E290" s="300"/>
      <c r="F290" s="287"/>
      <c r="G290" s="314"/>
      <c r="H290" s="315"/>
      <c r="I290" s="289"/>
      <c r="J290" s="316"/>
      <c r="K290" s="223"/>
      <c r="L290" s="11"/>
    </row>
    <row r="291" spans="1:12" s="50" customFormat="1" ht="15" customHeight="1">
      <c r="A291" s="186">
        <v>1</v>
      </c>
      <c r="B291" s="6" t="s">
        <v>723</v>
      </c>
      <c r="C291" s="185"/>
      <c r="D291" s="185"/>
      <c r="E291" s="300"/>
      <c r="F291" s="287"/>
      <c r="G291" s="314"/>
      <c r="H291" s="315"/>
      <c r="I291" s="289"/>
      <c r="J291" s="316"/>
      <c r="K291" s="223"/>
      <c r="L291" s="11"/>
    </row>
    <row r="292" spans="1:12" s="50" customFormat="1" ht="15" customHeight="1">
      <c r="A292" s="186"/>
      <c r="B292" s="6" t="s">
        <v>724</v>
      </c>
      <c r="C292" s="185"/>
      <c r="D292" s="334">
        <f>Mts!I289</f>
        <v>24</v>
      </c>
      <c r="E292" s="300" t="s">
        <v>231</v>
      </c>
      <c r="F292" s="287"/>
      <c r="G292" s="314"/>
      <c r="H292" s="315"/>
      <c r="I292" s="289" t="s">
        <v>721</v>
      </c>
      <c r="J292" s="316"/>
      <c r="K292" s="223"/>
      <c r="L292" s="11"/>
    </row>
    <row r="293" spans="1:12" ht="15" customHeight="1">
      <c r="A293" s="186"/>
      <c r="B293" s="354"/>
      <c r="C293" s="185"/>
      <c r="D293" s="185"/>
      <c r="E293" s="300"/>
      <c r="F293" s="287"/>
      <c r="G293" s="314"/>
      <c r="H293" s="315"/>
      <c r="I293" s="289"/>
      <c r="J293" s="316"/>
      <c r="K293" s="223"/>
    </row>
    <row r="294" spans="1:12">
      <c r="A294" s="186">
        <v>2</v>
      </c>
      <c r="B294" s="1" t="s">
        <v>699</v>
      </c>
      <c r="C294" s="185"/>
      <c r="D294" s="185"/>
      <c r="E294" s="185"/>
      <c r="F294" s="185"/>
      <c r="G294" s="185"/>
      <c r="H294" s="315"/>
      <c r="I294" s="174"/>
      <c r="J294" s="417"/>
      <c r="K294" s="416"/>
    </row>
    <row r="295" spans="1:12">
      <c r="A295" s="186"/>
      <c r="B295" s="1" t="s">
        <v>700</v>
      </c>
      <c r="C295" s="185"/>
      <c r="D295" s="204"/>
      <c r="E295" s="205"/>
      <c r="F295" s="206"/>
      <c r="G295" s="207"/>
      <c r="H295" s="205"/>
      <c r="I295" s="207"/>
      <c r="J295" s="206"/>
      <c r="K295" s="205"/>
    </row>
    <row r="296" spans="1:12">
      <c r="A296" s="186"/>
      <c r="B296" s="1" t="s">
        <v>701</v>
      </c>
      <c r="C296" s="185"/>
      <c r="D296" s="334">
        <f>Mts!I292</f>
        <v>120</v>
      </c>
      <c r="E296" s="192" t="s">
        <v>231</v>
      </c>
      <c r="F296" s="287"/>
      <c r="G296" s="314"/>
      <c r="H296" s="315"/>
      <c r="I296" s="289" t="s">
        <v>232</v>
      </c>
      <c r="J296" s="316"/>
      <c r="K296" s="223"/>
      <c r="L296" s="50"/>
    </row>
    <row r="297" spans="1:12">
      <c r="A297" s="186"/>
      <c r="B297" s="354"/>
      <c r="C297" s="185"/>
      <c r="D297" s="185"/>
      <c r="E297" s="300"/>
      <c r="F297" s="287"/>
      <c r="G297" s="314"/>
      <c r="H297" s="315"/>
      <c r="I297" s="289"/>
      <c r="J297" s="316"/>
      <c r="K297" s="223"/>
      <c r="L297" s="50"/>
    </row>
    <row r="298" spans="1:12">
      <c r="A298" s="186">
        <v>3</v>
      </c>
      <c r="B298" s="1" t="s">
        <v>725</v>
      </c>
      <c r="C298" s="185"/>
      <c r="D298" s="185"/>
      <c r="E298" s="185"/>
      <c r="F298" s="185"/>
      <c r="G298" s="185"/>
      <c r="H298" s="315"/>
      <c r="I298" s="174"/>
      <c r="J298" s="417"/>
      <c r="K298" s="416"/>
      <c r="L298" s="50"/>
    </row>
    <row r="299" spans="1:12">
      <c r="A299" s="186"/>
      <c r="B299" s="1" t="s">
        <v>700</v>
      </c>
      <c r="C299" s="185"/>
      <c r="D299" s="204"/>
      <c r="E299" s="205"/>
      <c r="F299" s="206"/>
      <c r="G299" s="207"/>
      <c r="H299" s="205"/>
      <c r="I299" s="207"/>
      <c r="J299" s="206"/>
      <c r="K299" s="205"/>
      <c r="L299" s="50"/>
    </row>
    <row r="300" spans="1:12">
      <c r="A300" s="186"/>
      <c r="B300" s="1" t="s">
        <v>701</v>
      </c>
      <c r="C300" s="185"/>
      <c r="D300" s="334">
        <f>Mts!I295</f>
        <v>16</v>
      </c>
      <c r="E300" s="192" t="s">
        <v>231</v>
      </c>
      <c r="F300" s="287"/>
      <c r="G300" s="314"/>
      <c r="H300" s="315"/>
      <c r="I300" s="289" t="s">
        <v>232</v>
      </c>
      <c r="J300" s="316"/>
      <c r="K300" s="223"/>
      <c r="L300" s="50"/>
    </row>
    <row r="301" spans="1:12">
      <c r="A301" s="186"/>
      <c r="B301" s="354"/>
      <c r="C301" s="185"/>
      <c r="D301" s="185"/>
      <c r="E301" s="300"/>
      <c r="F301" s="287"/>
      <c r="G301" s="314"/>
      <c r="H301" s="315"/>
      <c r="I301" s="289"/>
      <c r="J301" s="316"/>
      <c r="K301" s="223"/>
    </row>
    <row r="302" spans="1:12" ht="15" customHeight="1">
      <c r="A302" s="186">
        <v>4</v>
      </c>
      <c r="B302" s="6" t="s">
        <v>726</v>
      </c>
      <c r="C302" s="185"/>
      <c r="D302" s="185"/>
      <c r="E302" s="300"/>
      <c r="F302" s="287"/>
      <c r="G302" s="314"/>
      <c r="H302" s="315"/>
      <c r="I302" s="289"/>
      <c r="J302" s="316"/>
      <c r="K302" s="223"/>
    </row>
    <row r="303" spans="1:12" ht="15" customHeight="1">
      <c r="A303" s="186"/>
      <c r="B303" s="6" t="s">
        <v>727</v>
      </c>
      <c r="C303" s="185"/>
      <c r="D303" s="334">
        <f>Mts!I298</f>
        <v>10</v>
      </c>
      <c r="E303" s="192" t="s">
        <v>231</v>
      </c>
      <c r="F303" s="287"/>
      <c r="G303" s="314"/>
      <c r="H303" s="315"/>
      <c r="I303" s="289" t="s">
        <v>232</v>
      </c>
      <c r="J303" s="316"/>
      <c r="K303" s="223"/>
    </row>
    <row r="304" spans="1:12" ht="15" customHeight="1">
      <c r="A304" s="186"/>
      <c r="B304" s="354"/>
      <c r="C304" s="185"/>
      <c r="D304" s="185"/>
      <c r="E304" s="300"/>
      <c r="F304" s="287"/>
      <c r="G304" s="314"/>
      <c r="H304" s="315"/>
      <c r="I304" s="289"/>
      <c r="J304" s="316"/>
      <c r="K304" s="223"/>
    </row>
    <row r="305" spans="1:11" ht="15" customHeight="1">
      <c r="A305" s="186">
        <v>5</v>
      </c>
      <c r="B305" s="6" t="s">
        <v>728</v>
      </c>
      <c r="C305" s="185"/>
      <c r="D305" s="185"/>
      <c r="E305" s="300"/>
      <c r="F305" s="287"/>
      <c r="G305" s="314"/>
      <c r="H305" s="315"/>
      <c r="I305" s="289"/>
      <c r="J305" s="316"/>
      <c r="K305" s="223"/>
    </row>
    <row r="306" spans="1:11" ht="15" customHeight="1">
      <c r="A306" s="186"/>
      <c r="B306" s="6" t="s">
        <v>729</v>
      </c>
      <c r="C306" s="185"/>
      <c r="D306" s="334">
        <f>Mts!I301</f>
        <v>19</v>
      </c>
      <c r="E306" s="192" t="s">
        <v>231</v>
      </c>
      <c r="F306" s="287"/>
      <c r="G306" s="314"/>
      <c r="H306" s="315"/>
      <c r="I306" s="289" t="s">
        <v>232</v>
      </c>
      <c r="J306" s="316"/>
      <c r="K306" s="223"/>
    </row>
    <row r="307" spans="1:11">
      <c r="A307" s="186"/>
      <c r="B307" s="354"/>
      <c r="C307" s="185"/>
      <c r="D307" s="185"/>
      <c r="E307" s="300"/>
      <c r="F307" s="287"/>
      <c r="G307" s="314"/>
      <c r="H307" s="315"/>
      <c r="I307" s="289"/>
      <c r="J307" s="316"/>
      <c r="K307" s="223"/>
    </row>
    <row r="308" spans="1:11">
      <c r="A308" s="186">
        <v>6</v>
      </c>
      <c r="B308" s="6" t="s">
        <v>730</v>
      </c>
      <c r="C308" s="189"/>
      <c r="D308" s="204"/>
      <c r="E308" s="205"/>
      <c r="F308" s="206"/>
      <c r="G308" s="207"/>
      <c r="H308" s="205"/>
      <c r="I308" s="207"/>
      <c r="J308" s="206"/>
      <c r="K308" s="223"/>
    </row>
    <row r="309" spans="1:11">
      <c r="A309" s="186"/>
      <c r="B309" s="1" t="s">
        <v>731</v>
      </c>
      <c r="C309" s="189"/>
      <c r="D309" s="334">
        <f>Mts!I304</f>
        <v>15</v>
      </c>
      <c r="E309" s="192" t="s">
        <v>231</v>
      </c>
      <c r="F309" s="287"/>
      <c r="G309" s="314"/>
      <c r="H309" s="315"/>
      <c r="I309" s="289" t="s">
        <v>232</v>
      </c>
      <c r="J309" s="316"/>
      <c r="K309" s="223"/>
    </row>
    <row r="310" spans="1:11">
      <c r="A310" s="186"/>
      <c r="B310" s="1"/>
      <c r="C310" s="189"/>
      <c r="D310" s="334"/>
      <c r="E310" s="192"/>
      <c r="F310" s="287"/>
      <c r="G310" s="314"/>
      <c r="H310" s="315"/>
      <c r="I310" s="289"/>
      <c r="J310" s="316"/>
      <c r="K310" s="223"/>
    </row>
    <row r="311" spans="1:11">
      <c r="A311" s="186">
        <v>7</v>
      </c>
      <c r="B311" s="1" t="s">
        <v>732</v>
      </c>
      <c r="C311" s="189"/>
      <c r="D311" s="334"/>
      <c r="E311" s="192"/>
      <c r="F311" s="287"/>
      <c r="G311" s="314"/>
      <c r="H311" s="315"/>
      <c r="I311" s="289"/>
      <c r="J311" s="316"/>
      <c r="K311" s="223"/>
    </row>
    <row r="312" spans="1:11">
      <c r="B312" s="11" t="s">
        <v>733</v>
      </c>
      <c r="D312" s="334">
        <f>Mts!I307</f>
        <v>1</v>
      </c>
      <c r="E312" s="192" t="s">
        <v>231</v>
      </c>
      <c r="F312" s="287"/>
      <c r="G312" s="314"/>
      <c r="H312" s="315"/>
      <c r="I312" s="289" t="s">
        <v>232</v>
      </c>
      <c r="J312" s="316"/>
      <c r="K312" s="223"/>
    </row>
    <row r="313" spans="1:11" ht="16.5" thickBot="1">
      <c r="A313" s="186"/>
      <c r="B313" s="189"/>
      <c r="C313" s="189"/>
      <c r="D313" s="325"/>
      <c r="E313" s="300"/>
      <c r="F313" s="185"/>
      <c r="G313" s="185"/>
      <c r="H313" s="315"/>
      <c r="I313" s="174" t="s">
        <v>702</v>
      </c>
      <c r="J313" s="418"/>
      <c r="K313" s="419"/>
    </row>
    <row r="314" spans="1:11" ht="19.5" thickBot="1">
      <c r="A314" s="188"/>
      <c r="B314" s="189"/>
      <c r="C314" s="482" t="s">
        <v>61</v>
      </c>
      <c r="D314" s="483"/>
      <c r="E314" s="192"/>
      <c r="F314" s="287"/>
      <c r="G314" s="314"/>
      <c r="H314" s="315"/>
      <c r="I314" s="289"/>
      <c r="J314" s="316"/>
      <c r="K314" s="223"/>
    </row>
    <row r="315" spans="1:11">
      <c r="A315" s="188"/>
      <c r="B315" s="484" t="s">
        <v>741</v>
      </c>
      <c r="C315" s="256" t="s">
        <v>742</v>
      </c>
      <c r="D315" s="256"/>
      <c r="E315" s="231"/>
      <c r="F315" s="287"/>
      <c r="G315" s="314"/>
      <c r="H315" s="485" t="s">
        <v>743</v>
      </c>
      <c r="I315" s="289"/>
      <c r="J315" s="316"/>
      <c r="K315" s="223"/>
    </row>
    <row r="316" spans="1:11">
      <c r="A316" s="188"/>
      <c r="B316" s="484" t="s">
        <v>744</v>
      </c>
      <c r="C316" s="484" t="s">
        <v>745</v>
      </c>
      <c r="D316" s="334"/>
      <c r="E316" s="231"/>
      <c r="F316" s="287"/>
      <c r="G316" s="314"/>
      <c r="H316" s="485" t="s">
        <v>743</v>
      </c>
      <c r="I316" s="289"/>
      <c r="J316" s="316"/>
      <c r="K316" s="223"/>
    </row>
    <row r="317" spans="1:11">
      <c r="A317" s="188"/>
      <c r="B317" s="484" t="s">
        <v>746</v>
      </c>
      <c r="C317" s="256" t="s">
        <v>747</v>
      </c>
      <c r="D317" s="256"/>
      <c r="E317" s="231"/>
      <c r="F317" s="287"/>
      <c r="G317" s="314"/>
      <c r="H317" s="485" t="s">
        <v>743</v>
      </c>
      <c r="I317" s="289"/>
      <c r="J317" s="316"/>
      <c r="K317" s="223"/>
    </row>
    <row r="318" spans="1:11">
      <c r="A318" s="188"/>
      <c r="B318" s="484" t="s">
        <v>748</v>
      </c>
      <c r="C318" s="484" t="s">
        <v>749</v>
      </c>
      <c r="D318" s="334"/>
      <c r="E318" s="231"/>
      <c r="F318" s="287"/>
      <c r="G318" s="314"/>
      <c r="H318" s="485" t="s">
        <v>743</v>
      </c>
      <c r="I318" s="289"/>
      <c r="J318" s="316"/>
      <c r="K318" s="223"/>
    </row>
    <row r="319" spans="1:11">
      <c r="A319" s="188"/>
      <c r="B319" s="484" t="s">
        <v>750</v>
      </c>
      <c r="C319" s="256" t="s">
        <v>751</v>
      </c>
      <c r="D319" s="256"/>
      <c r="E319" s="231"/>
      <c r="F319" s="287"/>
      <c r="G319" s="314"/>
      <c r="H319" s="485" t="s">
        <v>743</v>
      </c>
      <c r="I319" s="289"/>
      <c r="J319" s="316"/>
      <c r="K319" s="223"/>
    </row>
    <row r="320" spans="1:11">
      <c r="A320" s="188"/>
      <c r="B320" s="484" t="s">
        <v>752</v>
      </c>
      <c r="C320" s="484" t="s">
        <v>753</v>
      </c>
      <c r="D320" s="334"/>
      <c r="E320" s="231"/>
      <c r="F320" s="287"/>
      <c r="G320" s="314"/>
      <c r="H320" s="485" t="s">
        <v>743</v>
      </c>
      <c r="I320" s="289"/>
      <c r="J320" s="316"/>
      <c r="K320" s="223"/>
    </row>
    <row r="321" spans="1:11">
      <c r="A321" s="188"/>
      <c r="B321" s="189"/>
      <c r="C321" s="189"/>
      <c r="D321" s="478" t="s">
        <v>754</v>
      </c>
      <c r="E321" s="192"/>
      <c r="F321" s="205"/>
      <c r="G321" s="314"/>
      <c r="H321" s="485" t="s">
        <v>743</v>
      </c>
      <c r="I321" s="289"/>
      <c r="J321" s="316"/>
      <c r="K321" s="223"/>
    </row>
    <row r="322" spans="1:11">
      <c r="A322" s="188"/>
      <c r="B322" s="484" t="s">
        <v>755</v>
      </c>
      <c r="C322" s="189"/>
      <c r="D322" s="334"/>
      <c r="E322" s="192"/>
      <c r="F322" s="287"/>
      <c r="G322" s="314"/>
      <c r="H322" s="315"/>
      <c r="I322" s="289"/>
      <c r="J322" s="316"/>
      <c r="K322" s="223"/>
    </row>
    <row r="323" spans="1:11" ht="15" customHeight="1">
      <c r="A323" s="188">
        <v>1</v>
      </c>
      <c r="B323" s="486" t="s">
        <v>756</v>
      </c>
      <c r="C323" s="189"/>
      <c r="D323" s="334"/>
      <c r="E323" s="192"/>
      <c r="F323" s="287"/>
      <c r="G323" s="314"/>
      <c r="H323" s="315"/>
      <c r="I323" s="289"/>
      <c r="J323" s="316"/>
      <c r="K323" s="223"/>
    </row>
    <row r="324" spans="1:11" ht="15" customHeight="1">
      <c r="A324" s="188"/>
      <c r="B324" s="486" t="s">
        <v>757</v>
      </c>
      <c r="C324" s="189"/>
      <c r="D324" s="334"/>
      <c r="E324" s="192"/>
      <c r="F324" s="287"/>
      <c r="G324" s="314"/>
      <c r="H324" s="315"/>
      <c r="I324" s="289"/>
      <c r="J324" s="316"/>
      <c r="K324" s="223"/>
    </row>
    <row r="325" spans="1:11" ht="15" customHeight="1">
      <c r="A325" s="188">
        <v>2</v>
      </c>
      <c r="B325" s="486" t="s">
        <v>758</v>
      </c>
      <c r="C325" s="189"/>
      <c r="D325" s="334"/>
      <c r="E325" s="192"/>
      <c r="F325" s="287"/>
      <c r="G325" s="314"/>
      <c r="H325" s="315"/>
      <c r="I325" s="289"/>
      <c r="J325" s="316"/>
      <c r="K325" s="223"/>
    </row>
    <row r="326" spans="1:11" ht="15" customHeight="1">
      <c r="A326" s="188">
        <v>3</v>
      </c>
      <c r="B326" s="486" t="s">
        <v>759</v>
      </c>
      <c r="C326" s="189"/>
      <c r="D326" s="334"/>
      <c r="E326" s="192"/>
      <c r="F326" s="287"/>
      <c r="G326" s="314"/>
      <c r="H326" s="315"/>
      <c r="I326" s="289"/>
      <c r="J326" s="316"/>
      <c r="K326" s="223"/>
    </row>
    <row r="327" spans="1:11" ht="15" customHeight="1">
      <c r="A327" s="188">
        <v>4</v>
      </c>
      <c r="B327" s="486" t="s">
        <v>760</v>
      </c>
      <c r="C327" s="189"/>
      <c r="D327" s="334"/>
      <c r="E327" s="192"/>
      <c r="F327" s="287"/>
      <c r="G327" s="314"/>
      <c r="H327" s="315"/>
      <c r="I327" s="289"/>
      <c r="J327" s="316"/>
      <c r="K327" s="223"/>
    </row>
    <row r="328" spans="1:11" ht="15" customHeight="1">
      <c r="A328" s="188">
        <v>5</v>
      </c>
      <c r="B328" s="486" t="s">
        <v>761</v>
      </c>
      <c r="C328" s="189"/>
      <c r="D328" s="334"/>
      <c r="E328" s="192"/>
      <c r="F328" s="287"/>
      <c r="G328" s="314"/>
      <c r="H328" s="315"/>
      <c r="I328" s="289"/>
      <c r="J328" s="316"/>
      <c r="K328" s="223"/>
    </row>
    <row r="329" spans="1:11" ht="15" customHeight="1">
      <c r="A329" s="188">
        <v>6</v>
      </c>
      <c r="B329" s="486" t="s">
        <v>762</v>
      </c>
      <c r="C329" s="189"/>
      <c r="D329" s="334"/>
      <c r="E329" s="192"/>
      <c r="F329" s="287"/>
      <c r="G329" s="314"/>
      <c r="H329" s="315"/>
      <c r="I329" s="289"/>
      <c r="J329" s="316"/>
      <c r="K329" s="223"/>
    </row>
    <row r="330" spans="1:11" ht="15" customHeight="1">
      <c r="A330" s="188">
        <v>7</v>
      </c>
      <c r="B330" s="486" t="s">
        <v>763</v>
      </c>
      <c r="C330" s="189"/>
      <c r="D330" s="334"/>
      <c r="E330" s="192"/>
      <c r="F330" s="287"/>
      <c r="G330" s="314"/>
      <c r="H330" s="315"/>
      <c r="I330" s="289"/>
      <c r="J330" s="316"/>
      <c r="K330" s="223"/>
    </row>
    <row r="331" spans="1:11" ht="15" customHeight="1">
      <c r="A331" s="188">
        <v>8</v>
      </c>
      <c r="B331" s="486" t="s">
        <v>764</v>
      </c>
      <c r="C331" s="189"/>
      <c r="D331" s="334"/>
      <c r="E331" s="192"/>
      <c r="F331" s="287"/>
      <c r="G331" s="314"/>
      <c r="H331" s="315"/>
      <c r="I331" s="289"/>
      <c r="J331" s="316"/>
      <c r="K331" s="223"/>
    </row>
    <row r="332" spans="1:11" ht="15" customHeight="1">
      <c r="A332" s="188">
        <v>9</v>
      </c>
      <c r="B332" s="486" t="s">
        <v>765</v>
      </c>
      <c r="C332" s="189"/>
      <c r="D332" s="334"/>
      <c r="E332" s="192"/>
      <c r="F332" s="287"/>
      <c r="G332" s="314"/>
      <c r="H332" s="315"/>
      <c r="I332" s="289"/>
      <c r="J332" s="316"/>
      <c r="K332" s="223"/>
    </row>
    <row r="333" spans="1:11" ht="15" customHeight="1">
      <c r="A333" s="188">
        <v>10</v>
      </c>
      <c r="B333" s="486" t="s">
        <v>766</v>
      </c>
      <c r="C333" s="189"/>
      <c r="D333" s="334"/>
      <c r="E333" s="192"/>
      <c r="F333" s="287"/>
      <c r="G333" s="314"/>
      <c r="H333" s="315"/>
      <c r="I333" s="289"/>
      <c r="J333" s="316"/>
      <c r="K333" s="223"/>
    </row>
    <row r="334" spans="1:11" ht="15" customHeight="1">
      <c r="A334" s="188">
        <v>11</v>
      </c>
      <c r="B334" s="486" t="s">
        <v>767</v>
      </c>
      <c r="C334" s="189"/>
      <c r="D334" s="334"/>
      <c r="E334" s="192"/>
      <c r="F334" s="287"/>
      <c r="G334" s="314"/>
      <c r="H334" s="315"/>
      <c r="I334" s="289"/>
      <c r="J334" s="316"/>
      <c r="K334" s="223"/>
    </row>
    <row r="335" spans="1:11" ht="15" customHeight="1">
      <c r="A335" s="188"/>
      <c r="B335" s="487"/>
      <c r="C335" s="189"/>
      <c r="D335" s="334"/>
      <c r="E335" s="192"/>
      <c r="F335" s="287"/>
      <c r="G335" s="314"/>
      <c r="H335" s="315"/>
      <c r="I335" s="289"/>
      <c r="J335" s="316"/>
      <c r="K335" s="223"/>
    </row>
    <row r="336" spans="1:11" ht="15" customHeight="1">
      <c r="A336" s="188"/>
      <c r="B336" s="487"/>
      <c r="C336" s="189"/>
      <c r="D336" s="334"/>
      <c r="E336" s="192"/>
      <c r="F336" s="287"/>
      <c r="G336" s="314"/>
      <c r="H336" s="315"/>
      <c r="I336" s="289"/>
      <c r="J336" s="316"/>
      <c r="K336" s="223"/>
    </row>
    <row r="337" spans="1:11" ht="15" customHeight="1">
      <c r="A337" s="188"/>
      <c r="B337" s="484" t="s">
        <v>768</v>
      </c>
      <c r="C337" s="189"/>
      <c r="D337" s="334"/>
      <c r="E337" s="192"/>
      <c r="F337" s="287"/>
      <c r="G337" s="314"/>
      <c r="H337" s="315"/>
      <c r="I337" s="289"/>
      <c r="J337" s="316"/>
      <c r="K337" s="223"/>
    </row>
    <row r="338" spans="1:11">
      <c r="A338" s="188"/>
      <c r="B338" s="172"/>
      <c r="C338" s="423"/>
      <c r="D338" s="334"/>
      <c r="E338" s="192"/>
      <c r="F338" s="287"/>
      <c r="G338" s="314"/>
      <c r="H338" s="315"/>
      <c r="I338" s="289"/>
      <c r="J338" s="335"/>
      <c r="K338" s="223"/>
    </row>
    <row r="339" spans="1:11">
      <c r="A339" s="170"/>
      <c r="B339" s="206"/>
      <c r="C339" s="170"/>
      <c r="D339" s="174" t="s">
        <v>313</v>
      </c>
      <c r="E339" s="422"/>
      <c r="F339" s="170"/>
      <c r="G339" s="422"/>
      <c r="H339" s="206"/>
      <c r="I339" s="188" t="s">
        <v>325</v>
      </c>
      <c r="J339" s="488"/>
      <c r="K339" s="223"/>
    </row>
    <row r="340" spans="1:11">
      <c r="A340" s="422"/>
      <c r="B340" s="172"/>
      <c r="C340" s="422"/>
      <c r="D340" s="194" t="s">
        <v>769</v>
      </c>
      <c r="E340" s="422"/>
      <c r="F340" s="192" t="s">
        <v>770</v>
      </c>
      <c r="G340" s="281"/>
      <c r="H340" s="170"/>
      <c r="I340" s="207"/>
      <c r="J340" s="206"/>
      <c r="K340" s="223"/>
    </row>
    <row r="341" spans="1:11">
      <c r="A341" s="422"/>
      <c r="B341" s="172"/>
      <c r="C341" s="169" t="s">
        <v>314</v>
      </c>
      <c r="D341" s="204"/>
      <c r="E341" s="422"/>
      <c r="F341" s="170"/>
      <c r="G341" s="422"/>
      <c r="H341" s="181" t="s">
        <v>771</v>
      </c>
      <c r="I341" s="207"/>
      <c r="J341" s="422"/>
      <c r="K341" s="223"/>
    </row>
    <row r="342" spans="1:11">
      <c r="A342" s="1"/>
      <c r="B342" s="1"/>
      <c r="C342" s="1"/>
      <c r="D342" s="21"/>
      <c r="E342" s="7"/>
      <c r="F342" s="5"/>
      <c r="G342" s="7"/>
      <c r="H342" s="5"/>
      <c r="I342" s="5"/>
      <c r="J342" s="5"/>
      <c r="K342" s="5"/>
    </row>
    <row r="343" spans="1:11">
      <c r="A343" s="1"/>
      <c r="B343" s="1"/>
      <c r="C343" s="1"/>
      <c r="D343" s="21"/>
      <c r="E343" s="7"/>
      <c r="F343" s="5"/>
      <c r="G343" s="7"/>
      <c r="H343" s="5"/>
      <c r="I343" s="5"/>
      <c r="J343" s="5"/>
      <c r="K343" s="5"/>
    </row>
    <row r="344" spans="1:11">
      <c r="A344" s="11"/>
      <c r="D344" s="21"/>
      <c r="E344" s="7"/>
      <c r="F344" s="5"/>
      <c r="G344" s="7"/>
      <c r="H344" s="5"/>
      <c r="I344" s="5"/>
      <c r="J344" s="5"/>
      <c r="K344" s="5"/>
    </row>
    <row r="345" spans="1:11">
      <c r="A345" s="11"/>
      <c r="D345" s="21"/>
      <c r="E345" s="7"/>
      <c r="F345" s="5"/>
      <c r="G345" s="7"/>
      <c r="H345" s="5"/>
      <c r="I345" s="5"/>
      <c r="J345" s="5"/>
      <c r="K345" s="5"/>
    </row>
    <row r="346" spans="1:11">
      <c r="A346" s="4"/>
      <c r="B346" s="5"/>
      <c r="C346" s="5"/>
      <c r="D346" s="21"/>
      <c r="E346" s="7"/>
      <c r="F346" s="5"/>
      <c r="G346" s="7"/>
      <c r="H346" s="5"/>
      <c r="I346" s="5"/>
      <c r="J346" s="5"/>
      <c r="K346" s="5"/>
    </row>
    <row r="347" spans="1:11">
      <c r="A347" s="4"/>
      <c r="B347" s="5"/>
      <c r="C347" s="5"/>
      <c r="D347" s="21"/>
      <c r="E347" s="7"/>
      <c r="F347" s="5"/>
      <c r="G347" s="7"/>
      <c r="H347" s="5"/>
      <c r="I347" s="5"/>
      <c r="J347" s="5"/>
      <c r="K347" s="5"/>
    </row>
    <row r="348" spans="1:11">
      <c r="A348" s="4"/>
      <c r="B348" s="5"/>
      <c r="C348" s="5"/>
      <c r="D348" s="21"/>
      <c r="E348" s="7"/>
      <c r="F348" s="5"/>
      <c r="G348" s="7"/>
      <c r="H348" s="5"/>
      <c r="I348" s="5"/>
      <c r="J348" s="5"/>
      <c r="K348" s="5"/>
    </row>
    <row r="349" spans="1:11">
      <c r="A349" s="4"/>
      <c r="B349" s="5"/>
      <c r="C349" s="5"/>
      <c r="D349" s="21"/>
      <c r="E349" s="7"/>
      <c r="F349" s="5"/>
      <c r="G349" s="7"/>
      <c r="H349" s="5"/>
      <c r="I349" s="5"/>
      <c r="J349" s="5"/>
      <c r="K349" s="5"/>
    </row>
    <row r="350" spans="1:11">
      <c r="A350" s="4"/>
      <c r="B350" s="5"/>
      <c r="C350" s="5"/>
      <c r="D350" s="21"/>
      <c r="E350" s="7"/>
      <c r="F350" s="5"/>
      <c r="G350" s="7"/>
      <c r="H350" s="5"/>
      <c r="I350" s="5"/>
      <c r="J350" s="5"/>
      <c r="K350" s="5"/>
    </row>
    <row r="351" spans="1:11">
      <c r="A351" s="4"/>
      <c r="B351" s="5"/>
      <c r="C351" s="5"/>
      <c r="D351" s="21"/>
      <c r="E351" s="7"/>
      <c r="F351" s="5"/>
      <c r="G351" s="7"/>
      <c r="H351" s="5"/>
      <c r="I351" s="5"/>
      <c r="J351" s="5"/>
      <c r="K351" s="5"/>
    </row>
    <row r="352" spans="1:11">
      <c r="A352" s="4"/>
      <c r="B352" s="5"/>
      <c r="C352" s="5"/>
      <c r="D352" s="21"/>
      <c r="E352" s="7"/>
      <c r="F352" s="5"/>
      <c r="G352" s="7"/>
      <c r="H352" s="5"/>
      <c r="I352" s="5"/>
      <c r="J352" s="5"/>
      <c r="K352" s="5"/>
    </row>
    <row r="353" spans="1:11">
      <c r="A353" s="4"/>
      <c r="B353" s="5"/>
      <c r="C353" s="5"/>
      <c r="D353" s="21"/>
      <c r="E353" s="7"/>
      <c r="F353" s="5"/>
      <c r="G353" s="7"/>
      <c r="H353" s="5"/>
      <c r="I353" s="5"/>
      <c r="J353" s="5"/>
      <c r="K353" s="5"/>
    </row>
    <row r="354" spans="1:11">
      <c r="A354" s="4"/>
      <c r="B354" s="5"/>
      <c r="C354" s="5"/>
    </row>
    <row r="355" spans="1:11">
      <c r="A355" s="4"/>
      <c r="B355" s="5"/>
      <c r="C355" s="5"/>
    </row>
    <row r="356" spans="1:11">
      <c r="A356" s="4"/>
      <c r="B356" s="5"/>
      <c r="C356" s="5"/>
    </row>
    <row r="357" spans="1:11">
      <c r="A357" s="4"/>
      <c r="B357" s="5"/>
      <c r="C357" s="5"/>
    </row>
  </sheetData>
  <mergeCells count="29">
    <mergeCell ref="D284:K284"/>
    <mergeCell ref="D266:K266"/>
    <mergeCell ref="D270:K270"/>
    <mergeCell ref="D272:K272"/>
    <mergeCell ref="D276:K276"/>
    <mergeCell ref="D280:K280"/>
    <mergeCell ref="D197:K197"/>
    <mergeCell ref="D203:K203"/>
    <mergeCell ref="D207:K207"/>
    <mergeCell ref="D215:K215"/>
    <mergeCell ref="D226:K226"/>
    <mergeCell ref="D69:K69"/>
    <mergeCell ref="D72:K72"/>
    <mergeCell ref="D172:K172"/>
    <mergeCell ref="D185:K185"/>
    <mergeCell ref="D194:K194"/>
    <mergeCell ref="C1:K4"/>
    <mergeCell ref="A1:B1"/>
    <mergeCell ref="D11:K11"/>
    <mergeCell ref="D14:K14"/>
    <mergeCell ref="D20:K20"/>
    <mergeCell ref="D27:K27"/>
    <mergeCell ref="D32:K32"/>
    <mergeCell ref="D36:K36"/>
    <mergeCell ref="D40:K40"/>
    <mergeCell ref="D46:K46"/>
    <mergeCell ref="D49:K49"/>
    <mergeCell ref="D51:K51"/>
    <mergeCell ref="D59:K59"/>
  </mergeCells>
  <phoneticPr fontId="0" type="noConversion"/>
  <pageMargins left="0.5" right="0.25" top="0.75" bottom="0.25" header="0.5" footer="0.5"/>
  <pageSetup paperSize="9" orientation="portrait" verticalDpi="200" r:id="rId1"/>
  <headerFooter alignWithMargins="0">
    <oddHeader>&amp;RPage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44"/>
  <sheetViews>
    <sheetView view="pageBreakPreview" zoomScaleNormal="125" zoomScaleSheetLayoutView="100" workbookViewId="0">
      <selection activeCell="C1" sqref="C1:K3"/>
    </sheetView>
  </sheetViews>
  <sheetFormatPr defaultRowHeight="15"/>
  <cols>
    <col min="1" max="1" width="5.85546875" style="1" customWidth="1"/>
    <col min="2" max="2" width="21" style="1" customWidth="1"/>
    <col min="3" max="3" width="15.28515625" style="1" customWidth="1"/>
    <col min="4" max="4" width="9.5703125" style="1" bestFit="1" customWidth="1"/>
    <col min="5" max="5" width="10.5703125" style="1" customWidth="1"/>
    <col min="6" max="6" width="11" style="1" customWidth="1"/>
    <col min="7" max="7" width="3" style="1" customWidth="1"/>
    <col min="8" max="8" width="3.7109375" style="194" customWidth="1"/>
    <col min="9" max="9" width="12.5703125" style="194" customWidth="1"/>
    <col min="10" max="10" width="4.5703125" style="1" customWidth="1"/>
    <col min="11" max="11" width="1.140625" style="1" customWidth="1"/>
    <col min="12" max="16384" width="9.140625" style="1"/>
  </cols>
  <sheetData>
    <row r="1" spans="1:11">
      <c r="A1" s="457" t="s">
        <v>24</v>
      </c>
      <c r="B1" s="457"/>
      <c r="C1" s="456" t="s">
        <v>735</v>
      </c>
      <c r="D1" s="456"/>
      <c r="E1" s="456"/>
      <c r="F1" s="456"/>
      <c r="G1" s="456"/>
      <c r="H1" s="456"/>
      <c r="I1" s="456"/>
      <c r="J1" s="456"/>
      <c r="K1" s="456"/>
    </row>
    <row r="2" spans="1:11">
      <c r="C2" s="456"/>
      <c r="D2" s="456"/>
      <c r="E2" s="456"/>
      <c r="F2" s="456"/>
      <c r="G2" s="456"/>
      <c r="H2" s="456"/>
      <c r="I2" s="456"/>
      <c r="J2" s="456"/>
      <c r="K2" s="456"/>
    </row>
    <row r="3" spans="1:11" ht="24" customHeight="1">
      <c r="C3" s="456"/>
      <c r="D3" s="456"/>
      <c r="E3" s="456"/>
      <c r="F3" s="456"/>
      <c r="G3" s="456"/>
      <c r="H3" s="456"/>
      <c r="I3" s="456"/>
      <c r="J3" s="456"/>
      <c r="K3" s="456"/>
    </row>
    <row r="4" spans="1:11">
      <c r="A4" s="83"/>
      <c r="B4" s="83"/>
      <c r="C4" s="83"/>
      <c r="D4" s="83"/>
      <c r="E4" s="83"/>
      <c r="F4" s="83"/>
      <c r="G4" s="83"/>
      <c r="H4" s="169"/>
      <c r="I4" s="169"/>
      <c r="J4" s="83"/>
      <c r="K4" s="83"/>
    </row>
    <row r="5" spans="1:11">
      <c r="A5" s="83"/>
      <c r="B5" s="170"/>
      <c r="C5" s="83"/>
      <c r="D5" s="171" t="s">
        <v>38</v>
      </c>
      <c r="E5" s="172"/>
      <c r="F5" s="173"/>
      <c r="G5" s="83"/>
      <c r="H5" s="174"/>
      <c r="I5" s="169"/>
      <c r="J5" s="83"/>
      <c r="K5" s="83"/>
    </row>
    <row r="6" spans="1:11">
      <c r="A6" s="175" t="s">
        <v>19</v>
      </c>
      <c r="B6" s="176" t="s">
        <v>39</v>
      </c>
      <c r="C6" s="100"/>
      <c r="D6" s="176" t="s">
        <v>40</v>
      </c>
      <c r="E6" s="177"/>
      <c r="F6" s="178"/>
      <c r="G6" s="100"/>
      <c r="H6" s="179"/>
      <c r="I6" s="179" t="s">
        <v>41</v>
      </c>
      <c r="J6" s="180"/>
      <c r="K6" s="83"/>
    </row>
    <row r="7" spans="1:11">
      <c r="B7" s="183" t="s">
        <v>356</v>
      </c>
      <c r="C7" s="83"/>
      <c r="D7" s="181"/>
      <c r="E7" s="172"/>
      <c r="F7" s="182"/>
      <c r="G7" s="83"/>
      <c r="H7" s="169"/>
      <c r="I7" s="169"/>
      <c r="J7" s="83"/>
      <c r="K7" s="83"/>
    </row>
    <row r="8" spans="1:11">
      <c r="A8" s="348">
        <v>1</v>
      </c>
      <c r="B8" s="1" t="s">
        <v>357</v>
      </c>
      <c r="C8" s="83"/>
      <c r="D8" s="181"/>
      <c r="E8" s="172"/>
      <c r="F8" s="182"/>
      <c r="G8" s="83"/>
      <c r="H8" s="174"/>
      <c r="I8" s="197"/>
      <c r="J8" s="198"/>
      <c r="K8" s="83"/>
    </row>
    <row r="9" spans="1:11">
      <c r="A9" s="83"/>
      <c r="B9" s="83" t="s">
        <v>393</v>
      </c>
      <c r="C9" s="83"/>
      <c r="D9" s="181" t="s">
        <v>394</v>
      </c>
      <c r="E9" s="172"/>
      <c r="F9" s="182"/>
      <c r="G9" s="83"/>
      <c r="H9" s="169"/>
      <c r="I9" s="101">
        <v>640</v>
      </c>
      <c r="J9" s="83" t="s">
        <v>30</v>
      </c>
      <c r="K9" s="83"/>
    </row>
    <row r="10" spans="1:11">
      <c r="A10" s="83"/>
      <c r="B10" s="83" t="s">
        <v>395</v>
      </c>
      <c r="C10" s="83"/>
      <c r="D10" s="181" t="s">
        <v>403</v>
      </c>
      <c r="E10" s="172"/>
      <c r="F10" s="182"/>
      <c r="G10" s="83"/>
      <c r="H10" s="169"/>
      <c r="I10" s="101">
        <v>836.8</v>
      </c>
      <c r="J10" s="83" t="s">
        <v>30</v>
      </c>
      <c r="K10" s="83"/>
    </row>
    <row r="11" spans="1:11">
      <c r="A11" s="83"/>
      <c r="B11" s="83" t="s">
        <v>396</v>
      </c>
      <c r="C11" s="83"/>
      <c r="D11" s="181" t="s">
        <v>404</v>
      </c>
      <c r="E11" s="172"/>
      <c r="F11" s="182"/>
      <c r="G11" s="83"/>
      <c r="H11" s="169"/>
      <c r="I11" s="101">
        <v>216.6</v>
      </c>
      <c r="J11" s="83" t="s">
        <v>30</v>
      </c>
      <c r="K11" s="83"/>
    </row>
    <row r="12" spans="1:11">
      <c r="A12" s="186"/>
      <c r="B12" s="83" t="s">
        <v>397</v>
      </c>
      <c r="C12" s="83"/>
      <c r="D12" s="181" t="s">
        <v>405</v>
      </c>
      <c r="E12" s="172"/>
      <c r="F12" s="83"/>
      <c r="G12" s="83"/>
      <c r="H12" s="169"/>
      <c r="I12" s="101">
        <v>438.4</v>
      </c>
      <c r="J12" s="83" t="s">
        <v>30</v>
      </c>
      <c r="K12" s="83"/>
    </row>
    <row r="13" spans="1:11">
      <c r="A13" s="186"/>
      <c r="B13" s="83" t="s">
        <v>398</v>
      </c>
      <c r="C13" s="83"/>
      <c r="D13" s="181" t="s">
        <v>406</v>
      </c>
      <c r="E13" s="172"/>
      <c r="F13" s="182"/>
      <c r="G13" s="83"/>
      <c r="H13" s="174"/>
      <c r="I13" s="101">
        <v>536.79999999999995</v>
      </c>
      <c r="J13" s="83" t="s">
        <v>30</v>
      </c>
      <c r="K13" s="83"/>
    </row>
    <row r="14" spans="1:11">
      <c r="A14" s="186"/>
      <c r="B14" s="83" t="s">
        <v>399</v>
      </c>
      <c r="C14" s="83"/>
      <c r="D14" s="181" t="s">
        <v>407</v>
      </c>
      <c r="E14" s="172"/>
      <c r="F14" s="182"/>
      <c r="G14" s="83"/>
      <c r="H14" s="174"/>
      <c r="I14" s="101">
        <v>289.24</v>
      </c>
      <c r="J14" s="83" t="s">
        <v>30</v>
      </c>
      <c r="K14" s="83"/>
    </row>
    <row r="15" spans="1:11">
      <c r="A15" s="186"/>
      <c r="B15" s="83" t="s">
        <v>400</v>
      </c>
      <c r="C15" s="83"/>
      <c r="D15" s="181" t="s">
        <v>408</v>
      </c>
      <c r="E15" s="172"/>
      <c r="F15" s="182"/>
      <c r="G15" s="83"/>
      <c r="H15" s="174"/>
      <c r="I15" s="101">
        <v>560</v>
      </c>
      <c r="J15" s="83" t="s">
        <v>30</v>
      </c>
      <c r="K15" s="83"/>
    </row>
    <row r="16" spans="1:11">
      <c r="A16" s="186"/>
      <c r="B16" s="83" t="s">
        <v>401</v>
      </c>
      <c r="C16" s="83"/>
      <c r="D16" s="181" t="s">
        <v>409</v>
      </c>
      <c r="E16" s="172"/>
      <c r="F16" s="182"/>
      <c r="G16" s="83"/>
      <c r="H16" s="174"/>
      <c r="I16" s="101">
        <v>375.84</v>
      </c>
      <c r="J16" s="83" t="s">
        <v>30</v>
      </c>
      <c r="K16" s="83"/>
    </row>
    <row r="17" spans="1:11">
      <c r="A17" s="83"/>
      <c r="B17" s="83" t="s">
        <v>402</v>
      </c>
      <c r="C17" s="83"/>
      <c r="D17" s="83" t="s">
        <v>410</v>
      </c>
      <c r="E17" s="83"/>
      <c r="F17" s="83"/>
      <c r="G17" s="83"/>
      <c r="H17" s="83"/>
      <c r="I17" s="380">
        <v>3452</v>
      </c>
      <c r="J17" s="83" t="s">
        <v>30</v>
      </c>
      <c r="K17" s="83"/>
    </row>
    <row r="18" spans="1:11">
      <c r="A18" s="186"/>
      <c r="C18" s="83"/>
      <c r="D18" s="181"/>
      <c r="E18" s="172"/>
      <c r="F18" s="182"/>
      <c r="G18" s="83"/>
      <c r="H18" s="174"/>
      <c r="I18" s="197">
        <f>SUM(I9:I17)</f>
        <v>7345.6799999999994</v>
      </c>
      <c r="J18" s="83" t="s">
        <v>30</v>
      </c>
      <c r="K18" s="83"/>
    </row>
    <row r="19" spans="1:11">
      <c r="A19" s="186"/>
      <c r="B19" s="83"/>
      <c r="C19" s="83"/>
      <c r="D19" s="181"/>
      <c r="E19" s="172"/>
      <c r="F19" s="182"/>
      <c r="G19" s="83"/>
      <c r="H19" s="174"/>
      <c r="I19" s="197"/>
      <c r="J19" s="198"/>
      <c r="K19" s="83"/>
    </row>
    <row r="20" spans="1:11">
      <c r="B20" s="1" t="s">
        <v>147</v>
      </c>
      <c r="K20" s="83"/>
    </row>
    <row r="21" spans="1:11">
      <c r="A21" s="373"/>
      <c r="B21" s="1" t="s">
        <v>411</v>
      </c>
      <c r="C21" s="83"/>
      <c r="D21" s="181" t="s">
        <v>303</v>
      </c>
      <c r="E21" s="172"/>
      <c r="F21" s="182"/>
      <c r="G21" s="83"/>
      <c r="H21" s="174"/>
      <c r="I21" s="101">
        <v>49</v>
      </c>
      <c r="J21" s="83" t="s">
        <v>30</v>
      </c>
      <c r="K21" s="83"/>
    </row>
    <row r="22" spans="1:11">
      <c r="A22" s="373"/>
      <c r="B22" s="1" t="s">
        <v>412</v>
      </c>
      <c r="C22" s="83"/>
      <c r="D22" s="181" t="s">
        <v>361</v>
      </c>
      <c r="E22" s="172"/>
      <c r="F22" s="182"/>
      <c r="G22" s="83"/>
      <c r="H22" s="174"/>
      <c r="I22" s="101">
        <v>17.5</v>
      </c>
      <c r="J22" s="83" t="s">
        <v>30</v>
      </c>
      <c r="K22" s="83"/>
    </row>
    <row r="23" spans="1:11">
      <c r="A23" s="373"/>
      <c r="B23" s="1" t="s">
        <v>413</v>
      </c>
      <c r="C23" s="83"/>
      <c r="D23" s="181" t="s">
        <v>361</v>
      </c>
      <c r="E23" s="172"/>
      <c r="F23" s="182"/>
      <c r="G23" s="83"/>
      <c r="H23" s="174"/>
      <c r="I23" s="101">
        <v>17.5</v>
      </c>
      <c r="J23" s="83" t="s">
        <v>30</v>
      </c>
      <c r="K23" s="83"/>
    </row>
    <row r="24" spans="1:11">
      <c r="A24" s="373"/>
      <c r="B24" s="1" t="s">
        <v>298</v>
      </c>
      <c r="C24" s="83"/>
      <c r="D24" s="181" t="s">
        <v>306</v>
      </c>
      <c r="E24" s="172"/>
      <c r="F24" s="182"/>
      <c r="G24" s="83"/>
      <c r="H24" s="174"/>
      <c r="I24" s="101">
        <v>16</v>
      </c>
      <c r="J24" s="83" t="s">
        <v>30</v>
      </c>
      <c r="K24" s="83"/>
    </row>
    <row r="25" spans="1:11">
      <c r="A25" s="373"/>
      <c r="B25" s="1" t="s">
        <v>298</v>
      </c>
      <c r="C25" s="83"/>
      <c r="D25" s="181" t="s">
        <v>368</v>
      </c>
      <c r="E25" s="172"/>
      <c r="F25" s="182"/>
      <c r="G25" s="83"/>
      <c r="H25" s="174"/>
      <c r="I25" s="101">
        <v>24</v>
      </c>
      <c r="J25" s="83" t="s">
        <v>30</v>
      </c>
      <c r="K25" s="83"/>
    </row>
    <row r="26" spans="1:11">
      <c r="A26" s="373"/>
      <c r="B26" s="1" t="s">
        <v>396</v>
      </c>
      <c r="C26" s="83"/>
      <c r="D26" s="181" t="s">
        <v>418</v>
      </c>
      <c r="E26" s="172"/>
      <c r="F26" s="182"/>
      <c r="G26" s="83"/>
      <c r="H26" s="174"/>
      <c r="I26" s="101">
        <v>24</v>
      </c>
      <c r="J26" s="83" t="s">
        <v>30</v>
      </c>
      <c r="K26" s="83"/>
    </row>
    <row r="27" spans="1:11">
      <c r="A27" s="373"/>
      <c r="B27" s="1" t="s">
        <v>148</v>
      </c>
      <c r="C27" s="83"/>
      <c r="D27" s="181" t="s">
        <v>419</v>
      </c>
      <c r="E27" s="172"/>
      <c r="F27" s="182"/>
      <c r="G27" s="83"/>
      <c r="H27" s="174"/>
      <c r="I27" s="101">
        <v>64</v>
      </c>
      <c r="J27" s="83" t="s">
        <v>30</v>
      </c>
      <c r="K27" s="83"/>
    </row>
    <row r="28" spans="1:11">
      <c r="A28" s="373"/>
      <c r="B28" s="1" t="s">
        <v>414</v>
      </c>
      <c r="C28" s="83"/>
      <c r="D28" s="181" t="s">
        <v>306</v>
      </c>
      <c r="E28" s="172"/>
      <c r="F28" s="182"/>
      <c r="G28" s="83"/>
      <c r="H28" s="174"/>
      <c r="I28" s="101">
        <v>16</v>
      </c>
      <c r="J28" s="83" t="s">
        <v>30</v>
      </c>
      <c r="K28" s="83"/>
    </row>
    <row r="29" spans="1:11">
      <c r="A29" s="373"/>
      <c r="B29" s="1" t="s">
        <v>420</v>
      </c>
      <c r="C29" s="83"/>
      <c r="D29" s="181" t="s">
        <v>303</v>
      </c>
      <c r="F29" s="182"/>
      <c r="G29" s="83"/>
      <c r="H29" s="174"/>
      <c r="I29" s="101">
        <v>49</v>
      </c>
      <c r="J29" s="83" t="s">
        <v>30</v>
      </c>
      <c r="K29" s="83"/>
    </row>
    <row r="30" spans="1:11">
      <c r="A30" s="373"/>
      <c r="B30" s="1" t="s">
        <v>415</v>
      </c>
      <c r="C30" s="83"/>
      <c r="D30" s="172" t="s">
        <v>418</v>
      </c>
      <c r="F30" s="182"/>
      <c r="G30" s="83"/>
      <c r="H30" s="174"/>
      <c r="I30" s="101">
        <v>24.5</v>
      </c>
      <c r="J30" s="83" t="s">
        <v>30</v>
      </c>
      <c r="K30" s="83"/>
    </row>
    <row r="31" spans="1:11">
      <c r="A31" s="373"/>
      <c r="B31" s="1" t="s">
        <v>415</v>
      </c>
      <c r="C31" s="83"/>
      <c r="D31" s="172" t="s">
        <v>361</v>
      </c>
      <c r="F31" s="182"/>
      <c r="G31" s="83"/>
      <c r="H31" s="174"/>
      <c r="I31" s="101">
        <v>17.5</v>
      </c>
      <c r="J31" s="83" t="s">
        <v>30</v>
      </c>
      <c r="K31" s="83"/>
    </row>
    <row r="32" spans="1:11">
      <c r="A32" s="373"/>
      <c r="B32" s="1" t="s">
        <v>416</v>
      </c>
      <c r="C32" s="83"/>
      <c r="D32" s="172" t="s">
        <v>421</v>
      </c>
      <c r="F32" s="182"/>
      <c r="G32" s="83"/>
      <c r="H32" s="174"/>
      <c r="I32" s="101">
        <v>1.5</v>
      </c>
      <c r="J32" s="83" t="s">
        <v>30</v>
      </c>
      <c r="K32" s="83"/>
    </row>
    <row r="33" spans="1:11">
      <c r="A33" s="373"/>
      <c r="B33" s="1" t="s">
        <v>417</v>
      </c>
      <c r="C33" s="83"/>
      <c r="D33" s="172" t="s">
        <v>369</v>
      </c>
      <c r="F33" s="182"/>
      <c r="G33" s="83"/>
      <c r="H33" s="174"/>
      <c r="I33" s="101">
        <v>32</v>
      </c>
      <c r="J33" s="83" t="s">
        <v>30</v>
      </c>
      <c r="K33" s="83"/>
    </row>
    <row r="34" spans="1:11">
      <c r="A34" s="373"/>
      <c r="B34" s="1" t="s">
        <v>417</v>
      </c>
      <c r="C34" s="83"/>
      <c r="D34" s="172" t="s">
        <v>306</v>
      </c>
      <c r="F34" s="182"/>
      <c r="G34" s="83"/>
      <c r="H34" s="174"/>
      <c r="I34" s="101">
        <v>16</v>
      </c>
      <c r="J34" s="83" t="s">
        <v>30</v>
      </c>
      <c r="K34" s="83"/>
    </row>
    <row r="35" spans="1:11">
      <c r="A35" s="373"/>
      <c r="B35" s="1" t="s">
        <v>417</v>
      </c>
      <c r="C35" s="83"/>
      <c r="D35" s="172" t="s">
        <v>368</v>
      </c>
      <c r="F35" s="182"/>
      <c r="G35" s="83"/>
      <c r="H35" s="174"/>
      <c r="I35" s="101">
        <v>24</v>
      </c>
      <c r="J35" s="83" t="s">
        <v>30</v>
      </c>
      <c r="K35" s="83"/>
    </row>
    <row r="36" spans="1:11">
      <c r="A36" s="381"/>
      <c r="B36" s="1" t="s">
        <v>425</v>
      </c>
      <c r="C36" s="83"/>
      <c r="D36" s="172" t="s">
        <v>424</v>
      </c>
      <c r="F36" s="182"/>
      <c r="G36" s="83"/>
      <c r="H36" s="174"/>
      <c r="I36" s="101">
        <v>144</v>
      </c>
      <c r="J36" s="83" t="s">
        <v>30</v>
      </c>
      <c r="K36" s="83"/>
    </row>
    <row r="37" spans="1:11">
      <c r="A37" s="381"/>
      <c r="B37" s="1" t="s">
        <v>426</v>
      </c>
      <c r="C37" s="83"/>
      <c r="D37" s="172" t="s">
        <v>424</v>
      </c>
      <c r="F37" s="182"/>
      <c r="G37" s="83"/>
      <c r="H37" s="174"/>
      <c r="I37" s="101">
        <v>144</v>
      </c>
      <c r="J37" s="83" t="s">
        <v>30</v>
      </c>
      <c r="K37" s="83"/>
    </row>
    <row r="38" spans="1:11">
      <c r="A38" s="381"/>
      <c r="C38" s="83"/>
      <c r="D38" s="172" t="s">
        <v>423</v>
      </c>
      <c r="F38" s="182"/>
      <c r="G38" s="83"/>
      <c r="H38" s="174"/>
      <c r="I38" s="101">
        <v>48</v>
      </c>
      <c r="J38" s="83" t="s">
        <v>30</v>
      </c>
      <c r="K38" s="83"/>
    </row>
    <row r="39" spans="1:11">
      <c r="A39" s="381"/>
      <c r="C39" s="83"/>
      <c r="D39" s="172" t="s">
        <v>423</v>
      </c>
      <c r="F39" s="182"/>
      <c r="G39" s="83"/>
      <c r="H39" s="174"/>
      <c r="I39" s="101">
        <v>48</v>
      </c>
      <c r="J39" s="83" t="s">
        <v>30</v>
      </c>
      <c r="K39" s="83"/>
    </row>
    <row r="40" spans="1:11">
      <c r="A40" s="381"/>
      <c r="C40" s="83"/>
      <c r="D40" s="172" t="s">
        <v>422</v>
      </c>
      <c r="F40" s="182"/>
      <c r="G40" s="83"/>
      <c r="H40" s="174"/>
      <c r="I40" s="101">
        <v>60.62</v>
      </c>
      <c r="J40" s="83" t="s">
        <v>30</v>
      </c>
      <c r="K40" s="83"/>
    </row>
    <row r="41" spans="1:11">
      <c r="A41" s="373"/>
      <c r="C41" s="83"/>
      <c r="E41" s="172"/>
      <c r="F41" s="182"/>
      <c r="G41" s="83"/>
      <c r="H41" s="174"/>
      <c r="I41" s="197">
        <f>SUM(I21:I40)</f>
        <v>837.12</v>
      </c>
      <c r="J41" s="198" t="s">
        <v>30</v>
      </c>
      <c r="K41" s="83"/>
    </row>
    <row r="42" spans="1:11">
      <c r="A42" s="348"/>
      <c r="C42" s="83"/>
      <c r="D42" s="181"/>
      <c r="E42" s="172"/>
      <c r="F42" s="182"/>
      <c r="G42" s="83"/>
      <c r="H42" s="174"/>
      <c r="I42" s="101"/>
      <c r="J42" s="83"/>
      <c r="K42" s="83"/>
    </row>
    <row r="43" spans="1:11">
      <c r="A43" s="348"/>
      <c r="C43" s="83"/>
      <c r="D43" s="181"/>
      <c r="E43" s="172"/>
      <c r="F43" s="182"/>
      <c r="G43" s="83"/>
      <c r="H43" s="174"/>
      <c r="I43" s="197">
        <f>I18-I41</f>
        <v>6508.5599999999995</v>
      </c>
      <c r="J43" s="198" t="s">
        <v>30</v>
      </c>
      <c r="K43" s="83"/>
    </row>
    <row r="44" spans="1:11" ht="15.75">
      <c r="A44" s="381">
        <v>2</v>
      </c>
      <c r="B44" s="11" t="s">
        <v>3</v>
      </c>
      <c r="C44" s="83"/>
      <c r="D44" s="181"/>
      <c r="E44" s="172"/>
      <c r="F44" s="182"/>
      <c r="G44" s="83"/>
      <c r="H44" s="174"/>
      <c r="I44" s="101"/>
      <c r="J44" s="83"/>
      <c r="K44" s="83"/>
    </row>
    <row r="45" spans="1:11" ht="15.75">
      <c r="A45" s="381"/>
      <c r="B45" s="11" t="s">
        <v>46</v>
      </c>
      <c r="C45" s="83"/>
      <c r="D45" s="181"/>
      <c r="E45" s="172"/>
      <c r="F45" s="182"/>
      <c r="G45" s="83"/>
      <c r="H45" s="174"/>
      <c r="I45" s="101"/>
      <c r="J45" s="83"/>
      <c r="K45" s="83"/>
    </row>
    <row r="46" spans="1:11">
      <c r="A46" s="381"/>
      <c r="C46" s="83"/>
      <c r="D46" s="181" t="s">
        <v>427</v>
      </c>
      <c r="E46" s="172"/>
      <c r="F46" s="182"/>
      <c r="G46" s="83"/>
      <c r="H46" s="174"/>
      <c r="I46" s="101">
        <v>56.04</v>
      </c>
      <c r="J46" s="83" t="s">
        <v>36</v>
      </c>
      <c r="K46" s="83"/>
    </row>
    <row r="47" spans="1:11">
      <c r="A47" s="381"/>
      <c r="C47" s="83"/>
      <c r="D47" s="181" t="s">
        <v>428</v>
      </c>
      <c r="E47" s="172"/>
      <c r="F47" s="182"/>
      <c r="G47" s="83"/>
      <c r="H47" s="174"/>
      <c r="I47" s="101">
        <v>36.31</v>
      </c>
      <c r="J47" s="83" t="s">
        <v>36</v>
      </c>
      <c r="K47" s="83"/>
    </row>
    <row r="48" spans="1:11">
      <c r="A48" s="381"/>
      <c r="C48" s="83"/>
      <c r="D48" s="181"/>
      <c r="E48" s="172"/>
      <c r="F48" s="182"/>
      <c r="G48" s="83"/>
      <c r="H48" s="174"/>
      <c r="I48" s="197">
        <f>SUM(I46:I47)</f>
        <v>92.35</v>
      </c>
      <c r="J48" s="198" t="s">
        <v>36</v>
      </c>
      <c r="K48" s="83"/>
    </row>
    <row r="49" spans="1:11">
      <c r="A49" s="381"/>
      <c r="C49" s="83"/>
      <c r="D49" s="181"/>
      <c r="E49" s="172"/>
      <c r="F49" s="182"/>
      <c r="G49" s="83"/>
      <c r="H49" s="174"/>
      <c r="I49" s="101"/>
      <c r="J49" s="83"/>
      <c r="K49" s="83"/>
    </row>
    <row r="50" spans="1:11">
      <c r="A50" s="381">
        <v>3</v>
      </c>
      <c r="B50" s="1" t="s">
        <v>429</v>
      </c>
      <c r="C50" s="83"/>
      <c r="D50" s="181"/>
      <c r="E50" s="172"/>
      <c r="F50" s="182"/>
      <c r="G50" s="83"/>
      <c r="H50" s="174"/>
      <c r="I50" s="101"/>
      <c r="J50" s="83"/>
      <c r="K50" s="83"/>
    </row>
    <row r="51" spans="1:11">
      <c r="A51" s="381"/>
      <c r="C51" s="83"/>
      <c r="D51" s="181" t="s">
        <v>430</v>
      </c>
      <c r="E51" s="172"/>
      <c r="F51" s="182"/>
      <c r="G51" s="83"/>
      <c r="H51" s="174"/>
      <c r="I51" s="101">
        <v>5.14</v>
      </c>
      <c r="J51" s="83" t="s">
        <v>36</v>
      </c>
      <c r="K51" s="83"/>
    </row>
    <row r="52" spans="1:11">
      <c r="A52" s="381"/>
      <c r="C52" s="83"/>
      <c r="D52" s="181" t="s">
        <v>431</v>
      </c>
      <c r="E52" s="172"/>
      <c r="F52" s="182"/>
      <c r="G52" s="83"/>
      <c r="H52" s="174"/>
      <c r="I52" s="101">
        <v>10.97</v>
      </c>
      <c r="J52" s="83" t="s">
        <v>36</v>
      </c>
      <c r="K52" s="83"/>
    </row>
    <row r="53" spans="1:11">
      <c r="A53" s="381"/>
      <c r="C53" s="83"/>
      <c r="D53" s="181" t="s">
        <v>432</v>
      </c>
      <c r="E53" s="172"/>
      <c r="F53" s="182"/>
      <c r="G53" s="83"/>
      <c r="H53" s="174"/>
      <c r="I53" s="101">
        <v>3.79</v>
      </c>
      <c r="J53" s="83" t="s">
        <v>36</v>
      </c>
      <c r="K53" s="83"/>
    </row>
    <row r="54" spans="1:11">
      <c r="A54" s="381"/>
      <c r="C54" s="83"/>
      <c r="D54" s="181" t="s">
        <v>433</v>
      </c>
      <c r="E54" s="172"/>
      <c r="F54" s="182"/>
      <c r="G54" s="83"/>
      <c r="H54" s="174"/>
      <c r="I54" s="101">
        <v>4.7</v>
      </c>
      <c r="J54" s="83" t="s">
        <v>36</v>
      </c>
      <c r="K54" s="83"/>
    </row>
    <row r="55" spans="1:11">
      <c r="A55" s="381"/>
      <c r="C55" s="83"/>
      <c r="D55" s="181" t="s">
        <v>434</v>
      </c>
      <c r="E55" s="172"/>
      <c r="F55" s="182"/>
      <c r="G55" s="83"/>
      <c r="H55" s="174"/>
      <c r="I55" s="101">
        <v>5.94</v>
      </c>
      <c r="J55" s="83" t="s">
        <v>36</v>
      </c>
      <c r="K55" s="83"/>
    </row>
    <row r="56" spans="1:11">
      <c r="A56" s="381"/>
      <c r="C56" s="83"/>
      <c r="D56" s="181" t="s">
        <v>435</v>
      </c>
      <c r="E56" s="172"/>
      <c r="F56" s="182"/>
      <c r="G56" s="83"/>
      <c r="H56" s="174"/>
      <c r="I56" s="101">
        <v>9.9</v>
      </c>
      <c r="J56" s="83" t="s">
        <v>36</v>
      </c>
      <c r="K56" s="83"/>
    </row>
    <row r="57" spans="1:11">
      <c r="A57" s="381"/>
      <c r="C57" s="83"/>
      <c r="D57" s="181"/>
      <c r="E57" s="172"/>
      <c r="F57" s="182"/>
      <c r="G57" s="83"/>
      <c r="H57" s="174"/>
      <c r="I57" s="197">
        <v>30.54</v>
      </c>
      <c r="J57" s="198" t="s">
        <v>36</v>
      </c>
      <c r="K57" s="83"/>
    </row>
    <row r="58" spans="1:11">
      <c r="A58" s="381">
        <v>4</v>
      </c>
      <c r="B58" s="1" t="s">
        <v>436</v>
      </c>
      <c r="C58" s="83"/>
      <c r="D58" s="181"/>
      <c r="E58" s="172"/>
      <c r="F58" s="182"/>
      <c r="G58" s="83"/>
      <c r="H58" s="174"/>
      <c r="I58" s="101"/>
      <c r="J58" s="83"/>
      <c r="K58" s="83"/>
    </row>
    <row r="59" spans="1:11">
      <c r="A59" s="381"/>
      <c r="B59" s="1" t="s">
        <v>437</v>
      </c>
      <c r="C59" s="83"/>
      <c r="D59" s="181" t="s">
        <v>442</v>
      </c>
      <c r="E59" s="172"/>
      <c r="F59" s="182"/>
      <c r="G59" s="83"/>
      <c r="H59" s="174"/>
      <c r="I59" s="101">
        <v>76.45</v>
      </c>
      <c r="J59" s="83" t="s">
        <v>36</v>
      </c>
      <c r="K59" s="83"/>
    </row>
    <row r="60" spans="1:11">
      <c r="A60" s="381"/>
      <c r="B60" s="1" t="s">
        <v>359</v>
      </c>
      <c r="C60" s="83"/>
      <c r="D60" s="181" t="s">
        <v>443</v>
      </c>
      <c r="E60" s="172"/>
      <c r="F60" s="182"/>
      <c r="G60" s="83"/>
      <c r="H60" s="174"/>
      <c r="I60" s="101">
        <v>78.16</v>
      </c>
      <c r="J60" s="83" t="s">
        <v>36</v>
      </c>
      <c r="K60" s="83"/>
    </row>
    <row r="61" spans="1:11">
      <c r="A61" s="381"/>
      <c r="B61" s="1" t="s">
        <v>438</v>
      </c>
      <c r="C61" s="83"/>
      <c r="D61" s="181" t="s">
        <v>444</v>
      </c>
      <c r="E61" s="172"/>
      <c r="F61" s="182"/>
      <c r="G61" s="83"/>
      <c r="H61" s="174"/>
      <c r="I61" s="101">
        <v>102</v>
      </c>
      <c r="J61" s="83" t="s">
        <v>36</v>
      </c>
      <c r="K61" s="83"/>
    </row>
    <row r="62" spans="1:11">
      <c r="A62" s="381"/>
      <c r="B62" s="1" t="s">
        <v>362</v>
      </c>
      <c r="C62" s="83"/>
      <c r="D62" s="181" t="s">
        <v>445</v>
      </c>
      <c r="E62" s="172"/>
      <c r="F62" s="182"/>
      <c r="G62" s="83"/>
      <c r="H62" s="174"/>
      <c r="I62" s="101">
        <v>15</v>
      </c>
      <c r="J62" s="83" t="s">
        <v>36</v>
      </c>
      <c r="K62" s="83"/>
    </row>
    <row r="63" spans="1:11">
      <c r="A63" s="381"/>
      <c r="B63" s="1" t="s">
        <v>148</v>
      </c>
      <c r="C63" s="83"/>
      <c r="D63" s="181" t="s">
        <v>446</v>
      </c>
      <c r="E63" s="172"/>
      <c r="F63" s="182"/>
      <c r="G63" s="83"/>
      <c r="H63" s="174"/>
      <c r="I63" s="101">
        <v>69</v>
      </c>
      <c r="J63" s="83" t="s">
        <v>36</v>
      </c>
      <c r="K63" s="83"/>
    </row>
    <row r="64" spans="1:11">
      <c r="A64" s="381"/>
      <c r="B64" s="1" t="s">
        <v>439</v>
      </c>
      <c r="C64" s="83"/>
      <c r="D64" s="181" t="s">
        <v>447</v>
      </c>
      <c r="E64" s="172"/>
      <c r="F64" s="182"/>
      <c r="G64" s="83"/>
      <c r="H64" s="174"/>
      <c r="I64" s="101">
        <v>102</v>
      </c>
      <c r="J64" s="83" t="s">
        <v>36</v>
      </c>
      <c r="K64" s="83"/>
    </row>
    <row r="65" spans="1:11">
      <c r="A65" s="381"/>
      <c r="B65" s="1" t="s">
        <v>440</v>
      </c>
      <c r="C65" s="83"/>
      <c r="D65" s="181" t="s">
        <v>448</v>
      </c>
      <c r="E65" s="172"/>
      <c r="F65" s="182"/>
      <c r="G65" s="83"/>
      <c r="H65" s="174"/>
      <c r="I65" s="101">
        <v>9</v>
      </c>
      <c r="J65" s="83" t="s">
        <v>36</v>
      </c>
      <c r="K65" s="83"/>
    </row>
    <row r="66" spans="1:11">
      <c r="A66" s="381"/>
      <c r="B66" s="1" t="s">
        <v>148</v>
      </c>
      <c r="C66" s="83"/>
      <c r="D66" s="181" t="s">
        <v>449</v>
      </c>
      <c r="E66" s="172"/>
      <c r="F66" s="182"/>
      <c r="G66" s="83"/>
      <c r="H66" s="174"/>
      <c r="I66" s="101">
        <v>156</v>
      </c>
      <c r="J66" s="83" t="s">
        <v>36</v>
      </c>
      <c r="K66" s="83"/>
    </row>
    <row r="67" spans="1:11">
      <c r="A67" s="381"/>
      <c r="B67" s="1" t="s">
        <v>441</v>
      </c>
      <c r="C67" s="83"/>
      <c r="D67" s="181" t="s">
        <v>450</v>
      </c>
      <c r="E67" s="172"/>
      <c r="F67" s="182"/>
      <c r="G67" s="83"/>
      <c r="H67" s="174"/>
      <c r="I67" s="101">
        <v>65</v>
      </c>
      <c r="J67" s="83" t="s">
        <v>36</v>
      </c>
      <c r="K67" s="83"/>
    </row>
    <row r="68" spans="1:11">
      <c r="A68" s="381"/>
      <c r="C68" s="83"/>
      <c r="D68" s="181" t="s">
        <v>451</v>
      </c>
      <c r="E68" s="172"/>
      <c r="F68" s="182"/>
      <c r="G68" s="83"/>
      <c r="H68" s="174"/>
      <c r="I68" s="101">
        <v>30</v>
      </c>
      <c r="J68" s="83" t="s">
        <v>36</v>
      </c>
      <c r="K68" s="83"/>
    </row>
    <row r="69" spans="1:11">
      <c r="A69" s="381"/>
      <c r="C69" s="83"/>
      <c r="D69" s="181"/>
      <c r="E69" s="172"/>
      <c r="F69" s="182"/>
      <c r="G69" s="83"/>
      <c r="H69" s="174"/>
      <c r="I69" s="197">
        <f>SUM(I59:I68)</f>
        <v>702.61</v>
      </c>
      <c r="J69" s="198" t="s">
        <v>36</v>
      </c>
      <c r="K69" s="83"/>
    </row>
    <row r="70" spans="1:11">
      <c r="A70" s="381"/>
      <c r="C70" s="83"/>
      <c r="D70" s="181"/>
      <c r="E70" s="172"/>
      <c r="F70" s="182"/>
      <c r="G70" s="83"/>
      <c r="H70" s="174"/>
      <c r="I70" s="101"/>
      <c r="J70" s="83"/>
      <c r="K70" s="83"/>
    </row>
    <row r="71" spans="1:11">
      <c r="A71" s="381"/>
      <c r="B71" s="1" t="s">
        <v>147</v>
      </c>
      <c r="C71" s="83"/>
      <c r="D71" s="181"/>
      <c r="E71" s="172"/>
      <c r="F71" s="182"/>
      <c r="G71" s="83"/>
      <c r="H71" s="174"/>
      <c r="I71" s="101"/>
      <c r="J71" s="83"/>
      <c r="K71" s="83"/>
    </row>
    <row r="72" spans="1:11">
      <c r="A72" s="381"/>
      <c r="B72" s="1" t="s">
        <v>358</v>
      </c>
      <c r="C72" s="83"/>
      <c r="D72" s="181" t="s">
        <v>452</v>
      </c>
      <c r="E72" s="172"/>
      <c r="F72" s="182"/>
      <c r="G72" s="83"/>
      <c r="H72" s="174"/>
      <c r="I72" s="101">
        <v>24</v>
      </c>
      <c r="J72" s="83" t="s">
        <v>36</v>
      </c>
      <c r="K72" s="83"/>
    </row>
    <row r="73" spans="1:11">
      <c r="A73" s="381"/>
      <c r="B73" s="1" t="s">
        <v>416</v>
      </c>
      <c r="C73" s="83"/>
      <c r="D73" s="181" t="s">
        <v>453</v>
      </c>
      <c r="E73" s="172"/>
      <c r="F73" s="182"/>
      <c r="G73" s="83"/>
      <c r="H73" s="174"/>
      <c r="I73" s="101">
        <v>4</v>
      </c>
      <c r="J73" s="83" t="s">
        <v>36</v>
      </c>
      <c r="K73" s="83"/>
    </row>
    <row r="74" spans="1:11">
      <c r="A74" s="381"/>
      <c r="B74" s="1" t="s">
        <v>358</v>
      </c>
      <c r="C74" s="83"/>
      <c r="D74" s="181" t="s">
        <v>304</v>
      </c>
      <c r="E74" s="172"/>
      <c r="F74" s="182"/>
      <c r="G74" s="83"/>
      <c r="H74" s="174"/>
      <c r="I74" s="101">
        <v>35</v>
      </c>
      <c r="J74" s="83" t="s">
        <v>36</v>
      </c>
      <c r="K74" s="83"/>
    </row>
    <row r="75" spans="1:11">
      <c r="A75" s="381"/>
      <c r="B75" s="1" t="s">
        <v>358</v>
      </c>
      <c r="C75" s="83"/>
      <c r="D75" s="181" t="s">
        <v>281</v>
      </c>
      <c r="E75" s="172"/>
      <c r="F75" s="182"/>
      <c r="G75" s="83"/>
      <c r="H75" s="174"/>
      <c r="I75" s="101">
        <v>21</v>
      </c>
      <c r="J75" s="83" t="s">
        <v>36</v>
      </c>
      <c r="K75" s="83"/>
    </row>
    <row r="76" spans="1:11">
      <c r="A76" s="381"/>
      <c r="B76" s="1" t="s">
        <v>298</v>
      </c>
      <c r="C76" s="83"/>
      <c r="D76" s="181" t="s">
        <v>454</v>
      </c>
      <c r="E76" s="172"/>
      <c r="F76" s="182"/>
      <c r="G76" s="83"/>
      <c r="H76" s="174"/>
      <c r="I76" s="101">
        <v>10.5</v>
      </c>
      <c r="J76" s="83" t="s">
        <v>36</v>
      </c>
      <c r="K76" s="83"/>
    </row>
    <row r="77" spans="1:11">
      <c r="A77" s="381"/>
      <c r="C77" s="83"/>
      <c r="D77" s="181"/>
      <c r="E77" s="172"/>
      <c r="F77" s="182"/>
      <c r="G77" s="83"/>
      <c r="H77" s="174"/>
      <c r="I77" s="197">
        <f>SUM(I72:I76)</f>
        <v>94.5</v>
      </c>
      <c r="J77" s="198" t="s">
        <v>36</v>
      </c>
      <c r="K77" s="83"/>
    </row>
    <row r="78" spans="1:11">
      <c r="A78" s="381"/>
      <c r="C78" s="83"/>
      <c r="D78" s="181"/>
      <c r="E78" s="172"/>
      <c r="F78" s="182"/>
      <c r="G78" s="83"/>
      <c r="H78" s="174"/>
      <c r="I78" s="101"/>
      <c r="J78" s="83"/>
      <c r="K78" s="83"/>
    </row>
    <row r="79" spans="1:11">
      <c r="A79" s="381"/>
      <c r="C79" s="83"/>
      <c r="D79" s="181"/>
      <c r="E79" s="172"/>
      <c r="F79" s="182"/>
      <c r="G79" s="83"/>
      <c r="H79" s="174"/>
      <c r="I79" s="197">
        <f>I69-I77</f>
        <v>608.11</v>
      </c>
      <c r="J79" s="198" t="s">
        <v>36</v>
      </c>
      <c r="K79" s="83"/>
    </row>
    <row r="80" spans="1:11">
      <c r="A80" s="381"/>
      <c r="C80" s="83"/>
      <c r="D80" s="181"/>
      <c r="E80" s="172"/>
      <c r="F80" s="182"/>
      <c r="G80" s="83"/>
      <c r="H80" s="174"/>
      <c r="I80" s="101"/>
      <c r="J80" s="83"/>
      <c r="K80" s="83"/>
    </row>
    <row r="81" spans="1:11">
      <c r="A81" s="381">
        <v>5</v>
      </c>
      <c r="B81" s="1" t="s">
        <v>455</v>
      </c>
      <c r="C81" s="83"/>
      <c r="D81" s="181"/>
      <c r="E81" s="172"/>
      <c r="F81" s="182"/>
      <c r="G81" s="83"/>
      <c r="H81" s="174"/>
      <c r="I81" s="101"/>
      <c r="J81" s="83"/>
      <c r="K81" s="83"/>
    </row>
    <row r="82" spans="1:11">
      <c r="A82" s="381"/>
      <c r="C82" s="83"/>
      <c r="D82" s="181" t="s">
        <v>363</v>
      </c>
      <c r="E82" s="172"/>
      <c r="F82" s="182"/>
      <c r="G82" s="83"/>
      <c r="H82" s="174"/>
      <c r="I82" s="101">
        <f>1*12*9</f>
        <v>108</v>
      </c>
      <c r="J82" s="83" t="s">
        <v>30</v>
      </c>
      <c r="K82" s="83"/>
    </row>
    <row r="83" spans="1:11">
      <c r="A83" s="381"/>
      <c r="C83" s="83"/>
      <c r="D83" s="181" t="s">
        <v>456</v>
      </c>
      <c r="E83" s="172"/>
      <c r="F83" s="182"/>
      <c r="G83" s="83"/>
      <c r="H83" s="174"/>
      <c r="I83" s="101">
        <f>1*12*13</f>
        <v>156</v>
      </c>
      <c r="J83" s="83" t="s">
        <v>30</v>
      </c>
      <c r="K83" s="83"/>
    </row>
    <row r="84" spans="1:11">
      <c r="A84" s="381"/>
      <c r="C84" s="83"/>
      <c r="D84" s="181" t="s">
        <v>457</v>
      </c>
      <c r="E84" s="172"/>
      <c r="F84" s="182"/>
      <c r="G84" s="83"/>
      <c r="H84" s="174"/>
      <c r="I84" s="101">
        <f>1*30*6</f>
        <v>180</v>
      </c>
      <c r="J84" s="83" t="s">
        <v>30</v>
      </c>
      <c r="K84" s="83"/>
    </row>
    <row r="85" spans="1:11">
      <c r="A85" s="381"/>
      <c r="C85" s="83"/>
      <c r="D85" s="181"/>
      <c r="E85" s="172"/>
      <c r="F85" s="182"/>
      <c r="G85" s="83"/>
      <c r="H85" s="174"/>
      <c r="I85" s="197">
        <f>SUM(I82:I84)</f>
        <v>444</v>
      </c>
      <c r="J85" s="198" t="s">
        <v>30</v>
      </c>
      <c r="K85" s="83"/>
    </row>
    <row r="86" spans="1:11">
      <c r="A86" s="381"/>
      <c r="C86" s="83"/>
      <c r="D86" s="181"/>
      <c r="E86" s="172"/>
      <c r="F86" s="182"/>
      <c r="G86" s="83"/>
      <c r="H86" s="174"/>
      <c r="I86" s="101"/>
      <c r="J86" s="83"/>
      <c r="K86" s="83"/>
    </row>
    <row r="87" spans="1:11">
      <c r="A87" s="381">
        <v>6</v>
      </c>
      <c r="B87" s="1" t="s">
        <v>458</v>
      </c>
      <c r="C87" s="83"/>
      <c r="D87" s="181"/>
      <c r="E87" s="172"/>
      <c r="F87" s="182"/>
      <c r="G87" s="83"/>
      <c r="H87" s="174"/>
      <c r="I87" s="101"/>
      <c r="J87" s="83"/>
      <c r="K87" s="83"/>
    </row>
    <row r="88" spans="1:11">
      <c r="A88" s="381"/>
      <c r="B88" s="1" t="s">
        <v>459</v>
      </c>
      <c r="C88" s="83"/>
      <c r="D88" s="181" t="s">
        <v>460</v>
      </c>
      <c r="E88" s="172"/>
      <c r="F88" s="182"/>
      <c r="G88" s="83"/>
      <c r="H88" s="174"/>
      <c r="I88" s="101">
        <f>6*2*3.5*7</f>
        <v>294</v>
      </c>
      <c r="J88" s="83" t="s">
        <v>30</v>
      </c>
      <c r="K88" s="83"/>
    </row>
    <row r="89" spans="1:11">
      <c r="A89" s="381"/>
      <c r="B89" s="1" t="s">
        <v>462</v>
      </c>
      <c r="C89" s="83"/>
      <c r="D89" s="181" t="s">
        <v>304</v>
      </c>
      <c r="E89" s="172"/>
      <c r="F89" s="182"/>
      <c r="G89" s="83"/>
      <c r="H89" s="174"/>
      <c r="I89" s="101">
        <f>2*2.5*7</f>
        <v>35</v>
      </c>
      <c r="J89" s="83" t="s">
        <v>30</v>
      </c>
      <c r="K89" s="83"/>
    </row>
    <row r="90" spans="1:11">
      <c r="A90" s="381"/>
      <c r="B90" s="1" t="s">
        <v>463</v>
      </c>
      <c r="C90" s="83"/>
      <c r="D90" s="181" t="s">
        <v>304</v>
      </c>
      <c r="E90" s="172"/>
      <c r="F90" s="182"/>
      <c r="G90" s="83"/>
      <c r="H90" s="174"/>
      <c r="I90" s="101">
        <f>2*2.5*7</f>
        <v>35</v>
      </c>
      <c r="J90" s="83" t="s">
        <v>30</v>
      </c>
      <c r="K90" s="83"/>
    </row>
    <row r="91" spans="1:11">
      <c r="A91" s="381"/>
      <c r="B91" s="1" t="s">
        <v>464</v>
      </c>
      <c r="C91" s="83"/>
      <c r="D91" s="181" t="s">
        <v>304</v>
      </c>
      <c r="E91" s="172"/>
      <c r="F91" s="182"/>
      <c r="G91" s="83"/>
      <c r="H91" s="174"/>
      <c r="I91" s="101">
        <f>2*2.5*7</f>
        <v>35</v>
      </c>
      <c r="J91" s="83" t="s">
        <v>30</v>
      </c>
      <c r="K91" s="83"/>
    </row>
    <row r="92" spans="1:11">
      <c r="A92" s="381"/>
      <c r="B92" s="1" t="s">
        <v>465</v>
      </c>
      <c r="C92" s="83"/>
      <c r="D92" s="181" t="s">
        <v>460</v>
      </c>
      <c r="E92" s="172"/>
      <c r="F92" s="182"/>
      <c r="G92" s="83"/>
      <c r="H92" s="174"/>
      <c r="I92" s="101">
        <f>6*2*3.5*7</f>
        <v>294</v>
      </c>
      <c r="J92" s="83" t="s">
        <v>30</v>
      </c>
      <c r="K92" s="83"/>
    </row>
    <row r="93" spans="1:11">
      <c r="A93" s="381"/>
      <c r="B93" s="1" t="s">
        <v>462</v>
      </c>
      <c r="C93" s="83"/>
      <c r="D93" s="181" t="s">
        <v>304</v>
      </c>
      <c r="E93" s="172"/>
      <c r="F93" s="182"/>
      <c r="G93" s="83"/>
      <c r="H93" s="174"/>
      <c r="I93" s="101">
        <f>2*2.5*7</f>
        <v>35</v>
      </c>
      <c r="J93" s="83" t="s">
        <v>30</v>
      </c>
      <c r="K93" s="83"/>
    </row>
    <row r="94" spans="1:11">
      <c r="A94" s="381"/>
      <c r="B94" s="1" t="s">
        <v>466</v>
      </c>
      <c r="C94" s="83"/>
      <c r="D94" s="181" t="s">
        <v>461</v>
      </c>
      <c r="E94" s="172"/>
      <c r="F94" s="182"/>
      <c r="G94" s="83"/>
      <c r="H94" s="174"/>
      <c r="I94" s="101">
        <f>2*1*3*7</f>
        <v>42</v>
      </c>
      <c r="J94" s="83" t="s">
        <v>30</v>
      </c>
      <c r="K94" s="83"/>
    </row>
    <row r="95" spans="1:11">
      <c r="A95" s="381"/>
      <c r="C95" s="83"/>
      <c r="D95" s="181"/>
      <c r="E95" s="172"/>
      <c r="F95" s="182"/>
      <c r="G95" s="83"/>
      <c r="H95" s="174"/>
      <c r="I95" s="197">
        <f>SUM(I88:I94)</f>
        <v>770</v>
      </c>
      <c r="J95" s="198" t="s">
        <v>30</v>
      </c>
      <c r="K95" s="83"/>
    </row>
    <row r="96" spans="1:11">
      <c r="A96" s="381"/>
      <c r="C96" s="83"/>
      <c r="D96" s="181"/>
      <c r="E96" s="172"/>
      <c r="F96" s="182"/>
      <c r="G96" s="83"/>
      <c r="H96" s="174"/>
      <c r="I96" s="101"/>
      <c r="J96" s="83"/>
      <c r="K96" s="83"/>
    </row>
    <row r="97" spans="1:11">
      <c r="A97" s="381">
        <v>7</v>
      </c>
      <c r="B97" s="1" t="s">
        <v>467</v>
      </c>
      <c r="C97" s="83"/>
      <c r="D97" s="181"/>
      <c r="E97" s="172"/>
      <c r="F97" s="182"/>
      <c r="G97" s="83"/>
      <c r="H97" s="174"/>
      <c r="I97" s="101"/>
      <c r="J97" s="83"/>
      <c r="K97" s="83"/>
    </row>
    <row r="98" spans="1:11">
      <c r="A98" s="381"/>
      <c r="B98" s="1" t="s">
        <v>462</v>
      </c>
      <c r="C98" s="83"/>
      <c r="D98" s="181" t="s">
        <v>366</v>
      </c>
      <c r="E98" s="172"/>
      <c r="F98" s="182"/>
      <c r="G98" s="83"/>
      <c r="H98" s="174"/>
      <c r="I98" s="101">
        <f>2*2*2.5*7</f>
        <v>70</v>
      </c>
      <c r="J98" s="83" t="s">
        <v>30</v>
      </c>
      <c r="K98" s="83"/>
    </row>
    <row r="99" spans="1:11">
      <c r="A99" s="381"/>
      <c r="C99" s="83"/>
      <c r="D99" s="181" t="s">
        <v>461</v>
      </c>
      <c r="E99" s="172"/>
      <c r="F99" s="182"/>
      <c r="G99" s="83"/>
      <c r="H99" s="174"/>
      <c r="I99" s="101">
        <f>2*1*3*7</f>
        <v>42</v>
      </c>
      <c r="J99" s="83" t="s">
        <v>30</v>
      </c>
      <c r="K99" s="83"/>
    </row>
    <row r="100" spans="1:11">
      <c r="A100" s="381"/>
      <c r="C100" s="83"/>
      <c r="D100" s="181"/>
      <c r="E100" s="172"/>
      <c r="F100" s="182"/>
      <c r="G100" s="83"/>
      <c r="H100" s="174"/>
      <c r="I100" s="197">
        <f>SUM(I98:I99)</f>
        <v>112</v>
      </c>
      <c r="J100" s="198" t="s">
        <v>30</v>
      </c>
      <c r="K100" s="83"/>
    </row>
    <row r="101" spans="1:11">
      <c r="A101" s="381"/>
      <c r="C101" s="83"/>
      <c r="D101" s="181"/>
      <c r="E101" s="172"/>
      <c r="F101" s="182"/>
      <c r="G101" s="83"/>
      <c r="H101" s="174"/>
      <c r="I101" s="101"/>
      <c r="J101" s="83"/>
      <c r="K101" s="83"/>
    </row>
    <row r="102" spans="1:11">
      <c r="A102" s="381">
        <v>8</v>
      </c>
      <c r="B102" s="1" t="s">
        <v>468</v>
      </c>
      <c r="C102" s="83"/>
      <c r="D102" s="181"/>
      <c r="E102" s="172"/>
      <c r="F102" s="182"/>
      <c r="G102" s="83"/>
      <c r="H102" s="174"/>
      <c r="I102" s="101"/>
      <c r="J102" s="83"/>
      <c r="K102" s="83"/>
    </row>
    <row r="103" spans="1:11">
      <c r="A103" s="381"/>
      <c r="B103" s="1" t="s">
        <v>469</v>
      </c>
      <c r="C103" s="83"/>
      <c r="D103" s="181" t="s">
        <v>471</v>
      </c>
      <c r="E103" s="172"/>
      <c r="F103" s="182"/>
      <c r="G103" s="83"/>
      <c r="H103" s="174"/>
      <c r="I103" s="101">
        <f>1*3*8.5</f>
        <v>25.5</v>
      </c>
      <c r="J103" s="83" t="s">
        <v>30</v>
      </c>
      <c r="K103" s="83"/>
    </row>
    <row r="104" spans="1:11">
      <c r="A104" s="381"/>
      <c r="B104" s="1" t="s">
        <v>470</v>
      </c>
      <c r="C104" s="83"/>
      <c r="D104" s="181" t="s">
        <v>422</v>
      </c>
      <c r="E104" s="172"/>
      <c r="F104" s="182"/>
      <c r="G104" s="83"/>
      <c r="H104" s="174"/>
      <c r="I104" s="101">
        <f>1*7*8.66</f>
        <v>60.620000000000005</v>
      </c>
      <c r="J104" s="83" t="s">
        <v>30</v>
      </c>
      <c r="K104" s="83"/>
    </row>
    <row r="105" spans="1:11">
      <c r="A105" s="381"/>
      <c r="C105" s="83"/>
      <c r="D105" s="181"/>
      <c r="E105" s="172"/>
      <c r="F105" s="182"/>
      <c r="G105" s="83"/>
      <c r="H105" s="174"/>
      <c r="I105" s="197">
        <f>SUM(I103:I104)</f>
        <v>86.12</v>
      </c>
      <c r="J105" s="198" t="s">
        <v>30</v>
      </c>
      <c r="K105" s="83"/>
    </row>
    <row r="106" spans="1:11">
      <c r="A106" s="381">
        <v>9</v>
      </c>
      <c r="B106" s="1" t="s">
        <v>360</v>
      </c>
      <c r="C106" s="83"/>
      <c r="D106" s="181"/>
      <c r="E106" s="172"/>
      <c r="F106" s="182"/>
      <c r="G106" s="83"/>
      <c r="H106" s="174"/>
      <c r="I106" s="101"/>
      <c r="J106" s="83"/>
      <c r="K106" s="83"/>
    </row>
    <row r="107" spans="1:11">
      <c r="A107" s="381"/>
      <c r="B107" s="1" t="s">
        <v>437</v>
      </c>
      <c r="C107" s="83"/>
      <c r="D107" s="181" t="s">
        <v>472</v>
      </c>
      <c r="E107" s="172"/>
      <c r="F107" s="182"/>
      <c r="G107" s="83"/>
      <c r="H107" s="174"/>
      <c r="I107" s="101">
        <f>2*14.33*10.67</f>
        <v>305.80220000000003</v>
      </c>
      <c r="J107" s="83" t="s">
        <v>30</v>
      </c>
      <c r="K107" s="83"/>
    </row>
    <row r="108" spans="1:11">
      <c r="A108" s="381"/>
      <c r="B108" s="1" t="s">
        <v>359</v>
      </c>
      <c r="C108" s="83"/>
      <c r="D108" s="181" t="s">
        <v>473</v>
      </c>
      <c r="E108" s="172"/>
      <c r="F108" s="182"/>
      <c r="G108" s="83"/>
      <c r="H108" s="174"/>
      <c r="I108" s="101">
        <f>2*6.17*8.5</f>
        <v>104.89</v>
      </c>
      <c r="J108" s="83" t="s">
        <v>30</v>
      </c>
      <c r="K108" s="83"/>
    </row>
    <row r="109" spans="1:11">
      <c r="A109" s="381"/>
      <c r="B109" s="1" t="s">
        <v>438</v>
      </c>
      <c r="C109" s="83"/>
      <c r="D109" s="181" t="s">
        <v>474</v>
      </c>
      <c r="E109" s="172"/>
      <c r="F109" s="182"/>
      <c r="G109" s="83"/>
      <c r="H109" s="174"/>
      <c r="I109" s="101">
        <f>2*12*8.5</f>
        <v>204</v>
      </c>
      <c r="J109" s="83" t="s">
        <v>30</v>
      </c>
      <c r="K109" s="83"/>
    </row>
    <row r="110" spans="1:11">
      <c r="A110" s="381"/>
      <c r="B110" s="1" t="s">
        <v>362</v>
      </c>
      <c r="C110" s="83"/>
      <c r="D110" s="181" t="s">
        <v>475</v>
      </c>
      <c r="E110" s="172"/>
      <c r="F110" s="182"/>
      <c r="G110" s="83"/>
      <c r="H110" s="174"/>
      <c r="I110" s="101">
        <f>2*6*5</f>
        <v>60</v>
      </c>
      <c r="J110" s="83" t="s">
        <v>30</v>
      </c>
      <c r="K110" s="83"/>
    </row>
    <row r="111" spans="1:11">
      <c r="A111" s="381"/>
      <c r="B111" s="1" t="s">
        <v>148</v>
      </c>
      <c r="C111" s="83"/>
      <c r="D111" s="181" t="s">
        <v>476</v>
      </c>
      <c r="E111" s="172"/>
      <c r="F111" s="182"/>
      <c r="G111" s="83"/>
      <c r="H111" s="174"/>
      <c r="I111" s="101">
        <f>2*34.5*4</f>
        <v>276</v>
      </c>
      <c r="J111" s="83" t="s">
        <v>30</v>
      </c>
      <c r="K111" s="83"/>
    </row>
    <row r="112" spans="1:11">
      <c r="A112" s="381"/>
      <c r="B112" s="1" t="s">
        <v>439</v>
      </c>
      <c r="C112" s="83"/>
      <c r="D112" s="181" t="s">
        <v>477</v>
      </c>
      <c r="E112" s="172"/>
      <c r="F112" s="182"/>
      <c r="G112" s="83"/>
      <c r="H112" s="174"/>
      <c r="I112" s="101">
        <f>2*51*4</f>
        <v>408</v>
      </c>
      <c r="J112" s="83" t="s">
        <v>30</v>
      </c>
      <c r="K112" s="83"/>
    </row>
    <row r="113" spans="1:11">
      <c r="A113" s="381"/>
      <c r="B113" s="1" t="s">
        <v>440</v>
      </c>
      <c r="C113" s="83"/>
      <c r="D113" s="181" t="s">
        <v>478</v>
      </c>
      <c r="E113" s="172"/>
      <c r="F113" s="182"/>
      <c r="G113" s="83"/>
      <c r="H113" s="174"/>
      <c r="I113" s="101">
        <f>2*3*2*3</f>
        <v>36</v>
      </c>
      <c r="J113" s="83" t="s">
        <v>30</v>
      </c>
      <c r="K113" s="83"/>
    </row>
    <row r="114" spans="1:11">
      <c r="A114" s="381"/>
      <c r="B114" s="1" t="s">
        <v>148</v>
      </c>
      <c r="C114" s="83"/>
      <c r="D114" s="181" t="s">
        <v>479</v>
      </c>
      <c r="E114" s="172"/>
      <c r="F114" s="182"/>
      <c r="G114" s="83"/>
      <c r="H114" s="174"/>
      <c r="I114" s="101">
        <f>2*10*13</f>
        <v>260</v>
      </c>
      <c r="J114" s="83" t="s">
        <v>30</v>
      </c>
      <c r="K114" s="83"/>
    </row>
    <row r="115" spans="1:11">
      <c r="A115" s="381"/>
      <c r="B115" s="1" t="s">
        <v>441</v>
      </c>
      <c r="C115" s="83"/>
      <c r="D115" s="181" t="s">
        <v>480</v>
      </c>
      <c r="E115" s="172"/>
      <c r="F115" s="182"/>
      <c r="G115" s="83"/>
      <c r="H115" s="174"/>
      <c r="I115" s="101">
        <f>2*2*12*13</f>
        <v>624</v>
      </c>
      <c r="J115" s="83" t="s">
        <v>30</v>
      </c>
      <c r="K115" s="83"/>
    </row>
    <row r="116" spans="1:11">
      <c r="A116" s="381"/>
      <c r="C116" s="83"/>
      <c r="D116" s="181" t="s">
        <v>481</v>
      </c>
      <c r="E116" s="172"/>
      <c r="F116" s="182"/>
      <c r="G116" s="83"/>
      <c r="H116" s="174"/>
      <c r="I116" s="101">
        <f>2*1*10*13</f>
        <v>260</v>
      </c>
      <c r="J116" s="83" t="s">
        <v>30</v>
      </c>
      <c r="K116" s="83"/>
    </row>
    <row r="117" spans="1:11">
      <c r="A117" s="381"/>
      <c r="C117" s="83"/>
      <c r="D117" s="181" t="s">
        <v>482</v>
      </c>
      <c r="E117" s="172"/>
      <c r="F117" s="182"/>
      <c r="G117" s="83"/>
      <c r="H117" s="174"/>
      <c r="I117" s="101">
        <f>2*2*4*2.5*3</f>
        <v>120</v>
      </c>
      <c r="J117" s="83" t="s">
        <v>30</v>
      </c>
      <c r="K117" s="83"/>
    </row>
    <row r="118" spans="1:11">
      <c r="A118" s="381"/>
      <c r="C118" s="83"/>
      <c r="D118" s="181"/>
      <c r="E118" s="172"/>
      <c r="F118" s="182"/>
      <c r="G118" s="83"/>
      <c r="H118" s="174"/>
      <c r="I118" s="197">
        <f>SUM(I107:I117)</f>
        <v>2658.6922</v>
      </c>
      <c r="J118" s="198" t="s">
        <v>30</v>
      </c>
      <c r="K118" s="83"/>
    </row>
    <row r="119" spans="1:11">
      <c r="A119" s="381">
        <v>10</v>
      </c>
      <c r="B119" s="1" t="s">
        <v>483</v>
      </c>
      <c r="C119" s="83"/>
      <c r="D119" s="181"/>
      <c r="E119" s="172"/>
      <c r="F119" s="182"/>
      <c r="G119" s="83"/>
      <c r="H119" s="174"/>
      <c r="I119" s="101"/>
      <c r="J119" s="83"/>
      <c r="K119" s="83"/>
    </row>
    <row r="120" spans="1:11">
      <c r="A120" s="381"/>
      <c r="B120" s="1" t="s">
        <v>484</v>
      </c>
      <c r="C120" s="83"/>
      <c r="D120" s="181" t="s">
        <v>486</v>
      </c>
      <c r="E120" s="172"/>
      <c r="F120" s="182"/>
      <c r="G120" s="83"/>
      <c r="H120" s="174"/>
      <c r="I120" s="101">
        <f>1*9*8.5</f>
        <v>76.5</v>
      </c>
      <c r="J120" s="83" t="s">
        <v>30</v>
      </c>
      <c r="K120" s="83"/>
    </row>
    <row r="121" spans="1:11">
      <c r="A121" s="381"/>
      <c r="B121" s="1" t="s">
        <v>148</v>
      </c>
      <c r="C121" s="83"/>
      <c r="D121" s="181" t="s">
        <v>487</v>
      </c>
      <c r="E121" s="172"/>
      <c r="F121" s="182"/>
      <c r="G121" s="83"/>
      <c r="H121" s="174"/>
      <c r="I121" s="101">
        <f>1*12*8.5</f>
        <v>102</v>
      </c>
      <c r="J121" s="83" t="s">
        <v>30</v>
      </c>
      <c r="K121" s="83"/>
    </row>
    <row r="122" spans="1:11">
      <c r="A122" s="381"/>
      <c r="B122" s="1" t="s">
        <v>359</v>
      </c>
      <c r="C122" s="83"/>
      <c r="D122" s="181" t="s">
        <v>488</v>
      </c>
      <c r="E122" s="172"/>
      <c r="F122" s="182"/>
      <c r="G122" s="83"/>
      <c r="H122" s="174"/>
      <c r="I122" s="101">
        <f>2*2*(5+5)*3.5</f>
        <v>140</v>
      </c>
      <c r="J122" s="83" t="s">
        <v>30</v>
      </c>
      <c r="K122" s="83"/>
    </row>
    <row r="123" spans="1:11">
      <c r="A123" s="381"/>
      <c r="B123" s="1" t="s">
        <v>485</v>
      </c>
      <c r="C123" s="83"/>
      <c r="D123" s="181" t="s">
        <v>489</v>
      </c>
      <c r="E123" s="172"/>
      <c r="F123" s="182"/>
      <c r="G123" s="83"/>
      <c r="H123" s="174"/>
      <c r="I123" s="101">
        <f>2*(10.92+3)*3.5</f>
        <v>97.44</v>
      </c>
      <c r="J123" s="83" t="s">
        <v>30</v>
      </c>
      <c r="K123" s="83"/>
    </row>
    <row r="124" spans="1:11">
      <c r="A124" s="381"/>
      <c r="B124" s="1" t="s">
        <v>362</v>
      </c>
      <c r="C124" s="83"/>
      <c r="D124" s="181" t="s">
        <v>476</v>
      </c>
      <c r="E124" s="172"/>
      <c r="F124" s="182"/>
      <c r="G124" s="83"/>
      <c r="H124" s="174"/>
      <c r="I124" s="101">
        <f>2*34.5*4</f>
        <v>276</v>
      </c>
      <c r="J124" s="83" t="s">
        <v>30</v>
      </c>
      <c r="K124" s="83"/>
    </row>
    <row r="125" spans="1:11">
      <c r="A125" s="381"/>
      <c r="B125" s="1" t="s">
        <v>148</v>
      </c>
      <c r="C125" s="83"/>
      <c r="D125" s="181" t="s">
        <v>477</v>
      </c>
      <c r="E125" s="172"/>
      <c r="F125" s="182"/>
      <c r="G125" s="83"/>
      <c r="H125" s="174"/>
      <c r="I125" s="101">
        <f>2*51*4</f>
        <v>408</v>
      </c>
      <c r="J125" s="83" t="s">
        <v>30</v>
      </c>
      <c r="K125" s="83"/>
    </row>
    <row r="126" spans="1:11">
      <c r="A126" s="381"/>
      <c r="C126" s="83"/>
      <c r="D126" s="181" t="s">
        <v>478</v>
      </c>
      <c r="E126" s="172"/>
      <c r="F126" s="182"/>
      <c r="G126" s="83"/>
      <c r="H126" s="174"/>
      <c r="I126" s="101">
        <f>2*3*2*3</f>
        <v>36</v>
      </c>
      <c r="J126" s="83" t="s">
        <v>30</v>
      </c>
      <c r="K126" s="83"/>
    </row>
    <row r="127" spans="1:11">
      <c r="A127" s="381"/>
      <c r="C127" s="83"/>
      <c r="D127" s="181" t="s">
        <v>479</v>
      </c>
      <c r="E127" s="172"/>
      <c r="F127" s="182"/>
      <c r="G127" s="83"/>
      <c r="H127" s="174"/>
      <c r="I127" s="101">
        <f>2*10*13</f>
        <v>260</v>
      </c>
      <c r="J127" s="83" t="s">
        <v>30</v>
      </c>
      <c r="K127" s="83"/>
    </row>
    <row r="128" spans="1:11">
      <c r="A128" s="381"/>
      <c r="C128" s="83"/>
      <c r="D128" s="181" t="s">
        <v>480</v>
      </c>
      <c r="E128" s="172"/>
      <c r="F128" s="182"/>
      <c r="G128" s="83"/>
      <c r="H128" s="174"/>
      <c r="I128" s="101">
        <f>2*2*10*13</f>
        <v>520</v>
      </c>
      <c r="J128" s="83" t="s">
        <v>30</v>
      </c>
      <c r="K128" s="83"/>
    </row>
    <row r="129" spans="1:11">
      <c r="A129" s="381"/>
      <c r="C129" s="83"/>
      <c r="D129" s="181" t="s">
        <v>481</v>
      </c>
      <c r="E129" s="172"/>
      <c r="F129" s="182"/>
      <c r="G129" s="83"/>
      <c r="H129" s="174"/>
      <c r="I129" s="101">
        <f>2*1*10*13</f>
        <v>260</v>
      </c>
      <c r="J129" s="83" t="s">
        <v>30</v>
      </c>
      <c r="K129" s="83"/>
    </row>
    <row r="130" spans="1:11">
      <c r="A130" s="381"/>
      <c r="C130" s="83"/>
      <c r="D130" s="181" t="s">
        <v>482</v>
      </c>
      <c r="E130" s="172"/>
      <c r="F130" s="182"/>
      <c r="G130" s="83"/>
      <c r="H130" s="174"/>
      <c r="I130" s="101">
        <f>2*2*4*2.5*3</f>
        <v>120</v>
      </c>
      <c r="J130" s="83" t="s">
        <v>30</v>
      </c>
      <c r="K130" s="83"/>
    </row>
    <row r="131" spans="1:11">
      <c r="A131" s="381"/>
      <c r="B131" s="1" t="s">
        <v>498</v>
      </c>
      <c r="C131" s="83"/>
      <c r="D131" s="181" t="s">
        <v>410</v>
      </c>
      <c r="E131" s="172"/>
      <c r="F131" s="182"/>
      <c r="G131" s="83"/>
      <c r="H131" s="174"/>
      <c r="I131" s="101">
        <f>2*(57+23.5)*22</f>
        <v>3542</v>
      </c>
      <c r="J131" s="83" t="s">
        <v>30</v>
      </c>
      <c r="K131" s="83"/>
    </row>
    <row r="132" spans="1:11">
      <c r="A132" s="381"/>
      <c r="C132" s="83"/>
      <c r="D132" s="181" t="s">
        <v>490</v>
      </c>
      <c r="E132" s="172"/>
      <c r="F132" s="182"/>
      <c r="G132" s="83"/>
      <c r="H132" s="174"/>
      <c r="I132" s="101">
        <f>1*18.17*13.83</f>
        <v>251.29110000000003</v>
      </c>
      <c r="J132" s="83" t="s">
        <v>30</v>
      </c>
      <c r="K132" s="83"/>
    </row>
    <row r="133" spans="1:11">
      <c r="A133" s="381"/>
      <c r="C133" s="83"/>
      <c r="D133" s="181" t="s">
        <v>491</v>
      </c>
      <c r="E133" s="172"/>
      <c r="F133" s="182"/>
      <c r="G133" s="83"/>
      <c r="H133" s="174"/>
      <c r="I133" s="101">
        <f>1*18.17*23.67</f>
        <v>430.08390000000009</v>
      </c>
      <c r="J133" s="83" t="s">
        <v>30</v>
      </c>
      <c r="K133" s="83"/>
    </row>
    <row r="134" spans="1:11">
      <c r="A134" s="381"/>
      <c r="C134" s="83"/>
      <c r="D134" s="181" t="s">
        <v>492</v>
      </c>
      <c r="E134" s="172"/>
      <c r="F134" s="182"/>
      <c r="G134" s="83"/>
      <c r="H134" s="174"/>
      <c r="I134" s="101">
        <f>1*10.83*10.92</f>
        <v>118.2636</v>
      </c>
      <c r="J134" s="83" t="s">
        <v>30</v>
      </c>
      <c r="K134" s="83"/>
    </row>
    <row r="135" spans="1:11">
      <c r="A135" s="381"/>
      <c r="C135" s="83"/>
      <c r="D135" s="181" t="s">
        <v>493</v>
      </c>
      <c r="E135" s="172"/>
      <c r="F135" s="182"/>
      <c r="G135" s="83"/>
      <c r="H135" s="174"/>
      <c r="I135" s="101">
        <f>1*11*10.92</f>
        <v>120.12</v>
      </c>
      <c r="J135" s="83" t="s">
        <v>30</v>
      </c>
      <c r="K135" s="83"/>
    </row>
    <row r="136" spans="1:11">
      <c r="A136" s="381"/>
      <c r="C136" s="83"/>
      <c r="D136" s="181" t="s">
        <v>494</v>
      </c>
      <c r="E136" s="172"/>
      <c r="F136" s="182"/>
      <c r="G136" s="83"/>
      <c r="H136" s="174"/>
      <c r="I136" s="101">
        <f>1*15.92*10.75</f>
        <v>171.14</v>
      </c>
      <c r="J136" s="83" t="s">
        <v>30</v>
      </c>
      <c r="K136" s="83"/>
    </row>
    <row r="137" spans="1:11">
      <c r="A137" s="381"/>
      <c r="C137" s="83"/>
      <c r="D137" s="181" t="s">
        <v>495</v>
      </c>
      <c r="E137" s="172"/>
      <c r="F137" s="182"/>
      <c r="G137" s="83"/>
      <c r="H137" s="174"/>
      <c r="I137" s="101">
        <f>1*16*12</f>
        <v>192</v>
      </c>
      <c r="J137" s="83" t="s">
        <v>30</v>
      </c>
      <c r="K137" s="83"/>
    </row>
    <row r="138" spans="1:11">
      <c r="A138" s="381"/>
      <c r="C138" s="83"/>
      <c r="D138" s="181" t="s">
        <v>496</v>
      </c>
      <c r="E138" s="172"/>
      <c r="F138" s="182"/>
      <c r="G138" s="83"/>
      <c r="H138" s="174"/>
      <c r="I138" s="101">
        <f>1*12.66*8</f>
        <v>101.28</v>
      </c>
      <c r="J138" s="83" t="s">
        <v>30</v>
      </c>
      <c r="K138" s="83"/>
    </row>
    <row r="139" spans="1:11">
      <c r="A139" s="381"/>
      <c r="C139" s="83"/>
      <c r="D139" s="181" t="s">
        <v>497</v>
      </c>
      <c r="E139" s="172"/>
      <c r="F139" s="182"/>
      <c r="G139" s="83"/>
      <c r="H139" s="174"/>
      <c r="I139" s="101">
        <f>1*12*3.66</f>
        <v>43.92</v>
      </c>
      <c r="J139" s="83" t="s">
        <v>30</v>
      </c>
      <c r="K139" s="83"/>
    </row>
    <row r="140" spans="1:11">
      <c r="A140" s="381"/>
      <c r="C140" s="83"/>
      <c r="D140" s="181"/>
      <c r="E140" s="172"/>
      <c r="F140" s="182"/>
      <c r="G140" s="83"/>
      <c r="H140" s="174"/>
      <c r="I140" s="197">
        <f>SUM(I120:I139)</f>
        <v>7266.0386000000008</v>
      </c>
      <c r="J140" s="198" t="s">
        <v>30</v>
      </c>
      <c r="K140" s="83"/>
    </row>
    <row r="141" spans="1:11">
      <c r="A141" s="381"/>
      <c r="C141" s="83"/>
      <c r="D141" s="181"/>
      <c r="E141" s="172"/>
      <c r="F141" s="182"/>
      <c r="G141" s="83"/>
      <c r="H141" s="174"/>
      <c r="I141" s="101"/>
      <c r="J141" s="83"/>
      <c r="K141" s="83"/>
    </row>
    <row r="142" spans="1:11">
      <c r="A142" s="381"/>
      <c r="B142" s="1" t="s">
        <v>499</v>
      </c>
      <c r="C142" s="83"/>
      <c r="D142" s="181"/>
      <c r="E142" s="172"/>
      <c r="F142" s="182"/>
      <c r="G142" s="83"/>
      <c r="H142" s="174"/>
      <c r="I142" s="101"/>
      <c r="J142" s="83"/>
      <c r="K142" s="83"/>
    </row>
    <row r="143" spans="1:11">
      <c r="A143" s="381"/>
      <c r="B143" s="1" t="s">
        <v>500</v>
      </c>
      <c r="C143" s="83"/>
      <c r="D143" s="181" t="s">
        <v>452</v>
      </c>
      <c r="E143" s="172"/>
      <c r="F143" s="182"/>
      <c r="G143" s="83"/>
      <c r="H143" s="174"/>
      <c r="I143" s="101">
        <v>24</v>
      </c>
      <c r="J143" s="83" t="s">
        <v>30</v>
      </c>
      <c r="K143" s="83"/>
    </row>
    <row r="144" spans="1:11">
      <c r="A144" s="381"/>
      <c r="C144" s="83"/>
      <c r="D144" s="181" t="s">
        <v>424</v>
      </c>
      <c r="E144" s="172"/>
      <c r="F144" s="182"/>
      <c r="G144" s="83"/>
      <c r="H144" s="174"/>
      <c r="I144" s="101">
        <f>9*4*4</f>
        <v>144</v>
      </c>
      <c r="J144" s="83" t="s">
        <v>30</v>
      </c>
      <c r="K144" s="83"/>
    </row>
    <row r="145" spans="1:11">
      <c r="A145" s="381"/>
      <c r="C145" s="83"/>
      <c r="D145" s="181" t="s">
        <v>501</v>
      </c>
      <c r="E145" s="172"/>
      <c r="F145" s="182"/>
      <c r="G145" s="83"/>
      <c r="H145" s="174"/>
      <c r="I145" s="101">
        <f>2*1*1.5</f>
        <v>3</v>
      </c>
      <c r="J145" s="83" t="s">
        <v>30</v>
      </c>
      <c r="K145" s="83"/>
    </row>
    <row r="146" spans="1:11">
      <c r="A146" s="381"/>
      <c r="C146" s="83"/>
      <c r="D146" s="181" t="s">
        <v>502</v>
      </c>
      <c r="E146" s="172"/>
      <c r="F146" s="182"/>
      <c r="G146" s="83"/>
      <c r="H146" s="174"/>
      <c r="I146" s="101">
        <f>2*2.5*3.5</f>
        <v>17.5</v>
      </c>
      <c r="J146" s="83" t="s">
        <v>30</v>
      </c>
      <c r="K146" s="83"/>
    </row>
    <row r="147" spans="1:11">
      <c r="A147" s="348"/>
      <c r="C147" s="83"/>
      <c r="D147" s="181" t="s">
        <v>424</v>
      </c>
      <c r="E147" s="172"/>
      <c r="F147" s="182"/>
      <c r="G147" s="83"/>
      <c r="H147" s="174"/>
      <c r="I147" s="101">
        <f>9*4*4</f>
        <v>144</v>
      </c>
      <c r="J147" s="83" t="s">
        <v>30</v>
      </c>
      <c r="K147" s="83"/>
    </row>
    <row r="148" spans="1:11">
      <c r="A148" s="348"/>
      <c r="C148" s="83"/>
      <c r="D148" s="181"/>
      <c r="E148" s="172"/>
      <c r="F148" s="182"/>
      <c r="G148" s="83"/>
      <c r="H148" s="174"/>
      <c r="I148" s="197">
        <f>SUM(I143:I147)</f>
        <v>332.5</v>
      </c>
      <c r="J148" s="198" t="s">
        <v>30</v>
      </c>
      <c r="K148" s="83"/>
    </row>
    <row r="149" spans="1:11">
      <c r="A149" s="348"/>
      <c r="C149" s="83"/>
      <c r="D149" s="181"/>
      <c r="E149" s="172"/>
      <c r="F149" s="182"/>
      <c r="G149" s="83"/>
      <c r="H149" s="174"/>
      <c r="I149" s="101"/>
      <c r="J149" s="83"/>
      <c r="K149" s="83"/>
    </row>
    <row r="150" spans="1:11">
      <c r="A150" s="348"/>
      <c r="C150" s="83"/>
      <c r="D150" s="181"/>
      <c r="E150" s="172"/>
      <c r="F150" s="182"/>
      <c r="G150" s="83"/>
      <c r="H150" s="174"/>
      <c r="I150" s="197">
        <f>I140-I148</f>
        <v>6933.5386000000008</v>
      </c>
      <c r="J150" s="198" t="s">
        <v>30</v>
      </c>
      <c r="K150" s="83"/>
    </row>
    <row r="151" spans="1:11">
      <c r="A151" s="186">
        <v>11</v>
      </c>
      <c r="B151" s="83" t="s">
        <v>503</v>
      </c>
      <c r="C151" s="83"/>
      <c r="D151" s="83"/>
      <c r="E151" s="172"/>
      <c r="F151" s="182"/>
      <c r="G151" s="83"/>
      <c r="H151" s="174"/>
      <c r="I151" s="101"/>
      <c r="J151" s="83"/>
      <c r="K151" s="83"/>
    </row>
    <row r="152" spans="1:11">
      <c r="A152" s="186"/>
      <c r="B152" s="83" t="s">
        <v>184</v>
      </c>
      <c r="C152" s="83"/>
      <c r="D152" s="181" t="s">
        <v>364</v>
      </c>
      <c r="E152" s="172"/>
      <c r="F152" s="182"/>
      <c r="G152" s="83"/>
      <c r="H152" s="174"/>
      <c r="I152" s="101">
        <f>2*(7+2.5+7)</f>
        <v>33</v>
      </c>
      <c r="J152" s="83" t="s">
        <v>55</v>
      </c>
      <c r="K152" s="83"/>
    </row>
    <row r="153" spans="1:11">
      <c r="A153" s="186"/>
      <c r="B153" s="83" t="s">
        <v>440</v>
      </c>
      <c r="C153" s="83"/>
      <c r="D153" s="181" t="s">
        <v>504</v>
      </c>
      <c r="E153" s="172"/>
      <c r="F153" s="182"/>
      <c r="G153" s="83"/>
      <c r="H153" s="174"/>
      <c r="I153" s="101">
        <f>1*(7+3.5+7)</f>
        <v>17.5</v>
      </c>
      <c r="J153" s="83" t="s">
        <v>55</v>
      </c>
      <c r="K153" s="83"/>
    </row>
    <row r="154" spans="1:11">
      <c r="A154" s="186"/>
      <c r="B154" s="83"/>
      <c r="C154" s="83"/>
      <c r="D154" s="181"/>
      <c r="E154" s="172"/>
      <c r="F154" s="182"/>
      <c r="G154" s="83"/>
      <c r="H154" s="174"/>
      <c r="I154" s="197">
        <f>SUM(I152:I153)</f>
        <v>50.5</v>
      </c>
      <c r="J154" s="198" t="s">
        <v>55</v>
      </c>
      <c r="K154" s="83"/>
    </row>
    <row r="155" spans="1:11">
      <c r="A155" s="186">
        <v>12</v>
      </c>
      <c r="B155" s="83" t="s">
        <v>505</v>
      </c>
      <c r="C155" s="83"/>
      <c r="D155" s="181"/>
      <c r="E155" s="172"/>
      <c r="F155" s="182"/>
      <c r="G155" s="83"/>
      <c r="H155" s="174"/>
      <c r="I155" s="101"/>
      <c r="J155" s="83"/>
      <c r="K155" s="83"/>
    </row>
    <row r="156" spans="1:11">
      <c r="A156" s="186"/>
      <c r="B156" s="83" t="s">
        <v>184</v>
      </c>
      <c r="C156" s="83"/>
      <c r="D156" s="181" t="s">
        <v>365</v>
      </c>
      <c r="E156" s="172"/>
      <c r="F156" s="182"/>
      <c r="G156" s="83"/>
      <c r="H156" s="174"/>
      <c r="I156" s="101">
        <f>1*2*2.5*7</f>
        <v>35</v>
      </c>
      <c r="J156" s="83" t="s">
        <v>30</v>
      </c>
      <c r="K156" s="83"/>
    </row>
    <row r="157" spans="1:11">
      <c r="A157" s="186"/>
      <c r="B157" s="83" t="s">
        <v>506</v>
      </c>
      <c r="C157" s="83"/>
      <c r="D157" s="181" t="s">
        <v>281</v>
      </c>
      <c r="E157" s="172"/>
      <c r="F157" s="182"/>
      <c r="G157" s="83"/>
      <c r="H157" s="174"/>
      <c r="I157" s="101">
        <f>1*3*7</f>
        <v>21</v>
      </c>
      <c r="J157" s="83" t="s">
        <v>30</v>
      </c>
      <c r="K157" s="83"/>
    </row>
    <row r="158" spans="1:11">
      <c r="A158" s="186"/>
      <c r="B158" s="83" t="s">
        <v>507</v>
      </c>
      <c r="C158" s="83"/>
      <c r="D158" s="181" t="s">
        <v>418</v>
      </c>
      <c r="E158" s="172"/>
      <c r="F158" s="182"/>
      <c r="G158" s="83"/>
      <c r="H158" s="174"/>
      <c r="I158" s="101">
        <f>1*3.5*7</f>
        <v>24.5</v>
      </c>
      <c r="J158" s="83" t="s">
        <v>30</v>
      </c>
      <c r="K158" s="83"/>
    </row>
    <row r="159" spans="1:11">
      <c r="A159" s="186"/>
      <c r="B159" s="83" t="s">
        <v>148</v>
      </c>
      <c r="C159" s="83"/>
      <c r="D159" s="181" t="s">
        <v>418</v>
      </c>
      <c r="E159" s="172"/>
      <c r="F159" s="182"/>
      <c r="G159" s="83"/>
      <c r="H159" s="174"/>
      <c r="I159" s="101">
        <f>1*3.5*7</f>
        <v>24.5</v>
      </c>
      <c r="J159" s="83" t="s">
        <v>30</v>
      </c>
      <c r="K159" s="83"/>
    </row>
    <row r="160" spans="1:11">
      <c r="A160" s="186"/>
      <c r="B160" s="83" t="s">
        <v>148</v>
      </c>
      <c r="C160" s="83"/>
      <c r="D160" s="181" t="s">
        <v>418</v>
      </c>
      <c r="E160" s="172"/>
      <c r="F160" s="182"/>
      <c r="G160" s="83"/>
      <c r="H160" s="174"/>
      <c r="I160" s="101">
        <f>1*3.5*7</f>
        <v>24.5</v>
      </c>
      <c r="J160" s="83" t="s">
        <v>30</v>
      </c>
      <c r="K160" s="83"/>
    </row>
    <row r="161" spans="1:11">
      <c r="A161" s="186"/>
      <c r="B161" s="83"/>
      <c r="C161" s="83"/>
      <c r="D161" s="181"/>
      <c r="E161" s="172"/>
      <c r="F161" s="182"/>
      <c r="G161" s="83"/>
      <c r="H161" s="174"/>
      <c r="I161" s="197">
        <f>SUM(I156:I160)</f>
        <v>129.5</v>
      </c>
      <c r="J161" s="198" t="s">
        <v>30</v>
      </c>
      <c r="K161" s="83"/>
    </row>
    <row r="162" spans="1:11">
      <c r="A162" s="186"/>
      <c r="B162" s="83"/>
      <c r="C162" s="83"/>
      <c r="D162" s="181"/>
      <c r="E162" s="172"/>
      <c r="F162" s="182"/>
      <c r="G162" s="83"/>
      <c r="H162" s="174"/>
      <c r="I162" s="101"/>
      <c r="J162" s="83"/>
      <c r="K162" s="83"/>
    </row>
    <row r="163" spans="1:11">
      <c r="A163" s="186">
        <v>13</v>
      </c>
      <c r="B163" s="83" t="s">
        <v>508</v>
      </c>
      <c r="C163" s="83"/>
      <c r="D163" s="181"/>
      <c r="E163" s="172"/>
      <c r="F163" s="182"/>
      <c r="G163" s="83"/>
      <c r="H163" s="174"/>
      <c r="I163" s="101"/>
      <c r="J163" s="83"/>
      <c r="K163" s="83"/>
    </row>
    <row r="164" spans="1:11">
      <c r="A164" s="186"/>
      <c r="B164" s="83"/>
      <c r="C164" s="83"/>
      <c r="D164" s="181" t="s">
        <v>509</v>
      </c>
      <c r="E164" s="172"/>
      <c r="F164" s="182"/>
      <c r="G164" s="83"/>
      <c r="H164" s="174"/>
      <c r="I164" s="383">
        <v>20</v>
      </c>
      <c r="J164" s="198" t="s">
        <v>231</v>
      </c>
      <c r="K164" s="83"/>
    </row>
    <row r="165" spans="1:11">
      <c r="A165" s="186"/>
      <c r="B165" s="83"/>
      <c r="C165" s="83"/>
      <c r="D165" s="181"/>
      <c r="E165" s="172"/>
      <c r="F165" s="182"/>
      <c r="G165" s="83"/>
      <c r="H165" s="174"/>
      <c r="I165" s="197"/>
      <c r="J165" s="198"/>
      <c r="K165" s="83"/>
    </row>
    <row r="166" spans="1:11">
      <c r="A166" s="348"/>
      <c r="B166" s="1" t="s">
        <v>367</v>
      </c>
      <c r="C166" s="83"/>
      <c r="D166" s="181"/>
      <c r="E166" s="172"/>
      <c r="F166" s="182"/>
      <c r="G166" s="83"/>
      <c r="H166" s="174"/>
      <c r="I166" s="101"/>
      <c r="J166" s="83"/>
      <c r="K166" s="83"/>
    </row>
    <row r="167" spans="1:11">
      <c r="A167" s="186">
        <v>1</v>
      </c>
      <c r="B167" s="83" t="s">
        <v>510</v>
      </c>
      <c r="C167" s="83"/>
      <c r="D167" s="181"/>
      <c r="E167" s="172"/>
      <c r="F167" s="182"/>
      <c r="G167" s="83"/>
      <c r="H167" s="174"/>
      <c r="I167" s="101"/>
      <c r="J167" s="83"/>
      <c r="K167" s="83"/>
    </row>
    <row r="168" spans="1:11">
      <c r="A168" s="186"/>
      <c r="B168" s="83" t="s">
        <v>359</v>
      </c>
      <c r="C168" s="83"/>
      <c r="D168" s="181" t="s">
        <v>513</v>
      </c>
      <c r="E168" s="172"/>
      <c r="F168" s="182"/>
      <c r="G168" s="83"/>
      <c r="H168" s="174"/>
      <c r="I168" s="101">
        <f>2*2*(5+5)*5.66</f>
        <v>226.4</v>
      </c>
      <c r="J168" s="83" t="s">
        <v>30</v>
      </c>
      <c r="K168" s="83"/>
    </row>
    <row r="169" spans="1:11">
      <c r="A169" s="186"/>
      <c r="B169" s="83" t="s">
        <v>511</v>
      </c>
      <c r="C169" s="83"/>
      <c r="D169" s="181" t="s">
        <v>514</v>
      </c>
      <c r="E169" s="172"/>
      <c r="F169" s="182"/>
      <c r="G169" s="83"/>
      <c r="H169" s="174"/>
      <c r="I169" s="101">
        <f>2*1*5*5</f>
        <v>50</v>
      </c>
      <c r="J169" s="83" t="s">
        <v>30</v>
      </c>
      <c r="K169" s="83"/>
    </row>
    <row r="170" spans="1:11">
      <c r="A170" s="186"/>
      <c r="B170" s="83" t="s">
        <v>485</v>
      </c>
      <c r="C170" s="83"/>
      <c r="D170" s="181" t="s">
        <v>515</v>
      </c>
      <c r="E170" s="172"/>
      <c r="F170" s="182"/>
      <c r="G170" s="83"/>
      <c r="H170" s="174"/>
      <c r="I170" s="101">
        <f>2*(3+10.92)*5.66</f>
        <v>157.5744</v>
      </c>
      <c r="J170" s="83" t="s">
        <v>30</v>
      </c>
      <c r="K170" s="83"/>
    </row>
    <row r="171" spans="1:11">
      <c r="A171" s="186"/>
      <c r="B171" s="83" t="s">
        <v>512</v>
      </c>
      <c r="C171" s="83"/>
      <c r="D171" s="181" t="s">
        <v>516</v>
      </c>
      <c r="E171" s="172"/>
      <c r="F171" s="182"/>
      <c r="G171" s="83"/>
      <c r="H171" s="174"/>
      <c r="I171" s="101">
        <f>1*3*10.92</f>
        <v>32.76</v>
      </c>
      <c r="J171" s="83" t="s">
        <v>30</v>
      </c>
      <c r="K171" s="83"/>
    </row>
    <row r="172" spans="1:11">
      <c r="A172" s="186"/>
      <c r="B172" s="83"/>
      <c r="C172" s="83"/>
      <c r="D172" s="181"/>
      <c r="E172" s="172"/>
      <c r="F172" s="182"/>
      <c r="G172" s="83"/>
      <c r="H172" s="174"/>
      <c r="I172" s="197">
        <f>SUM(I168:I171)</f>
        <v>466.73439999999994</v>
      </c>
      <c r="J172" s="198" t="s">
        <v>30</v>
      </c>
      <c r="K172" s="83"/>
    </row>
    <row r="173" spans="1:11">
      <c r="A173" s="186"/>
      <c r="B173" s="83"/>
      <c r="C173" s="83"/>
      <c r="D173" s="181"/>
      <c r="E173" s="172"/>
      <c r="F173" s="182"/>
      <c r="G173" s="83"/>
      <c r="H173" s="174"/>
      <c r="I173" s="101"/>
      <c r="J173" s="83"/>
      <c r="K173" s="83"/>
    </row>
    <row r="174" spans="1:11">
      <c r="A174" s="186"/>
      <c r="B174" s="83" t="s">
        <v>147</v>
      </c>
      <c r="C174" s="83"/>
      <c r="D174" s="181"/>
      <c r="E174" s="172"/>
      <c r="F174" s="182"/>
      <c r="G174" s="83"/>
      <c r="H174" s="174"/>
      <c r="I174" s="197"/>
      <c r="J174" s="198"/>
      <c r="K174" s="83"/>
    </row>
    <row r="175" spans="1:11">
      <c r="A175" s="186"/>
      <c r="B175" s="83" t="s">
        <v>358</v>
      </c>
      <c r="C175" s="83"/>
      <c r="D175" s="181" t="s">
        <v>517</v>
      </c>
      <c r="E175" s="172"/>
      <c r="F175" s="182"/>
      <c r="G175" s="83"/>
      <c r="H175" s="174"/>
      <c r="I175" s="197">
        <f>1*3*5.66</f>
        <v>16.98</v>
      </c>
      <c r="J175" s="198" t="s">
        <v>30</v>
      </c>
      <c r="K175" s="83"/>
    </row>
    <row r="176" spans="1:11">
      <c r="A176" s="186"/>
      <c r="B176" s="83" t="s">
        <v>358</v>
      </c>
      <c r="C176" s="83"/>
      <c r="D176" s="181" t="s">
        <v>518</v>
      </c>
      <c r="E176" s="172"/>
      <c r="F176" s="182"/>
      <c r="G176" s="83"/>
      <c r="H176" s="174"/>
      <c r="I176" s="101">
        <f>2*2.5*5.66</f>
        <v>28.3</v>
      </c>
      <c r="J176" s="83" t="s">
        <v>30</v>
      </c>
      <c r="K176" s="83"/>
    </row>
    <row r="177" spans="1:11">
      <c r="A177" s="186"/>
      <c r="B177" s="83"/>
      <c r="C177" s="83"/>
      <c r="D177" s="181"/>
      <c r="E177" s="172"/>
      <c r="F177" s="182"/>
      <c r="G177" s="83"/>
      <c r="H177" s="174"/>
      <c r="I177" s="101">
        <f>SUM(I175:I176)</f>
        <v>45.28</v>
      </c>
      <c r="J177" s="83" t="s">
        <v>30</v>
      </c>
      <c r="K177" s="83"/>
    </row>
    <row r="178" spans="1:11">
      <c r="A178" s="186"/>
      <c r="B178" s="83"/>
      <c r="C178" s="83"/>
      <c r="D178" s="181"/>
      <c r="E178" s="172"/>
      <c r="F178" s="182"/>
      <c r="G178" s="83"/>
      <c r="H178" s="174"/>
      <c r="I178" s="101"/>
      <c r="J178" s="83"/>
      <c r="K178" s="83"/>
    </row>
    <row r="179" spans="1:11">
      <c r="A179" s="186"/>
      <c r="B179" s="83"/>
      <c r="C179" s="83"/>
      <c r="D179" s="181"/>
      <c r="E179" s="172"/>
      <c r="F179" s="182"/>
      <c r="G179" s="83"/>
      <c r="H179" s="174"/>
      <c r="I179" s="101">
        <f>I172-I177</f>
        <v>421.45439999999996</v>
      </c>
      <c r="J179" s="83" t="s">
        <v>30</v>
      </c>
      <c r="K179" s="83"/>
    </row>
    <row r="180" spans="1:11">
      <c r="A180" s="186"/>
      <c r="B180" s="83"/>
      <c r="C180" s="83"/>
      <c r="D180" s="181"/>
      <c r="E180" s="172"/>
      <c r="F180" s="182"/>
      <c r="G180" s="83"/>
      <c r="H180" s="174"/>
      <c r="I180" s="197"/>
      <c r="J180" s="198"/>
      <c r="K180" s="83"/>
    </row>
    <row r="181" spans="1:11">
      <c r="A181" s="186">
        <v>2</v>
      </c>
      <c r="B181" s="83" t="s">
        <v>519</v>
      </c>
      <c r="C181" s="83"/>
      <c r="D181" s="181"/>
      <c r="E181" s="172"/>
      <c r="F181" s="182"/>
      <c r="G181" s="83"/>
      <c r="H181" s="174"/>
      <c r="I181" s="197"/>
      <c r="J181" s="198"/>
      <c r="K181" s="83"/>
    </row>
    <row r="182" spans="1:11">
      <c r="A182" s="186"/>
      <c r="B182" s="83"/>
      <c r="C182" s="83"/>
      <c r="D182" s="181" t="s">
        <v>520</v>
      </c>
      <c r="E182" s="172"/>
      <c r="F182" s="182"/>
      <c r="G182" s="83"/>
      <c r="H182" s="174"/>
      <c r="I182" s="197">
        <v>20</v>
      </c>
      <c r="J182" s="198" t="s">
        <v>30</v>
      </c>
      <c r="K182" s="83"/>
    </row>
    <row r="183" spans="1:11">
      <c r="A183" s="186"/>
      <c r="B183" s="83"/>
      <c r="C183" s="83"/>
      <c r="D183" s="181"/>
      <c r="E183" s="172"/>
      <c r="F183" s="182"/>
      <c r="G183" s="83"/>
      <c r="H183" s="174"/>
      <c r="I183" s="197"/>
      <c r="J183" s="198"/>
      <c r="K183" s="83"/>
    </row>
    <row r="184" spans="1:11">
      <c r="A184" s="186">
        <v>3</v>
      </c>
      <c r="B184" s="83" t="s">
        <v>521</v>
      </c>
      <c r="C184" s="83"/>
      <c r="D184" s="181"/>
      <c r="E184" s="172"/>
      <c r="F184" s="182"/>
      <c r="G184" s="83"/>
      <c r="H184" s="174"/>
      <c r="I184" s="101"/>
      <c r="J184" s="198"/>
      <c r="K184" s="83"/>
    </row>
    <row r="185" spans="1:11">
      <c r="A185" s="186"/>
      <c r="B185" s="83"/>
      <c r="C185" s="83"/>
      <c r="D185" s="181" t="s">
        <v>522</v>
      </c>
      <c r="E185" s="172"/>
      <c r="F185" s="182"/>
      <c r="G185" s="83"/>
      <c r="H185" s="174"/>
      <c r="I185" s="101">
        <v>14</v>
      </c>
      <c r="J185" s="83" t="s">
        <v>30</v>
      </c>
      <c r="K185" s="83"/>
    </row>
    <row r="186" spans="1:11">
      <c r="A186" s="186"/>
      <c r="B186" s="83"/>
      <c r="C186" s="83"/>
      <c r="D186" s="181"/>
      <c r="E186" s="172"/>
      <c r="F186" s="182"/>
      <c r="G186" s="83"/>
      <c r="H186" s="174"/>
      <c r="I186" s="197"/>
      <c r="J186" s="198"/>
      <c r="K186" s="83"/>
    </row>
    <row r="187" spans="1:11">
      <c r="A187" s="186">
        <v>4</v>
      </c>
      <c r="B187" s="83" t="s">
        <v>523</v>
      </c>
      <c r="C187" s="83"/>
      <c r="D187" s="181"/>
      <c r="E187" s="172"/>
      <c r="F187" s="182"/>
      <c r="G187" s="83"/>
      <c r="H187" s="174"/>
      <c r="I187" s="197"/>
      <c r="J187" s="198"/>
      <c r="K187" s="83"/>
    </row>
    <row r="188" spans="1:11">
      <c r="A188" s="186"/>
      <c r="B188" s="83"/>
      <c r="C188" s="83"/>
      <c r="D188" s="181" t="s">
        <v>524</v>
      </c>
      <c r="E188" s="172"/>
      <c r="F188" s="182"/>
      <c r="G188" s="83"/>
      <c r="H188" s="174"/>
      <c r="I188" s="197">
        <f>1*12.5*9</f>
        <v>112.5</v>
      </c>
      <c r="J188" s="198" t="s">
        <v>30</v>
      </c>
      <c r="K188" s="83"/>
    </row>
    <row r="189" spans="1:11">
      <c r="A189" s="186"/>
      <c r="B189" s="83"/>
      <c r="C189" s="83"/>
      <c r="D189" s="181"/>
      <c r="E189" s="172"/>
      <c r="F189" s="182"/>
      <c r="G189" s="83"/>
      <c r="H189" s="174"/>
      <c r="I189" s="197"/>
      <c r="J189" s="198"/>
      <c r="K189" s="83"/>
    </row>
    <row r="190" spans="1:11">
      <c r="A190" s="186">
        <v>5</v>
      </c>
      <c r="B190" s="83" t="s">
        <v>525</v>
      </c>
      <c r="C190" s="83"/>
      <c r="D190" s="181"/>
      <c r="E190" s="172"/>
      <c r="F190" s="182"/>
      <c r="G190" s="83"/>
      <c r="H190" s="174"/>
      <c r="I190" s="101"/>
      <c r="J190" s="83"/>
      <c r="K190" s="83"/>
    </row>
    <row r="191" spans="1:11">
      <c r="A191" s="186"/>
      <c r="B191" s="83" t="s">
        <v>184</v>
      </c>
      <c r="C191" s="83"/>
      <c r="D191" s="181" t="s">
        <v>471</v>
      </c>
      <c r="E191" s="172"/>
      <c r="F191" s="182"/>
      <c r="G191" s="83"/>
      <c r="H191" s="174"/>
      <c r="I191" s="101">
        <f>1*3*8.5</f>
        <v>25.5</v>
      </c>
      <c r="J191" s="83" t="s">
        <v>30</v>
      </c>
      <c r="K191" s="83"/>
    </row>
    <row r="192" spans="1:11">
      <c r="A192" s="186"/>
      <c r="B192" s="83"/>
      <c r="C192" s="83"/>
      <c r="D192" s="181" t="s">
        <v>418</v>
      </c>
      <c r="E192" s="172"/>
      <c r="F192" s="182"/>
      <c r="G192" s="83"/>
      <c r="H192" s="174"/>
      <c r="I192" s="101">
        <f>1*3.5*7</f>
        <v>24.5</v>
      </c>
      <c r="J192" s="83" t="s">
        <v>30</v>
      </c>
      <c r="K192" s="83"/>
    </row>
    <row r="193" spans="1:11">
      <c r="A193" s="186"/>
      <c r="B193" s="83"/>
      <c r="C193" s="83"/>
      <c r="D193" s="181" t="s">
        <v>526</v>
      </c>
      <c r="E193" s="172"/>
      <c r="F193" s="182"/>
      <c r="G193" s="83"/>
      <c r="H193" s="174"/>
      <c r="I193" s="101">
        <f>2*1.5*1.5</f>
        <v>4.5</v>
      </c>
      <c r="J193" s="83" t="s">
        <v>30</v>
      </c>
      <c r="K193" s="83"/>
    </row>
    <row r="194" spans="1:11">
      <c r="A194" s="186"/>
      <c r="B194" s="83"/>
      <c r="C194" s="83"/>
      <c r="D194" s="181" t="s">
        <v>527</v>
      </c>
      <c r="E194" s="172"/>
      <c r="F194" s="182"/>
      <c r="G194" s="83"/>
      <c r="H194" s="174"/>
      <c r="I194" s="101">
        <f>1*1*2</f>
        <v>2</v>
      </c>
      <c r="J194" s="83" t="s">
        <v>30</v>
      </c>
      <c r="K194" s="83"/>
    </row>
    <row r="195" spans="1:11">
      <c r="A195" s="186"/>
      <c r="B195" s="83"/>
      <c r="C195" s="83"/>
      <c r="D195" s="181" t="s">
        <v>528</v>
      </c>
      <c r="E195" s="172"/>
      <c r="F195" s="182"/>
      <c r="G195" s="83"/>
      <c r="H195" s="174"/>
      <c r="I195" s="101">
        <f>1*3*3.5</f>
        <v>10.5</v>
      </c>
      <c r="J195" s="83" t="s">
        <v>30</v>
      </c>
      <c r="K195" s="83"/>
    </row>
    <row r="196" spans="1:11">
      <c r="A196" s="186"/>
      <c r="B196" s="83"/>
      <c r="C196" s="83"/>
      <c r="D196" s="181"/>
      <c r="E196" s="172"/>
      <c r="F196" s="182"/>
      <c r="G196" s="83"/>
      <c r="H196" s="174"/>
      <c r="I196" s="197">
        <f>SUM(I191:I195)</f>
        <v>67</v>
      </c>
      <c r="J196" s="198" t="s">
        <v>30</v>
      </c>
      <c r="K196" s="83"/>
    </row>
    <row r="197" spans="1:11">
      <c r="A197" s="186"/>
      <c r="B197" s="83"/>
      <c r="C197" s="83"/>
      <c r="D197" s="181"/>
      <c r="E197" s="172"/>
      <c r="F197" s="182"/>
      <c r="G197" s="83"/>
      <c r="H197" s="174"/>
      <c r="I197" s="101"/>
      <c r="J197" s="83"/>
      <c r="K197" s="83"/>
    </row>
    <row r="198" spans="1:11">
      <c r="A198" s="186">
        <v>6</v>
      </c>
      <c r="B198" s="83" t="s">
        <v>529</v>
      </c>
      <c r="C198" s="83"/>
      <c r="D198" s="181"/>
      <c r="E198" s="172"/>
      <c r="F198" s="182"/>
      <c r="G198" s="83"/>
      <c r="H198" s="174"/>
      <c r="I198" s="101"/>
      <c r="J198" s="83"/>
      <c r="K198" s="83"/>
    </row>
    <row r="199" spans="1:11">
      <c r="A199" s="186"/>
      <c r="B199" s="83"/>
      <c r="C199" s="83"/>
      <c r="D199" s="181" t="s">
        <v>330</v>
      </c>
      <c r="E199" s="172"/>
      <c r="F199" s="182"/>
      <c r="G199" s="83"/>
      <c r="H199" s="174"/>
      <c r="I199" s="101">
        <v>1</v>
      </c>
      <c r="J199" s="83" t="s">
        <v>530</v>
      </c>
      <c r="K199" s="83"/>
    </row>
    <row r="200" spans="1:11">
      <c r="A200" s="186"/>
      <c r="B200" s="83"/>
      <c r="C200" s="83"/>
      <c r="D200" s="181"/>
      <c r="E200" s="172"/>
      <c r="F200" s="182"/>
      <c r="G200" s="83"/>
      <c r="H200" s="174"/>
      <c r="I200" s="101"/>
      <c r="J200" s="83"/>
      <c r="K200" s="83"/>
    </row>
    <row r="201" spans="1:11">
      <c r="A201" s="186">
        <v>7</v>
      </c>
      <c r="B201" s="83" t="s">
        <v>531</v>
      </c>
      <c r="C201" s="83"/>
      <c r="D201" s="181"/>
      <c r="E201" s="172"/>
      <c r="F201" s="182"/>
      <c r="G201" s="83"/>
      <c r="H201" s="174"/>
      <c r="I201" s="101"/>
      <c r="J201" s="83"/>
      <c r="K201" s="83"/>
    </row>
    <row r="202" spans="1:11">
      <c r="A202" s="186"/>
      <c r="B202" s="83" t="s">
        <v>532</v>
      </c>
      <c r="C202" s="83"/>
      <c r="D202" s="181" t="s">
        <v>534</v>
      </c>
      <c r="E202" s="172"/>
      <c r="F202" s="182"/>
      <c r="G202" s="83"/>
      <c r="H202" s="174"/>
      <c r="I202" s="101">
        <f>2*(12+16)*10</f>
        <v>560</v>
      </c>
      <c r="J202" s="83" t="s">
        <v>30</v>
      </c>
      <c r="K202" s="83"/>
    </row>
    <row r="203" spans="1:11">
      <c r="A203" s="186"/>
      <c r="B203" s="83" t="s">
        <v>415</v>
      </c>
      <c r="C203" s="83"/>
      <c r="D203" s="181" t="s">
        <v>407</v>
      </c>
      <c r="E203" s="172"/>
      <c r="F203" s="182"/>
      <c r="G203" s="83"/>
      <c r="H203" s="174"/>
      <c r="I203" s="101">
        <f>2*(12.66+8)*7</f>
        <v>289.24</v>
      </c>
      <c r="J203" s="83" t="s">
        <v>30</v>
      </c>
      <c r="K203" s="83"/>
    </row>
    <row r="204" spans="1:11">
      <c r="A204" s="186"/>
      <c r="B204" s="83" t="s">
        <v>533</v>
      </c>
      <c r="C204" s="83"/>
      <c r="D204" s="181" t="s">
        <v>535</v>
      </c>
      <c r="E204" s="172"/>
      <c r="F204" s="182"/>
      <c r="G204" s="83"/>
      <c r="H204" s="174"/>
      <c r="I204" s="101">
        <f>2*(12+3.66)*12</f>
        <v>375.84000000000003</v>
      </c>
      <c r="J204" s="83" t="s">
        <v>30</v>
      </c>
      <c r="K204" s="83"/>
    </row>
    <row r="205" spans="1:11">
      <c r="A205" s="186"/>
      <c r="B205" s="83"/>
      <c r="C205" s="83"/>
      <c r="D205" s="181"/>
      <c r="E205" s="172"/>
      <c r="F205" s="182"/>
      <c r="G205" s="83"/>
      <c r="H205" s="174"/>
      <c r="I205" s="197">
        <f>SUM(I202:I204)</f>
        <v>1225.08</v>
      </c>
      <c r="J205" s="198" t="s">
        <v>30</v>
      </c>
      <c r="K205" s="83"/>
    </row>
    <row r="206" spans="1:11">
      <c r="A206" s="348"/>
      <c r="B206" s="1" t="s">
        <v>147</v>
      </c>
      <c r="C206" s="83"/>
      <c r="D206" s="181"/>
      <c r="E206" s="172"/>
      <c r="F206" s="182"/>
      <c r="G206" s="83"/>
      <c r="H206" s="174"/>
      <c r="I206" s="101"/>
      <c r="J206" s="83"/>
      <c r="K206" s="83"/>
    </row>
    <row r="207" spans="1:11">
      <c r="A207" s="348"/>
      <c r="B207" s="1" t="s">
        <v>536</v>
      </c>
      <c r="C207" s="83"/>
      <c r="D207" s="181" t="s">
        <v>304</v>
      </c>
      <c r="E207" s="172"/>
      <c r="F207" s="182"/>
      <c r="G207" s="83"/>
      <c r="H207" s="174"/>
      <c r="I207" s="101">
        <f>2*2.5*7</f>
        <v>35</v>
      </c>
      <c r="J207" s="83" t="s">
        <v>30</v>
      </c>
      <c r="K207" s="83"/>
    </row>
    <row r="208" spans="1:11">
      <c r="A208" s="348"/>
      <c r="B208" s="1" t="s">
        <v>537</v>
      </c>
      <c r="C208" s="83"/>
      <c r="D208" s="181" t="s">
        <v>361</v>
      </c>
      <c r="E208" s="172"/>
      <c r="F208" s="182"/>
      <c r="G208" s="83"/>
      <c r="H208" s="174"/>
      <c r="I208" s="101">
        <f>1*2.5*7</f>
        <v>17.5</v>
      </c>
      <c r="J208" s="83" t="s">
        <v>30</v>
      </c>
      <c r="K208" s="83"/>
    </row>
    <row r="209" spans="1:11">
      <c r="A209" s="348"/>
      <c r="C209" s="83"/>
      <c r="D209" s="181"/>
      <c r="E209" s="172"/>
      <c r="F209" s="182"/>
      <c r="G209" s="83"/>
      <c r="H209" s="174"/>
      <c r="I209" s="197">
        <f>SUM(I207:I208)</f>
        <v>52.5</v>
      </c>
      <c r="J209" s="83" t="s">
        <v>30</v>
      </c>
      <c r="K209" s="83"/>
    </row>
    <row r="210" spans="1:11">
      <c r="A210" s="348"/>
      <c r="C210" s="83"/>
      <c r="D210" s="181"/>
      <c r="E210" s="172"/>
      <c r="F210" s="182"/>
      <c r="G210" s="83"/>
      <c r="H210" s="174"/>
      <c r="I210" s="197">
        <f>I205-I209</f>
        <v>1172.58</v>
      </c>
      <c r="J210" s="198" t="s">
        <v>30</v>
      </c>
      <c r="K210" s="83"/>
    </row>
    <row r="211" spans="1:11">
      <c r="A211" s="348">
        <v>8</v>
      </c>
      <c r="B211" s="1" t="s">
        <v>538</v>
      </c>
      <c r="C211" s="83"/>
      <c r="D211" s="181"/>
      <c r="E211" s="172"/>
      <c r="F211" s="182"/>
      <c r="G211" s="83"/>
      <c r="H211" s="174"/>
      <c r="I211" s="101"/>
      <c r="J211" s="83"/>
      <c r="K211" s="83"/>
    </row>
    <row r="212" spans="1:11">
      <c r="A212" s="348"/>
      <c r="C212" s="83"/>
      <c r="D212" s="181" t="s">
        <v>539</v>
      </c>
      <c r="E212" s="172"/>
      <c r="F212" s="182"/>
      <c r="G212" s="83"/>
      <c r="H212" s="174"/>
      <c r="I212" s="101">
        <v>36</v>
      </c>
      <c r="J212" s="83" t="s">
        <v>30</v>
      </c>
      <c r="K212" s="83"/>
    </row>
    <row r="213" spans="1:11">
      <c r="A213" s="348"/>
      <c r="C213" s="83"/>
      <c r="D213" s="181"/>
      <c r="E213" s="172"/>
      <c r="F213" s="182"/>
      <c r="G213" s="83"/>
      <c r="H213" s="174"/>
      <c r="I213" s="101"/>
      <c r="J213" s="83"/>
      <c r="K213" s="83"/>
    </row>
    <row r="214" spans="1:11">
      <c r="A214" s="348">
        <v>9</v>
      </c>
      <c r="B214" s="1" t="s">
        <v>540</v>
      </c>
      <c r="C214" s="83"/>
      <c r="E214" s="172"/>
      <c r="F214" s="182"/>
      <c r="G214" s="83"/>
      <c r="H214" s="174"/>
      <c r="I214" s="101"/>
      <c r="J214" s="83"/>
      <c r="K214" s="83"/>
    </row>
    <row r="215" spans="1:11">
      <c r="A215" s="348"/>
      <c r="C215" s="83"/>
      <c r="D215" s="181" t="s">
        <v>541</v>
      </c>
      <c r="E215" s="172"/>
      <c r="F215" s="182"/>
      <c r="G215" s="83"/>
      <c r="H215" s="174"/>
      <c r="I215" s="101">
        <v>9</v>
      </c>
      <c r="J215" s="83" t="s">
        <v>30</v>
      </c>
      <c r="K215" s="83"/>
    </row>
    <row r="216" spans="1:11">
      <c r="A216" s="348"/>
      <c r="C216" s="83"/>
      <c r="D216" s="181"/>
      <c r="E216" s="172"/>
      <c r="F216" s="182"/>
      <c r="G216" s="83"/>
      <c r="H216" s="174"/>
      <c r="I216" s="101"/>
      <c r="J216" s="83"/>
      <c r="K216" s="83"/>
    </row>
    <row r="217" spans="1:11">
      <c r="A217" s="348">
        <v>10</v>
      </c>
      <c r="B217" s="1" t="s">
        <v>542</v>
      </c>
      <c r="C217" s="83"/>
      <c r="D217" s="181"/>
      <c r="E217" s="172"/>
      <c r="F217" s="182"/>
      <c r="G217" s="83"/>
      <c r="H217" s="174"/>
      <c r="I217" s="197"/>
      <c r="J217" s="198"/>
      <c r="K217" s="83"/>
    </row>
    <row r="218" spans="1:11">
      <c r="A218" s="348"/>
      <c r="C218" s="83"/>
      <c r="D218" s="181" t="s">
        <v>457</v>
      </c>
      <c r="E218" s="172"/>
      <c r="F218" s="182"/>
      <c r="G218" s="83"/>
      <c r="H218" s="174"/>
      <c r="I218" s="197">
        <f>1*30*6</f>
        <v>180</v>
      </c>
      <c r="J218" s="198" t="s">
        <v>30</v>
      </c>
      <c r="K218" s="83"/>
    </row>
    <row r="219" spans="1:11">
      <c r="A219" s="382"/>
      <c r="C219" s="83"/>
      <c r="D219" s="181"/>
      <c r="E219" s="172"/>
      <c r="F219" s="182"/>
      <c r="G219" s="83"/>
      <c r="H219" s="174"/>
      <c r="I219" s="197"/>
      <c r="J219" s="198"/>
      <c r="K219" s="83"/>
    </row>
    <row r="220" spans="1:11">
      <c r="A220" s="382">
        <v>11</v>
      </c>
      <c r="B220" s="1" t="s">
        <v>543</v>
      </c>
      <c r="C220" s="83"/>
      <c r="D220" s="181"/>
      <c r="E220" s="172"/>
      <c r="F220" s="182"/>
      <c r="G220" s="83"/>
      <c r="H220" s="174"/>
      <c r="I220" s="197"/>
      <c r="J220" s="198"/>
      <c r="K220" s="83"/>
    </row>
    <row r="221" spans="1:11">
      <c r="A221" s="382"/>
      <c r="C221" s="83"/>
      <c r="D221" s="181" t="s">
        <v>307</v>
      </c>
      <c r="E221" s="172"/>
      <c r="F221" s="182"/>
      <c r="G221" s="83"/>
      <c r="H221" s="174"/>
      <c r="I221" s="197">
        <v>3</v>
      </c>
      <c r="J221" s="198" t="s">
        <v>245</v>
      </c>
      <c r="K221" s="83"/>
    </row>
    <row r="222" spans="1:11">
      <c r="A222" s="348"/>
      <c r="C222" s="83"/>
      <c r="D222" s="181"/>
      <c r="E222" s="172"/>
      <c r="F222" s="182"/>
      <c r="G222" s="185"/>
      <c r="H222" s="174"/>
      <c r="I222" s="197"/>
      <c r="J222" s="198"/>
      <c r="K222" s="83"/>
    </row>
    <row r="223" spans="1:11">
      <c r="A223" s="348"/>
      <c r="B223" s="1" t="s">
        <v>378</v>
      </c>
      <c r="C223" s="83"/>
      <c r="D223" s="181"/>
      <c r="E223" s="172"/>
      <c r="F223" s="182"/>
      <c r="G223" s="83"/>
      <c r="H223" s="174"/>
      <c r="I223" s="101"/>
      <c r="J223" s="83"/>
      <c r="K223" s="83"/>
    </row>
    <row r="224" spans="1:11">
      <c r="A224" s="348">
        <v>1</v>
      </c>
      <c r="B224" s="1" t="s">
        <v>370</v>
      </c>
      <c r="C224" s="83"/>
      <c r="D224" s="181"/>
      <c r="E224" s="172"/>
      <c r="F224" s="182"/>
      <c r="G224" s="83"/>
      <c r="H224" s="174"/>
      <c r="I224" s="101"/>
      <c r="J224" s="83"/>
      <c r="K224" s="83"/>
    </row>
    <row r="225" spans="1:11">
      <c r="A225" s="348"/>
      <c r="C225" s="83"/>
      <c r="D225" s="181" t="s">
        <v>330</v>
      </c>
      <c r="E225" s="172"/>
      <c r="F225" s="182"/>
      <c r="G225" s="83"/>
      <c r="H225" s="174"/>
      <c r="I225" s="101">
        <v>1</v>
      </c>
      <c r="J225" s="83" t="s">
        <v>231</v>
      </c>
      <c r="K225" s="83"/>
    </row>
    <row r="226" spans="1:11">
      <c r="A226" s="348"/>
      <c r="C226" s="83"/>
      <c r="D226" s="181"/>
      <c r="E226" s="172"/>
      <c r="F226" s="182"/>
      <c r="G226" s="83"/>
      <c r="H226" s="174"/>
      <c r="I226" s="197"/>
      <c r="J226" s="198"/>
      <c r="K226" s="83"/>
    </row>
    <row r="227" spans="1:11">
      <c r="A227" s="348">
        <v>2</v>
      </c>
      <c r="B227" s="1" t="s">
        <v>371</v>
      </c>
      <c r="C227" s="83"/>
      <c r="D227" s="181"/>
      <c r="E227" s="172"/>
      <c r="F227" s="182"/>
      <c r="G227" s="83"/>
      <c r="H227" s="169"/>
      <c r="I227" s="169"/>
      <c r="J227" s="83"/>
      <c r="K227" s="83"/>
    </row>
    <row r="228" spans="1:11">
      <c r="A228" s="348"/>
      <c r="C228" s="83"/>
      <c r="D228" s="181" t="s">
        <v>301</v>
      </c>
      <c r="E228" s="172"/>
      <c r="F228" s="182"/>
      <c r="G228" s="83"/>
      <c r="H228" s="169"/>
      <c r="I228" s="184">
        <v>4</v>
      </c>
      <c r="J228" s="83" t="s">
        <v>231</v>
      </c>
      <c r="K228" s="83"/>
    </row>
    <row r="229" spans="1:11">
      <c r="A229" s="348">
        <v>3</v>
      </c>
      <c r="B229" s="1" t="s">
        <v>372</v>
      </c>
      <c r="C229" s="83"/>
      <c r="D229" s="181"/>
      <c r="E229" s="172"/>
      <c r="F229" s="182"/>
      <c r="G229" s="83"/>
      <c r="H229" s="169"/>
      <c r="I229" s="184"/>
      <c r="J229" s="83"/>
      <c r="K229" s="83"/>
    </row>
    <row r="230" spans="1:11">
      <c r="A230" s="348"/>
      <c r="C230" s="83"/>
      <c r="D230" s="181" t="s">
        <v>373</v>
      </c>
      <c r="E230" s="172"/>
      <c r="F230" s="182"/>
      <c r="G230" s="83"/>
      <c r="H230" s="169"/>
      <c r="I230" s="184">
        <v>5</v>
      </c>
      <c r="J230" s="83" t="s">
        <v>231</v>
      </c>
      <c r="K230" s="83"/>
    </row>
    <row r="231" spans="1:11">
      <c r="A231" s="348">
        <v>4</v>
      </c>
      <c r="B231" s="1" t="s">
        <v>374</v>
      </c>
      <c r="C231" s="83"/>
      <c r="D231" s="181"/>
      <c r="E231" s="172"/>
      <c r="F231" s="182"/>
      <c r="G231" s="83"/>
      <c r="H231" s="169"/>
      <c r="I231" s="184"/>
      <c r="J231" s="83"/>
      <c r="K231" s="83"/>
    </row>
    <row r="232" spans="1:11">
      <c r="A232" s="348"/>
      <c r="C232" s="83"/>
      <c r="D232" s="181" t="s">
        <v>544</v>
      </c>
      <c r="E232" s="172"/>
      <c r="F232" s="182"/>
      <c r="G232" s="83"/>
      <c r="H232" s="169"/>
      <c r="I232" s="184">
        <v>8</v>
      </c>
      <c r="J232" s="83" t="s">
        <v>231</v>
      </c>
      <c r="K232" s="83"/>
    </row>
    <row r="233" spans="1:11">
      <c r="A233" s="348"/>
      <c r="C233" s="83"/>
      <c r="D233" s="181"/>
      <c r="E233" s="172"/>
      <c r="F233" s="182"/>
      <c r="G233" s="83"/>
      <c r="H233" s="169"/>
      <c r="I233" s="184"/>
      <c r="J233" s="83"/>
      <c r="K233" s="83"/>
    </row>
    <row r="234" spans="1:11">
      <c r="A234" s="348">
        <v>5</v>
      </c>
      <c r="B234" s="1" t="s">
        <v>375</v>
      </c>
      <c r="C234" s="83"/>
      <c r="D234" s="181"/>
      <c r="E234" s="172"/>
      <c r="F234" s="182"/>
      <c r="G234" s="83"/>
      <c r="H234" s="169"/>
      <c r="I234" s="184"/>
      <c r="J234" s="83"/>
      <c r="K234" s="83"/>
    </row>
    <row r="235" spans="1:11">
      <c r="A235" s="348"/>
      <c r="C235" s="83"/>
      <c r="D235" s="181" t="s">
        <v>308</v>
      </c>
      <c r="E235" s="172"/>
      <c r="F235" s="182"/>
      <c r="G235" s="83"/>
      <c r="H235" s="169"/>
      <c r="I235" s="184">
        <v>2</v>
      </c>
      <c r="J235" s="83" t="s">
        <v>231</v>
      </c>
      <c r="K235" s="83"/>
    </row>
    <row r="236" spans="1:11">
      <c r="A236" s="348"/>
      <c r="C236" s="83"/>
      <c r="D236" s="181"/>
      <c r="E236" s="172"/>
      <c r="F236" s="182"/>
      <c r="G236" s="83"/>
      <c r="H236" s="169"/>
      <c r="I236" s="184"/>
      <c r="J236" s="83"/>
      <c r="K236" s="83"/>
    </row>
    <row r="237" spans="1:11">
      <c r="A237" s="348">
        <v>6</v>
      </c>
      <c r="B237" s="1" t="s">
        <v>376</v>
      </c>
      <c r="C237" s="83"/>
      <c r="D237" s="181"/>
      <c r="E237" s="172"/>
      <c r="F237" s="182"/>
      <c r="G237" s="83"/>
      <c r="H237" s="169"/>
      <c r="I237" s="184"/>
      <c r="J237" s="83"/>
      <c r="K237" s="83"/>
    </row>
    <row r="238" spans="1:11">
      <c r="A238" s="348"/>
      <c r="C238" s="83"/>
      <c r="D238" s="181" t="s">
        <v>309</v>
      </c>
      <c r="E238" s="172"/>
      <c r="F238" s="182"/>
      <c r="G238" s="83"/>
      <c r="H238" s="169"/>
      <c r="I238" s="184">
        <v>6</v>
      </c>
      <c r="J238" s="83" t="s">
        <v>231</v>
      </c>
      <c r="K238" s="83"/>
    </row>
    <row r="239" spans="1:11">
      <c r="A239" s="348"/>
      <c r="C239" s="83"/>
      <c r="D239" s="181"/>
      <c r="E239" s="172"/>
      <c r="F239" s="182"/>
      <c r="G239" s="83"/>
      <c r="H239" s="169"/>
      <c r="I239" s="184"/>
      <c r="J239" s="83"/>
      <c r="K239" s="83"/>
    </row>
    <row r="240" spans="1:11">
      <c r="A240" s="348">
        <v>7</v>
      </c>
      <c r="B240" s="1" t="s">
        <v>545</v>
      </c>
      <c r="C240" s="83"/>
      <c r="D240" s="181"/>
      <c r="E240" s="172"/>
      <c r="F240" s="182"/>
      <c r="G240" s="83"/>
      <c r="H240" s="169"/>
      <c r="I240" s="184"/>
      <c r="J240" s="83"/>
      <c r="K240" s="83"/>
    </row>
    <row r="241" spans="1:11">
      <c r="A241" s="348"/>
      <c r="C241" s="83"/>
      <c r="D241" s="181" t="s">
        <v>330</v>
      </c>
      <c r="E241" s="172"/>
      <c r="F241" s="182"/>
      <c r="G241" s="83"/>
      <c r="H241" s="169"/>
      <c r="I241" s="184">
        <v>1</v>
      </c>
      <c r="J241" s="83" t="s">
        <v>245</v>
      </c>
      <c r="K241" s="83"/>
    </row>
    <row r="242" spans="1:11">
      <c r="A242" s="382"/>
      <c r="C242" s="83"/>
      <c r="D242" s="181"/>
      <c r="E242" s="172"/>
      <c r="F242" s="182"/>
      <c r="G242" s="83"/>
      <c r="H242" s="169"/>
      <c r="I242" s="184"/>
      <c r="J242" s="83"/>
      <c r="K242" s="83"/>
    </row>
    <row r="243" spans="1:11">
      <c r="A243" s="382">
        <v>8</v>
      </c>
      <c r="B243" s="1" t="s">
        <v>546</v>
      </c>
      <c r="C243" s="83"/>
      <c r="D243" s="181"/>
      <c r="E243" s="172"/>
      <c r="F243" s="182"/>
      <c r="G243" s="83"/>
      <c r="H243" s="169"/>
      <c r="I243" s="184"/>
      <c r="J243" s="83"/>
      <c r="K243" s="83"/>
    </row>
    <row r="244" spans="1:11">
      <c r="A244" s="382"/>
      <c r="C244" s="83"/>
      <c r="D244" s="181" t="s">
        <v>330</v>
      </c>
      <c r="E244" s="172"/>
      <c r="F244" s="182"/>
      <c r="G244" s="83"/>
      <c r="H244" s="169"/>
      <c r="I244" s="184">
        <v>1</v>
      </c>
      <c r="J244" s="83" t="s">
        <v>245</v>
      </c>
      <c r="K244" s="83"/>
    </row>
    <row r="245" spans="1:11">
      <c r="A245" s="382"/>
      <c r="C245" s="83"/>
      <c r="D245" s="181"/>
      <c r="E245" s="172"/>
      <c r="F245" s="182"/>
      <c r="G245" s="83"/>
      <c r="H245" s="169"/>
      <c r="I245" s="184"/>
      <c r="J245" s="83"/>
      <c r="K245" s="83"/>
    </row>
    <row r="246" spans="1:11">
      <c r="A246" s="348"/>
      <c r="B246" s="1" t="s">
        <v>377</v>
      </c>
      <c r="C246" s="83"/>
      <c r="D246" s="181"/>
      <c r="E246" s="172"/>
      <c r="F246" s="182"/>
      <c r="G246" s="83"/>
      <c r="H246" s="169"/>
      <c r="I246" s="184"/>
      <c r="J246" s="83"/>
      <c r="K246" s="83"/>
    </row>
    <row r="247" spans="1:11">
      <c r="A247" s="348">
        <v>1</v>
      </c>
      <c r="B247" s="1" t="s">
        <v>379</v>
      </c>
      <c r="C247" s="83"/>
      <c r="D247" s="181"/>
      <c r="E247" s="172"/>
      <c r="F247" s="182"/>
      <c r="G247" s="83"/>
      <c r="H247" s="169"/>
      <c r="I247" s="184"/>
      <c r="J247" s="83"/>
      <c r="K247" s="83"/>
    </row>
    <row r="248" spans="1:11">
      <c r="A248" s="348"/>
      <c r="C248" s="83"/>
      <c r="D248" s="181" t="s">
        <v>330</v>
      </c>
      <c r="E248" s="172"/>
      <c r="F248" s="182"/>
      <c r="G248" s="83"/>
      <c r="H248" s="169"/>
      <c r="I248" s="184">
        <v>1</v>
      </c>
      <c r="J248" s="83" t="s">
        <v>245</v>
      </c>
      <c r="K248" s="83"/>
    </row>
    <row r="249" spans="1:11">
      <c r="A249" s="348"/>
      <c r="C249" s="83"/>
      <c r="D249" s="181"/>
      <c r="E249" s="172"/>
      <c r="F249" s="182"/>
      <c r="G249" s="83"/>
      <c r="H249" s="169"/>
      <c r="I249" s="184"/>
      <c r="J249" s="83"/>
      <c r="K249" s="83"/>
    </row>
    <row r="250" spans="1:11">
      <c r="A250" s="348">
        <v>2</v>
      </c>
      <c r="B250" s="1" t="s">
        <v>380</v>
      </c>
      <c r="C250" s="83"/>
      <c r="D250" s="181"/>
      <c r="E250" s="172"/>
      <c r="F250" s="182"/>
      <c r="G250" s="83"/>
      <c r="H250" s="169"/>
      <c r="I250" s="184"/>
      <c r="J250" s="83"/>
      <c r="K250" s="83"/>
    </row>
    <row r="251" spans="1:11">
      <c r="A251" s="348"/>
      <c r="B251" s="1" t="s">
        <v>310</v>
      </c>
      <c r="C251" s="83"/>
      <c r="D251" s="181" t="s">
        <v>547</v>
      </c>
      <c r="E251" s="172"/>
      <c r="F251" s="182"/>
      <c r="G251" s="83"/>
      <c r="H251" s="169"/>
      <c r="I251" s="184">
        <v>57</v>
      </c>
      <c r="J251" s="83" t="s">
        <v>55</v>
      </c>
      <c r="K251" s="83"/>
    </row>
    <row r="252" spans="1:11">
      <c r="A252" s="348"/>
      <c r="B252" s="1" t="s">
        <v>548</v>
      </c>
      <c r="C252" s="83"/>
      <c r="D252" s="181" t="s">
        <v>381</v>
      </c>
      <c r="E252" s="172"/>
      <c r="F252" s="182"/>
      <c r="G252" s="83"/>
      <c r="H252" s="169"/>
      <c r="I252" s="184">
        <v>40</v>
      </c>
      <c r="J252" s="83" t="s">
        <v>55</v>
      </c>
      <c r="K252" s="83"/>
    </row>
    <row r="253" spans="1:11">
      <c r="A253" s="382"/>
      <c r="B253" s="1" t="s">
        <v>311</v>
      </c>
      <c r="C253" s="83"/>
      <c r="D253" s="181" t="s">
        <v>549</v>
      </c>
      <c r="E253" s="172"/>
      <c r="F253" s="182"/>
      <c r="G253" s="83"/>
      <c r="H253" s="169"/>
      <c r="I253" s="184">
        <v>44</v>
      </c>
      <c r="J253" s="83" t="s">
        <v>55</v>
      </c>
      <c r="K253" s="83"/>
    </row>
    <row r="254" spans="1:11">
      <c r="A254" s="382"/>
      <c r="C254" s="83"/>
      <c r="D254" s="181"/>
      <c r="E254" s="172"/>
      <c r="F254" s="182"/>
      <c r="G254" s="83"/>
      <c r="H254" s="169"/>
      <c r="I254" s="184"/>
      <c r="J254" s="83"/>
      <c r="K254" s="83"/>
    </row>
    <row r="255" spans="1:11">
      <c r="A255" s="348">
        <v>3</v>
      </c>
      <c r="B255" s="1" t="s">
        <v>382</v>
      </c>
      <c r="C255" s="83"/>
      <c r="D255" s="181"/>
      <c r="E255" s="172"/>
      <c r="F255" s="182"/>
      <c r="G255" s="83"/>
      <c r="H255" s="169"/>
      <c r="I255" s="199"/>
      <c r="J255" s="198"/>
      <c r="K255" s="83"/>
    </row>
    <row r="256" spans="1:11">
      <c r="A256" s="348"/>
      <c r="B256" s="1" t="s">
        <v>383</v>
      </c>
      <c r="C256" s="83"/>
      <c r="D256" s="181" t="s">
        <v>301</v>
      </c>
      <c r="E256" s="172"/>
      <c r="F256" s="182"/>
      <c r="G256" s="83"/>
      <c r="H256" s="169"/>
      <c r="I256" s="184">
        <v>4</v>
      </c>
      <c r="J256" s="83" t="s">
        <v>231</v>
      </c>
      <c r="K256" s="83"/>
    </row>
    <row r="257" spans="1:11">
      <c r="A257" s="348"/>
      <c r="B257" s="1" t="s">
        <v>384</v>
      </c>
      <c r="C257" s="83"/>
      <c r="D257" s="181" t="s">
        <v>301</v>
      </c>
      <c r="E257" s="172"/>
      <c r="F257" s="182"/>
      <c r="G257" s="83"/>
      <c r="H257" s="169"/>
      <c r="I257" s="184">
        <v>4</v>
      </c>
      <c r="J257" s="83" t="s">
        <v>231</v>
      </c>
      <c r="K257" s="83"/>
    </row>
    <row r="258" spans="1:11">
      <c r="A258" s="348"/>
      <c r="B258" s="1" t="s">
        <v>385</v>
      </c>
      <c r="C258" s="83"/>
      <c r="D258" s="181" t="s">
        <v>308</v>
      </c>
      <c r="E258" s="172"/>
      <c r="F258" s="182"/>
      <c r="G258" s="83"/>
      <c r="H258" s="169"/>
      <c r="I258" s="184">
        <v>2</v>
      </c>
      <c r="J258" s="83" t="s">
        <v>231</v>
      </c>
      <c r="K258" s="83"/>
    </row>
    <row r="259" spans="1:11">
      <c r="A259" s="348"/>
      <c r="C259" s="83"/>
      <c r="E259" s="172"/>
      <c r="F259" s="182"/>
      <c r="G259" s="185"/>
      <c r="H259" s="174"/>
      <c r="I259" s="101"/>
      <c r="J259" s="198"/>
      <c r="K259" s="83"/>
    </row>
    <row r="260" spans="1:11">
      <c r="A260" s="348"/>
      <c r="B260" s="1" t="s">
        <v>386</v>
      </c>
      <c r="C260" s="83"/>
      <c r="D260" s="181"/>
      <c r="E260" s="172"/>
      <c r="F260" s="182"/>
      <c r="G260" s="83"/>
      <c r="H260" s="169"/>
      <c r="I260" s="184"/>
      <c r="J260" s="83"/>
      <c r="K260" s="83"/>
    </row>
    <row r="261" spans="1:11">
      <c r="A261" s="348">
        <v>1</v>
      </c>
      <c r="B261" s="1" t="s">
        <v>387</v>
      </c>
      <c r="C261" s="83"/>
      <c r="D261" s="181"/>
      <c r="E261" s="172"/>
      <c r="F261" s="182"/>
      <c r="G261" s="83"/>
      <c r="H261" s="169"/>
      <c r="I261" s="184"/>
      <c r="J261" s="83"/>
      <c r="K261" s="83"/>
    </row>
    <row r="262" spans="1:11">
      <c r="A262" s="382"/>
      <c r="B262" s="1" t="s">
        <v>552</v>
      </c>
      <c r="C262" s="83"/>
      <c r="D262" s="181" t="s">
        <v>373</v>
      </c>
      <c r="E262" s="172"/>
      <c r="F262" s="182"/>
      <c r="G262" s="83"/>
      <c r="H262" s="169"/>
      <c r="I262" s="384">
        <v>5</v>
      </c>
      <c r="J262" s="83" t="s">
        <v>388</v>
      </c>
      <c r="K262" s="83"/>
    </row>
    <row r="263" spans="1:11">
      <c r="A263" s="382"/>
      <c r="B263" s="1" t="s">
        <v>553</v>
      </c>
      <c r="C263" s="83"/>
      <c r="D263" s="181" t="s">
        <v>550</v>
      </c>
      <c r="E263" s="172"/>
      <c r="F263" s="182"/>
      <c r="G263" s="83"/>
      <c r="H263" s="169"/>
      <c r="I263" s="384">
        <v>7</v>
      </c>
      <c r="J263" s="83" t="s">
        <v>388</v>
      </c>
      <c r="K263" s="83"/>
    </row>
    <row r="264" spans="1:11">
      <c r="A264" s="382"/>
      <c r="B264" s="1" t="s">
        <v>554</v>
      </c>
      <c r="C264" s="83"/>
      <c r="D264" s="181" t="s">
        <v>551</v>
      </c>
      <c r="E264" s="172"/>
      <c r="F264" s="182"/>
      <c r="G264" s="83"/>
      <c r="H264" s="169"/>
      <c r="I264" s="384">
        <v>12</v>
      </c>
      <c r="J264" s="83" t="s">
        <v>388</v>
      </c>
      <c r="K264" s="83"/>
    </row>
    <row r="265" spans="1:11">
      <c r="A265" s="382"/>
      <c r="B265" s="1" t="s">
        <v>555</v>
      </c>
      <c r="C265" s="83"/>
      <c r="D265" s="181" t="s">
        <v>373</v>
      </c>
      <c r="E265" s="172"/>
      <c r="F265" s="182"/>
      <c r="G265" s="83"/>
      <c r="H265" s="169"/>
      <c r="I265" s="384">
        <v>5</v>
      </c>
      <c r="J265" s="83" t="s">
        <v>388</v>
      </c>
      <c r="K265" s="83"/>
    </row>
    <row r="266" spans="1:11">
      <c r="A266" s="382"/>
      <c r="B266" s="1" t="s">
        <v>556</v>
      </c>
      <c r="C266" s="83"/>
      <c r="D266" s="181" t="s">
        <v>309</v>
      </c>
      <c r="E266" s="172"/>
      <c r="F266" s="182"/>
      <c r="G266" s="83"/>
      <c r="H266" s="169"/>
      <c r="I266" s="384">
        <v>6</v>
      </c>
      <c r="J266" s="83" t="s">
        <v>388</v>
      </c>
      <c r="K266" s="83"/>
    </row>
    <row r="267" spans="1:11">
      <c r="A267" s="382"/>
      <c r="C267" s="83"/>
      <c r="D267" s="181"/>
      <c r="E267" s="172"/>
      <c r="F267" s="182"/>
      <c r="G267" s="83"/>
      <c r="H267" s="169"/>
      <c r="I267" s="385">
        <f>SUM(I262:I266)</f>
        <v>35</v>
      </c>
      <c r="J267" s="198" t="s">
        <v>388</v>
      </c>
      <c r="K267" s="83"/>
    </row>
    <row r="268" spans="1:11">
      <c r="A268" s="382"/>
      <c r="B268" s="1" t="s">
        <v>557</v>
      </c>
      <c r="C268" s="83"/>
      <c r="D268" s="181" t="s">
        <v>722</v>
      </c>
      <c r="E268" s="172"/>
      <c r="F268" s="182"/>
      <c r="G268" s="83"/>
      <c r="H268" s="169"/>
      <c r="I268" s="184">
        <v>70</v>
      </c>
      <c r="J268" s="83" t="s">
        <v>388</v>
      </c>
      <c r="K268" s="83"/>
    </row>
    <row r="269" spans="1:11">
      <c r="A269" s="348">
        <v>2</v>
      </c>
      <c r="B269" s="1" t="s">
        <v>389</v>
      </c>
      <c r="C269" s="83"/>
      <c r="D269" s="181"/>
      <c r="E269" s="172"/>
      <c r="F269" s="182"/>
      <c r="G269" s="83"/>
      <c r="H269" s="169"/>
      <c r="I269" s="184"/>
      <c r="J269" s="83"/>
      <c r="K269" s="83"/>
    </row>
    <row r="270" spans="1:11">
      <c r="A270" s="348"/>
      <c r="B270" s="1" t="s">
        <v>557</v>
      </c>
      <c r="C270" s="83"/>
      <c r="D270" s="181" t="s">
        <v>558</v>
      </c>
      <c r="E270" s="172"/>
      <c r="F270" s="182"/>
      <c r="G270" s="83"/>
      <c r="H270" s="169"/>
      <c r="I270" s="184">
        <v>10</v>
      </c>
      <c r="J270" s="83" t="s">
        <v>388</v>
      </c>
      <c r="K270" s="83"/>
    </row>
    <row r="271" spans="1:11">
      <c r="H271" s="1"/>
      <c r="I271" s="1"/>
      <c r="K271" s="83"/>
    </row>
    <row r="272" spans="1:11">
      <c r="A272" s="348">
        <v>3</v>
      </c>
      <c r="B272" s="1" t="s">
        <v>559</v>
      </c>
      <c r="C272" s="83"/>
      <c r="D272" s="181"/>
      <c r="E272" s="172"/>
      <c r="F272" s="182"/>
      <c r="G272" s="83"/>
      <c r="H272" s="169"/>
      <c r="I272" s="184"/>
      <c r="J272" s="83"/>
      <c r="K272" s="83"/>
    </row>
    <row r="273" spans="1:11">
      <c r="A273" s="348"/>
      <c r="B273" s="1" t="s">
        <v>557</v>
      </c>
      <c r="C273" s="83"/>
      <c r="D273" s="181" t="s">
        <v>560</v>
      </c>
      <c r="E273" s="172"/>
      <c r="F273" s="182"/>
      <c r="G273" s="83"/>
      <c r="H273" s="169"/>
      <c r="I273" s="184">
        <v>8</v>
      </c>
      <c r="J273" s="83" t="s">
        <v>231</v>
      </c>
      <c r="K273" s="83"/>
    </row>
    <row r="274" spans="1:11">
      <c r="H274" s="1"/>
      <c r="I274" s="1"/>
      <c r="K274" s="83"/>
    </row>
    <row r="275" spans="1:11" ht="15.75">
      <c r="A275" s="1">
        <v>4</v>
      </c>
      <c r="B275" s="11" t="s">
        <v>561</v>
      </c>
      <c r="H275" s="1"/>
      <c r="I275" s="1"/>
      <c r="K275" s="83"/>
    </row>
    <row r="276" spans="1:11">
      <c r="A276" s="348"/>
      <c r="B276" s="172" t="s">
        <v>562</v>
      </c>
      <c r="C276" s="83"/>
      <c r="D276" s="181"/>
      <c r="E276" s="172"/>
      <c r="F276" s="182"/>
      <c r="G276" s="185"/>
      <c r="H276" s="174"/>
      <c r="I276" s="101"/>
      <c r="J276" s="83"/>
      <c r="K276" s="83"/>
    </row>
    <row r="277" spans="1:11" ht="15.75">
      <c r="A277" s="348"/>
      <c r="B277" s="11" t="s">
        <v>565</v>
      </c>
      <c r="C277" s="83"/>
      <c r="D277" s="181" t="s">
        <v>564</v>
      </c>
      <c r="E277" s="172"/>
      <c r="F277" s="182"/>
      <c r="G277" s="185"/>
      <c r="H277" s="174"/>
      <c r="I277" s="101">
        <v>15</v>
      </c>
      <c r="J277" s="83" t="s">
        <v>231</v>
      </c>
      <c r="K277" s="83"/>
    </row>
    <row r="278" spans="1:11">
      <c r="A278" s="348"/>
      <c r="C278" s="83"/>
      <c r="D278" s="181"/>
      <c r="E278" s="172"/>
      <c r="F278" s="182"/>
      <c r="G278" s="185"/>
      <c r="H278" s="174"/>
      <c r="I278" s="101"/>
      <c r="J278" s="83"/>
      <c r="K278" s="83"/>
    </row>
    <row r="279" spans="1:11">
      <c r="A279" s="348">
        <v>5</v>
      </c>
      <c r="B279" s="386" t="s">
        <v>566</v>
      </c>
      <c r="C279" s="83"/>
      <c r="D279" s="181"/>
      <c r="E279" s="172"/>
      <c r="F279" s="182"/>
      <c r="G279" s="185"/>
      <c r="H279" s="174"/>
      <c r="I279" s="101"/>
      <c r="J279" s="83"/>
      <c r="K279" s="83"/>
    </row>
    <row r="280" spans="1:11">
      <c r="A280" s="348"/>
      <c r="B280" s="386" t="s">
        <v>567</v>
      </c>
      <c r="C280" s="83"/>
      <c r="D280" s="181"/>
      <c r="E280" s="172"/>
      <c r="F280" s="182"/>
      <c r="G280" s="185"/>
      <c r="H280" s="174"/>
      <c r="I280" s="101"/>
      <c r="J280" s="83"/>
      <c r="K280" s="83"/>
    </row>
    <row r="281" spans="1:11" ht="15.75">
      <c r="A281" s="348"/>
      <c r="B281" s="11" t="s">
        <v>565</v>
      </c>
      <c r="C281" s="83"/>
      <c r="D281" s="181" t="s">
        <v>330</v>
      </c>
      <c r="E281" s="172"/>
      <c r="F281" s="182"/>
      <c r="G281" s="185"/>
      <c r="H281" s="174"/>
      <c r="I281" s="101">
        <v>1</v>
      </c>
      <c r="J281" s="83" t="s">
        <v>245</v>
      </c>
      <c r="K281" s="83"/>
    </row>
    <row r="282" spans="1:11">
      <c r="A282" s="348"/>
      <c r="C282" s="83"/>
      <c r="D282" s="181"/>
      <c r="E282" s="172"/>
      <c r="F282" s="182"/>
      <c r="G282" s="185"/>
      <c r="H282" s="174"/>
      <c r="I282" s="101"/>
      <c r="J282" s="83"/>
      <c r="K282" s="83"/>
    </row>
    <row r="283" spans="1:11">
      <c r="A283" s="348">
        <v>6</v>
      </c>
      <c r="B283" s="388" t="s">
        <v>570</v>
      </c>
      <c r="C283" s="83"/>
      <c r="D283" s="181"/>
      <c r="E283" s="172"/>
      <c r="F283" s="182"/>
      <c r="G283" s="185"/>
      <c r="H283" s="174"/>
      <c r="I283" s="101"/>
      <c r="J283" s="83"/>
      <c r="K283" s="83"/>
    </row>
    <row r="284" spans="1:11">
      <c r="A284" s="348"/>
      <c r="B284" s="388" t="s">
        <v>569</v>
      </c>
      <c r="C284" s="83"/>
      <c r="D284" s="181"/>
      <c r="E284" s="172"/>
      <c r="F284" s="182"/>
      <c r="G284" s="185"/>
      <c r="H284" s="174"/>
      <c r="I284" s="101"/>
      <c r="J284" s="83"/>
    </row>
    <row r="285" spans="1:11">
      <c r="A285" s="348"/>
      <c r="B285" s="387"/>
      <c r="C285" s="83"/>
      <c r="D285" s="181" t="s">
        <v>330</v>
      </c>
      <c r="E285" s="172"/>
      <c r="F285" s="182"/>
      <c r="G285" s="185"/>
      <c r="H285" s="174"/>
      <c r="I285" s="101">
        <v>1</v>
      </c>
      <c r="J285" s="83" t="s">
        <v>245</v>
      </c>
    </row>
    <row r="286" spans="1:11">
      <c r="A286" s="348"/>
      <c r="C286" s="83"/>
      <c r="D286" s="181"/>
      <c r="E286" s="172"/>
      <c r="F286" s="182"/>
      <c r="G286" s="185"/>
      <c r="H286" s="174"/>
      <c r="I286" s="101"/>
      <c r="J286" s="83"/>
    </row>
    <row r="287" spans="1:11">
      <c r="A287" s="348"/>
      <c r="B287" s="1" t="s">
        <v>390</v>
      </c>
      <c r="C287" s="83"/>
      <c r="D287" s="181"/>
      <c r="E287" s="172"/>
      <c r="F287" s="182"/>
      <c r="G287" s="185"/>
      <c r="H287" s="174"/>
      <c r="I287" s="101"/>
      <c r="J287" s="83"/>
    </row>
    <row r="288" spans="1:11">
      <c r="A288" s="348">
        <v>1</v>
      </c>
      <c r="B288" s="1" t="s">
        <v>571</v>
      </c>
      <c r="C288" s="83"/>
      <c r="D288" s="181"/>
      <c r="E288" s="172"/>
      <c r="F288" s="182"/>
      <c r="G288" s="185"/>
      <c r="H288" s="174"/>
      <c r="I288" s="101"/>
      <c r="J288" s="83"/>
    </row>
    <row r="289" spans="1:10">
      <c r="A289" s="348"/>
      <c r="B289" s="1" t="s">
        <v>557</v>
      </c>
      <c r="C289" s="83"/>
      <c r="D289" s="181" t="s">
        <v>736</v>
      </c>
      <c r="E289" s="172"/>
      <c r="F289" s="182"/>
      <c r="G289" s="83"/>
      <c r="H289" s="174"/>
      <c r="I289" s="101">
        <v>24</v>
      </c>
      <c r="J289" s="83" t="s">
        <v>231</v>
      </c>
    </row>
    <row r="290" spans="1:10">
      <c r="A290" s="348"/>
      <c r="C290" s="83"/>
      <c r="D290" s="181"/>
      <c r="E290" s="172"/>
      <c r="F290" s="182"/>
      <c r="G290" s="83"/>
      <c r="H290" s="174"/>
      <c r="I290" s="101"/>
      <c r="J290" s="83"/>
    </row>
    <row r="291" spans="1:10">
      <c r="A291" s="348">
        <v>2</v>
      </c>
      <c r="B291" s="1" t="s">
        <v>572</v>
      </c>
      <c r="C291" s="83"/>
      <c r="D291" s="181"/>
      <c r="E291" s="172"/>
      <c r="F291" s="182"/>
      <c r="G291" s="83"/>
      <c r="H291" s="174"/>
      <c r="I291" s="101"/>
      <c r="J291" s="83"/>
    </row>
    <row r="292" spans="1:10">
      <c r="A292" s="348"/>
      <c r="B292" s="1" t="s">
        <v>557</v>
      </c>
      <c r="C292" s="83"/>
      <c r="D292" s="181" t="s">
        <v>573</v>
      </c>
      <c r="E292" s="172"/>
      <c r="F292" s="182"/>
      <c r="G292" s="83"/>
      <c r="H292" s="174"/>
      <c r="I292" s="197">
        <v>120</v>
      </c>
      <c r="J292" s="198" t="s">
        <v>231</v>
      </c>
    </row>
    <row r="293" spans="1:10">
      <c r="A293" s="348"/>
      <c r="C293" s="83"/>
      <c r="D293" s="181"/>
      <c r="E293" s="172"/>
      <c r="F293" s="182"/>
      <c r="G293" s="83"/>
      <c r="H293" s="174"/>
      <c r="I293" s="197"/>
      <c r="J293" s="198"/>
    </row>
    <row r="294" spans="1:10">
      <c r="A294" s="348">
        <v>3</v>
      </c>
      <c r="B294" s="1" t="s">
        <v>574</v>
      </c>
      <c r="C294" s="83"/>
      <c r="D294" s="181"/>
      <c r="E294" s="172"/>
      <c r="F294" s="182"/>
      <c r="G294" s="83"/>
      <c r="H294" s="174"/>
      <c r="I294" s="197"/>
      <c r="J294" s="198"/>
    </row>
    <row r="295" spans="1:10">
      <c r="A295" s="348"/>
      <c r="B295" s="1" t="s">
        <v>557</v>
      </c>
      <c r="C295" s="83"/>
      <c r="D295" s="181" t="s">
        <v>575</v>
      </c>
      <c r="E295" s="172"/>
      <c r="F295" s="182"/>
      <c r="G295" s="83"/>
      <c r="H295" s="174"/>
      <c r="I295" s="101">
        <v>16</v>
      </c>
      <c r="J295" s="83" t="s">
        <v>231</v>
      </c>
    </row>
    <row r="296" spans="1:10">
      <c r="A296" s="348"/>
      <c r="C296" s="83"/>
      <c r="D296" s="181"/>
      <c r="E296" s="172"/>
      <c r="F296" s="182"/>
      <c r="G296" s="83"/>
      <c r="H296" s="174"/>
      <c r="I296" s="101"/>
      <c r="J296" s="83"/>
    </row>
    <row r="297" spans="1:10">
      <c r="A297" s="348">
        <v>4</v>
      </c>
      <c r="B297" s="1" t="s">
        <v>576</v>
      </c>
      <c r="C297" s="83"/>
      <c r="D297" s="181"/>
      <c r="E297" s="172"/>
      <c r="F297" s="182"/>
      <c r="G297" s="83"/>
      <c r="H297" s="174"/>
      <c r="I297" s="101"/>
      <c r="J297" s="83"/>
    </row>
    <row r="298" spans="1:10">
      <c r="A298" s="348"/>
      <c r="B298" s="1" t="s">
        <v>557</v>
      </c>
      <c r="C298" s="83"/>
      <c r="D298" s="181" t="s">
        <v>577</v>
      </c>
      <c r="E298" s="172"/>
      <c r="F298" s="182"/>
      <c r="G298" s="83"/>
      <c r="H298" s="174"/>
      <c r="I298" s="101">
        <v>10</v>
      </c>
      <c r="J298" s="83" t="s">
        <v>231</v>
      </c>
    </row>
    <row r="299" spans="1:10">
      <c r="A299" s="348"/>
      <c r="C299" s="83"/>
      <c r="D299" s="181"/>
      <c r="E299" s="172"/>
      <c r="F299" s="182"/>
      <c r="G299" s="83"/>
      <c r="H299" s="174"/>
      <c r="I299" s="101"/>
      <c r="J299" s="83"/>
    </row>
    <row r="300" spans="1:10">
      <c r="A300" s="348">
        <v>5</v>
      </c>
      <c r="B300" s="1" t="s">
        <v>578</v>
      </c>
      <c r="C300" s="83"/>
      <c r="D300" s="181"/>
      <c r="E300" s="172"/>
      <c r="F300" s="182"/>
      <c r="G300" s="83"/>
      <c r="H300" s="174"/>
      <c r="I300" s="197"/>
      <c r="J300" s="83"/>
    </row>
    <row r="301" spans="1:10">
      <c r="A301" s="348"/>
      <c r="B301" s="1" t="s">
        <v>557</v>
      </c>
      <c r="C301" s="83"/>
      <c r="D301" s="181" t="s">
        <v>579</v>
      </c>
      <c r="E301" s="172"/>
      <c r="F301" s="182"/>
      <c r="G301" s="83"/>
      <c r="H301" s="174"/>
      <c r="I301" s="197">
        <v>19</v>
      </c>
      <c r="J301" s="83" t="s">
        <v>231</v>
      </c>
    </row>
    <row r="302" spans="1:10">
      <c r="A302" s="348"/>
      <c r="C302" s="83"/>
      <c r="D302" s="181"/>
      <c r="E302" s="172"/>
      <c r="F302" s="182"/>
      <c r="G302" s="83"/>
      <c r="H302" s="174"/>
      <c r="I302" s="197"/>
      <c r="J302" s="198"/>
    </row>
    <row r="303" spans="1:10">
      <c r="A303" s="348">
        <v>6</v>
      </c>
      <c r="B303" s="1" t="s">
        <v>580</v>
      </c>
      <c r="C303" s="83"/>
      <c r="D303" s="181"/>
      <c r="E303" s="172"/>
      <c r="F303" s="182"/>
      <c r="G303" s="83"/>
      <c r="H303" s="174"/>
      <c r="I303" s="101"/>
      <c r="J303" s="83"/>
    </row>
    <row r="304" spans="1:10">
      <c r="A304" s="348"/>
      <c r="C304" s="83"/>
      <c r="D304" s="181" t="s">
        <v>581</v>
      </c>
      <c r="E304" s="172"/>
      <c r="F304" s="182"/>
      <c r="G304" s="83"/>
      <c r="H304" s="174"/>
      <c r="I304" s="101">
        <v>15</v>
      </c>
      <c r="J304" s="83" t="s">
        <v>231</v>
      </c>
    </row>
    <row r="305" spans="1:10">
      <c r="A305" s="348"/>
      <c r="C305" s="83"/>
      <c r="D305" s="181"/>
      <c r="E305" s="172"/>
      <c r="F305" s="182"/>
      <c r="G305" s="83"/>
      <c r="H305" s="174"/>
      <c r="I305" s="101"/>
      <c r="J305" s="83"/>
    </row>
    <row r="306" spans="1:10">
      <c r="A306" s="348">
        <v>7</v>
      </c>
      <c r="B306" s="1" t="s">
        <v>582</v>
      </c>
      <c r="C306" s="83"/>
      <c r="D306" s="181"/>
      <c r="E306" s="172"/>
      <c r="F306" s="182"/>
      <c r="G306" s="83"/>
      <c r="H306" s="174"/>
      <c r="I306" s="197"/>
      <c r="J306" s="198"/>
    </row>
    <row r="307" spans="1:10">
      <c r="A307" s="348"/>
      <c r="C307" s="83"/>
      <c r="D307" s="181" t="s">
        <v>330</v>
      </c>
      <c r="E307" s="172"/>
      <c r="F307" s="182"/>
      <c r="G307" s="83"/>
      <c r="H307" s="174"/>
      <c r="I307" s="197">
        <v>1</v>
      </c>
      <c r="J307" s="198" t="s">
        <v>245</v>
      </c>
    </row>
    <row r="308" spans="1:10">
      <c r="A308" s="348"/>
      <c r="C308" s="83"/>
      <c r="D308" s="181"/>
      <c r="E308" s="172"/>
      <c r="F308" s="182"/>
      <c r="G308" s="83"/>
      <c r="H308" s="169"/>
      <c r="I308" s="184"/>
      <c r="J308" s="83"/>
    </row>
    <row r="309" spans="1:10">
      <c r="A309" s="348"/>
      <c r="C309" s="83"/>
      <c r="D309" s="181"/>
      <c r="E309" s="172"/>
      <c r="F309" s="182"/>
      <c r="G309" s="83"/>
      <c r="H309" s="169"/>
      <c r="I309" s="184"/>
      <c r="J309" s="83"/>
    </row>
    <row r="310" spans="1:10">
      <c r="A310" s="188"/>
      <c r="B310" s="189"/>
      <c r="C310" s="308"/>
      <c r="D310" s="308"/>
      <c r="E310" s="308"/>
      <c r="F310" s="308"/>
      <c r="G310" s="308"/>
      <c r="H310" s="349"/>
      <c r="I310" s="308"/>
      <c r="J310" s="355"/>
    </row>
    <row r="311" spans="1:10">
      <c r="A311" s="351"/>
      <c r="B311" s="170" t="s">
        <v>312</v>
      </c>
      <c r="C311" s="186"/>
      <c r="D311" s="186"/>
      <c r="E311" s="186"/>
      <c r="F311" s="186" t="s">
        <v>313</v>
      </c>
      <c r="G311" s="186"/>
      <c r="H311" s="170"/>
      <c r="I311" s="186"/>
      <c r="J311" s="350"/>
    </row>
    <row r="312" spans="1:10">
      <c r="A312" s="351"/>
      <c r="B312" s="172"/>
      <c r="C312" s="186"/>
      <c r="D312" s="186"/>
      <c r="E312" s="186"/>
      <c r="F312" s="195" t="s">
        <v>391</v>
      </c>
      <c r="G312" s="186"/>
      <c r="H312" s="170"/>
      <c r="I312" s="186"/>
      <c r="J312" s="350"/>
    </row>
    <row r="313" spans="1:10">
      <c r="A313" s="351"/>
      <c r="B313" s="172"/>
      <c r="C313" s="186"/>
      <c r="D313" s="186"/>
      <c r="E313" s="186"/>
      <c r="F313" s="185" t="s">
        <v>314</v>
      </c>
      <c r="G313" s="186"/>
      <c r="H313" s="170"/>
      <c r="I313" s="186"/>
      <c r="J313" s="350"/>
    </row>
    <row r="314" spans="1:10">
      <c r="A314" s="186"/>
      <c r="B314" s="83"/>
      <c r="C314" s="83"/>
      <c r="D314" s="83"/>
      <c r="E314" s="83"/>
      <c r="F314" s="83"/>
      <c r="G314" s="83"/>
      <c r="H314" s="169"/>
      <c r="I314" s="169"/>
      <c r="J314" s="83"/>
    </row>
    <row r="315" spans="1:10">
      <c r="A315" s="186"/>
      <c r="B315" s="83"/>
      <c r="C315" s="83"/>
      <c r="D315" s="83"/>
      <c r="E315" s="83"/>
      <c r="F315" s="83"/>
      <c r="G315" s="83"/>
      <c r="H315" s="174"/>
      <c r="I315" s="197"/>
      <c r="J315" s="198"/>
    </row>
    <row r="316" spans="1:10">
      <c r="A316" s="186"/>
      <c r="B316" s="83"/>
      <c r="C316" s="83"/>
      <c r="D316" s="83"/>
      <c r="E316" s="83"/>
      <c r="F316" s="83"/>
      <c r="G316" s="83"/>
      <c r="H316" s="169"/>
      <c r="I316" s="169"/>
      <c r="J316" s="83"/>
    </row>
    <row r="317" spans="1:10">
      <c r="A317" s="186"/>
      <c r="B317" s="83"/>
      <c r="C317" s="83"/>
      <c r="D317" s="83"/>
      <c r="E317" s="83"/>
      <c r="F317" s="83"/>
      <c r="G317" s="83"/>
      <c r="H317" s="169"/>
      <c r="I317" s="169"/>
      <c r="J317" s="83"/>
    </row>
    <row r="318" spans="1:10">
      <c r="A318" s="186"/>
      <c r="B318" s="83"/>
      <c r="C318" s="83"/>
      <c r="D318" s="83"/>
      <c r="E318" s="83"/>
      <c r="F318" s="83"/>
      <c r="G318" s="83"/>
      <c r="H318" s="169"/>
      <c r="I318" s="169"/>
      <c r="J318" s="83"/>
    </row>
    <row r="319" spans="1:10">
      <c r="A319" s="186"/>
      <c r="B319" s="83"/>
      <c r="C319" s="83"/>
      <c r="D319" s="83"/>
      <c r="E319" s="83"/>
      <c r="F319" s="83"/>
      <c r="G319" s="83"/>
      <c r="H319" s="169"/>
      <c r="I319" s="169"/>
      <c r="J319" s="83"/>
    </row>
    <row r="320" spans="1:10">
      <c r="A320" s="186"/>
      <c r="B320" s="83"/>
      <c r="C320" s="83"/>
      <c r="D320" s="83"/>
      <c r="E320" s="83"/>
      <c r="F320" s="83"/>
      <c r="G320" s="83"/>
      <c r="H320" s="174"/>
      <c r="I320" s="197"/>
      <c r="J320" s="198"/>
    </row>
    <row r="321" spans="1:10">
      <c r="A321" s="186"/>
      <c r="B321" s="83"/>
      <c r="C321" s="83"/>
      <c r="D321" s="83"/>
      <c r="E321" s="83"/>
      <c r="F321" s="83"/>
      <c r="G321" s="83"/>
      <c r="H321" s="169"/>
      <c r="I321" s="169"/>
      <c r="J321" s="83"/>
    </row>
    <row r="322" spans="1:10">
      <c r="A322" s="186"/>
      <c r="B322" s="202"/>
      <c r="C322" s="83"/>
      <c r="D322" s="83"/>
      <c r="E322" s="83"/>
      <c r="F322" s="83"/>
      <c r="G322" s="83"/>
      <c r="H322" s="169"/>
      <c r="I322" s="169"/>
      <c r="J322" s="83"/>
    </row>
    <row r="323" spans="1:10">
      <c r="A323" s="186"/>
      <c r="B323" s="202"/>
      <c r="C323" s="83"/>
      <c r="D323" s="83"/>
      <c r="E323" s="83"/>
      <c r="F323" s="83"/>
      <c r="G323" s="83"/>
      <c r="H323" s="169"/>
      <c r="I323" s="169"/>
      <c r="J323" s="83"/>
    </row>
    <row r="324" spans="1:10">
      <c r="A324" s="186"/>
      <c r="B324" s="202"/>
      <c r="C324" s="83"/>
      <c r="D324" s="83"/>
      <c r="E324" s="83"/>
      <c r="F324" s="83"/>
      <c r="G324" s="83"/>
      <c r="H324" s="169"/>
      <c r="I324" s="169"/>
      <c r="J324" s="83"/>
    </row>
    <row r="325" spans="1:10">
      <c r="A325" s="186"/>
      <c r="B325" s="83"/>
      <c r="C325" s="83"/>
      <c r="D325" s="83"/>
      <c r="E325" s="83"/>
      <c r="F325" s="83"/>
      <c r="G325" s="83"/>
      <c r="H325" s="174"/>
      <c r="I325" s="197"/>
      <c r="J325" s="198"/>
    </row>
    <row r="326" spans="1:10">
      <c r="A326" s="186"/>
      <c r="B326" s="83"/>
      <c r="C326" s="83"/>
      <c r="D326" s="83"/>
      <c r="E326" s="83"/>
      <c r="F326" s="83"/>
      <c r="G326" s="83"/>
      <c r="H326" s="169"/>
      <c r="I326" s="169"/>
      <c r="J326" s="83"/>
    </row>
    <row r="327" spans="1:10">
      <c r="A327" s="186"/>
      <c r="B327" s="203"/>
      <c r="C327" s="83"/>
      <c r="D327" s="83"/>
      <c r="E327" s="83"/>
      <c r="F327" s="83"/>
      <c r="G327" s="83"/>
      <c r="H327" s="169"/>
      <c r="I327" s="169"/>
      <c r="J327" s="83"/>
    </row>
    <row r="328" spans="1:10">
      <c r="A328" s="186"/>
      <c r="B328" s="203"/>
      <c r="C328" s="83"/>
      <c r="D328" s="83"/>
      <c r="E328" s="83"/>
      <c r="F328" s="83"/>
      <c r="G328" s="83"/>
      <c r="H328" s="169"/>
      <c r="I328" s="169"/>
      <c r="J328" s="83"/>
    </row>
    <row r="329" spans="1:10">
      <c r="A329" s="186"/>
      <c r="B329" s="202"/>
      <c r="C329" s="83"/>
      <c r="D329" s="83"/>
      <c r="E329" s="83"/>
      <c r="F329" s="83"/>
      <c r="G329" s="83"/>
      <c r="H329" s="169"/>
      <c r="I329" s="169"/>
      <c r="J329" s="83"/>
    </row>
    <row r="330" spans="1:10">
      <c r="A330" s="186"/>
      <c r="B330" s="202"/>
      <c r="C330" s="83"/>
      <c r="D330" s="83"/>
      <c r="E330" s="83"/>
      <c r="F330" s="83"/>
      <c r="G330" s="83"/>
      <c r="H330" s="169"/>
      <c r="I330" s="169"/>
      <c r="J330" s="83"/>
    </row>
    <row r="331" spans="1:10">
      <c r="A331" s="186"/>
      <c r="B331" s="202"/>
      <c r="C331" s="83"/>
      <c r="D331" s="83"/>
      <c r="E331" s="83"/>
      <c r="F331" s="83"/>
      <c r="G331" s="83"/>
      <c r="H331" s="169"/>
      <c r="I331" s="169"/>
      <c r="J331" s="83"/>
    </row>
    <row r="332" spans="1:10">
      <c r="A332" s="186"/>
      <c r="B332" s="202"/>
      <c r="C332" s="83"/>
      <c r="D332" s="83"/>
      <c r="E332" s="83"/>
      <c r="F332" s="83"/>
      <c r="G332" s="83"/>
      <c r="H332" s="174"/>
      <c r="I332" s="197"/>
      <c r="J332" s="198"/>
    </row>
    <row r="333" spans="1:10">
      <c r="A333" s="186"/>
      <c r="B333" s="83"/>
      <c r="C333" s="83"/>
      <c r="D333" s="83"/>
      <c r="E333" s="83"/>
      <c r="F333" s="83"/>
      <c r="G333" s="83"/>
      <c r="H333" s="169"/>
      <c r="I333" s="169"/>
      <c r="J333" s="83"/>
    </row>
    <row r="334" spans="1:10">
      <c r="A334" s="83"/>
      <c r="B334" s="83"/>
      <c r="C334" s="83"/>
      <c r="D334" s="83"/>
      <c r="E334" s="83"/>
      <c r="F334" s="83"/>
      <c r="G334" s="83"/>
      <c r="H334" s="169"/>
      <c r="I334" s="169"/>
      <c r="J334" s="83"/>
    </row>
    <row r="335" spans="1:10">
      <c r="A335" s="83"/>
      <c r="B335" s="83"/>
      <c r="C335" s="83"/>
      <c r="D335" s="83"/>
      <c r="E335" s="83"/>
      <c r="F335" s="83"/>
      <c r="G335" s="83"/>
      <c r="H335" s="169"/>
      <c r="I335" s="169"/>
      <c r="J335" s="83"/>
    </row>
    <row r="336" spans="1:10">
      <c r="A336" s="83"/>
      <c r="B336" s="83"/>
      <c r="C336" s="83"/>
      <c r="D336" s="83"/>
      <c r="E336" s="83"/>
      <c r="F336" s="83"/>
      <c r="G336" s="83"/>
      <c r="H336" s="169"/>
      <c r="I336" s="169"/>
      <c r="J336" s="83"/>
    </row>
    <row r="337" spans="1:10">
      <c r="A337" s="83"/>
      <c r="B337" s="83"/>
      <c r="C337" s="83"/>
      <c r="D337" s="83"/>
      <c r="E337" s="83"/>
      <c r="F337" s="83"/>
      <c r="G337" s="83"/>
      <c r="H337" s="169"/>
      <c r="I337" s="169"/>
      <c r="J337" s="83"/>
    </row>
    <row r="338" spans="1:10">
      <c r="A338" s="83"/>
      <c r="B338" s="83"/>
      <c r="C338" s="83"/>
      <c r="D338" s="83"/>
      <c r="E338" s="83"/>
      <c r="F338" s="83"/>
      <c r="G338" s="83"/>
      <c r="H338" s="169"/>
      <c r="I338" s="169"/>
      <c r="J338" s="83"/>
    </row>
    <row r="339" spans="1:10">
      <c r="A339" s="83"/>
      <c r="B339" s="83"/>
      <c r="C339" s="83"/>
      <c r="D339" s="83"/>
      <c r="E339" s="83"/>
      <c r="F339" s="83"/>
      <c r="G339" s="83"/>
      <c r="H339" s="169"/>
      <c r="I339" s="169"/>
      <c r="J339" s="83"/>
    </row>
    <row r="340" spans="1:10">
      <c r="A340" s="83"/>
      <c r="B340" s="83"/>
      <c r="C340" s="83"/>
      <c r="D340" s="83"/>
      <c r="E340" s="83"/>
      <c r="F340" s="83"/>
      <c r="G340" s="83"/>
      <c r="H340" s="169"/>
      <c r="I340" s="169"/>
      <c r="J340" s="83"/>
    </row>
    <row r="341" spans="1:10">
      <c r="A341" s="83"/>
      <c r="B341" s="83"/>
      <c r="C341" s="83"/>
      <c r="D341" s="83"/>
      <c r="E341" s="83"/>
      <c r="F341" s="83"/>
      <c r="G341" s="83"/>
      <c r="H341" s="169"/>
      <c r="I341" s="169"/>
      <c r="J341" s="83"/>
    </row>
    <row r="342" spans="1:10">
      <c r="A342" s="83"/>
      <c r="B342" s="83"/>
      <c r="C342" s="83"/>
      <c r="D342" s="83"/>
      <c r="E342" s="83"/>
      <c r="F342" s="83"/>
      <c r="G342" s="83"/>
      <c r="H342" s="169"/>
      <c r="I342" s="169"/>
      <c r="J342" s="83"/>
    </row>
    <row r="343" spans="1:10">
      <c r="A343" s="83"/>
      <c r="B343" s="83"/>
      <c r="C343" s="83"/>
      <c r="D343" s="83"/>
      <c r="E343" s="83"/>
      <c r="F343" s="83"/>
      <c r="G343" s="83"/>
      <c r="H343" s="169"/>
      <c r="I343" s="169"/>
      <c r="J343" s="83"/>
    </row>
    <row r="344" spans="1:10">
      <c r="A344" s="83"/>
      <c r="B344" s="83"/>
      <c r="C344" s="83"/>
      <c r="D344" s="83"/>
      <c r="E344" s="83"/>
      <c r="F344" s="83"/>
      <c r="G344" s="83"/>
      <c r="H344" s="169"/>
      <c r="I344" s="169"/>
      <c r="J344" s="83"/>
    </row>
  </sheetData>
  <mergeCells count="2">
    <mergeCell ref="C1:K3"/>
    <mergeCell ref="A1:B1"/>
  </mergeCells>
  <phoneticPr fontId="0" type="noConversion"/>
  <pageMargins left="0.5" right="0.25" top="0.75" bottom="0.25" header="0.5" footer="0.5"/>
  <pageSetup paperSize="9" scale="98" orientation="portrait" verticalDpi="200" r:id="rId1"/>
  <headerFooter alignWithMargins="0">
    <oddHeader>&amp;RPage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86"/>
  <sheetViews>
    <sheetView view="pageBreakPreview" zoomScaleSheetLayoutView="100" workbookViewId="0">
      <selection activeCell="D7" sqref="D7"/>
    </sheetView>
  </sheetViews>
  <sheetFormatPr defaultRowHeight="12.75"/>
  <cols>
    <col min="1" max="1" width="5" style="102" customWidth="1"/>
    <col min="2" max="2" width="19.5703125" style="102" customWidth="1"/>
    <col min="3" max="3" width="9.7109375" style="102" customWidth="1"/>
    <col min="4" max="5" width="9.5703125" style="102" customWidth="1"/>
    <col min="6" max="6" width="9.85546875" style="102" customWidth="1"/>
    <col min="7" max="7" width="11.85546875" style="102" hidden="1" customWidth="1"/>
    <col min="8" max="8" width="9.7109375" style="102" hidden="1" customWidth="1"/>
    <col min="9" max="9" width="6.140625" style="102" hidden="1" customWidth="1"/>
    <col min="10" max="10" width="12.140625" style="102" hidden="1" customWidth="1"/>
    <col min="11" max="11" width="10" style="102" customWidth="1"/>
    <col min="12" max="12" width="4.28515625" style="102" customWidth="1"/>
    <col min="13" max="13" width="8" style="107" customWidth="1"/>
    <col min="14" max="14" width="10.140625" style="102" customWidth="1"/>
    <col min="15" max="15" width="7.42578125" style="107" customWidth="1"/>
    <col min="16" max="16" width="9.140625" style="102" customWidth="1"/>
    <col min="17" max="17" width="7.140625" style="107" customWidth="1"/>
    <col min="18" max="18" width="8.85546875" style="102" customWidth="1"/>
    <col min="19" max="19" width="7.5703125" style="107" customWidth="1"/>
    <col min="20" max="20" width="8.140625" style="102" customWidth="1"/>
    <col min="21" max="21" width="9.28515625" style="102" customWidth="1"/>
    <col min="22" max="22" width="0.7109375" style="102" hidden="1" customWidth="1"/>
    <col min="23" max="23" width="4.42578125" style="102" hidden="1" customWidth="1"/>
    <col min="24" max="24" width="9.140625" style="102" hidden="1" customWidth="1"/>
    <col min="25" max="16384" width="9.140625" style="102"/>
  </cols>
  <sheetData>
    <row r="1" spans="1:22" ht="30.75" customHeight="1">
      <c r="E1" s="103"/>
      <c r="F1" s="467" t="s">
        <v>81</v>
      </c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  <c r="R1" s="103"/>
      <c r="S1" s="103"/>
      <c r="T1" s="103"/>
      <c r="U1" s="103"/>
    </row>
    <row r="2" spans="1:22" ht="14.25" customHeight="1">
      <c r="E2" s="103"/>
      <c r="F2" s="104"/>
      <c r="G2" s="103"/>
      <c r="H2" s="103"/>
      <c r="I2" s="103"/>
      <c r="J2" s="103"/>
      <c r="M2" s="103"/>
      <c r="N2" s="103"/>
      <c r="O2" s="103"/>
      <c r="P2" s="103"/>
      <c r="Q2" s="103"/>
      <c r="R2" s="103"/>
      <c r="S2" s="103"/>
      <c r="T2" s="103"/>
      <c r="U2" s="103"/>
    </row>
    <row r="3" spans="1:22" ht="15" customHeight="1">
      <c r="B3" s="105" t="s">
        <v>24</v>
      </c>
      <c r="C3" s="462" t="s">
        <v>329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2"/>
    </row>
    <row r="4" spans="1:22" ht="25.5" customHeight="1">
      <c r="B4" s="105"/>
      <c r="C4" s="462"/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462"/>
      <c r="P4" s="462"/>
      <c r="Q4" s="462"/>
      <c r="R4" s="462"/>
      <c r="S4" s="462"/>
      <c r="T4" s="462"/>
      <c r="U4" s="462"/>
    </row>
    <row r="5" spans="1:22">
      <c r="A5" s="106"/>
      <c r="B5" s="106"/>
      <c r="C5" s="106"/>
      <c r="D5" s="106"/>
    </row>
    <row r="6" spans="1:22" ht="16.5" customHeight="1">
      <c r="A6" s="468" t="s">
        <v>82</v>
      </c>
      <c r="B6" s="463" t="s">
        <v>83</v>
      </c>
      <c r="C6" s="464"/>
      <c r="D6" s="459" t="s">
        <v>84</v>
      </c>
      <c r="E6" s="460"/>
      <c r="F6" s="461"/>
      <c r="G6" s="474" t="s">
        <v>85</v>
      </c>
      <c r="H6" s="474" t="s">
        <v>86</v>
      </c>
      <c r="I6" s="108"/>
      <c r="J6" s="108"/>
      <c r="K6" s="468" t="s">
        <v>87</v>
      </c>
      <c r="L6" s="468"/>
      <c r="M6" s="463" t="s">
        <v>88</v>
      </c>
      <c r="N6" s="464"/>
      <c r="O6" s="463" t="s">
        <v>89</v>
      </c>
      <c r="P6" s="464"/>
      <c r="Q6" s="463" t="s">
        <v>90</v>
      </c>
      <c r="R6" s="464"/>
      <c r="S6" s="463" t="s">
        <v>91</v>
      </c>
      <c r="T6" s="464"/>
      <c r="U6" s="468" t="s">
        <v>92</v>
      </c>
      <c r="V6" s="470" t="s">
        <v>93</v>
      </c>
    </row>
    <row r="7" spans="1:22" ht="28.5" customHeight="1">
      <c r="A7" s="473"/>
      <c r="B7" s="465"/>
      <c r="C7" s="466"/>
      <c r="D7" s="167" t="s">
        <v>141</v>
      </c>
      <c r="E7" s="167" t="s">
        <v>146</v>
      </c>
      <c r="F7" s="167" t="s">
        <v>142</v>
      </c>
      <c r="G7" s="475"/>
      <c r="H7" s="475"/>
      <c r="I7" s="108"/>
      <c r="J7" s="108" t="s">
        <v>86</v>
      </c>
      <c r="K7" s="469"/>
      <c r="L7" s="469"/>
      <c r="M7" s="465"/>
      <c r="N7" s="466"/>
      <c r="O7" s="465"/>
      <c r="P7" s="466"/>
      <c r="Q7" s="465"/>
      <c r="R7" s="466"/>
      <c r="S7" s="465"/>
      <c r="T7" s="466"/>
      <c r="U7" s="469"/>
      <c r="V7" s="471"/>
    </row>
    <row r="8" spans="1:22" ht="25.5" customHeight="1">
      <c r="A8" s="168"/>
      <c r="B8" s="109"/>
      <c r="C8" s="110"/>
      <c r="D8" s="112" t="s">
        <v>94</v>
      </c>
      <c r="E8" s="112" t="s">
        <v>94</v>
      </c>
      <c r="F8" s="112" t="s">
        <v>94</v>
      </c>
      <c r="G8" s="112" t="s">
        <v>94</v>
      </c>
      <c r="H8" s="112" t="s">
        <v>94</v>
      </c>
      <c r="I8" s="112" t="s">
        <v>94</v>
      </c>
      <c r="J8" s="112" t="s">
        <v>94</v>
      </c>
      <c r="K8" s="112" t="s">
        <v>94</v>
      </c>
      <c r="L8" s="112"/>
      <c r="M8" s="108" t="s">
        <v>95</v>
      </c>
      <c r="N8" s="111" t="s">
        <v>96</v>
      </c>
      <c r="O8" s="108" t="s">
        <v>95</v>
      </c>
      <c r="P8" s="111" t="s">
        <v>97</v>
      </c>
      <c r="Q8" s="108" t="s">
        <v>95</v>
      </c>
      <c r="R8" s="108" t="s">
        <v>94</v>
      </c>
      <c r="S8" s="108" t="s">
        <v>95</v>
      </c>
      <c r="T8" s="111" t="s">
        <v>97</v>
      </c>
      <c r="U8" s="111" t="s">
        <v>98</v>
      </c>
      <c r="V8" s="108" t="s">
        <v>94</v>
      </c>
    </row>
    <row r="9" spans="1:22" s="117" customFormat="1" ht="15" customHeight="1">
      <c r="A9" s="113"/>
      <c r="B9" s="113"/>
      <c r="C9" s="114"/>
      <c r="D9" s="114"/>
      <c r="E9" s="115"/>
      <c r="F9" s="115"/>
      <c r="G9" s="115"/>
      <c r="H9" s="115"/>
      <c r="I9" s="115"/>
      <c r="J9" s="115"/>
      <c r="K9" s="115"/>
      <c r="L9" s="115"/>
      <c r="M9" s="116"/>
      <c r="N9" s="115"/>
      <c r="O9" s="116"/>
      <c r="P9" s="115"/>
      <c r="Q9" s="116"/>
      <c r="R9" s="115"/>
      <c r="S9" s="116"/>
      <c r="T9" s="115"/>
      <c r="U9" s="115"/>
      <c r="V9" s="115"/>
    </row>
    <row r="10" spans="1:22">
      <c r="A10" s="118">
        <v>1</v>
      </c>
      <c r="B10" s="119" t="s">
        <v>105</v>
      </c>
      <c r="C10" s="120"/>
      <c r="D10" s="121" t="e">
        <f>Abs!#REF!</f>
        <v>#REF!</v>
      </c>
      <c r="E10" s="121">
        <v>0</v>
      </c>
      <c r="F10" s="121">
        <v>0</v>
      </c>
      <c r="G10" s="121">
        <v>0</v>
      </c>
      <c r="H10" s="121">
        <v>0</v>
      </c>
      <c r="I10" s="121">
        <v>0</v>
      </c>
      <c r="J10" s="121">
        <v>0</v>
      </c>
      <c r="K10" s="122">
        <v>4508</v>
      </c>
      <c r="L10" s="122" t="s">
        <v>36</v>
      </c>
      <c r="M10" s="123">
        <v>9.6000000000000002E-2</v>
      </c>
      <c r="N10" s="124">
        <f>ROUND(SUM(K10*M10),)</f>
        <v>433</v>
      </c>
      <c r="O10" s="123">
        <v>0.48</v>
      </c>
      <c r="P10" s="124">
        <f>ROUND(SUM(K10*O10),)</f>
        <v>2164</v>
      </c>
      <c r="Q10" s="123">
        <v>0.96</v>
      </c>
      <c r="R10" s="124">
        <f>SUM(K10*Q10)</f>
        <v>4327.68</v>
      </c>
      <c r="S10" s="125" t="s">
        <v>100</v>
      </c>
      <c r="T10" s="126" t="s">
        <v>100</v>
      </c>
      <c r="U10" s="126" t="s">
        <v>100</v>
      </c>
      <c r="V10" s="126" t="s">
        <v>100</v>
      </c>
    </row>
    <row r="11" spans="1:22">
      <c r="A11" s="118">
        <v>2</v>
      </c>
      <c r="B11" s="119" t="s">
        <v>117</v>
      </c>
      <c r="C11" s="120"/>
      <c r="D11" s="121">
        <v>3928</v>
      </c>
      <c r="E11" s="121" t="e">
        <f>Abs!#REF!</f>
        <v>#REF!</v>
      </c>
      <c r="F11" s="121">
        <v>0</v>
      </c>
      <c r="G11" s="121">
        <v>0</v>
      </c>
      <c r="H11" s="121">
        <v>0</v>
      </c>
      <c r="I11" s="121">
        <v>0</v>
      </c>
      <c r="J11" s="121">
        <v>0</v>
      </c>
      <c r="K11" s="122">
        <v>3713</v>
      </c>
      <c r="L11" s="122" t="s">
        <v>36</v>
      </c>
      <c r="M11" s="123">
        <v>7.8E-2</v>
      </c>
      <c r="N11" s="124">
        <f>SUM(K11*M11)</f>
        <v>289.61399999999998</v>
      </c>
      <c r="O11" s="123">
        <v>0.49</v>
      </c>
      <c r="P11" s="124">
        <f>SUM(K11*O11)</f>
        <v>1819.37</v>
      </c>
      <c r="Q11" s="123">
        <v>0.98</v>
      </c>
      <c r="R11" s="124">
        <f>SUM(K11*Q11)</f>
        <v>3638.74</v>
      </c>
      <c r="S11" s="125" t="s">
        <v>100</v>
      </c>
      <c r="T11" s="126" t="s">
        <v>100</v>
      </c>
      <c r="U11" s="126" t="s">
        <v>100</v>
      </c>
      <c r="V11" s="126" t="s">
        <v>100</v>
      </c>
    </row>
    <row r="12" spans="1:22">
      <c r="A12" s="118">
        <v>3</v>
      </c>
      <c r="B12" s="119" t="s">
        <v>101</v>
      </c>
      <c r="C12" s="120"/>
      <c r="D12" s="121" t="e">
        <f>Abs!#REF!</f>
        <v>#REF!</v>
      </c>
      <c r="E12" s="121" t="e">
        <f>Abs!#REF!</f>
        <v>#REF!</v>
      </c>
      <c r="F12" s="121" t="e">
        <f>Abs!#REF!</f>
        <v>#REF!</v>
      </c>
      <c r="G12" s="121">
        <v>0</v>
      </c>
      <c r="H12" s="121">
        <v>0</v>
      </c>
      <c r="I12" s="121">
        <v>0</v>
      </c>
      <c r="J12" s="121">
        <v>0</v>
      </c>
      <c r="K12" s="122" t="e">
        <f>SUM(D12:J12)</f>
        <v>#REF!</v>
      </c>
      <c r="L12" s="122" t="s">
        <v>37</v>
      </c>
      <c r="M12" s="126" t="s">
        <v>100</v>
      </c>
      <c r="N12" s="126" t="s">
        <v>100</v>
      </c>
      <c r="O12" s="126" t="s">
        <v>100</v>
      </c>
      <c r="P12" s="126" t="s">
        <v>100</v>
      </c>
      <c r="Q12" s="126" t="s">
        <v>100</v>
      </c>
      <c r="R12" s="126" t="s">
        <v>100</v>
      </c>
      <c r="S12" s="126" t="s">
        <v>100</v>
      </c>
      <c r="T12" s="126" t="s">
        <v>100</v>
      </c>
      <c r="U12" s="127" t="e">
        <f>SUM(K12)</f>
        <v>#REF!</v>
      </c>
      <c r="V12" s="128"/>
    </row>
    <row r="13" spans="1:22">
      <c r="A13" s="118">
        <v>4</v>
      </c>
      <c r="B13" s="119" t="s">
        <v>99</v>
      </c>
      <c r="C13" s="120"/>
      <c r="D13" s="121">
        <v>33401</v>
      </c>
      <c r="E13" s="121" t="e">
        <f>Abs!#REF!</f>
        <v>#REF!</v>
      </c>
      <c r="F13" s="121" t="e">
        <f>Abs!#REF!</f>
        <v>#REF!</v>
      </c>
      <c r="G13" s="121">
        <v>0</v>
      </c>
      <c r="H13" s="121">
        <v>0</v>
      </c>
      <c r="I13" s="121">
        <v>0</v>
      </c>
      <c r="J13" s="121">
        <v>0</v>
      </c>
      <c r="K13" s="122">
        <v>27565</v>
      </c>
      <c r="L13" s="122" t="s">
        <v>36</v>
      </c>
      <c r="M13" s="123">
        <v>0.17599999999999999</v>
      </c>
      <c r="N13" s="124">
        <f>SUM(K13*M13)</f>
        <v>4851.4399999999996</v>
      </c>
      <c r="O13" s="123">
        <v>0.44</v>
      </c>
      <c r="P13" s="124">
        <f>SUM(K13*O13)</f>
        <v>12128.6</v>
      </c>
      <c r="Q13" s="126" t="s">
        <v>100</v>
      </c>
      <c r="R13" s="126" t="s">
        <v>100</v>
      </c>
      <c r="S13" s="123">
        <v>0.88</v>
      </c>
      <c r="T13" s="124">
        <f>SUM(K13*S13)</f>
        <v>24257.200000000001</v>
      </c>
      <c r="U13" s="126" t="s">
        <v>100</v>
      </c>
      <c r="V13" s="126" t="s">
        <v>100</v>
      </c>
    </row>
    <row r="14" spans="1:22">
      <c r="A14" s="118">
        <v>5</v>
      </c>
      <c r="B14" s="119" t="s">
        <v>103</v>
      </c>
      <c r="C14" s="120"/>
      <c r="D14" s="121">
        <v>0</v>
      </c>
      <c r="E14" s="121" t="e">
        <f>Abs!#REF!</f>
        <v>#REF!</v>
      </c>
      <c r="F14" s="121" t="e">
        <f>Abs!#REF!</f>
        <v>#REF!</v>
      </c>
      <c r="G14" s="121">
        <v>0</v>
      </c>
      <c r="H14" s="121">
        <v>0</v>
      </c>
      <c r="I14" s="121">
        <v>0</v>
      </c>
      <c r="J14" s="121">
        <v>0</v>
      </c>
      <c r="K14" s="122">
        <v>1906</v>
      </c>
      <c r="L14" s="122" t="s">
        <v>36</v>
      </c>
      <c r="M14" s="129">
        <v>0.13</v>
      </c>
      <c r="N14" s="124">
        <f>ROUND(SUM(K14*M14),)</f>
        <v>248</v>
      </c>
      <c r="O14" s="129">
        <v>0.44469999999999998</v>
      </c>
      <c r="P14" s="124">
        <f>ROUND(SUM(K14*O14),)</f>
        <v>848</v>
      </c>
      <c r="Q14" s="126" t="s">
        <v>100</v>
      </c>
      <c r="R14" s="126" t="s">
        <v>100</v>
      </c>
      <c r="S14" s="129">
        <v>0.88939999999999997</v>
      </c>
      <c r="T14" s="124">
        <f>ROUND(SUM(K14*S14),)</f>
        <v>1695</v>
      </c>
      <c r="U14" s="126" t="s">
        <v>100</v>
      </c>
      <c r="V14" s="126" t="s">
        <v>100</v>
      </c>
    </row>
    <row r="15" spans="1:22">
      <c r="A15" s="118">
        <v>6</v>
      </c>
      <c r="B15" s="119" t="s">
        <v>127</v>
      </c>
      <c r="C15" s="120"/>
      <c r="D15" s="121">
        <v>0</v>
      </c>
      <c r="E15" s="121" t="e">
        <f>Abs!#REF!</f>
        <v>#REF!</v>
      </c>
      <c r="F15" s="121" t="e">
        <f>Abs!#REF!</f>
        <v>#REF!</v>
      </c>
      <c r="G15" s="121">
        <v>0</v>
      </c>
      <c r="H15" s="121">
        <v>0</v>
      </c>
      <c r="I15" s="121">
        <v>0</v>
      </c>
      <c r="J15" s="121">
        <v>0</v>
      </c>
      <c r="K15" s="122">
        <v>57796</v>
      </c>
      <c r="L15" s="122" t="s">
        <v>30</v>
      </c>
      <c r="M15" s="129">
        <v>5.3E-3</v>
      </c>
      <c r="N15" s="124">
        <f>SUM(K15*M15)</f>
        <v>306.31880000000001</v>
      </c>
      <c r="O15" s="129">
        <v>0.03</v>
      </c>
      <c r="P15" s="124">
        <f>SUM(K15*O15)</f>
        <v>1733.8799999999999</v>
      </c>
      <c r="Q15" s="126" t="s">
        <v>100</v>
      </c>
      <c r="R15" s="126" t="s">
        <v>100</v>
      </c>
      <c r="S15" s="126" t="s">
        <v>100</v>
      </c>
      <c r="T15" s="126" t="s">
        <v>100</v>
      </c>
      <c r="U15" s="126" t="s">
        <v>100</v>
      </c>
      <c r="V15" s="126" t="s">
        <v>100</v>
      </c>
    </row>
    <row r="16" spans="1:22">
      <c r="A16" s="118">
        <v>7</v>
      </c>
      <c r="B16" s="119" t="s">
        <v>137</v>
      </c>
      <c r="C16" s="120"/>
      <c r="D16" s="121">
        <v>0</v>
      </c>
      <c r="E16" s="121" t="e">
        <f>Abs!#REF!</f>
        <v>#REF!</v>
      </c>
      <c r="F16" s="121" t="e">
        <f>Abs!#REF!</f>
        <v>#REF!</v>
      </c>
      <c r="G16" s="121">
        <v>0</v>
      </c>
      <c r="H16" s="121">
        <v>0</v>
      </c>
      <c r="I16" s="121">
        <v>0</v>
      </c>
      <c r="J16" s="121">
        <v>0</v>
      </c>
      <c r="K16" s="122">
        <v>57796</v>
      </c>
      <c r="L16" s="122" t="s">
        <v>30</v>
      </c>
      <c r="M16" s="129">
        <v>7.3000000000000001E-3</v>
      </c>
      <c r="N16" s="124">
        <f>SUM(K16*M16)</f>
        <v>421.91079999999999</v>
      </c>
      <c r="O16" s="129">
        <v>0.03</v>
      </c>
      <c r="P16" s="124">
        <f>SUM(K16*O16)</f>
        <v>1733.8799999999999</v>
      </c>
      <c r="Q16" s="126" t="s">
        <v>100</v>
      </c>
      <c r="R16" s="126" t="s">
        <v>100</v>
      </c>
      <c r="S16" s="126" t="s">
        <v>100</v>
      </c>
      <c r="T16" s="126" t="s">
        <v>100</v>
      </c>
      <c r="U16" s="126" t="s">
        <v>100</v>
      </c>
      <c r="V16" s="126" t="s">
        <v>100</v>
      </c>
    </row>
    <row r="17" spans="1:22">
      <c r="A17" s="118">
        <v>8</v>
      </c>
      <c r="B17" s="119" t="s">
        <v>104</v>
      </c>
      <c r="C17" s="120"/>
      <c r="D17" s="121" t="e">
        <f>Abs!#REF!</f>
        <v>#REF!</v>
      </c>
      <c r="E17" s="121">
        <v>0</v>
      </c>
      <c r="F17" s="121" t="e">
        <f>Abs!#REF!</f>
        <v>#REF!</v>
      </c>
      <c r="G17" s="121">
        <v>0</v>
      </c>
      <c r="H17" s="121">
        <v>0</v>
      </c>
      <c r="I17" s="121">
        <v>0</v>
      </c>
      <c r="J17" s="121">
        <v>0</v>
      </c>
      <c r="K17" s="122">
        <v>6020</v>
      </c>
      <c r="L17" s="122" t="s">
        <v>30</v>
      </c>
      <c r="M17" s="129">
        <v>1.14E-2</v>
      </c>
      <c r="N17" s="124">
        <f t="shared" ref="N17:N22" si="0">ROUND(SUM(K17*M17),)</f>
        <v>69</v>
      </c>
      <c r="O17" s="129">
        <v>5.5E-2</v>
      </c>
      <c r="P17" s="124">
        <f t="shared" ref="P17:P22" si="1">ROUND(SUM(K17*O17),)</f>
        <v>331</v>
      </c>
      <c r="Q17" s="126" t="s">
        <v>100</v>
      </c>
      <c r="R17" s="126" t="s">
        <v>100</v>
      </c>
      <c r="S17" s="126" t="s">
        <v>100</v>
      </c>
      <c r="T17" s="126" t="s">
        <v>100</v>
      </c>
      <c r="U17" s="126" t="s">
        <v>100</v>
      </c>
      <c r="V17" s="126" t="s">
        <v>100</v>
      </c>
    </row>
    <row r="18" spans="1:22">
      <c r="A18" s="118">
        <v>9</v>
      </c>
      <c r="B18" s="119" t="s">
        <v>109</v>
      </c>
      <c r="C18" s="120"/>
      <c r="D18" s="121">
        <v>0</v>
      </c>
      <c r="E18" s="121">
        <v>0</v>
      </c>
      <c r="F18" s="121" t="e">
        <f>Abs!#REF!</f>
        <v>#REF!</v>
      </c>
      <c r="G18" s="121">
        <v>0</v>
      </c>
      <c r="H18" s="121">
        <v>0</v>
      </c>
      <c r="I18" s="121">
        <v>0</v>
      </c>
      <c r="J18" s="121">
        <v>0</v>
      </c>
      <c r="K18" s="122">
        <v>3276</v>
      </c>
      <c r="L18" s="122" t="s">
        <v>30</v>
      </c>
      <c r="M18" s="123">
        <v>0.03</v>
      </c>
      <c r="N18" s="124">
        <f t="shared" si="0"/>
        <v>98</v>
      </c>
      <c r="O18" s="123">
        <v>7.3999999999999996E-2</v>
      </c>
      <c r="P18" s="124">
        <f t="shared" si="1"/>
        <v>242</v>
      </c>
      <c r="Q18" s="126" t="s">
        <v>100</v>
      </c>
      <c r="R18" s="126" t="s">
        <v>100</v>
      </c>
      <c r="S18" s="123">
        <v>0.14699999999999999</v>
      </c>
      <c r="T18" s="124">
        <f>ROUND(SUM(K18*S18),)</f>
        <v>482</v>
      </c>
      <c r="U18" s="126" t="s">
        <v>100</v>
      </c>
      <c r="V18" s="126" t="s">
        <v>100</v>
      </c>
    </row>
    <row r="19" spans="1:22">
      <c r="A19" s="118">
        <v>10</v>
      </c>
      <c r="B19" s="119" t="s">
        <v>102</v>
      </c>
      <c r="C19" s="120"/>
      <c r="D19" s="121">
        <v>497</v>
      </c>
      <c r="E19" s="121" t="e">
        <f>Abs!#REF!</f>
        <v>#REF!</v>
      </c>
      <c r="F19" s="121" t="e">
        <f>Abs!#REF!</f>
        <v>#REF!</v>
      </c>
      <c r="G19" s="121">
        <v>0</v>
      </c>
      <c r="H19" s="121">
        <v>0</v>
      </c>
      <c r="I19" s="121">
        <v>0</v>
      </c>
      <c r="J19" s="121">
        <v>0</v>
      </c>
      <c r="K19" s="122">
        <v>1352</v>
      </c>
      <c r="L19" s="122" t="s">
        <v>36</v>
      </c>
      <c r="M19" s="123">
        <v>0.13</v>
      </c>
      <c r="N19" s="124">
        <f t="shared" si="0"/>
        <v>176</v>
      </c>
      <c r="O19" s="123">
        <v>0.46</v>
      </c>
      <c r="P19" s="124">
        <f t="shared" si="1"/>
        <v>622</v>
      </c>
      <c r="Q19" s="126" t="s">
        <v>100</v>
      </c>
      <c r="R19" s="126" t="s">
        <v>100</v>
      </c>
      <c r="S19" s="123">
        <v>0.92</v>
      </c>
      <c r="T19" s="124">
        <f>ROUND(SUM(K19*S19),)</f>
        <v>1244</v>
      </c>
      <c r="U19" s="126" t="s">
        <v>100</v>
      </c>
      <c r="V19" s="126" t="s">
        <v>100</v>
      </c>
    </row>
    <row r="20" spans="1:22">
      <c r="A20" s="118">
        <v>11</v>
      </c>
      <c r="B20" s="119" t="s">
        <v>113</v>
      </c>
      <c r="C20" s="120"/>
      <c r="D20" s="121">
        <v>0</v>
      </c>
      <c r="E20" s="121" t="e">
        <f>Abs!#REF!</f>
        <v>#REF!</v>
      </c>
      <c r="F20" s="121" t="e">
        <f>Abs!#REF!</f>
        <v>#REF!</v>
      </c>
      <c r="G20" s="121">
        <v>0</v>
      </c>
      <c r="H20" s="121">
        <v>0</v>
      </c>
      <c r="I20" s="121">
        <v>0</v>
      </c>
      <c r="J20" s="121">
        <v>0</v>
      </c>
      <c r="K20" s="122" t="e">
        <f>SUM(D20:J20)</f>
        <v>#REF!</v>
      </c>
      <c r="L20" s="122" t="s">
        <v>30</v>
      </c>
      <c r="M20" s="129">
        <v>2.2599999999999999E-2</v>
      </c>
      <c r="N20" s="124" t="e">
        <f t="shared" si="0"/>
        <v>#REF!</v>
      </c>
      <c r="O20" s="123">
        <v>5.1999999999999998E-2</v>
      </c>
      <c r="P20" s="124" t="e">
        <f t="shared" si="1"/>
        <v>#REF!</v>
      </c>
      <c r="Q20" s="126" t="s">
        <v>100</v>
      </c>
      <c r="R20" s="126" t="s">
        <v>100</v>
      </c>
      <c r="S20" s="126" t="s">
        <v>100</v>
      </c>
      <c r="T20" s="126" t="s">
        <v>100</v>
      </c>
      <c r="U20" s="126" t="s">
        <v>100</v>
      </c>
      <c r="V20" s="126" t="s">
        <v>100</v>
      </c>
    </row>
    <row r="21" spans="1:22">
      <c r="A21" s="118">
        <v>12</v>
      </c>
      <c r="B21" s="119" t="s">
        <v>114</v>
      </c>
      <c r="C21" s="120"/>
      <c r="D21" s="121">
        <v>0</v>
      </c>
      <c r="E21" s="121" t="e">
        <f>Abs!#REF!</f>
        <v>#REF!</v>
      </c>
      <c r="F21" s="121" t="e">
        <f>Abs!#REF!</f>
        <v>#REF!</v>
      </c>
      <c r="G21" s="121">
        <v>0</v>
      </c>
      <c r="H21" s="121">
        <v>0</v>
      </c>
      <c r="I21" s="121">
        <v>0</v>
      </c>
      <c r="J21" s="121">
        <v>0</v>
      </c>
      <c r="K21" s="122" t="e">
        <f>SUM(D21:J21)</f>
        <v>#REF!</v>
      </c>
      <c r="L21" s="122" t="s">
        <v>30</v>
      </c>
      <c r="M21" s="129">
        <v>2.2599999999999999E-2</v>
      </c>
      <c r="N21" s="124" t="e">
        <f t="shared" si="0"/>
        <v>#REF!</v>
      </c>
      <c r="O21" s="123">
        <v>5.1999999999999998E-2</v>
      </c>
      <c r="P21" s="124" t="e">
        <f t="shared" si="1"/>
        <v>#REF!</v>
      </c>
      <c r="Q21" s="126" t="s">
        <v>100</v>
      </c>
      <c r="R21" s="126" t="s">
        <v>100</v>
      </c>
      <c r="S21" s="126" t="s">
        <v>100</v>
      </c>
      <c r="T21" s="126" t="s">
        <v>100</v>
      </c>
      <c r="U21" s="126" t="s">
        <v>100</v>
      </c>
      <c r="V21" s="126" t="s">
        <v>100</v>
      </c>
    </row>
    <row r="22" spans="1:22">
      <c r="A22" s="118">
        <v>13</v>
      </c>
      <c r="B22" s="119" t="s">
        <v>111</v>
      </c>
      <c r="C22" s="120"/>
      <c r="D22" s="121">
        <v>0</v>
      </c>
      <c r="E22" s="121" t="e">
        <f>Abs!#REF!</f>
        <v>#REF!</v>
      </c>
      <c r="F22" s="121" t="e">
        <f>Abs!#REF!</f>
        <v>#REF!</v>
      </c>
      <c r="G22" s="121">
        <v>0</v>
      </c>
      <c r="H22" s="121">
        <v>0</v>
      </c>
      <c r="I22" s="121">
        <v>0</v>
      </c>
      <c r="J22" s="121">
        <v>0</v>
      </c>
      <c r="K22" s="122" t="e">
        <f>SUM(D22:J22)</f>
        <v>#REF!</v>
      </c>
      <c r="L22" s="122" t="s">
        <v>30</v>
      </c>
      <c r="M22" s="129">
        <v>1.9E-2</v>
      </c>
      <c r="N22" s="124" t="e">
        <f t="shared" si="0"/>
        <v>#REF!</v>
      </c>
      <c r="O22" s="129">
        <v>0.05</v>
      </c>
      <c r="P22" s="124" t="e">
        <f t="shared" si="1"/>
        <v>#REF!</v>
      </c>
      <c r="Q22" s="126" t="s">
        <v>100</v>
      </c>
      <c r="R22" s="126" t="s">
        <v>100</v>
      </c>
      <c r="S22" s="126" t="s">
        <v>100</v>
      </c>
      <c r="T22" s="126" t="s">
        <v>100</v>
      </c>
      <c r="U22" s="126" t="s">
        <v>100</v>
      </c>
      <c r="V22" s="126" t="s">
        <v>100</v>
      </c>
    </row>
    <row r="23" spans="1:22" s="117" customFormat="1" ht="15" customHeight="1">
      <c r="A23" s="113"/>
      <c r="B23" s="113"/>
      <c r="C23" s="114"/>
      <c r="D23" s="114"/>
      <c r="E23" s="114"/>
      <c r="F23" s="114"/>
      <c r="G23" s="114"/>
      <c r="H23" s="114"/>
      <c r="I23" s="114"/>
      <c r="J23" s="114"/>
      <c r="K23" s="115"/>
      <c r="L23" s="115"/>
      <c r="M23" s="116"/>
      <c r="N23" s="115"/>
      <c r="O23" s="116"/>
      <c r="P23" s="115"/>
      <c r="Q23" s="116"/>
      <c r="R23" s="115"/>
      <c r="S23" s="116"/>
      <c r="T23" s="115"/>
      <c r="U23" s="115"/>
      <c r="V23" s="115"/>
    </row>
    <row r="24" spans="1:22" s="117" customFormat="1" ht="15" hidden="1" customHeight="1">
      <c r="A24" s="113"/>
      <c r="B24" s="113"/>
      <c r="C24" s="114"/>
      <c r="D24" s="114"/>
      <c r="E24" s="114"/>
      <c r="F24" s="114"/>
      <c r="G24" s="114"/>
      <c r="H24" s="114"/>
      <c r="I24" s="114"/>
      <c r="J24" s="114"/>
      <c r="K24" s="115"/>
      <c r="L24" s="115"/>
      <c r="M24" s="116"/>
      <c r="N24" s="115"/>
      <c r="O24" s="116"/>
      <c r="P24" s="115"/>
      <c r="Q24" s="116"/>
      <c r="R24" s="115"/>
      <c r="S24" s="116"/>
      <c r="T24" s="115"/>
      <c r="U24" s="115"/>
      <c r="V24" s="115"/>
    </row>
    <row r="25" spans="1:22" s="117" customFormat="1" ht="15" hidden="1" customHeight="1">
      <c r="A25" s="113"/>
      <c r="B25" s="113"/>
      <c r="C25" s="114"/>
      <c r="D25" s="114"/>
      <c r="E25" s="114"/>
      <c r="F25" s="114"/>
      <c r="G25" s="114"/>
      <c r="H25" s="114"/>
      <c r="I25" s="114"/>
      <c r="J25" s="114"/>
      <c r="K25" s="115"/>
      <c r="L25" s="115"/>
      <c r="M25" s="116"/>
      <c r="N25" s="115"/>
      <c r="O25" s="116"/>
      <c r="P25" s="115"/>
      <c r="Q25" s="116"/>
      <c r="R25" s="115"/>
      <c r="S25" s="116"/>
      <c r="T25" s="115"/>
      <c r="U25" s="115"/>
      <c r="V25" s="115"/>
    </row>
    <row r="26" spans="1:22" s="117" customFormat="1" ht="15" hidden="1" customHeight="1">
      <c r="A26" s="113"/>
      <c r="B26" s="113"/>
      <c r="C26" s="114"/>
      <c r="D26" s="114"/>
      <c r="E26" s="114"/>
      <c r="F26" s="114"/>
      <c r="G26" s="114"/>
      <c r="H26" s="114"/>
      <c r="I26" s="114"/>
      <c r="J26" s="114"/>
      <c r="K26" s="115"/>
      <c r="L26" s="115"/>
      <c r="M26" s="116"/>
      <c r="N26" s="115"/>
      <c r="O26" s="116"/>
      <c r="P26" s="115"/>
      <c r="Q26" s="116"/>
      <c r="R26" s="115"/>
      <c r="S26" s="116"/>
      <c r="T26" s="115"/>
      <c r="U26" s="115"/>
      <c r="V26" s="115"/>
    </row>
    <row r="27" spans="1:22" s="117" customFormat="1" ht="15" hidden="1" customHeight="1">
      <c r="A27" s="113"/>
      <c r="B27" s="113"/>
      <c r="C27" s="114"/>
      <c r="D27" s="114"/>
      <c r="E27" s="114"/>
      <c r="F27" s="114"/>
      <c r="G27" s="114"/>
      <c r="H27" s="114"/>
      <c r="I27" s="114"/>
      <c r="J27" s="114"/>
      <c r="K27" s="115"/>
      <c r="L27" s="115"/>
      <c r="M27" s="116"/>
      <c r="N27" s="115"/>
      <c r="O27" s="116"/>
      <c r="P27" s="115"/>
      <c r="Q27" s="116"/>
      <c r="R27" s="115"/>
      <c r="S27" s="116"/>
      <c r="T27" s="115"/>
      <c r="U27" s="115"/>
      <c r="V27" s="115"/>
    </row>
    <row r="28" spans="1:22" s="117" customFormat="1" ht="15" hidden="1" customHeight="1">
      <c r="A28" s="113"/>
      <c r="B28" s="113"/>
      <c r="C28" s="114"/>
      <c r="D28" s="114"/>
      <c r="E28" s="114"/>
      <c r="F28" s="114"/>
      <c r="G28" s="114"/>
      <c r="H28" s="114"/>
      <c r="I28" s="114"/>
      <c r="J28" s="114"/>
      <c r="K28" s="115"/>
      <c r="L28" s="115"/>
      <c r="M28" s="116"/>
      <c r="N28" s="115"/>
      <c r="O28" s="116"/>
      <c r="P28" s="115"/>
      <c r="Q28" s="116"/>
      <c r="R28" s="115"/>
      <c r="S28" s="116"/>
      <c r="T28" s="115"/>
      <c r="U28" s="115"/>
      <c r="V28" s="115"/>
    </row>
    <row r="29" spans="1:22" s="117" customFormat="1" ht="15" hidden="1" customHeight="1">
      <c r="A29" s="113"/>
      <c r="B29" s="113"/>
      <c r="C29" s="114"/>
      <c r="D29" s="114"/>
      <c r="E29" s="114"/>
      <c r="F29" s="114"/>
      <c r="G29" s="114"/>
      <c r="H29" s="114"/>
      <c r="I29" s="114"/>
      <c r="J29" s="114"/>
      <c r="K29" s="115"/>
      <c r="L29" s="115"/>
      <c r="M29" s="116"/>
      <c r="N29" s="115"/>
      <c r="O29" s="116"/>
      <c r="P29" s="115"/>
      <c r="Q29" s="116"/>
      <c r="R29" s="115"/>
      <c r="S29" s="116"/>
      <c r="T29" s="115"/>
      <c r="U29" s="115"/>
      <c r="V29" s="115"/>
    </row>
    <row r="30" spans="1:22" s="117" customFormat="1" ht="15" hidden="1" customHeight="1">
      <c r="A30" s="113"/>
      <c r="B30" s="113"/>
      <c r="C30" s="114"/>
      <c r="D30" s="114"/>
      <c r="E30" s="114"/>
      <c r="F30" s="114"/>
      <c r="G30" s="114"/>
      <c r="H30" s="114"/>
      <c r="I30" s="114"/>
      <c r="J30" s="114"/>
      <c r="K30" s="115"/>
      <c r="L30" s="115"/>
      <c r="M30" s="116"/>
      <c r="N30" s="115"/>
      <c r="O30" s="116"/>
      <c r="P30" s="115"/>
      <c r="Q30" s="116"/>
      <c r="R30" s="115"/>
      <c r="S30" s="116"/>
      <c r="T30" s="115"/>
      <c r="U30" s="115"/>
      <c r="V30" s="115"/>
    </row>
    <row r="31" spans="1:22" s="117" customFormat="1" ht="15" hidden="1" customHeight="1">
      <c r="A31" s="113"/>
      <c r="B31" s="113"/>
      <c r="C31" s="114"/>
      <c r="D31" s="114"/>
      <c r="E31" s="114"/>
      <c r="F31" s="114"/>
      <c r="G31" s="114"/>
      <c r="H31" s="114"/>
      <c r="I31" s="114"/>
      <c r="J31" s="114"/>
      <c r="K31" s="115"/>
      <c r="L31" s="115"/>
      <c r="M31" s="116"/>
      <c r="N31" s="115"/>
      <c r="O31" s="116"/>
      <c r="P31" s="115"/>
      <c r="Q31" s="116"/>
      <c r="R31" s="115"/>
      <c r="S31" s="116"/>
      <c r="T31" s="115"/>
      <c r="U31" s="115"/>
      <c r="V31" s="115"/>
    </row>
    <row r="32" spans="1:22" s="117" customFormat="1" ht="15" hidden="1" customHeight="1">
      <c r="A32" s="113"/>
      <c r="B32" s="113"/>
      <c r="C32" s="114"/>
      <c r="D32" s="114"/>
      <c r="E32" s="114"/>
      <c r="F32" s="114"/>
      <c r="G32" s="114"/>
      <c r="H32" s="114"/>
      <c r="I32" s="114"/>
      <c r="J32" s="114"/>
      <c r="K32" s="115"/>
      <c r="L32" s="115"/>
      <c r="M32" s="116"/>
      <c r="N32" s="115"/>
      <c r="O32" s="116"/>
      <c r="P32" s="115"/>
      <c r="Q32" s="116"/>
      <c r="R32" s="115"/>
      <c r="S32" s="116"/>
      <c r="T32" s="115"/>
      <c r="U32" s="115"/>
      <c r="V32" s="115"/>
    </row>
    <row r="33" spans="1:22" s="117" customFormat="1" ht="15" hidden="1" customHeight="1">
      <c r="A33" s="113"/>
      <c r="B33" s="113"/>
      <c r="C33" s="114"/>
      <c r="D33" s="114"/>
      <c r="E33" s="114"/>
      <c r="F33" s="114"/>
      <c r="G33" s="114"/>
      <c r="H33" s="114"/>
      <c r="I33" s="114"/>
      <c r="J33" s="114"/>
      <c r="K33" s="115"/>
      <c r="L33" s="115"/>
      <c r="M33" s="116"/>
      <c r="N33" s="115"/>
      <c r="O33" s="116"/>
      <c r="P33" s="115"/>
      <c r="Q33" s="116"/>
      <c r="R33" s="115"/>
      <c r="S33" s="116"/>
      <c r="T33" s="115"/>
      <c r="U33" s="115"/>
      <c r="V33" s="115"/>
    </row>
    <row r="34" spans="1:22" s="117" customFormat="1" ht="15" hidden="1" customHeight="1">
      <c r="A34" s="113"/>
      <c r="B34" s="113"/>
      <c r="C34" s="114"/>
      <c r="D34" s="114"/>
      <c r="E34" s="114"/>
      <c r="F34" s="114"/>
      <c r="G34" s="114"/>
      <c r="H34" s="114"/>
      <c r="I34" s="114"/>
      <c r="J34" s="114"/>
      <c r="K34" s="115"/>
      <c r="L34" s="115"/>
      <c r="M34" s="116"/>
      <c r="N34" s="115"/>
      <c r="O34" s="116"/>
      <c r="P34" s="115"/>
      <c r="Q34" s="116"/>
      <c r="R34" s="115"/>
      <c r="S34" s="116"/>
      <c r="T34" s="115"/>
      <c r="U34" s="115"/>
      <c r="V34" s="115"/>
    </row>
    <row r="35" spans="1:22" s="117" customFormat="1" ht="15" hidden="1" customHeight="1">
      <c r="A35" s="113"/>
      <c r="B35" s="113"/>
      <c r="C35" s="114"/>
      <c r="D35" s="114"/>
      <c r="E35" s="114"/>
      <c r="F35" s="114"/>
      <c r="G35" s="114"/>
      <c r="H35" s="114"/>
      <c r="I35" s="114"/>
      <c r="J35" s="114"/>
      <c r="K35" s="115"/>
      <c r="L35" s="115"/>
      <c r="M35" s="116"/>
      <c r="N35" s="115"/>
      <c r="O35" s="116"/>
      <c r="P35" s="115"/>
      <c r="Q35" s="116"/>
      <c r="R35" s="115"/>
      <c r="S35" s="116"/>
      <c r="T35" s="115"/>
      <c r="U35" s="115"/>
      <c r="V35" s="115"/>
    </row>
    <row r="36" spans="1:22" hidden="1">
      <c r="A36" s="118">
        <v>7</v>
      </c>
      <c r="B36" s="119" t="s">
        <v>106</v>
      </c>
      <c r="C36" s="120"/>
      <c r="D36" s="121">
        <v>5280</v>
      </c>
      <c r="E36" s="121">
        <v>0</v>
      </c>
      <c r="F36" s="121">
        <v>0</v>
      </c>
      <c r="G36" s="121">
        <v>0</v>
      </c>
      <c r="H36" s="121">
        <v>0</v>
      </c>
      <c r="I36" s="121">
        <v>0</v>
      </c>
      <c r="J36" s="121">
        <v>0</v>
      </c>
      <c r="K36" s="122">
        <f>SUM(D36:J36)</f>
        <v>5280</v>
      </c>
      <c r="L36" s="122" t="s">
        <v>30</v>
      </c>
      <c r="M36" s="123">
        <v>4.3999999999999997E-2</v>
      </c>
      <c r="N36" s="124">
        <f>ROUND(SUM(K36*M36),)</f>
        <v>232</v>
      </c>
      <c r="O36" s="123">
        <v>0.11</v>
      </c>
      <c r="P36" s="124">
        <f>ROUND(SUM(K36*O36),)</f>
        <v>581</v>
      </c>
      <c r="Q36" s="126" t="s">
        <v>100</v>
      </c>
      <c r="R36" s="126" t="s">
        <v>100</v>
      </c>
      <c r="S36" s="123">
        <v>0.22</v>
      </c>
      <c r="T36" s="124">
        <f>ROUND(SUM(K36*S36),)</f>
        <v>1162</v>
      </c>
      <c r="U36" s="126" t="s">
        <v>100</v>
      </c>
      <c r="V36" s="126" t="s">
        <v>100</v>
      </c>
    </row>
    <row r="37" spans="1:22" hidden="1">
      <c r="A37" s="118"/>
      <c r="B37" s="119"/>
      <c r="C37" s="120"/>
      <c r="D37" s="121"/>
      <c r="E37" s="121"/>
      <c r="F37" s="121"/>
      <c r="G37" s="121"/>
      <c r="H37" s="121"/>
      <c r="I37" s="121"/>
      <c r="J37" s="121"/>
      <c r="K37" s="122"/>
      <c r="L37" s="122"/>
      <c r="M37" s="123"/>
      <c r="N37" s="124"/>
      <c r="O37" s="123"/>
      <c r="P37" s="124"/>
      <c r="Q37" s="123"/>
      <c r="R37" s="124"/>
      <c r="S37" s="125"/>
      <c r="T37" s="126"/>
      <c r="U37" s="126"/>
      <c r="V37" s="126"/>
    </row>
    <row r="38" spans="1:22" hidden="1">
      <c r="A38" s="118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3"/>
      <c r="N38" s="124"/>
      <c r="O38" s="123"/>
      <c r="P38" s="124"/>
      <c r="Q38" s="123"/>
      <c r="R38" s="124"/>
      <c r="S38" s="125"/>
      <c r="T38" s="126"/>
      <c r="U38" s="126"/>
      <c r="V38" s="126"/>
    </row>
    <row r="39" spans="1:22" hidden="1">
      <c r="A39" s="118"/>
      <c r="B39" s="119"/>
      <c r="C39" s="120"/>
      <c r="D39" s="121"/>
      <c r="E39" s="121"/>
      <c r="F39" s="121"/>
      <c r="G39" s="121"/>
      <c r="H39" s="121"/>
      <c r="I39" s="121"/>
      <c r="J39" s="121"/>
      <c r="K39" s="122"/>
      <c r="L39" s="122"/>
      <c r="M39" s="123"/>
      <c r="N39" s="124"/>
      <c r="O39" s="123"/>
      <c r="P39" s="124"/>
      <c r="Q39" s="123"/>
      <c r="R39" s="124"/>
      <c r="S39" s="125"/>
      <c r="T39" s="126"/>
      <c r="U39" s="126"/>
      <c r="V39" s="126"/>
    </row>
    <row r="40" spans="1:22" hidden="1">
      <c r="A40" s="118"/>
      <c r="B40" s="119"/>
      <c r="C40" s="120"/>
      <c r="D40" s="121"/>
      <c r="E40" s="121"/>
      <c r="F40" s="121"/>
      <c r="G40" s="121"/>
      <c r="H40" s="121"/>
      <c r="I40" s="121"/>
      <c r="J40" s="121"/>
      <c r="K40" s="122"/>
      <c r="L40" s="122"/>
      <c r="M40" s="123"/>
      <c r="N40" s="124"/>
      <c r="O40" s="123"/>
      <c r="P40" s="124"/>
      <c r="Q40" s="123"/>
      <c r="R40" s="124"/>
      <c r="S40" s="125"/>
      <c r="T40" s="126"/>
      <c r="U40" s="126"/>
      <c r="V40" s="126"/>
    </row>
    <row r="41" spans="1:22" hidden="1">
      <c r="A41" s="118"/>
      <c r="B41" s="119"/>
      <c r="C41" s="120"/>
      <c r="D41" s="121"/>
      <c r="E41" s="121"/>
      <c r="F41" s="121"/>
      <c r="G41" s="121"/>
      <c r="H41" s="121"/>
      <c r="I41" s="121"/>
      <c r="J41" s="121"/>
      <c r="K41" s="122"/>
      <c r="L41" s="122"/>
      <c r="M41" s="123"/>
      <c r="N41" s="124"/>
      <c r="O41" s="123"/>
      <c r="P41" s="124"/>
      <c r="Q41" s="123"/>
      <c r="R41" s="124"/>
      <c r="S41" s="125"/>
      <c r="T41" s="126"/>
      <c r="U41" s="126"/>
      <c r="V41" s="126"/>
    </row>
    <row r="42" spans="1:22" hidden="1">
      <c r="A42" s="118"/>
      <c r="B42" s="119"/>
      <c r="C42" s="120"/>
      <c r="D42" s="121"/>
      <c r="E42" s="121"/>
      <c r="F42" s="121"/>
      <c r="G42" s="121"/>
      <c r="H42" s="121"/>
      <c r="I42" s="121"/>
      <c r="J42" s="121"/>
      <c r="K42" s="122"/>
      <c r="L42" s="122"/>
      <c r="M42" s="123"/>
      <c r="N42" s="124"/>
      <c r="O42" s="123"/>
      <c r="P42" s="124"/>
      <c r="Q42" s="123"/>
      <c r="R42" s="124"/>
      <c r="S42" s="125"/>
      <c r="T42" s="126"/>
      <c r="U42" s="126"/>
      <c r="V42" s="126"/>
    </row>
    <row r="43" spans="1:22" hidden="1">
      <c r="A43" s="118"/>
      <c r="B43" s="119"/>
      <c r="C43" s="120"/>
      <c r="D43" s="121"/>
      <c r="E43" s="121"/>
      <c r="F43" s="121"/>
      <c r="G43" s="121"/>
      <c r="H43" s="121"/>
      <c r="I43" s="121"/>
      <c r="J43" s="121"/>
      <c r="K43" s="122"/>
      <c r="L43" s="122"/>
      <c r="M43" s="123"/>
      <c r="N43" s="124"/>
      <c r="O43" s="123"/>
      <c r="P43" s="124"/>
      <c r="Q43" s="123"/>
      <c r="R43" s="124"/>
      <c r="S43" s="125"/>
      <c r="T43" s="126"/>
      <c r="U43" s="126"/>
      <c r="V43" s="126"/>
    </row>
    <row r="44" spans="1:22" hidden="1">
      <c r="A44" s="118"/>
      <c r="B44" s="119"/>
      <c r="C44" s="120"/>
      <c r="D44" s="121"/>
      <c r="E44" s="121"/>
      <c r="F44" s="121"/>
      <c r="G44" s="121"/>
      <c r="H44" s="121"/>
      <c r="I44" s="121"/>
      <c r="J44" s="121"/>
      <c r="K44" s="122"/>
      <c r="L44" s="122"/>
      <c r="M44" s="123"/>
      <c r="N44" s="124"/>
      <c r="O44" s="123"/>
      <c r="P44" s="124"/>
      <c r="Q44" s="123"/>
      <c r="R44" s="124"/>
      <c r="S44" s="125"/>
      <c r="T44" s="126"/>
      <c r="U44" s="126"/>
      <c r="V44" s="126"/>
    </row>
    <row r="45" spans="1:22" hidden="1">
      <c r="A45" s="118"/>
      <c r="B45" s="119"/>
      <c r="C45" s="120"/>
      <c r="D45" s="121"/>
      <c r="E45" s="121"/>
      <c r="F45" s="121"/>
      <c r="G45" s="121"/>
      <c r="H45" s="121"/>
      <c r="I45" s="121"/>
      <c r="J45" s="121"/>
      <c r="K45" s="122"/>
      <c r="L45" s="122"/>
      <c r="M45" s="123"/>
      <c r="N45" s="124"/>
      <c r="O45" s="123"/>
      <c r="P45" s="124"/>
      <c r="Q45" s="123"/>
      <c r="R45" s="124"/>
      <c r="S45" s="125"/>
      <c r="T45" s="126"/>
      <c r="U45" s="126"/>
      <c r="V45" s="126"/>
    </row>
    <row r="46" spans="1:22" s="117" customFormat="1" ht="15" hidden="1" customHeight="1">
      <c r="A46" s="113">
        <v>11</v>
      </c>
      <c r="B46" s="113" t="s">
        <v>138</v>
      </c>
      <c r="C46" s="114"/>
      <c r="D46" s="114"/>
      <c r="E46" s="114"/>
      <c r="F46" s="114"/>
      <c r="G46" s="114"/>
      <c r="H46" s="114"/>
      <c r="I46" s="114"/>
      <c r="J46" s="114"/>
      <c r="K46" s="115">
        <v>26886</v>
      </c>
      <c r="L46" s="115" t="s">
        <v>30</v>
      </c>
      <c r="M46" s="129">
        <v>1.7600000000000001E-2</v>
      </c>
      <c r="N46" s="124">
        <f>ROUND(SUM(K46*M46),)</f>
        <v>473</v>
      </c>
      <c r="O46" s="129">
        <v>4.7E-2</v>
      </c>
      <c r="P46" s="124">
        <f>ROUND(SUM(K46*O46),)</f>
        <v>1264</v>
      </c>
      <c r="Q46" s="126" t="s">
        <v>100</v>
      </c>
      <c r="R46" s="126" t="s">
        <v>100</v>
      </c>
      <c r="S46" s="126" t="s">
        <v>100</v>
      </c>
      <c r="T46" s="126" t="s">
        <v>100</v>
      </c>
      <c r="U46" s="126" t="s">
        <v>100</v>
      </c>
      <c r="V46" s="115"/>
    </row>
    <row r="47" spans="1:22" hidden="1">
      <c r="A47" s="118"/>
      <c r="B47" s="119"/>
      <c r="C47" s="120"/>
      <c r="D47" s="121"/>
      <c r="E47" s="121"/>
      <c r="F47" s="121"/>
      <c r="G47" s="121"/>
      <c r="H47" s="121"/>
      <c r="I47" s="121"/>
      <c r="J47" s="121"/>
      <c r="K47" s="122"/>
      <c r="L47" s="122"/>
      <c r="M47" s="123"/>
      <c r="N47" s="124"/>
      <c r="O47" s="123"/>
      <c r="P47" s="124"/>
      <c r="Q47" s="123"/>
      <c r="R47" s="124"/>
      <c r="S47" s="125"/>
      <c r="T47" s="126"/>
      <c r="U47" s="126"/>
      <c r="V47" s="126"/>
    </row>
    <row r="48" spans="1:22" hidden="1">
      <c r="A48" s="118">
        <v>2</v>
      </c>
      <c r="B48" s="119" t="s">
        <v>107</v>
      </c>
      <c r="C48" s="120"/>
      <c r="D48" s="121">
        <v>0</v>
      </c>
      <c r="E48" s="121">
        <v>0</v>
      </c>
      <c r="F48" s="121">
        <v>0</v>
      </c>
      <c r="G48" s="121">
        <v>0</v>
      </c>
      <c r="H48" s="121">
        <v>0</v>
      </c>
      <c r="I48" s="121">
        <v>0</v>
      </c>
      <c r="J48" s="121">
        <v>0</v>
      </c>
      <c r="K48" s="122">
        <f t="shared" ref="K48:K69" si="2">SUM(D48:J48)</f>
        <v>0</v>
      </c>
      <c r="L48" s="122" t="s">
        <v>36</v>
      </c>
      <c r="M48" s="123">
        <v>0.17599999999999999</v>
      </c>
      <c r="N48" s="124">
        <f>SUM(K48*M48)</f>
        <v>0</v>
      </c>
      <c r="O48" s="123">
        <v>0.44</v>
      </c>
      <c r="P48" s="124">
        <f>SUM(K48*O48)</f>
        <v>0</v>
      </c>
      <c r="Q48" s="126" t="s">
        <v>100</v>
      </c>
      <c r="R48" s="126" t="s">
        <v>100</v>
      </c>
      <c r="S48" s="123">
        <v>0.88</v>
      </c>
      <c r="T48" s="124">
        <f>SUM(K48*S48)</f>
        <v>0</v>
      </c>
      <c r="U48" s="126" t="s">
        <v>100</v>
      </c>
      <c r="V48" s="126" t="s">
        <v>100</v>
      </c>
    </row>
    <row r="49" spans="1:22" hidden="1">
      <c r="A49" s="118">
        <v>3</v>
      </c>
      <c r="B49" s="119" t="s">
        <v>108</v>
      </c>
      <c r="C49" s="120"/>
      <c r="D49" s="121">
        <v>0</v>
      </c>
      <c r="E49" s="121">
        <v>0</v>
      </c>
      <c r="F49" s="121">
        <v>0</v>
      </c>
      <c r="G49" s="121">
        <v>0</v>
      </c>
      <c r="H49" s="121">
        <v>0</v>
      </c>
      <c r="I49" s="121">
        <v>0</v>
      </c>
      <c r="J49" s="121">
        <v>0</v>
      </c>
      <c r="K49" s="122">
        <f t="shared" si="2"/>
        <v>0</v>
      </c>
      <c r="L49" s="122" t="s">
        <v>30</v>
      </c>
      <c r="M49" s="129">
        <v>3.5999999999999997E-2</v>
      </c>
      <c r="N49" s="124">
        <f>SUM(K49*M49)</f>
        <v>0</v>
      </c>
      <c r="O49" s="123">
        <v>3.6999999999999998E-2</v>
      </c>
      <c r="P49" s="124">
        <f>SUM(K49*O49)</f>
        <v>0</v>
      </c>
      <c r="Q49" s="126" t="s">
        <v>100</v>
      </c>
      <c r="R49" s="126" t="s">
        <v>100</v>
      </c>
      <c r="S49" s="126">
        <v>7.3999999999999996E-2</v>
      </c>
      <c r="T49" s="124">
        <f>SUM(K49*S49)</f>
        <v>0</v>
      </c>
      <c r="U49" s="126" t="s">
        <v>100</v>
      </c>
      <c r="V49" s="126" t="s">
        <v>100</v>
      </c>
    </row>
    <row r="50" spans="1:22" hidden="1">
      <c r="A50" s="118">
        <v>4</v>
      </c>
      <c r="B50" s="119" t="s">
        <v>93</v>
      </c>
      <c r="C50" s="120"/>
      <c r="D50" s="121">
        <v>0</v>
      </c>
      <c r="E50" s="121">
        <v>0</v>
      </c>
      <c r="F50" s="121">
        <v>0</v>
      </c>
      <c r="G50" s="121">
        <v>0</v>
      </c>
      <c r="H50" s="121">
        <v>0</v>
      </c>
      <c r="I50" s="121">
        <v>0</v>
      </c>
      <c r="J50" s="121">
        <v>0</v>
      </c>
      <c r="K50" s="122">
        <f t="shared" si="2"/>
        <v>0</v>
      </c>
      <c r="L50" s="122" t="s">
        <v>36</v>
      </c>
      <c r="M50" s="126" t="s">
        <v>100</v>
      </c>
      <c r="N50" s="126" t="s">
        <v>100</v>
      </c>
      <c r="O50" s="126" t="s">
        <v>100</v>
      </c>
      <c r="P50" s="126" t="s">
        <v>100</v>
      </c>
      <c r="Q50" s="126" t="s">
        <v>100</v>
      </c>
      <c r="R50" s="126" t="s">
        <v>100</v>
      </c>
      <c r="S50" s="126" t="s">
        <v>100</v>
      </c>
      <c r="T50" s="126" t="s">
        <v>100</v>
      </c>
      <c r="U50" s="126" t="s">
        <v>100</v>
      </c>
      <c r="V50" s="124">
        <f>SUM(K50)</f>
        <v>0</v>
      </c>
    </row>
    <row r="51" spans="1:22" hidden="1">
      <c r="A51" s="118">
        <v>5</v>
      </c>
      <c r="B51" s="119" t="s">
        <v>105</v>
      </c>
      <c r="C51" s="120"/>
      <c r="D51" s="121">
        <v>0</v>
      </c>
      <c r="E51" s="121">
        <v>0</v>
      </c>
      <c r="F51" s="121">
        <v>0</v>
      </c>
      <c r="G51" s="121">
        <v>0</v>
      </c>
      <c r="H51" s="121">
        <v>0</v>
      </c>
      <c r="I51" s="121">
        <v>0</v>
      </c>
      <c r="J51" s="121">
        <v>0</v>
      </c>
      <c r="K51" s="122">
        <f t="shared" si="2"/>
        <v>0</v>
      </c>
      <c r="L51" s="122" t="s">
        <v>36</v>
      </c>
      <c r="M51" s="123">
        <v>9.5000000000000001E-2</v>
      </c>
      <c r="N51" s="124">
        <f t="shared" ref="N51:N56" si="3">ROUND(SUM(K51*M51),)</f>
        <v>0</v>
      </c>
      <c r="O51" s="123">
        <v>0.48</v>
      </c>
      <c r="P51" s="124">
        <f>ROUND(SUM(K51*O51),)</f>
        <v>0</v>
      </c>
      <c r="Q51" s="123">
        <v>0.96</v>
      </c>
      <c r="R51" s="124">
        <f>SUM(K51*Q51)</f>
        <v>0</v>
      </c>
      <c r="S51" s="125" t="s">
        <v>100</v>
      </c>
      <c r="T51" s="126" t="s">
        <v>100</v>
      </c>
      <c r="U51" s="126" t="s">
        <v>100</v>
      </c>
      <c r="V51" s="126" t="s">
        <v>100</v>
      </c>
    </row>
    <row r="52" spans="1:22" hidden="1">
      <c r="A52" s="118">
        <v>9</v>
      </c>
      <c r="B52" s="119" t="s">
        <v>110</v>
      </c>
      <c r="C52" s="120"/>
      <c r="D52" s="121">
        <v>0</v>
      </c>
      <c r="E52" s="121">
        <v>0</v>
      </c>
      <c r="F52" s="121">
        <v>0</v>
      </c>
      <c r="G52" s="121">
        <v>0</v>
      </c>
      <c r="H52" s="121">
        <v>0</v>
      </c>
      <c r="I52" s="121">
        <v>0</v>
      </c>
      <c r="J52" s="121">
        <v>0</v>
      </c>
      <c r="K52" s="122">
        <f t="shared" si="2"/>
        <v>0</v>
      </c>
      <c r="L52" s="122" t="s">
        <v>30</v>
      </c>
      <c r="M52" s="129">
        <v>4.0000000000000001E-3</v>
      </c>
      <c r="N52" s="124">
        <f t="shared" si="3"/>
        <v>0</v>
      </c>
      <c r="O52" s="126" t="s">
        <v>100</v>
      </c>
      <c r="P52" s="126" t="s">
        <v>100</v>
      </c>
      <c r="Q52" s="126" t="s">
        <v>100</v>
      </c>
      <c r="R52" s="126" t="s">
        <v>100</v>
      </c>
      <c r="S52" s="126" t="s">
        <v>100</v>
      </c>
      <c r="T52" s="126" t="s">
        <v>100</v>
      </c>
      <c r="U52" s="126" t="s">
        <v>100</v>
      </c>
      <c r="V52" s="126" t="s">
        <v>100</v>
      </c>
    </row>
    <row r="53" spans="1:22" hidden="1">
      <c r="A53" s="118">
        <v>12</v>
      </c>
      <c r="B53" s="119" t="s">
        <v>111</v>
      </c>
      <c r="C53" s="120"/>
      <c r="D53" s="121">
        <v>0</v>
      </c>
      <c r="E53" s="121">
        <v>0</v>
      </c>
      <c r="F53" s="121">
        <v>0</v>
      </c>
      <c r="G53" s="121">
        <v>0</v>
      </c>
      <c r="H53" s="121">
        <v>0</v>
      </c>
      <c r="I53" s="121">
        <v>0</v>
      </c>
      <c r="J53" s="121">
        <v>0</v>
      </c>
      <c r="K53" s="122">
        <f t="shared" si="2"/>
        <v>0</v>
      </c>
      <c r="L53" s="122" t="s">
        <v>30</v>
      </c>
      <c r="M53" s="129">
        <v>1.9E-2</v>
      </c>
      <c r="N53" s="124">
        <f t="shared" si="3"/>
        <v>0</v>
      </c>
      <c r="O53" s="129">
        <v>0.05</v>
      </c>
      <c r="P53" s="124">
        <f>ROUND(SUM(K53*O53),)</f>
        <v>0</v>
      </c>
      <c r="Q53" s="126" t="s">
        <v>100</v>
      </c>
      <c r="R53" s="126" t="s">
        <v>100</v>
      </c>
      <c r="S53" s="126" t="s">
        <v>100</v>
      </c>
      <c r="T53" s="126" t="s">
        <v>100</v>
      </c>
      <c r="U53" s="126" t="s">
        <v>100</v>
      </c>
      <c r="V53" s="126" t="s">
        <v>100</v>
      </c>
    </row>
    <row r="54" spans="1:22" hidden="1">
      <c r="A54" s="118">
        <v>13</v>
      </c>
      <c r="B54" s="119" t="s">
        <v>112</v>
      </c>
      <c r="C54" s="120"/>
      <c r="D54" s="121">
        <v>0</v>
      </c>
      <c r="E54" s="121">
        <v>0</v>
      </c>
      <c r="F54" s="121">
        <v>0</v>
      </c>
      <c r="G54" s="121">
        <v>0</v>
      </c>
      <c r="H54" s="121">
        <v>0</v>
      </c>
      <c r="I54" s="121">
        <v>0</v>
      </c>
      <c r="J54" s="121">
        <v>0</v>
      </c>
      <c r="K54" s="122">
        <f t="shared" si="2"/>
        <v>0</v>
      </c>
      <c r="L54" s="122" t="s">
        <v>30</v>
      </c>
      <c r="M54" s="129">
        <v>1.1299999999999999E-2</v>
      </c>
      <c r="N54" s="124">
        <f t="shared" si="3"/>
        <v>0</v>
      </c>
      <c r="O54" s="129">
        <v>3.4000000000000002E-2</v>
      </c>
      <c r="P54" s="124">
        <f>ROUND(SUM(K54*O54),)</f>
        <v>0</v>
      </c>
      <c r="Q54" s="126" t="s">
        <v>100</v>
      </c>
      <c r="R54" s="126" t="s">
        <v>100</v>
      </c>
      <c r="S54" s="126" t="s">
        <v>100</v>
      </c>
      <c r="T54" s="126" t="s">
        <v>100</v>
      </c>
      <c r="U54" s="126" t="s">
        <v>100</v>
      </c>
      <c r="V54" s="126" t="s">
        <v>100</v>
      </c>
    </row>
    <row r="55" spans="1:22" hidden="1">
      <c r="A55" s="118">
        <v>14</v>
      </c>
      <c r="B55" s="119" t="s">
        <v>113</v>
      </c>
      <c r="C55" s="120"/>
      <c r="D55" s="121">
        <v>0</v>
      </c>
      <c r="E55" s="121">
        <v>0</v>
      </c>
      <c r="F55" s="121">
        <v>0</v>
      </c>
      <c r="G55" s="121">
        <v>0</v>
      </c>
      <c r="H55" s="121">
        <v>0</v>
      </c>
      <c r="I55" s="121">
        <v>0</v>
      </c>
      <c r="J55" s="121">
        <v>0</v>
      </c>
      <c r="K55" s="122">
        <f t="shared" si="2"/>
        <v>0</v>
      </c>
      <c r="L55" s="122" t="s">
        <v>30</v>
      </c>
      <c r="M55" s="129">
        <v>2.2599999999999999E-2</v>
      </c>
      <c r="N55" s="124">
        <f t="shared" si="3"/>
        <v>0</v>
      </c>
      <c r="O55" s="123">
        <v>5.1999999999999998E-2</v>
      </c>
      <c r="P55" s="124">
        <f>ROUND(SUM(K55*O55),)</f>
        <v>0</v>
      </c>
      <c r="Q55" s="126" t="s">
        <v>100</v>
      </c>
      <c r="R55" s="126" t="s">
        <v>100</v>
      </c>
      <c r="S55" s="126" t="s">
        <v>100</v>
      </c>
      <c r="T55" s="126" t="s">
        <v>100</v>
      </c>
      <c r="U55" s="126" t="s">
        <v>100</v>
      </c>
      <c r="V55" s="126" t="s">
        <v>100</v>
      </c>
    </row>
    <row r="56" spans="1:22" hidden="1">
      <c r="A56" s="118">
        <v>15</v>
      </c>
      <c r="B56" s="119" t="s">
        <v>114</v>
      </c>
      <c r="C56" s="120"/>
      <c r="D56" s="121">
        <v>0</v>
      </c>
      <c r="E56" s="121">
        <v>0</v>
      </c>
      <c r="F56" s="121">
        <v>0</v>
      </c>
      <c r="G56" s="121">
        <v>0</v>
      </c>
      <c r="H56" s="121">
        <v>0</v>
      </c>
      <c r="I56" s="121">
        <v>0</v>
      </c>
      <c r="J56" s="121">
        <v>0</v>
      </c>
      <c r="K56" s="122">
        <f t="shared" si="2"/>
        <v>0</v>
      </c>
      <c r="L56" s="122" t="s">
        <v>30</v>
      </c>
      <c r="M56" s="129">
        <v>2.2599999999999999E-2</v>
      </c>
      <c r="N56" s="124">
        <f t="shared" si="3"/>
        <v>0</v>
      </c>
      <c r="O56" s="123">
        <v>5.1999999999999998E-2</v>
      </c>
      <c r="P56" s="124">
        <f>ROUND(SUM(K56*O56),)</f>
        <v>0</v>
      </c>
      <c r="Q56" s="126" t="s">
        <v>100</v>
      </c>
      <c r="R56" s="126" t="s">
        <v>100</v>
      </c>
      <c r="S56" s="126" t="s">
        <v>100</v>
      </c>
      <c r="T56" s="126" t="s">
        <v>100</v>
      </c>
      <c r="U56" s="126" t="s">
        <v>100</v>
      </c>
      <c r="V56" s="126" t="s">
        <v>100</v>
      </c>
    </row>
    <row r="57" spans="1:22" hidden="1">
      <c r="A57" s="118">
        <v>17</v>
      </c>
      <c r="B57" s="119" t="s">
        <v>115</v>
      </c>
      <c r="C57" s="120"/>
      <c r="D57" s="121">
        <v>0</v>
      </c>
      <c r="E57" s="121">
        <v>0</v>
      </c>
      <c r="F57" s="121">
        <v>0</v>
      </c>
      <c r="G57" s="121">
        <v>0</v>
      </c>
      <c r="H57" s="121">
        <v>0</v>
      </c>
      <c r="I57" s="121">
        <v>0</v>
      </c>
      <c r="J57" s="121">
        <v>0</v>
      </c>
      <c r="K57" s="122">
        <f t="shared" si="2"/>
        <v>0</v>
      </c>
      <c r="L57" s="122" t="s">
        <v>36</v>
      </c>
      <c r="M57" s="129">
        <v>9.6000000000000002E-2</v>
      </c>
      <c r="N57" s="124">
        <f t="shared" ref="N57:N65" si="4">SUM(K57*M57)</f>
        <v>0</v>
      </c>
      <c r="O57" s="129">
        <v>0.48</v>
      </c>
      <c r="P57" s="124">
        <f t="shared" ref="P57:P65" si="5">SUM(K57*O57)</f>
        <v>0</v>
      </c>
      <c r="Q57" s="126" t="s">
        <v>100</v>
      </c>
      <c r="R57" s="126" t="s">
        <v>100</v>
      </c>
      <c r="S57" s="123">
        <v>0.96</v>
      </c>
      <c r="T57" s="124">
        <f>SUM(K57*S57)</f>
        <v>0</v>
      </c>
      <c r="U57" s="126" t="s">
        <v>100</v>
      </c>
      <c r="V57" s="126" t="s">
        <v>100</v>
      </c>
    </row>
    <row r="58" spans="1:22" hidden="1">
      <c r="A58" s="118">
        <v>18</v>
      </c>
      <c r="B58" s="119" t="s">
        <v>116</v>
      </c>
      <c r="C58" s="120"/>
      <c r="D58" s="121">
        <v>0</v>
      </c>
      <c r="E58" s="121">
        <v>0</v>
      </c>
      <c r="F58" s="121">
        <v>0</v>
      </c>
      <c r="G58" s="121">
        <v>0</v>
      </c>
      <c r="H58" s="121">
        <v>0</v>
      </c>
      <c r="I58" s="121">
        <v>0</v>
      </c>
      <c r="J58" s="121">
        <v>0</v>
      </c>
      <c r="K58" s="122">
        <f t="shared" si="2"/>
        <v>0</v>
      </c>
      <c r="L58" s="122" t="s">
        <v>30</v>
      </c>
      <c r="M58" s="129">
        <v>1.9E-2</v>
      </c>
      <c r="N58" s="124">
        <f t="shared" si="4"/>
        <v>0</v>
      </c>
      <c r="O58" s="123">
        <v>4.7E-2</v>
      </c>
      <c r="P58" s="124">
        <f t="shared" si="5"/>
        <v>0</v>
      </c>
      <c r="Q58" s="126" t="s">
        <v>100</v>
      </c>
      <c r="R58" s="126" t="s">
        <v>100</v>
      </c>
      <c r="S58" s="126" t="s">
        <v>100</v>
      </c>
      <c r="T58" s="126" t="s">
        <v>100</v>
      </c>
      <c r="U58" s="126" t="s">
        <v>100</v>
      </c>
      <c r="V58" s="126" t="s">
        <v>100</v>
      </c>
    </row>
    <row r="59" spans="1:22" hidden="1">
      <c r="A59" s="118">
        <v>20</v>
      </c>
      <c r="B59" s="119" t="s">
        <v>118</v>
      </c>
      <c r="C59" s="120"/>
      <c r="D59" s="121">
        <v>0</v>
      </c>
      <c r="E59" s="121">
        <v>0</v>
      </c>
      <c r="F59" s="121">
        <v>0</v>
      </c>
      <c r="G59" s="121">
        <v>0</v>
      </c>
      <c r="H59" s="121">
        <v>0</v>
      </c>
      <c r="I59" s="121">
        <v>0</v>
      </c>
      <c r="J59" s="121">
        <v>0</v>
      </c>
      <c r="K59" s="122">
        <f t="shared" si="2"/>
        <v>0</v>
      </c>
      <c r="L59" s="122" t="s">
        <v>30</v>
      </c>
      <c r="M59" s="129">
        <v>1.8700000000000001E-2</v>
      </c>
      <c r="N59" s="124">
        <f t="shared" si="4"/>
        <v>0</v>
      </c>
      <c r="O59" s="123">
        <v>4.7E-2</v>
      </c>
      <c r="P59" s="124">
        <f t="shared" si="5"/>
        <v>0</v>
      </c>
      <c r="Q59" s="126" t="s">
        <v>100</v>
      </c>
      <c r="R59" s="126" t="s">
        <v>100</v>
      </c>
      <c r="S59" s="126" t="s">
        <v>100</v>
      </c>
      <c r="T59" s="126" t="s">
        <v>100</v>
      </c>
      <c r="U59" s="126" t="s">
        <v>100</v>
      </c>
      <c r="V59" s="126" t="s">
        <v>100</v>
      </c>
    </row>
    <row r="60" spans="1:22" hidden="1">
      <c r="A60" s="118">
        <v>21</v>
      </c>
      <c r="B60" s="119" t="s">
        <v>119</v>
      </c>
      <c r="C60" s="120"/>
      <c r="D60" s="121">
        <v>0</v>
      </c>
      <c r="E60" s="121">
        <v>0</v>
      </c>
      <c r="F60" s="121">
        <v>0</v>
      </c>
      <c r="G60" s="121">
        <v>0</v>
      </c>
      <c r="H60" s="121">
        <v>0</v>
      </c>
      <c r="I60" s="121">
        <v>0</v>
      </c>
      <c r="J60" s="121">
        <v>0</v>
      </c>
      <c r="K60" s="122">
        <f t="shared" si="2"/>
        <v>0</v>
      </c>
      <c r="L60" s="122" t="s">
        <v>30</v>
      </c>
      <c r="M60" s="129">
        <v>2.9000000000000001E-2</v>
      </c>
      <c r="N60" s="124">
        <f t="shared" si="4"/>
        <v>0</v>
      </c>
      <c r="O60" s="123">
        <v>4.4999999999999998E-2</v>
      </c>
      <c r="P60" s="124">
        <f t="shared" si="5"/>
        <v>0</v>
      </c>
      <c r="Q60" s="126" t="s">
        <v>100</v>
      </c>
      <c r="R60" s="126" t="s">
        <v>100</v>
      </c>
      <c r="S60" s="126" t="s">
        <v>100</v>
      </c>
      <c r="T60" s="126" t="s">
        <v>100</v>
      </c>
      <c r="U60" s="126" t="s">
        <v>100</v>
      </c>
      <c r="V60" s="126" t="s">
        <v>100</v>
      </c>
    </row>
    <row r="61" spans="1:22" hidden="1">
      <c r="A61" s="118">
        <v>22</v>
      </c>
      <c r="B61" s="119" t="s">
        <v>120</v>
      </c>
      <c r="C61" s="120"/>
      <c r="D61" s="121">
        <v>0</v>
      </c>
      <c r="E61" s="121">
        <v>0</v>
      </c>
      <c r="F61" s="121">
        <v>0</v>
      </c>
      <c r="G61" s="121">
        <v>0</v>
      </c>
      <c r="H61" s="121">
        <v>0</v>
      </c>
      <c r="I61" s="121">
        <v>0</v>
      </c>
      <c r="J61" s="121">
        <v>0</v>
      </c>
      <c r="K61" s="122">
        <f t="shared" si="2"/>
        <v>0</v>
      </c>
      <c r="L61" s="122"/>
      <c r="M61" s="129">
        <v>2.2599999999999999E-2</v>
      </c>
      <c r="N61" s="124">
        <f t="shared" si="4"/>
        <v>0</v>
      </c>
      <c r="O61" s="123">
        <v>5.1999999999999998E-2</v>
      </c>
      <c r="P61" s="124">
        <f t="shared" si="5"/>
        <v>0</v>
      </c>
      <c r="Q61" s="126" t="s">
        <v>100</v>
      </c>
      <c r="R61" s="126" t="s">
        <v>100</v>
      </c>
      <c r="S61" s="126" t="s">
        <v>100</v>
      </c>
      <c r="T61" s="126" t="s">
        <v>100</v>
      </c>
      <c r="U61" s="126" t="s">
        <v>100</v>
      </c>
      <c r="V61" s="126" t="s">
        <v>100</v>
      </c>
    </row>
    <row r="62" spans="1:22" hidden="1">
      <c r="A62" s="118">
        <v>23</v>
      </c>
      <c r="B62" s="119" t="s">
        <v>102</v>
      </c>
      <c r="C62" s="120"/>
      <c r="D62" s="121">
        <v>0</v>
      </c>
      <c r="E62" s="121">
        <v>0</v>
      </c>
      <c r="F62" s="121">
        <v>0</v>
      </c>
      <c r="G62" s="121">
        <v>0</v>
      </c>
      <c r="H62" s="121">
        <v>0</v>
      </c>
      <c r="I62" s="121">
        <v>0</v>
      </c>
      <c r="J62" s="121">
        <v>0</v>
      </c>
      <c r="K62" s="122">
        <f t="shared" si="2"/>
        <v>0</v>
      </c>
      <c r="L62" s="122" t="s">
        <v>30</v>
      </c>
      <c r="M62" s="123">
        <v>0.13</v>
      </c>
      <c r="N62" s="124">
        <f t="shared" si="4"/>
        <v>0</v>
      </c>
      <c r="O62" s="123">
        <v>0.46</v>
      </c>
      <c r="P62" s="124">
        <f t="shared" si="5"/>
        <v>0</v>
      </c>
      <c r="Q62" s="126" t="s">
        <v>100</v>
      </c>
      <c r="R62" s="126" t="s">
        <v>100</v>
      </c>
      <c r="S62" s="123">
        <v>0.92</v>
      </c>
      <c r="T62" s="124">
        <f>SUM(K62*S62)</f>
        <v>0</v>
      </c>
      <c r="U62" s="126" t="s">
        <v>100</v>
      </c>
      <c r="V62" s="126" t="s">
        <v>100</v>
      </c>
    </row>
    <row r="63" spans="1:22" hidden="1">
      <c r="A63" s="118">
        <v>24</v>
      </c>
      <c r="B63" s="119" t="s">
        <v>121</v>
      </c>
      <c r="C63" s="120"/>
      <c r="D63" s="121">
        <v>0</v>
      </c>
      <c r="E63" s="121">
        <v>0</v>
      </c>
      <c r="F63" s="121">
        <v>0</v>
      </c>
      <c r="G63" s="121">
        <v>0</v>
      </c>
      <c r="H63" s="121">
        <v>0</v>
      </c>
      <c r="I63" s="121">
        <v>0</v>
      </c>
      <c r="J63" s="121">
        <v>0</v>
      </c>
      <c r="K63" s="122">
        <f t="shared" si="2"/>
        <v>0</v>
      </c>
      <c r="L63" s="122"/>
      <c r="M63" s="129">
        <v>2.93E-2</v>
      </c>
      <c r="N63" s="124">
        <f t="shared" si="4"/>
        <v>0</v>
      </c>
      <c r="O63" s="129">
        <v>7.4999999999999997E-2</v>
      </c>
      <c r="P63" s="124">
        <f t="shared" si="5"/>
        <v>0</v>
      </c>
      <c r="Q63" s="126" t="s">
        <v>100</v>
      </c>
      <c r="R63" s="126" t="s">
        <v>100</v>
      </c>
      <c r="S63" s="123">
        <v>0.15</v>
      </c>
      <c r="T63" s="124">
        <f>SUM(K63*S63)</f>
        <v>0</v>
      </c>
      <c r="U63" s="126" t="s">
        <v>100</v>
      </c>
      <c r="V63" s="126" t="s">
        <v>100</v>
      </c>
    </row>
    <row r="64" spans="1:22" hidden="1">
      <c r="A64" s="118">
        <v>25</v>
      </c>
      <c r="B64" s="119" t="s">
        <v>122</v>
      </c>
      <c r="C64" s="120"/>
      <c r="D64" s="121">
        <v>0</v>
      </c>
      <c r="E64" s="121">
        <v>0</v>
      </c>
      <c r="F64" s="121">
        <v>0</v>
      </c>
      <c r="G64" s="121">
        <v>0</v>
      </c>
      <c r="H64" s="121">
        <v>0</v>
      </c>
      <c r="I64" s="121">
        <v>0</v>
      </c>
      <c r="J64" s="121">
        <v>0</v>
      </c>
      <c r="K64" s="122">
        <f t="shared" si="2"/>
        <v>0</v>
      </c>
      <c r="L64" s="122"/>
      <c r="M64" s="123">
        <v>0.22500000000000001</v>
      </c>
      <c r="N64" s="124">
        <f t="shared" si="4"/>
        <v>0</v>
      </c>
      <c r="O64" s="123">
        <v>0.42</v>
      </c>
      <c r="P64" s="124">
        <f t="shared" si="5"/>
        <v>0</v>
      </c>
      <c r="Q64" s="126" t="s">
        <v>100</v>
      </c>
      <c r="R64" s="126" t="s">
        <v>100</v>
      </c>
      <c r="S64" s="123">
        <v>0.84</v>
      </c>
      <c r="T64" s="124">
        <f>SUM(K64*S64)</f>
        <v>0</v>
      </c>
      <c r="U64" s="126" t="s">
        <v>100</v>
      </c>
      <c r="V64" s="126" t="s">
        <v>100</v>
      </c>
    </row>
    <row r="65" spans="1:22" hidden="1">
      <c r="A65" s="118">
        <v>26</v>
      </c>
      <c r="B65" s="119" t="s">
        <v>123</v>
      </c>
      <c r="C65" s="120"/>
      <c r="D65" s="121">
        <v>0</v>
      </c>
      <c r="E65" s="121">
        <v>0</v>
      </c>
      <c r="F65" s="121">
        <v>0</v>
      </c>
      <c r="G65" s="121">
        <v>0</v>
      </c>
      <c r="H65" s="121">
        <v>0</v>
      </c>
      <c r="I65" s="121">
        <v>0</v>
      </c>
      <c r="J65" s="121">
        <v>0</v>
      </c>
      <c r="K65" s="122">
        <f t="shared" si="2"/>
        <v>0</v>
      </c>
      <c r="L65" s="122"/>
      <c r="M65" s="129">
        <v>7.3000000000000001E-3</v>
      </c>
      <c r="N65" s="124">
        <f t="shared" si="4"/>
        <v>0</v>
      </c>
      <c r="O65" s="129">
        <v>3.5999999999999997E-2</v>
      </c>
      <c r="P65" s="124">
        <f t="shared" si="5"/>
        <v>0</v>
      </c>
      <c r="Q65" s="126" t="s">
        <v>100</v>
      </c>
      <c r="R65" s="126" t="s">
        <v>100</v>
      </c>
      <c r="S65" s="126" t="s">
        <v>100</v>
      </c>
      <c r="T65" s="126" t="s">
        <v>100</v>
      </c>
      <c r="U65" s="126" t="s">
        <v>100</v>
      </c>
      <c r="V65" s="126" t="s">
        <v>100</v>
      </c>
    </row>
    <row r="66" spans="1:22" hidden="1">
      <c r="A66" s="118">
        <v>27</v>
      </c>
      <c r="B66" s="113" t="s">
        <v>124</v>
      </c>
      <c r="C66" s="120"/>
      <c r="D66" s="121">
        <v>0</v>
      </c>
      <c r="E66" s="121">
        <v>0</v>
      </c>
      <c r="F66" s="121">
        <v>0</v>
      </c>
      <c r="G66" s="121">
        <v>0</v>
      </c>
      <c r="H66" s="121">
        <v>0</v>
      </c>
      <c r="I66" s="121">
        <v>0</v>
      </c>
      <c r="J66" s="121">
        <v>0</v>
      </c>
      <c r="K66" s="122">
        <f t="shared" si="2"/>
        <v>0</v>
      </c>
      <c r="L66" s="122"/>
      <c r="M66" s="126" t="s">
        <v>100</v>
      </c>
      <c r="N66" s="126" t="s">
        <v>100</v>
      </c>
      <c r="O66" s="126" t="s">
        <v>100</v>
      </c>
      <c r="P66" s="126" t="s">
        <v>100</v>
      </c>
      <c r="Q66" s="123">
        <v>1.18</v>
      </c>
      <c r="R66" s="124">
        <f>SUM(K66*Q66)</f>
        <v>0</v>
      </c>
      <c r="S66" s="126" t="s">
        <v>100</v>
      </c>
      <c r="T66" s="126" t="s">
        <v>100</v>
      </c>
      <c r="U66" s="126" t="s">
        <v>100</v>
      </c>
      <c r="V66" s="126" t="s">
        <v>100</v>
      </c>
    </row>
    <row r="67" spans="1:22" hidden="1">
      <c r="A67" s="118">
        <v>28</v>
      </c>
      <c r="B67" s="119" t="s">
        <v>125</v>
      </c>
      <c r="C67" s="120"/>
      <c r="D67" s="121">
        <v>0</v>
      </c>
      <c r="E67" s="121">
        <v>0</v>
      </c>
      <c r="F67" s="121">
        <v>0</v>
      </c>
      <c r="G67" s="121">
        <v>0</v>
      </c>
      <c r="H67" s="121">
        <v>0</v>
      </c>
      <c r="I67" s="121">
        <v>0</v>
      </c>
      <c r="J67" s="121">
        <v>0</v>
      </c>
      <c r="K67" s="122">
        <f t="shared" si="2"/>
        <v>0</v>
      </c>
      <c r="L67" s="122"/>
      <c r="M67" s="129">
        <v>4.5699999999999998E-2</v>
      </c>
      <c r="N67" s="124">
        <f>SUM(K67*M67)</f>
        <v>0</v>
      </c>
      <c r="O67" s="123">
        <v>0.34200000000000003</v>
      </c>
      <c r="P67" s="124">
        <f>SUM(K67*O67)</f>
        <v>0</v>
      </c>
      <c r="Q67" s="126">
        <v>1.35</v>
      </c>
      <c r="R67" s="124">
        <f>SUM(K67*Q67)</f>
        <v>0</v>
      </c>
      <c r="S67" s="126" t="s">
        <v>100</v>
      </c>
      <c r="T67" s="126" t="s">
        <v>100</v>
      </c>
      <c r="U67" s="126" t="s">
        <v>100</v>
      </c>
      <c r="V67" s="126" t="s">
        <v>100</v>
      </c>
    </row>
    <row r="68" spans="1:22" hidden="1">
      <c r="A68" s="118">
        <v>29</v>
      </c>
      <c r="B68" s="119" t="s">
        <v>126</v>
      </c>
      <c r="C68" s="120"/>
      <c r="D68" s="121">
        <v>0</v>
      </c>
      <c r="E68" s="121">
        <v>0</v>
      </c>
      <c r="F68" s="121">
        <v>0</v>
      </c>
      <c r="G68" s="121">
        <v>0</v>
      </c>
      <c r="H68" s="121">
        <v>0</v>
      </c>
      <c r="I68" s="121">
        <v>0</v>
      </c>
      <c r="J68" s="121">
        <v>0</v>
      </c>
      <c r="K68" s="122">
        <f t="shared" si="2"/>
        <v>0</v>
      </c>
      <c r="L68" s="122"/>
      <c r="M68" s="129">
        <v>5.4000000000000003E-3</v>
      </c>
      <c r="N68" s="124">
        <f>SUM(K68*M68)</f>
        <v>0</v>
      </c>
      <c r="O68" s="123">
        <v>0.02</v>
      </c>
      <c r="P68" s="124">
        <f>SUM(K68*O68)</f>
        <v>0</v>
      </c>
      <c r="Q68" s="126" t="s">
        <v>100</v>
      </c>
      <c r="R68" s="126" t="s">
        <v>100</v>
      </c>
      <c r="S68" s="126" t="s">
        <v>100</v>
      </c>
      <c r="T68" s="126" t="s">
        <v>100</v>
      </c>
      <c r="U68" s="126" t="s">
        <v>100</v>
      </c>
      <c r="V68" s="126" t="s">
        <v>100</v>
      </c>
    </row>
    <row r="69" spans="1:22" hidden="1">
      <c r="A69" s="118">
        <v>31</v>
      </c>
      <c r="B69" s="119" t="s">
        <v>128</v>
      </c>
      <c r="C69" s="120"/>
      <c r="D69" s="121">
        <v>0</v>
      </c>
      <c r="E69" s="121">
        <v>0</v>
      </c>
      <c r="F69" s="121">
        <v>0</v>
      </c>
      <c r="G69" s="121">
        <v>0</v>
      </c>
      <c r="H69" s="121">
        <v>0</v>
      </c>
      <c r="I69" s="121">
        <v>0</v>
      </c>
      <c r="J69" s="121">
        <v>0</v>
      </c>
      <c r="K69" s="122">
        <f t="shared" si="2"/>
        <v>0</v>
      </c>
      <c r="L69" s="122"/>
      <c r="M69" s="126" t="s">
        <v>100</v>
      </c>
      <c r="N69" s="126" t="s">
        <v>100</v>
      </c>
      <c r="O69" s="126" t="s">
        <v>100</v>
      </c>
      <c r="P69" s="126" t="s">
        <v>100</v>
      </c>
      <c r="Q69" s="123">
        <v>1.2</v>
      </c>
      <c r="R69" s="124">
        <f>SUM(K69*Q69)</f>
        <v>0</v>
      </c>
      <c r="S69" s="125" t="s">
        <v>100</v>
      </c>
      <c r="T69" s="126" t="s">
        <v>100</v>
      </c>
      <c r="U69" s="126" t="s">
        <v>100</v>
      </c>
      <c r="V69" s="126" t="s">
        <v>100</v>
      </c>
    </row>
    <row r="70" spans="1:22">
      <c r="A70" s="118"/>
      <c r="B70" s="119"/>
      <c r="C70" s="120"/>
      <c r="D70" s="120"/>
      <c r="E70" s="130"/>
      <c r="F70" s="130"/>
      <c r="G70" s="130"/>
      <c r="H70" s="130"/>
      <c r="I70" s="130"/>
      <c r="J70" s="130"/>
      <c r="K70" s="130"/>
      <c r="L70" s="130"/>
      <c r="M70" s="129"/>
      <c r="N70" s="131"/>
      <c r="O70" s="123"/>
      <c r="P70" s="130"/>
      <c r="Q70" s="126"/>
      <c r="R70" s="126"/>
      <c r="S70" s="126"/>
      <c r="T70" s="126"/>
      <c r="U70" s="124"/>
      <c r="V70" s="126"/>
    </row>
    <row r="72" spans="1:22">
      <c r="D72" s="472"/>
      <c r="E72" s="472"/>
      <c r="F72" s="472"/>
      <c r="G72" s="472"/>
      <c r="H72" s="472"/>
      <c r="I72" s="472"/>
      <c r="J72" s="472"/>
      <c r="K72" s="472"/>
      <c r="L72" s="472"/>
      <c r="M72" s="472"/>
      <c r="N72" s="133" t="e">
        <f>ROUND(SUM(N10:N22),)</f>
        <v>#REF!</v>
      </c>
      <c r="O72" s="134" t="s">
        <v>129</v>
      </c>
      <c r="P72" s="133" t="e">
        <f>ROUND(SUM(P10:P22),)</f>
        <v>#REF!</v>
      </c>
      <c r="Q72" s="135"/>
      <c r="R72" s="133">
        <f>ROUND(SUM(R10:R22),)</f>
        <v>7966</v>
      </c>
      <c r="S72" s="135"/>
      <c r="T72" s="133">
        <f>ROUND(SUM(T10:T22),)</f>
        <v>27678</v>
      </c>
      <c r="U72" s="133" t="e">
        <f>ROUND(SUM(U10:U22),)</f>
        <v>#REF!</v>
      </c>
      <c r="V72" s="133">
        <f>SUM(V13:V69)</f>
        <v>0</v>
      </c>
    </row>
    <row r="73" spans="1:22">
      <c r="M73" s="136" t="s">
        <v>130</v>
      </c>
      <c r="N73" s="137">
        <v>16.53</v>
      </c>
      <c r="O73" s="138"/>
      <c r="P73" s="139">
        <v>1520.84</v>
      </c>
      <c r="Q73" s="140"/>
      <c r="R73" s="141">
        <v>1292.92</v>
      </c>
      <c r="S73" s="138"/>
      <c r="T73" s="141">
        <v>1585.96</v>
      </c>
      <c r="U73" s="142">
        <v>13.16</v>
      </c>
      <c r="V73" s="141">
        <v>1132.6099999999999</v>
      </c>
    </row>
    <row r="74" spans="1:22">
      <c r="M74" s="136"/>
      <c r="N74" s="143" t="s">
        <v>131</v>
      </c>
      <c r="O74" s="143"/>
      <c r="P74" s="143" t="s">
        <v>6</v>
      </c>
      <c r="Q74" s="142"/>
      <c r="R74" s="143" t="s">
        <v>6</v>
      </c>
      <c r="S74" s="143"/>
      <c r="T74" s="143" t="s">
        <v>6</v>
      </c>
      <c r="U74" s="143" t="s">
        <v>139</v>
      </c>
      <c r="V74" s="143" t="s">
        <v>6</v>
      </c>
    </row>
    <row r="75" spans="1:22">
      <c r="M75" s="144" t="s">
        <v>132</v>
      </c>
      <c r="N75" s="145" t="e">
        <f>ROUND(SUM(N73*N72),)</f>
        <v>#REF!</v>
      </c>
      <c r="O75" s="135"/>
      <c r="P75" s="133" t="e">
        <f>ROUND(SUM(P72*P73/100),)</f>
        <v>#REF!</v>
      </c>
      <c r="Q75" s="146"/>
      <c r="R75" s="133">
        <f>SUM(R72*R73/100)</f>
        <v>102994.00720000001</v>
      </c>
      <c r="S75" s="135"/>
      <c r="T75" s="133">
        <f>ROUND(SUM(T72*T73/100),)</f>
        <v>438962</v>
      </c>
      <c r="U75" s="133" t="e">
        <f>SUM(U73*U72)</f>
        <v>#REF!</v>
      </c>
      <c r="V75" s="133">
        <f>SUM(V72*V73/100)</f>
        <v>0</v>
      </c>
    </row>
    <row r="76" spans="1:22">
      <c r="N76" s="147"/>
      <c r="O76" s="148"/>
      <c r="P76" s="147"/>
      <c r="Q76" s="149"/>
      <c r="R76" s="150"/>
      <c r="S76" s="148"/>
      <c r="T76" s="147"/>
      <c r="U76" s="150"/>
      <c r="V76" s="150"/>
    </row>
    <row r="77" spans="1:22">
      <c r="M77" s="147" t="s">
        <v>87</v>
      </c>
      <c r="N77" s="458" t="e">
        <f>ROUND(SUM(N75+P75+R75+T75+U75),)</f>
        <v>#REF!</v>
      </c>
      <c r="O77" s="458"/>
      <c r="P77" s="152" t="s">
        <v>133</v>
      </c>
      <c r="R77" s="151"/>
      <c r="T77" s="147"/>
      <c r="U77" s="150"/>
      <c r="V77" s="150"/>
    </row>
    <row r="78" spans="1:22">
      <c r="Q78" s="136"/>
      <c r="R78" s="153"/>
      <c r="U78" s="153"/>
      <c r="V78" s="153"/>
    </row>
    <row r="79" spans="1:22">
      <c r="Q79" s="136"/>
      <c r="R79" s="153"/>
      <c r="U79" s="153"/>
      <c r="V79" s="153"/>
    </row>
    <row r="80" spans="1:22">
      <c r="Q80" s="136"/>
      <c r="R80" s="153"/>
      <c r="U80" s="153"/>
      <c r="V80" s="153"/>
    </row>
    <row r="81" spans="1:22" s="154" customFormat="1" ht="15" customHeight="1">
      <c r="A81" s="148"/>
      <c r="C81" s="138" t="s">
        <v>66</v>
      </c>
      <c r="D81" s="155"/>
      <c r="E81" s="156"/>
      <c r="F81" s="157"/>
      <c r="G81" s="158"/>
      <c r="H81" s="158"/>
      <c r="I81" s="107"/>
      <c r="J81" s="159" t="s">
        <v>67</v>
      </c>
      <c r="K81" s="160"/>
      <c r="R81" s="159" t="s">
        <v>67</v>
      </c>
    </row>
    <row r="82" spans="1:22" s="155" customFormat="1" ht="15" customHeight="1">
      <c r="C82" s="161" t="s">
        <v>71</v>
      </c>
      <c r="E82" s="156"/>
      <c r="F82" s="157"/>
      <c r="G82" s="158"/>
      <c r="H82" s="158"/>
      <c r="J82" s="158" t="s">
        <v>70</v>
      </c>
      <c r="K82" s="156"/>
      <c r="R82" s="158" t="s">
        <v>70</v>
      </c>
    </row>
    <row r="83" spans="1:22" s="155" customFormat="1" ht="15" customHeight="1">
      <c r="A83" s="162"/>
      <c r="C83" s="161" t="s">
        <v>68</v>
      </c>
      <c r="D83" s="132"/>
      <c r="E83" s="163"/>
      <c r="F83" s="144"/>
      <c r="G83" s="154"/>
      <c r="H83" s="160"/>
      <c r="J83" s="158" t="s">
        <v>69</v>
      </c>
      <c r="K83" s="156"/>
      <c r="R83" s="158" t="s">
        <v>69</v>
      </c>
    </row>
    <row r="84" spans="1:22">
      <c r="G84" s="138" t="s">
        <v>134</v>
      </c>
      <c r="H84" s="138" t="s">
        <v>134</v>
      </c>
      <c r="Q84" s="136"/>
      <c r="R84" s="153"/>
      <c r="S84" s="138"/>
      <c r="U84" s="153"/>
      <c r="V84" s="153"/>
    </row>
    <row r="85" spans="1:22">
      <c r="B85" s="147"/>
      <c r="G85" s="161" t="s">
        <v>135</v>
      </c>
      <c r="H85" s="161" t="s">
        <v>135</v>
      </c>
      <c r="O85" s="164"/>
      <c r="P85" s="165"/>
      <c r="Q85" s="166"/>
      <c r="R85" s="165"/>
      <c r="S85" s="161"/>
      <c r="U85" s="161"/>
      <c r="V85" s="153"/>
    </row>
    <row r="86" spans="1:22">
      <c r="G86" s="161" t="s">
        <v>136</v>
      </c>
      <c r="H86" s="161" t="s">
        <v>136</v>
      </c>
      <c r="M86" s="102"/>
      <c r="N86" s="107"/>
      <c r="P86" s="144"/>
      <c r="Q86" s="166"/>
      <c r="R86" s="165"/>
      <c r="S86" s="161"/>
      <c r="V86" s="153"/>
    </row>
  </sheetData>
  <mergeCells count="17">
    <mergeCell ref="A6:A7"/>
    <mergeCell ref="Q6:R7"/>
    <mergeCell ref="B6:C7"/>
    <mergeCell ref="G6:G7"/>
    <mergeCell ref="H6:H7"/>
    <mergeCell ref="K6:K7"/>
    <mergeCell ref="L6:L7"/>
    <mergeCell ref="F1:Q1"/>
    <mergeCell ref="S6:T7"/>
    <mergeCell ref="U6:U7"/>
    <mergeCell ref="V6:V7"/>
    <mergeCell ref="D72:M72"/>
    <mergeCell ref="N77:O77"/>
    <mergeCell ref="D6:F6"/>
    <mergeCell ref="C3:U4"/>
    <mergeCell ref="M6:N7"/>
    <mergeCell ref="O6:P7"/>
  </mergeCells>
  <pageMargins left="0.2" right="0.2" top="0.75" bottom="0.25" header="0.3" footer="0.3"/>
  <pageSetup paperSize="9" scale="95" orientation="landscape" verticalDpi="200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F.St</vt:lpstr>
      <vt:lpstr>SOC</vt:lpstr>
      <vt:lpstr>SOC CSt.</vt:lpstr>
      <vt:lpstr>Com.Stt,</vt:lpstr>
      <vt:lpstr>Abs</vt:lpstr>
      <vt:lpstr>Mts</vt:lpstr>
      <vt:lpstr>Catg.</vt:lpstr>
      <vt:lpstr>Abs!Print_Area</vt:lpstr>
      <vt:lpstr>Mts!Print_Area</vt:lpstr>
      <vt:lpstr>Abs!Print_Titles</vt:lpstr>
      <vt:lpstr>Mts!Print_Titles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2017-05-07T09:21:39Z</cp:lastPrinted>
  <dcterms:created xsi:type="dcterms:W3CDTF">2004-01-20T03:33:34Z</dcterms:created>
  <dcterms:modified xsi:type="dcterms:W3CDTF">2017-05-07T09:43:15Z</dcterms:modified>
</cp:coreProperties>
</file>