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135" windowWidth="20055" windowHeight="7170"/>
  </bookViews>
  <sheets>
    <sheet name="Abstract1" sheetId="1" r:id="rId1"/>
    <sheet name="Measurements1" sheetId="3" state="hidden" r:id="rId2"/>
    <sheet name="Material Statement" sheetId="4" state="hidden" r:id="rId3"/>
    <sheet name="General Abstract" sheetId="5" state="hidden" r:id="rId4"/>
  </sheets>
  <definedNames>
    <definedName name="_xlnm.Print_Area" localSheetId="0">Abstract1!$A$1:$F$36</definedName>
  </definedNames>
  <calcPr calcId="144525"/>
</workbook>
</file>

<file path=xl/calcChain.xml><?xml version="1.0" encoding="utf-8"?>
<calcChain xmlns="http://schemas.openxmlformats.org/spreadsheetml/2006/main">
  <c r="G120" i="3" l="1"/>
  <c r="G121" i="3"/>
  <c r="G122" i="3"/>
  <c r="G123" i="3"/>
  <c r="G124" i="3"/>
  <c r="G125" i="3"/>
  <c r="G126" i="3"/>
  <c r="G127" i="3"/>
  <c r="G128" i="3"/>
  <c r="G129" i="3"/>
  <c r="G130" i="3"/>
  <c r="G131" i="3"/>
  <c r="G132" i="3"/>
  <c r="G133" i="3"/>
  <c r="G134" i="3"/>
  <c r="G135" i="3"/>
  <c r="G136" i="3"/>
  <c r="G119" i="3"/>
  <c r="G137" i="3" s="1"/>
  <c r="D33" i="1" s="1"/>
  <c r="F33" i="1" s="1"/>
  <c r="D8" i="1"/>
  <c r="G92" i="3"/>
  <c r="G81" i="3"/>
  <c r="G82" i="3"/>
  <c r="G83" i="3"/>
  <c r="G84" i="3"/>
  <c r="G85" i="3"/>
  <c r="G86" i="3"/>
  <c r="G87" i="3"/>
  <c r="G88" i="3"/>
  <c r="G104" i="3"/>
  <c r="G99" i="3"/>
  <c r="G97" i="3"/>
  <c r="G98" i="3"/>
  <c r="G100" i="3"/>
  <c r="G101" i="3"/>
  <c r="G102" i="3"/>
  <c r="G103" i="3"/>
  <c r="G96" i="3"/>
  <c r="G80" i="3"/>
  <c r="G89" i="3" s="1"/>
  <c r="G91" i="3" l="1"/>
  <c r="G93" i="3" s="1"/>
  <c r="D28" i="1" s="1"/>
  <c r="F28" i="1" s="1"/>
  <c r="D27" i="1"/>
  <c r="F27" i="1" s="1"/>
  <c r="C10" i="4"/>
  <c r="G105" i="3"/>
  <c r="G74" i="3"/>
  <c r="G75" i="3"/>
  <c r="G76" i="3"/>
  <c r="G73" i="3"/>
  <c r="D115" i="3" l="1"/>
  <c r="G115" i="3" s="1"/>
  <c r="D29" i="1"/>
  <c r="F29" i="1" s="1"/>
  <c r="G77" i="3"/>
  <c r="D26" i="1" s="1"/>
  <c r="F26" i="1" s="1"/>
  <c r="G110" i="3"/>
  <c r="G107" i="3"/>
  <c r="C21" i="4" l="1"/>
  <c r="E21" i="4" s="1"/>
  <c r="F29" i="4"/>
  <c r="I26" i="4"/>
  <c r="H26" i="4"/>
  <c r="H29" i="4" s="1"/>
  <c r="F26" i="4"/>
  <c r="J25" i="4"/>
  <c r="J26" i="4" s="1"/>
  <c r="J29" i="4" s="1"/>
  <c r="K24" i="4"/>
  <c r="K26" i="4" s="1"/>
  <c r="K29" i="4" s="1"/>
  <c r="E18" i="4"/>
  <c r="D18" i="4"/>
  <c r="D15" i="4"/>
  <c r="E14" i="4"/>
  <c r="D14" i="4"/>
  <c r="D13" i="4"/>
  <c r="D10" i="4"/>
  <c r="E10" i="4"/>
  <c r="G111" i="3"/>
  <c r="D31" i="1" s="1"/>
  <c r="F31" i="1" s="1"/>
  <c r="G108" i="3"/>
  <c r="D30" i="1" s="1"/>
  <c r="F30" i="1" s="1"/>
  <c r="D21" i="4" l="1"/>
  <c r="D114" i="3"/>
  <c r="G114" i="3" s="1"/>
  <c r="G116" i="3" s="1"/>
  <c r="D32" i="1" s="1"/>
  <c r="F32" i="1" s="1"/>
  <c r="F34" i="1" s="1"/>
  <c r="L10" i="4"/>
  <c r="L26" i="4" s="1"/>
  <c r="L29" i="4" s="1"/>
  <c r="E15" i="4"/>
  <c r="H6" i="5" l="1"/>
  <c r="G14" i="3"/>
  <c r="G15" i="3"/>
  <c r="G16" i="3"/>
  <c r="G13" i="3"/>
  <c r="F21" i="1" l="1"/>
  <c r="G64" i="3"/>
  <c r="G65" i="3"/>
  <c r="G66" i="3"/>
  <c r="G67" i="3"/>
  <c r="G63" i="3"/>
  <c r="G68" i="3" l="1"/>
  <c r="D20" i="1" s="1"/>
  <c r="G7" i="3" l="1"/>
  <c r="G45" i="3"/>
  <c r="G46" i="3"/>
  <c r="G47" i="3"/>
  <c r="G48" i="3"/>
  <c r="G49" i="3"/>
  <c r="G50" i="3"/>
  <c r="G58" i="3"/>
  <c r="G57" i="3"/>
  <c r="G56" i="3"/>
  <c r="G55" i="3"/>
  <c r="G54" i="3"/>
  <c r="G53" i="3"/>
  <c r="G44" i="3"/>
  <c r="G40" i="3"/>
  <c r="G41" i="3"/>
  <c r="G42" i="3"/>
  <c r="G43" i="3"/>
  <c r="G39" i="3"/>
  <c r="G32" i="3"/>
  <c r="G31" i="3"/>
  <c r="G28" i="3"/>
  <c r="G27" i="3"/>
  <c r="G24" i="3"/>
  <c r="G23" i="3"/>
  <c r="G20" i="3"/>
  <c r="G19" i="3"/>
  <c r="G11" i="3"/>
  <c r="G12" i="3"/>
  <c r="G6" i="3"/>
  <c r="F20" i="1"/>
  <c r="F8" i="1"/>
  <c r="D7" i="1" l="1"/>
  <c r="F7" i="1" s="1"/>
  <c r="G17" i="3"/>
  <c r="G25" i="3"/>
  <c r="D11" i="1" s="1"/>
  <c r="C5" i="4" s="1"/>
  <c r="G21" i="3"/>
  <c r="G29" i="3"/>
  <c r="G33" i="3"/>
  <c r="G51" i="3"/>
  <c r="G59" i="3"/>
  <c r="D16" i="1" l="1"/>
  <c r="F16" i="1" s="1"/>
  <c r="F9" i="1"/>
  <c r="D9" i="1"/>
  <c r="D10" i="1"/>
  <c r="F10" i="1" s="1"/>
  <c r="D12" i="1"/>
  <c r="F12" i="1" s="1"/>
  <c r="D13" i="1"/>
  <c r="D18" i="1"/>
  <c r="F18" i="1" s="1"/>
  <c r="F11" i="1"/>
  <c r="C4" i="4"/>
  <c r="G35" i="3"/>
  <c r="G36" i="3"/>
  <c r="D14" i="1" l="1"/>
  <c r="F14" i="1" s="1"/>
  <c r="F13" i="1"/>
  <c r="D5" i="4"/>
  <c r="E5" i="4"/>
  <c r="G5" i="4"/>
  <c r="F22" i="1" l="1"/>
  <c r="H5" i="5" s="1"/>
  <c r="G4" i="4"/>
  <c r="G26" i="4" s="1"/>
  <c r="G29" i="4" s="1"/>
  <c r="E4" i="4"/>
  <c r="E26" i="4" s="1"/>
  <c r="E29" i="4" s="1"/>
  <c r="D4" i="4"/>
  <c r="D26" i="4" s="1"/>
  <c r="D29" i="4" s="1"/>
  <c r="D30" i="4" l="1"/>
  <c r="H7" i="5" s="1"/>
  <c r="H8" i="5" s="1"/>
  <c r="H9" i="5" l="1"/>
</calcChain>
</file>

<file path=xl/sharedStrings.xml><?xml version="1.0" encoding="utf-8"?>
<sst xmlns="http://schemas.openxmlformats.org/spreadsheetml/2006/main" count="349" uniqueCount="156">
  <si>
    <t xml:space="preserve">S.No </t>
  </si>
  <si>
    <t>Description of Item</t>
  </si>
  <si>
    <t>Unit</t>
  </si>
  <si>
    <t xml:space="preserve">Qty </t>
  </si>
  <si>
    <t xml:space="preserve">Rate </t>
  </si>
  <si>
    <t xml:space="preserve">Amount </t>
  </si>
  <si>
    <t>(Rs.)</t>
  </si>
  <si>
    <t>Cleaning inside sewerage lines completely restoring original silt free space diameter of pipe lines by labour and equipment (Mechanically / electrically driven ) . Including accessories like pulleys steel rope, bucket and draggers sizing from 6" to 18" dia. Their "to and fro " pulling action (No. of passes shall be as many as required ) would be taken in two phases ( First phase entire length from down stream to up stream ) bring down peak hours sewerage to flow inside pipe line ( as free flow) and in second phase from up stream to down stream of entire length ensuring no silt is observed in buckets (6" dia to 18"dia. ) except only sewage water and finally pass a steel ball of dia, 12" lesser that the diameter of pipe but not exceeding 48" dia ball even for large dia pipe to ensure perfect cleaning .The job includes all the hire / cost of equipment and accessories of above winching mahine devices/ devices along with / engines with winching drum set having , steel rope pully mounted over it, steel bucket fro 6" to 8" dia hooks and other protection likes safety barries, traffic signs, traffic cones ensuring no damages to pipe along with ensuring safety to labour and other public property / lives and removal of silts/ solid during desilting and clearance of site etc complete as per fully satisfaction of site engineer.(S.No 5 / P-31 )</t>
  </si>
  <si>
    <t xml:space="preserve">12 " dia </t>
  </si>
  <si>
    <t>P.Ft</t>
  </si>
  <si>
    <t xml:space="preserve">Cleaning / desilting of manhall / inspection chambers including cleaning and rodding of connected sewers (Average 50'-0 per M.hole removing sewage and solids waste and throwing outside KMC limits (S.No 96 / P- 109 ) </t>
  </si>
  <si>
    <t>P.M.hole</t>
  </si>
  <si>
    <t xml:space="preserve">Excavation for pipe line in trenches and pits in soft soils including trimming and dressing sides to true aligment and shape leveling of beds of trenchesto correct level and grade , cutting joints hole and disposal of surplus earth with in a one chain as directed by engineer incharge .Providing fence guards , lights , flags and temporary crossings for non vehicular traffic where ever required lift upto 5ft.(1.52 m ) and lead upto one chain (30.5m)  (S.No 1 / P- 60 ) </t>
  </si>
  <si>
    <t>%oCft</t>
  </si>
  <si>
    <t>%Cft</t>
  </si>
  <si>
    <t>Cement concrete plain including placing compacting finishing and curing complete ( including screening and washing at stone aggregate .
Ratio 1:2:4  (S.No 5 / P-15 )</t>
  </si>
  <si>
    <t>Erection and removal of centering for R.C.C or plain cement concrete works of deodar wood (2nd class)
for partal wood (vertical )(S.I. No.19 /P-17)</t>
  </si>
  <si>
    <t>%Sft</t>
  </si>
  <si>
    <t>Each</t>
  </si>
  <si>
    <t>Rft</t>
  </si>
  <si>
    <t>Refilling the excavated stuff in trenches 6" thick layer i/c watering ramming to full compaction etc complete (S.No 4 / P- 77 )</t>
  </si>
  <si>
    <t xml:space="preserve">Providing R.C.C pipe with collars class B and digging the trenches to required depth and fixing in position including cutting , fitting &amp; jointing with maxphalt composition &amp; cement mortar 1:1 and testing with water pressure to a head of 4 feet above the top of the highest pipe &amp; refilling with excavated staff (S.No 2 / P- 23 ) </t>
  </si>
  <si>
    <t>6" dia</t>
  </si>
  <si>
    <t>P.Rft</t>
  </si>
  <si>
    <t>Providing and fixing in trench including fitting , jointing and testing etc complete in all respect the high density polythene PE pipes (HDPE-100) for W/S confirming ISO 4427/DIN8074/8075 B.S 3580 &amp; PSI 3051 ( S.No 1 / P-26)</t>
  </si>
  <si>
    <t xml:space="preserve">315 mm </t>
  </si>
  <si>
    <t>No.</t>
  </si>
  <si>
    <t>L</t>
  </si>
  <si>
    <t>W</t>
  </si>
  <si>
    <t>H/D</t>
  </si>
  <si>
    <t>Qty</t>
  </si>
  <si>
    <t>6" RCC Pipe</t>
  </si>
  <si>
    <t>6" Upvc pipe</t>
  </si>
  <si>
    <t>Dry rammed brick or Stone Ballast 1-1/2" to 2" guage (S.No.2,P-15)</t>
  </si>
  <si>
    <t>Cement Concrete brick or stone ballast 1-1/2" to 2" guage 1:4:8 (S.I No.4b,P-15)</t>
  </si>
  <si>
    <t>Type-I Bungalows</t>
  </si>
  <si>
    <t>Type-II Bungalows</t>
  </si>
  <si>
    <t>Type-III Bungalows</t>
  </si>
  <si>
    <t>A-Type Quarters</t>
  </si>
  <si>
    <t>B-Type Quarters</t>
  </si>
  <si>
    <t>C-Type Quarters</t>
  </si>
  <si>
    <t>Providing and laying uPVC pressure pipe of class B (equivalent make ) fixing in trench i/c cutting, fitting and jointing with Z joint with one rubber ring i/c testing with water to a head 61 meter or 200 ft .
100 mm (6" dia.)  (S.No 1b / P- 22 )</t>
  </si>
  <si>
    <t>Total Qty</t>
  </si>
  <si>
    <t>Old Staff Colony</t>
  </si>
  <si>
    <t>Type-I Quarters Band Colony</t>
  </si>
  <si>
    <t>Type-H Quarters Band Colony</t>
  </si>
  <si>
    <t>Type-G Quarters Band Colony</t>
  </si>
  <si>
    <t>Type-E Quarters Band Colony</t>
  </si>
  <si>
    <t>D-Type Quarters</t>
  </si>
  <si>
    <t>Take the same Qty as of Item No.03</t>
  </si>
  <si>
    <t>Rising Main from rice canal to main drain near Khuhra Complex</t>
  </si>
  <si>
    <t>Behind A-Type Quarters</t>
  </si>
  <si>
    <t>Bungalow No.23 to Bungalow No.26</t>
  </si>
  <si>
    <t>D-Type Quarters (Wing-A) Old Staff Colony</t>
  </si>
  <si>
    <t>Providing and fixing in trench including fitting , jointing and testing etc complete in all respect the high density polythene PE pipes (HDPE-100) for W/S confirming ISO 4427/DIN8074/8075 B.S 3580 &amp; PSI 3051 ..
( S.No 1 / P-26)</t>
  </si>
  <si>
    <t>6" dia.</t>
  </si>
  <si>
    <t>Measurements</t>
  </si>
  <si>
    <t>Cement concrete brick or stone ballast 1 1/2" to 2" guge  1:4:8 (4e-p-15)</t>
  </si>
  <si>
    <t>Providing and Laying 1" thick c.c topping (1:2:4) i/c surface finshing &amp; dividing into pannles 3" thick (16d-P41)</t>
  </si>
  <si>
    <t>Laying Murum Flooring Layer 1" thick (S.I No.1,Page-40)</t>
  </si>
  <si>
    <t>Providing and fixing Cement paving blocks flooring having size of 197x 97x 80 (mm)of city /quddra/ cobble shape with pigment having strength b/w 5000 psi 8500 psi I/c filling the joints with hill sand and laying in specified manner/patter and design etc :complete (74,P-49)</t>
  </si>
  <si>
    <t>P.Sft</t>
  </si>
  <si>
    <t>Supplying and filling sand under floor and plugging in walls (S.I No.29,Page-25)</t>
  </si>
  <si>
    <t>Cement concrete brick or stone ballast 1 1/2" to 2" guage  1:4:8 (4e-p-15)</t>
  </si>
  <si>
    <t>Cft</t>
  </si>
  <si>
    <t>Sft</t>
  </si>
  <si>
    <t xml:space="preserve">Total Quantity </t>
  </si>
  <si>
    <t>Supplying and filling sand under floor and plouging in walls (S.I No.29,Page-25)</t>
  </si>
  <si>
    <t>C- Out side of Hostel round about</t>
  </si>
  <si>
    <t>RFt</t>
  </si>
  <si>
    <t>Nos.</t>
  </si>
  <si>
    <t>Part-A: Drainage Lines</t>
  </si>
  <si>
    <t>Part-B: C.C Block</t>
  </si>
  <si>
    <t>MATERIAL STATEMENT</t>
  </si>
  <si>
    <t>S.NO</t>
  </si>
  <si>
    <t>DESCRIPTION</t>
  </si>
  <si>
    <t xml:space="preserve">QTY </t>
  </si>
  <si>
    <t>CEMENT</t>
  </si>
  <si>
    <t>SAND</t>
  </si>
  <si>
    <t>BAJRI</t>
  </si>
  <si>
    <t>STONE</t>
  </si>
  <si>
    <t xml:space="preserve">STEEL </t>
  </si>
  <si>
    <t>TILE</t>
  </si>
  <si>
    <t>PAVERS</t>
  </si>
  <si>
    <t>FILLING</t>
  </si>
  <si>
    <t>BRICKS</t>
  </si>
  <si>
    <t>CEMENT CONCRETE RATIO 1:2:4</t>
  </si>
  <si>
    <t>CEMENT CONCRETE RATIO 1:4:8</t>
  </si>
  <si>
    <t>CEMENT CONCRETE RATIO 1:5:10</t>
  </si>
  <si>
    <t>CEMENT CONCREATE RATIO 1:6:12</t>
  </si>
  <si>
    <t>CEMENT CONCREATE RATIO 1:4:6</t>
  </si>
  <si>
    <t>CEMENT CONCREATE RATIO 1:3:6</t>
  </si>
  <si>
    <t>PACCA BRICK WORK RATIO 1:6</t>
  </si>
  <si>
    <t>R.C.C WORK 1:2:4</t>
  </si>
  <si>
    <t>STEEL IN C.W.T</t>
  </si>
  <si>
    <t>FLOATING COAT OF CEMENT</t>
  </si>
  <si>
    <t xml:space="preserve">CEMENT PLASTER 1:6 1/2" THICK </t>
  </si>
  <si>
    <t xml:space="preserve">CEMENT PLASTER 1:4 3/8" THICK </t>
  </si>
  <si>
    <t>CEMENT PLASTER 1:4 3/4" THICK</t>
  </si>
  <si>
    <t>1ST CLASS TILES ROOFING</t>
  </si>
  <si>
    <t>SINGLE LAYER OF TILES</t>
  </si>
  <si>
    <t>GLAZED TILES / MARBLE TILES</t>
  </si>
  <si>
    <t xml:space="preserve">CEMENT POINTING / FLUSH POINTING 1:2 </t>
  </si>
  <si>
    <t>C.C TOPPING 3" THICK</t>
  </si>
  <si>
    <t>MOSIAC DADO IN WHITE CEMENT 1/2" THICK</t>
  </si>
  <si>
    <t>HALLA TILES</t>
  </si>
  <si>
    <t>SAND/ EARTH FILLING</t>
  </si>
  <si>
    <t>PAVER</t>
  </si>
  <si>
    <t>TOTAL  Qty</t>
  </si>
  <si>
    <t>P.Bag</t>
  </si>
  <si>
    <t>P.Ton</t>
  </si>
  <si>
    <t>P.o%Sft</t>
  </si>
  <si>
    <t>P%Cft</t>
  </si>
  <si>
    <t>%0Cft</t>
  </si>
  <si>
    <t>RATE (Rs.)</t>
  </si>
  <si>
    <t>TOTAL  AMOUNT</t>
  </si>
  <si>
    <t>G.TOTAL:</t>
  </si>
  <si>
    <t>C-type Qtrs no 09 to 14 Main Link</t>
  </si>
  <si>
    <t>C-type Qtrs no 01 to 08</t>
  </si>
  <si>
    <t>B-Type Qtrs no 30 to 42</t>
  </si>
  <si>
    <t>B-Type Qtrs no 13 to 20</t>
  </si>
  <si>
    <t>B-Type Qtrs no 01 to 12</t>
  </si>
  <si>
    <t>Bungalow no - 19 to 29</t>
  </si>
  <si>
    <t>Dismentling C.C plain 1:3:6 (19b-P10)</t>
  </si>
  <si>
    <r>
      <rPr>
        <b/>
        <sz val="10"/>
        <rFont val="Times New Roman"/>
        <family val="1"/>
      </rPr>
      <t>STANDARD MANHOLES</t>
    </r>
    <r>
      <rPr>
        <sz val="10"/>
        <rFont val="Times New Roman"/>
        <family val="1"/>
      </rPr>
      <t xml:space="preserve"> 
Construction of Manholes or inspection chamber for the required diameter of circular sewer anf 3'-6" depth with walls of B.B. in cement sand mortar 1:3, cement plaster 1:3, 1/2" thick inside walls an1: thick over benching and channel i/c fixing C.I. manhole cover with frame of clear opening 18" x 18" of 1.75 cwt embedded in plain CC 1:2:4 and fixing 1" dia M.S. steps 6" from face of wall at 12" duly painted etc complete as per drawing and as directed SIZE 4" TO 12" DIA 2'x2'x3'-6"
(S.I No.1a,P-46)</t>
    </r>
  </si>
  <si>
    <t>GENERAL ABSTRACT</t>
  </si>
  <si>
    <t>S.#</t>
  </si>
  <si>
    <t>DESCRIPATION</t>
  </si>
  <si>
    <t>AMOUNT</t>
  </si>
  <si>
    <t>Civil Works</t>
  </si>
  <si>
    <t>CARTAGE OF MATERIAL</t>
  </si>
  <si>
    <t>TOTAL</t>
  </si>
  <si>
    <t>In Millions</t>
  </si>
  <si>
    <t>Part-A (Civil Works) Schedule Items</t>
  </si>
  <si>
    <t>Part-B (Civil Works) Schedule Items</t>
  </si>
  <si>
    <t>VC Secretrait</t>
  </si>
  <si>
    <t>Laying Murum Flooring Layer 1" thick
(S.I No.1,Page-40)</t>
  </si>
  <si>
    <t>Cement concrete plain including placing compacting finishing and curing complete ( including screening and washing at stone aggregate .Ratio 1:2:4  (S.No 5 / P-15 )</t>
  </si>
  <si>
    <t>Sub-Total Part-A</t>
  </si>
  <si>
    <t>C-Type-New Staff Colony</t>
  </si>
  <si>
    <t>Qty Same as Item Above no. 02</t>
  </si>
  <si>
    <t>A-Type Qtrs no 01 to 06 Front</t>
  </si>
  <si>
    <t>A-Type Qtrs no 01 to 06 Back</t>
  </si>
  <si>
    <t>B-Type Qtrs no 01 to 12 Back</t>
  </si>
  <si>
    <t>B-Type Qtrs no 01 to 12 Front</t>
  </si>
  <si>
    <t>C-type Qtrs no 01 to 08 Street</t>
  </si>
  <si>
    <t xml:space="preserve">Under CC Block </t>
  </si>
  <si>
    <r>
      <rPr>
        <b/>
        <sz val="10"/>
        <rFont val="Times New Roman"/>
        <family val="1"/>
      </rPr>
      <t>STANDARD MANHOLES</t>
    </r>
    <r>
      <rPr>
        <sz val="10"/>
        <rFont val="Times New Roman"/>
        <family val="1"/>
      </rPr>
      <t xml:space="preserve"> 
Construction of Manholes or inspection chamber for the required diameter of circular sewer anf 3'-6" depth with walls of B.B. in cement sand mortar 1:3, cement plaster 1:3, 1/2" thick inside walls an1: thick over benching and channel i/c fixing C.I. manhole cover with frame of clear openining 18" x 18" of 1.75 cwt embedded in plain CC 1:2:4 and fixing 1" dia M.S. steps 6" from face of wall at 12" duly painted etc complete as per drawing and as directed SIZE 4" TO 12" DIA 2'x2'x3'-6"(S.I No.1a,P-46)</t>
    </r>
  </si>
  <si>
    <t>Pacca brick work other than building including striking of joints upto 20 feet height in: (07-P,23)</t>
  </si>
  <si>
    <t xml:space="preserve">Sub-Total Part-B </t>
  </si>
  <si>
    <t>REMAINING WORK OF DRAINAGE LINE FOR CONECTION OF INTERMEDIATE  AND MAIN DISPOSAL LINE AND C.C BLOCKS AT CMC LARKANA</t>
  </si>
  <si>
    <t>REMAINING WORK OF DRAINAGE LINE FOR CONECTION OF INTERMEDIATE AND MAIN DISPOSAL LINE AND C.C BLOCKS AT CMC LARKANA</t>
  </si>
  <si>
    <t>PART-B: C.C BLOCK</t>
  </si>
  <si>
    <t>BOQs</t>
  </si>
  <si>
    <t>Premium Quoted by  contractor ……….% Above/Below</t>
  </si>
  <si>
    <t>Total Amount Carried to Summary</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</si>
</sst>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_(* #,##0_);_(* \(#,##0\);_(* &quot;-&quot;??_);_(@_)"/>
    <numFmt numFmtId="165" formatCode="0.0"/>
    <numFmt numFmtId="166" formatCode="_-* #,##0.00_-;\-* #,##0.00_-;_-* &quot;-&quot;??_-;_-@_-"/>
    <numFmt numFmtId="167" formatCode="_-* #,##0_-;\-* #,##0_-;_-* &quot;-&quot;??_-;_-@_-"/>
    <numFmt numFmtId="168" formatCode="&quot;Rs. &quot;#,##0.000_);\(&quot;Rs. &quot;#,##0.000\)"/>
  </numFmts>
  <fonts count="17" x14ac:knownFonts="1">
    <font>
      <sz val="11"/>
      <color theme="1"/>
      <name val="Calibri"/>
      <family val="2"/>
      <scheme val="minor"/>
    </font>
    <font>
      <sz val="11"/>
      <color theme="1"/>
      <name val="Calibri"/>
      <family val="2"/>
      <scheme val="minor"/>
    </font>
    <font>
      <sz val="10"/>
      <name val="Arial"/>
      <family val="2"/>
    </font>
    <font>
      <b/>
      <sz val="10"/>
      <color theme="1"/>
      <name val="Times New Roman"/>
      <family val="1"/>
    </font>
    <font>
      <sz val="10"/>
      <color theme="1"/>
      <name val="Times New Roman"/>
      <family val="1"/>
    </font>
    <font>
      <sz val="11"/>
      <color theme="1"/>
      <name val="Times New Roman"/>
      <family val="1"/>
    </font>
    <font>
      <b/>
      <sz val="11"/>
      <color theme="1"/>
      <name val="Times New Roman"/>
      <family val="1"/>
    </font>
    <font>
      <b/>
      <sz val="12"/>
      <color theme="1"/>
      <name val="Times New Roman"/>
      <family val="1"/>
    </font>
    <font>
      <b/>
      <sz val="14"/>
      <color theme="1"/>
      <name val="Times New Roman"/>
      <family val="1"/>
    </font>
    <font>
      <b/>
      <sz val="10"/>
      <name val="Times New Roman"/>
      <family val="1"/>
    </font>
    <font>
      <sz val="10"/>
      <name val="Times New Roman"/>
      <family val="1"/>
    </font>
    <font>
      <b/>
      <sz val="14"/>
      <name val="Times New Roman"/>
      <family val="1"/>
    </font>
    <font>
      <b/>
      <u/>
      <sz val="16"/>
      <name val="Times New Roman"/>
      <family val="1"/>
    </font>
    <font>
      <b/>
      <sz val="12"/>
      <name val="Times New Roman"/>
      <family val="1"/>
    </font>
    <font>
      <sz val="12"/>
      <name val="Times New Roman"/>
      <family val="1"/>
    </font>
    <font>
      <b/>
      <u/>
      <sz val="14"/>
      <color theme="1"/>
      <name val="Times New Roman"/>
      <family val="1"/>
    </font>
    <font>
      <b/>
      <u/>
      <sz val="14"/>
      <name val="Times New Roman"/>
      <family val="1"/>
    </font>
  </fonts>
  <fills count="7">
    <fill>
      <patternFill patternType="none"/>
    </fill>
    <fill>
      <patternFill patternType="gray125"/>
    </fill>
    <fill>
      <patternFill patternType="solid">
        <fgColor theme="2" tint="-0.249977111117893"/>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2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43" fontId="2" fillId="0" borderId="0" applyFont="0" applyFill="0" applyBorder="0" applyAlignment="0" applyProtection="0"/>
  </cellStyleXfs>
  <cellXfs count="186">
    <xf numFmtId="0" fontId="0" fillId="0" borderId="0" xfId="0"/>
    <xf numFmtId="0" fontId="4" fillId="3" borderId="1" xfId="0" applyFont="1" applyFill="1" applyBorder="1" applyAlignment="1">
      <alignment horizontal="center" vertical="center" wrapText="1"/>
    </xf>
    <xf numFmtId="0" fontId="3" fillId="0" borderId="1" xfId="0" applyFont="1" applyBorder="1" applyAlignment="1">
      <alignment horizontal="right" vertical="top" wrapText="1"/>
    </xf>
    <xf numFmtId="164" fontId="3" fillId="0" borderId="1" xfId="1" applyNumberFormat="1" applyFont="1" applyBorder="1" applyAlignment="1">
      <alignment horizontal="center" vertical="center"/>
    </xf>
    <xf numFmtId="0" fontId="5" fillId="0" borderId="1" xfId="0" applyFont="1" applyBorder="1" applyAlignment="1">
      <alignment horizontal="center" vertical="center"/>
    </xf>
    <xf numFmtId="0" fontId="4" fillId="0" borderId="1" xfId="0" applyFont="1" applyBorder="1" applyAlignment="1">
      <alignment horizontal="center" vertical="center" wrapText="1"/>
    </xf>
    <xf numFmtId="0" fontId="6" fillId="0" borderId="1" xfId="0" applyFont="1" applyBorder="1" applyAlignment="1">
      <alignment horizontal="center" vertical="center"/>
    </xf>
    <xf numFmtId="0" fontId="7" fillId="4" borderId="1" xfId="0" applyFont="1" applyFill="1" applyBorder="1" applyAlignment="1">
      <alignment horizontal="left" vertical="top" wrapText="1"/>
    </xf>
    <xf numFmtId="0" fontId="5" fillId="0" borderId="1" xfId="0" applyFont="1" applyBorder="1"/>
    <xf numFmtId="2" fontId="6" fillId="0" borderId="1" xfId="0" applyNumberFormat="1" applyFont="1" applyBorder="1"/>
    <xf numFmtId="0" fontId="6" fillId="0" borderId="1" xfId="0" applyFont="1" applyBorder="1" applyAlignment="1">
      <alignment horizontal="right"/>
    </xf>
    <xf numFmtId="0" fontId="6" fillId="0" borderId="1" xfId="0" applyFont="1" applyBorder="1"/>
    <xf numFmtId="0" fontId="5" fillId="0" borderId="1" xfId="0" applyFont="1" applyBorder="1" applyAlignment="1">
      <alignment horizontal="center"/>
    </xf>
    <xf numFmtId="1" fontId="5" fillId="0" borderId="1" xfId="0" applyNumberFormat="1" applyFont="1" applyBorder="1" applyAlignment="1">
      <alignment horizontal="center" vertical="center"/>
    </xf>
    <xf numFmtId="2" fontId="5" fillId="0" borderId="1" xfId="0" applyNumberFormat="1" applyFont="1" applyBorder="1" applyAlignment="1">
      <alignment horizontal="center" vertical="center"/>
    </xf>
    <xf numFmtId="2" fontId="5" fillId="0" borderId="1" xfId="0" applyNumberFormat="1" applyFont="1" applyBorder="1" applyAlignment="1">
      <alignment horizontal="center"/>
    </xf>
    <xf numFmtId="0" fontId="6" fillId="0" borderId="1" xfId="0" applyFont="1" applyBorder="1" applyAlignment="1">
      <alignment horizontal="center"/>
    </xf>
    <xf numFmtId="2" fontId="6" fillId="0" borderId="1" xfId="0" applyNumberFormat="1" applyFont="1" applyBorder="1" applyAlignment="1">
      <alignment horizontal="center"/>
    </xf>
    <xf numFmtId="164" fontId="3" fillId="0" borderId="1" xfId="1" applyNumberFormat="1" applyFont="1" applyBorder="1" applyAlignment="1">
      <alignment vertical="center"/>
    </xf>
    <xf numFmtId="0" fontId="5" fillId="0" borderId="0" xfId="0" applyFont="1"/>
    <xf numFmtId="0" fontId="9" fillId="0" borderId="1" xfId="0" applyFont="1" applyFill="1" applyBorder="1" applyAlignment="1">
      <alignment horizontal="center"/>
    </xf>
    <xf numFmtId="0" fontId="6" fillId="0" borderId="0" xfId="0" applyFont="1"/>
    <xf numFmtId="0" fontId="9" fillId="0" borderId="1" xfId="0" applyFont="1" applyFill="1" applyBorder="1" applyAlignment="1">
      <alignment horizontal="center" vertical="center"/>
    </xf>
    <xf numFmtId="0" fontId="9" fillId="0" borderId="3" xfId="0" applyFont="1" applyFill="1" applyBorder="1" applyAlignment="1">
      <alignment vertical="center"/>
    </xf>
    <xf numFmtId="0" fontId="9" fillId="0" borderId="3" xfId="0" applyFont="1" applyFill="1" applyBorder="1" applyAlignment="1">
      <alignment horizontal="center"/>
    </xf>
    <xf numFmtId="0" fontId="9" fillId="0" borderId="3" xfId="0" applyFont="1" applyFill="1" applyBorder="1" applyAlignment="1">
      <alignment horizontal="center" vertical="center"/>
    </xf>
    <xf numFmtId="0" fontId="9" fillId="0" borderId="2" xfId="0" applyFont="1" applyFill="1" applyBorder="1" applyAlignment="1">
      <alignment horizontal="center"/>
    </xf>
    <xf numFmtId="0" fontId="9" fillId="0" borderId="2" xfId="0" applyFont="1" applyFill="1" applyBorder="1" applyAlignment="1">
      <alignment vertical="center"/>
    </xf>
    <xf numFmtId="0" fontId="9" fillId="2" borderId="1" xfId="0" applyFont="1" applyFill="1" applyBorder="1" applyAlignment="1">
      <alignment horizontal="center" vertical="center"/>
    </xf>
    <xf numFmtId="0" fontId="9" fillId="0" borderId="4" xfId="0" applyFont="1" applyFill="1" applyBorder="1" applyAlignment="1">
      <alignment horizontal="center" vertical="center"/>
    </xf>
    <xf numFmtId="0" fontId="10" fillId="0" borderId="1" xfId="0" applyFont="1" applyFill="1" applyBorder="1" applyAlignment="1">
      <alignment horizontal="justify" vertical="justify" wrapText="1"/>
    </xf>
    <xf numFmtId="0" fontId="10" fillId="0" borderId="1" xfId="0" applyFont="1" applyFill="1" applyBorder="1" applyAlignment="1">
      <alignment horizontal="center" vertical="center"/>
    </xf>
    <xf numFmtId="0" fontId="10" fillId="0" borderId="5" xfId="0" applyFont="1" applyFill="1" applyBorder="1" applyAlignment="1">
      <alignment horizontal="center"/>
    </xf>
    <xf numFmtId="0" fontId="10" fillId="0" borderId="3" xfId="0" applyFont="1" applyFill="1" applyBorder="1" applyAlignment="1">
      <alignment horizontal="center"/>
    </xf>
    <xf numFmtId="0" fontId="10" fillId="0" borderId="3" xfId="0" applyFont="1" applyFill="1" applyBorder="1" applyAlignment="1">
      <alignment horizontal="center" vertical="center"/>
    </xf>
    <xf numFmtId="0" fontId="10" fillId="0" borderId="1" xfId="0" applyFont="1" applyFill="1" applyBorder="1" applyAlignment="1">
      <alignment horizontal="justify" vertical="justify"/>
    </xf>
    <xf numFmtId="2" fontId="10" fillId="0" borderId="3" xfId="0" applyNumberFormat="1" applyFont="1" applyFill="1" applyBorder="1" applyAlignment="1">
      <alignment horizontal="center"/>
    </xf>
    <xf numFmtId="164" fontId="10" fillId="0" borderId="3" xfId="1" applyNumberFormat="1" applyFont="1" applyFill="1" applyBorder="1" applyAlignment="1">
      <alignment horizontal="center" vertical="center"/>
    </xf>
    <xf numFmtId="0" fontId="9" fillId="0" borderId="1" xfId="0" applyFont="1" applyFill="1" applyBorder="1" applyAlignment="1">
      <alignment horizontal="right" vertical="justify"/>
    </xf>
    <xf numFmtId="164" fontId="9" fillId="0" borderId="3" xfId="1" applyNumberFormat="1" applyFont="1" applyFill="1" applyBorder="1" applyAlignment="1">
      <alignment horizontal="center" vertical="center"/>
    </xf>
    <xf numFmtId="0" fontId="10" fillId="0" borderId="1" xfId="0" applyFont="1" applyFill="1" applyBorder="1" applyAlignment="1">
      <alignment horizontal="justify" wrapText="1"/>
    </xf>
    <xf numFmtId="164" fontId="10" fillId="0" borderId="3" xfId="1" applyNumberFormat="1" applyFont="1" applyFill="1" applyBorder="1" applyAlignment="1">
      <alignment horizontal="center"/>
    </xf>
    <xf numFmtId="0" fontId="9" fillId="0" borderId="1" xfId="0" applyFont="1" applyFill="1" applyBorder="1" applyAlignment="1">
      <alignment horizontal="justify" vertical="justify" wrapText="1"/>
    </xf>
    <xf numFmtId="164" fontId="9" fillId="0" borderId="3" xfId="1" applyNumberFormat="1" applyFont="1" applyFill="1" applyBorder="1" applyAlignment="1">
      <alignment horizontal="center"/>
    </xf>
    <xf numFmtId="1" fontId="10" fillId="0" borderId="3" xfId="1" applyNumberFormat="1" applyFont="1" applyFill="1" applyBorder="1" applyAlignment="1">
      <alignment horizontal="center"/>
    </xf>
    <xf numFmtId="0" fontId="10" fillId="0" borderId="6" xfId="0" applyFont="1" applyFill="1" applyBorder="1" applyAlignment="1">
      <alignment vertical="center"/>
    </xf>
    <xf numFmtId="0" fontId="9" fillId="0" borderId="1" xfId="0" applyFont="1" applyFill="1" applyBorder="1" applyAlignment="1">
      <alignment horizontal="right" vertical="justify" wrapText="1"/>
    </xf>
    <xf numFmtId="1" fontId="9" fillId="0" borderId="3" xfId="1" applyNumberFormat="1" applyFont="1" applyFill="1" applyBorder="1" applyAlignment="1">
      <alignment horizontal="center"/>
    </xf>
    <xf numFmtId="0" fontId="10" fillId="0" borderId="1" xfId="0" applyFont="1" applyFill="1" applyBorder="1" applyAlignment="1">
      <alignment horizontal="center"/>
    </xf>
    <xf numFmtId="2" fontId="10" fillId="0" borderId="1" xfId="0" applyNumberFormat="1" applyFont="1" applyFill="1" applyBorder="1" applyAlignment="1">
      <alignment horizontal="center"/>
    </xf>
    <xf numFmtId="164" fontId="10" fillId="0" borderId="1" xfId="1" applyNumberFormat="1" applyFont="1" applyFill="1" applyBorder="1" applyAlignment="1">
      <alignment horizontal="center"/>
    </xf>
    <xf numFmtId="0" fontId="10" fillId="0" borderId="2" xfId="0" applyFont="1" applyFill="1" applyBorder="1" applyAlignment="1">
      <alignment horizontal="center" vertical="center"/>
    </xf>
    <xf numFmtId="0" fontId="5" fillId="0" borderId="1" xfId="0" applyFont="1" applyFill="1" applyBorder="1" applyAlignment="1">
      <alignment horizontal="center"/>
    </xf>
    <xf numFmtId="164" fontId="10" fillId="0" borderId="3" xfId="1" applyNumberFormat="1" applyFont="1" applyFill="1" applyBorder="1" applyAlignment="1"/>
    <xf numFmtId="0" fontId="5" fillId="0" borderId="1" xfId="0" applyFont="1" applyFill="1" applyBorder="1"/>
    <xf numFmtId="0" fontId="5" fillId="0" borderId="1" xfId="0" applyFont="1" applyFill="1" applyBorder="1" applyAlignment="1">
      <alignment horizontal="center" vertical="center"/>
    </xf>
    <xf numFmtId="2" fontId="10" fillId="0" borderId="3" xfId="1" applyNumberFormat="1" applyFont="1" applyFill="1" applyBorder="1" applyAlignment="1">
      <alignment horizontal="center"/>
    </xf>
    <xf numFmtId="0" fontId="5" fillId="0" borderId="2" xfId="0" applyFont="1" applyFill="1" applyBorder="1" applyAlignment="1">
      <alignment horizontal="center" vertical="center"/>
    </xf>
    <xf numFmtId="0" fontId="9" fillId="0" borderId="2" xfId="0" applyFont="1" applyFill="1" applyBorder="1" applyAlignment="1">
      <alignment horizontal="right" vertical="justify" wrapText="1"/>
    </xf>
    <xf numFmtId="0" fontId="10" fillId="0" borderId="2" xfId="0" applyFont="1" applyFill="1" applyBorder="1" applyAlignment="1">
      <alignment horizontal="justify" vertical="justify" wrapText="1"/>
    </xf>
    <xf numFmtId="0" fontId="10" fillId="0" borderId="7" xfId="0" applyFont="1" applyFill="1" applyBorder="1" applyAlignment="1">
      <alignment horizontal="center"/>
    </xf>
    <xf numFmtId="2" fontId="10" fillId="0" borderId="10" xfId="0" applyNumberFormat="1" applyFont="1" applyFill="1" applyBorder="1" applyAlignment="1">
      <alignment horizontal="center"/>
    </xf>
    <xf numFmtId="164" fontId="9" fillId="0" borderId="6" xfId="1" applyNumberFormat="1" applyFont="1" applyFill="1" applyBorder="1" applyAlignment="1">
      <alignment horizontal="center"/>
    </xf>
    <xf numFmtId="0" fontId="10" fillId="0" borderId="2" xfId="0" quotePrefix="1" applyFont="1" applyFill="1" applyBorder="1" applyAlignment="1">
      <alignment horizontal="center" vertical="top"/>
    </xf>
    <xf numFmtId="0" fontId="10" fillId="0" borderId="2" xfId="0" applyFont="1" applyFill="1" applyBorder="1" applyAlignment="1">
      <alignment horizontal="justify" vertical="justify"/>
    </xf>
    <xf numFmtId="1" fontId="10" fillId="0" borderId="2" xfId="0" applyNumberFormat="1" applyFont="1" applyFill="1" applyBorder="1" applyAlignment="1">
      <alignment horizontal="center"/>
    </xf>
    <xf numFmtId="2" fontId="10" fillId="0" borderId="7" xfId="0" applyNumberFormat="1" applyFont="1" applyFill="1" applyBorder="1" applyAlignment="1">
      <alignment horizontal="center"/>
    </xf>
    <xf numFmtId="164" fontId="10" fillId="0" borderId="2" xfId="2" applyNumberFormat="1" applyFont="1" applyFill="1" applyBorder="1" applyAlignment="1">
      <alignment horizontal="center"/>
    </xf>
    <xf numFmtId="0" fontId="10" fillId="0" borderId="6" xfId="0" quotePrefix="1" applyFont="1" applyFill="1" applyBorder="1" applyAlignment="1">
      <alignment horizontal="center" vertical="top"/>
    </xf>
    <xf numFmtId="1" fontId="10" fillId="0" borderId="1" xfId="0" applyNumberFormat="1" applyFont="1" applyFill="1" applyBorder="1" applyAlignment="1">
      <alignment horizontal="center"/>
    </xf>
    <xf numFmtId="164" fontId="10" fillId="0" borderId="1" xfId="2" applyNumberFormat="1" applyFont="1" applyFill="1" applyBorder="1" applyAlignment="1">
      <alignment horizontal="center"/>
    </xf>
    <xf numFmtId="0" fontId="9" fillId="0" borderId="2" xfId="0" applyFont="1" applyFill="1" applyBorder="1" applyAlignment="1">
      <alignment horizontal="right" vertical="justify"/>
    </xf>
    <xf numFmtId="164" fontId="9" fillId="0" borderId="1" xfId="2" applyNumberFormat="1" applyFont="1" applyFill="1" applyBorder="1" applyAlignment="1">
      <alignment horizontal="center"/>
    </xf>
    <xf numFmtId="0" fontId="10" fillId="0" borderId="4" xfId="0" applyFont="1" applyFill="1" applyBorder="1" applyAlignment="1">
      <alignment horizontal="center"/>
    </xf>
    <xf numFmtId="0" fontId="10" fillId="0" borderId="1" xfId="0" applyFont="1" applyFill="1" applyBorder="1" applyAlignment="1">
      <alignment horizontal="center" vertical="center"/>
    </xf>
    <xf numFmtId="0" fontId="10" fillId="0" borderId="2" xfId="0" applyFont="1" applyFill="1" applyBorder="1" applyAlignment="1">
      <alignment vertical="center"/>
    </xf>
    <xf numFmtId="0" fontId="10" fillId="0" borderId="3" xfId="0" applyFont="1" applyFill="1" applyBorder="1" applyAlignment="1">
      <alignment vertical="center"/>
    </xf>
    <xf numFmtId="164" fontId="9" fillId="0" borderId="1" xfId="1" applyNumberFormat="1" applyFont="1" applyFill="1" applyBorder="1" applyAlignment="1">
      <alignment horizontal="center"/>
    </xf>
    <xf numFmtId="0" fontId="10" fillId="0" borderId="1" xfId="0" applyFont="1" applyFill="1" applyBorder="1" applyAlignment="1">
      <alignment horizontal="justify"/>
    </xf>
    <xf numFmtId="0" fontId="6" fillId="0" borderId="1" xfId="0" applyFont="1" applyFill="1" applyBorder="1" applyAlignment="1">
      <alignment horizontal="right"/>
    </xf>
    <xf numFmtId="164" fontId="3" fillId="0" borderId="1" xfId="2" applyNumberFormat="1" applyFont="1" applyFill="1" applyBorder="1" applyAlignment="1">
      <alignment horizontal="center"/>
    </xf>
    <xf numFmtId="0" fontId="3" fillId="0" borderId="1" xfId="0" applyFont="1" applyBorder="1" applyAlignment="1">
      <alignment wrapText="1"/>
    </xf>
    <xf numFmtId="0" fontId="3" fillId="0" borderId="1" xfId="0" applyFont="1" applyBorder="1" applyAlignment="1">
      <alignment horizontal="center" vertical="center"/>
    </xf>
    <xf numFmtId="0" fontId="3" fillId="3" borderId="1" xfId="0" applyFont="1" applyFill="1" applyBorder="1" applyAlignment="1">
      <alignment horizontal="center" vertical="center"/>
    </xf>
    <xf numFmtId="0" fontId="3" fillId="3" borderId="1" xfId="0" applyFont="1" applyFill="1" applyBorder="1" applyAlignment="1">
      <alignment horizontal="center"/>
    </xf>
    <xf numFmtId="2" fontId="3" fillId="0" borderId="1" xfId="0" applyNumberFormat="1" applyFont="1" applyBorder="1"/>
    <xf numFmtId="0" fontId="3" fillId="0" borderId="1" xfId="0" applyFont="1" applyBorder="1" applyAlignment="1">
      <alignment horizontal="right"/>
    </xf>
    <xf numFmtId="0" fontId="4" fillId="0" borderId="1" xfId="0" applyFont="1" applyBorder="1"/>
    <xf numFmtId="43" fontId="4" fillId="0" borderId="1" xfId="1" applyFont="1" applyBorder="1"/>
    <xf numFmtId="0" fontId="4" fillId="0" borderId="1" xfId="0" applyFont="1" applyBorder="1" applyAlignment="1">
      <alignment horizontal="right"/>
    </xf>
    <xf numFmtId="0" fontId="3" fillId="5" borderId="1" xfId="0" applyFont="1" applyFill="1" applyBorder="1"/>
    <xf numFmtId="0" fontId="3" fillId="0" borderId="1" xfId="0" applyFont="1" applyBorder="1"/>
    <xf numFmtId="2" fontId="4" fillId="0" borderId="1" xfId="0" applyNumberFormat="1" applyFont="1" applyBorder="1" applyAlignment="1">
      <alignment horizontal="right"/>
    </xf>
    <xf numFmtId="2" fontId="4" fillId="0" borderId="1" xfId="0" applyNumberFormat="1" applyFont="1" applyBorder="1" applyAlignment="1"/>
    <xf numFmtId="0" fontId="10" fillId="3" borderId="1" xfId="0" applyFont="1" applyFill="1" applyBorder="1" applyAlignment="1">
      <alignment wrapText="1"/>
    </xf>
    <xf numFmtId="2" fontId="3" fillId="0" borderId="1" xfId="0" applyNumberFormat="1" applyFont="1" applyBorder="1" applyAlignment="1">
      <alignment horizontal="right"/>
    </xf>
    <xf numFmtId="0" fontId="3" fillId="0" borderId="1" xfId="0" applyFont="1" applyBorder="1" applyAlignment="1">
      <alignment horizontal="justify" wrapText="1"/>
    </xf>
    <xf numFmtId="0" fontId="3" fillId="0" borderId="1" xfId="0" applyFont="1" applyBorder="1" applyAlignment="1">
      <alignment horizontal="justify" vertical="top" wrapText="1"/>
    </xf>
    <xf numFmtId="1" fontId="3" fillId="0" borderId="1" xfId="0" applyNumberFormat="1" applyFont="1" applyBorder="1"/>
    <xf numFmtId="0" fontId="9" fillId="4" borderId="1" xfId="0" applyFont="1" applyFill="1" applyBorder="1" applyAlignment="1">
      <alignment wrapText="1"/>
    </xf>
    <xf numFmtId="0" fontId="3" fillId="0" borderId="1" xfId="0" applyFont="1" applyBorder="1" applyAlignment="1">
      <alignment horizontal="left" vertical="center" wrapText="1"/>
    </xf>
    <xf numFmtId="165" fontId="4" fillId="0" borderId="1" xfId="0" applyNumberFormat="1" applyFont="1" applyBorder="1"/>
    <xf numFmtId="2" fontId="4" fillId="0" borderId="1" xfId="0" applyNumberFormat="1" applyFont="1" applyBorder="1"/>
    <xf numFmtId="0" fontId="10" fillId="0" borderId="1" xfId="0" applyFont="1" applyBorder="1" applyAlignment="1">
      <alignment horizontal="justify" vertical="top" wrapText="1"/>
    </xf>
    <xf numFmtId="0" fontId="9" fillId="0" borderId="1" xfId="0" applyFont="1" applyBorder="1" applyAlignment="1">
      <alignment horizontal="justify" vertical="top" wrapText="1"/>
    </xf>
    <xf numFmtId="164" fontId="4" fillId="0" borderId="3" xfId="1" applyNumberFormat="1" applyFont="1" applyBorder="1" applyAlignment="1">
      <alignment horizontal="center" vertical="center"/>
    </xf>
    <xf numFmtId="0" fontId="11" fillId="0" borderId="1" xfId="0" applyFont="1" applyFill="1" applyBorder="1" applyAlignment="1">
      <alignment horizontal="center" vertical="justify"/>
    </xf>
    <xf numFmtId="0" fontId="10" fillId="0" borderId="2" xfId="0" applyFont="1" applyFill="1" applyBorder="1" applyAlignment="1">
      <alignment horizontal="center"/>
    </xf>
    <xf numFmtId="0" fontId="10" fillId="0" borderId="2" xfId="0" applyFont="1" applyFill="1" applyBorder="1" applyAlignment="1">
      <alignment vertical="center" wrapText="1"/>
    </xf>
    <xf numFmtId="0" fontId="10" fillId="0" borderId="6" xfId="0" applyFont="1" applyFill="1" applyBorder="1" applyAlignment="1">
      <alignment vertical="center" wrapText="1"/>
    </xf>
    <xf numFmtId="0" fontId="10" fillId="0" borderId="1" xfId="0" applyFont="1" applyFill="1" applyBorder="1" applyAlignment="1">
      <alignment horizontal="center" vertical="center" wrapText="1"/>
    </xf>
    <xf numFmtId="1" fontId="5" fillId="0" borderId="1" xfId="0" applyNumberFormat="1" applyFont="1" applyBorder="1" applyAlignment="1">
      <alignment horizontal="center"/>
    </xf>
    <xf numFmtId="164" fontId="6" fillId="0" borderId="1" xfId="1" applyNumberFormat="1" applyFont="1" applyBorder="1" applyAlignment="1">
      <alignment vertical="center"/>
    </xf>
    <xf numFmtId="164" fontId="6" fillId="0" borderId="1" xfId="1" applyNumberFormat="1" applyFont="1" applyBorder="1" applyAlignment="1">
      <alignment horizontal="center" vertical="center"/>
    </xf>
    <xf numFmtId="164" fontId="6" fillId="0" borderId="1" xfId="1" applyNumberFormat="1" applyFont="1" applyBorder="1" applyAlignment="1">
      <alignment horizontal="right" vertical="center"/>
    </xf>
    <xf numFmtId="0" fontId="5" fillId="0" borderId="1" xfId="0" applyFont="1" applyBorder="1" applyAlignment="1">
      <alignment vertical="center"/>
    </xf>
    <xf numFmtId="0" fontId="6" fillId="0" borderId="1" xfId="0" applyFont="1" applyBorder="1" applyAlignment="1">
      <alignment horizontal="left" vertical="center"/>
    </xf>
    <xf numFmtId="0" fontId="13" fillId="6" borderId="1" xfId="0" applyFont="1" applyFill="1" applyBorder="1" applyAlignment="1">
      <alignment horizontal="center" vertical="center" wrapText="1"/>
    </xf>
    <xf numFmtId="166" fontId="13" fillId="6" borderId="1" xfId="1" applyNumberFormat="1" applyFont="1" applyFill="1" applyBorder="1" applyAlignment="1">
      <alignment horizontal="center" vertical="center" wrapText="1"/>
    </xf>
    <xf numFmtId="0" fontId="13" fillId="3" borderId="1" xfId="0" applyFont="1" applyFill="1" applyBorder="1" applyAlignment="1">
      <alignment horizontal="center" vertical="center" wrapText="1"/>
    </xf>
    <xf numFmtId="166" fontId="13" fillId="3" borderId="1" xfId="1" applyNumberFormat="1" applyFont="1" applyFill="1" applyBorder="1" applyAlignment="1">
      <alignment horizontal="center" vertical="center" wrapText="1"/>
    </xf>
    <xf numFmtId="0" fontId="14" fillId="0" borderId="1" xfId="0" quotePrefix="1" applyFont="1" applyBorder="1" applyAlignment="1">
      <alignment horizontal="center" vertical="center" wrapText="1"/>
    </xf>
    <xf numFmtId="167" fontId="14" fillId="0" borderId="1" xfId="1" applyNumberFormat="1" applyFont="1" applyBorder="1" applyAlignment="1">
      <alignment vertical="center" wrapText="1"/>
    </xf>
    <xf numFmtId="167" fontId="13" fillId="0" borderId="1" xfId="1" applyNumberFormat="1" applyFont="1" applyFill="1" applyBorder="1" applyAlignment="1">
      <alignment vertical="center" wrapText="1"/>
    </xf>
    <xf numFmtId="168" fontId="11" fillId="0" borderId="1" xfId="0" applyNumberFormat="1" applyFont="1" applyBorder="1" applyAlignment="1">
      <alignment horizontal="center"/>
    </xf>
    <xf numFmtId="0" fontId="6" fillId="0" borderId="5" xfId="0" applyFont="1" applyFill="1" applyBorder="1" applyAlignment="1"/>
    <xf numFmtId="0" fontId="4" fillId="3" borderId="1" xfId="0" applyFont="1" applyFill="1" applyBorder="1"/>
    <xf numFmtId="2" fontId="5" fillId="0" borderId="0" xfId="0" applyNumberFormat="1" applyFont="1"/>
    <xf numFmtId="2" fontId="6" fillId="0" borderId="0" xfId="0" applyNumberFormat="1" applyFont="1"/>
    <xf numFmtId="0" fontId="3" fillId="5" borderId="5" xfId="0" applyFont="1" applyFill="1" applyBorder="1" applyAlignment="1">
      <alignment horizontal="left" vertical="center" wrapText="1"/>
    </xf>
    <xf numFmtId="2" fontId="4" fillId="0" borderId="1" xfId="0" applyNumberFormat="1" applyFont="1" applyBorder="1" applyAlignment="1">
      <alignment horizontal="center" vertical="center"/>
    </xf>
    <xf numFmtId="0" fontId="10" fillId="0" borderId="5" xfId="0" applyFont="1" applyFill="1" applyBorder="1" applyAlignment="1">
      <alignment horizontal="justify" vertical="justify" wrapText="1"/>
    </xf>
    <xf numFmtId="2" fontId="4" fillId="0" borderId="8" xfId="0" applyNumberFormat="1" applyFont="1" applyBorder="1" applyAlignment="1">
      <alignment horizontal="center" vertical="center"/>
    </xf>
    <xf numFmtId="0" fontId="9" fillId="0" borderId="5" xfId="0" applyFont="1" applyFill="1" applyBorder="1" applyAlignment="1">
      <alignment horizontal="justify" vertical="justify" wrapText="1"/>
    </xf>
    <xf numFmtId="0" fontId="13" fillId="5" borderId="1" xfId="0" applyFont="1" applyFill="1" applyBorder="1" applyAlignment="1">
      <alignment horizontal="left" vertical="justify"/>
    </xf>
    <xf numFmtId="2" fontId="10" fillId="0" borderId="1" xfId="0" applyNumberFormat="1" applyFont="1" applyFill="1" applyBorder="1" applyAlignment="1">
      <alignment horizontal="center" vertical="center"/>
    </xf>
    <xf numFmtId="164" fontId="3" fillId="0" borderId="1" xfId="2" applyNumberFormat="1" applyFont="1" applyFill="1" applyBorder="1" applyAlignment="1">
      <alignment horizontal="center" vertical="center"/>
    </xf>
    <xf numFmtId="0" fontId="9" fillId="0" borderId="5" xfId="0" applyFont="1" applyFill="1" applyBorder="1" applyAlignment="1">
      <alignment horizontal="right" vertical="center" wrapText="1"/>
    </xf>
    <xf numFmtId="0" fontId="9" fillId="0" borderId="8" xfId="0" applyFont="1" applyFill="1" applyBorder="1" applyAlignment="1">
      <alignment horizontal="right" vertical="center" wrapText="1"/>
    </xf>
    <xf numFmtId="0" fontId="9" fillId="0" borderId="9" xfId="0" applyFont="1" applyFill="1" applyBorder="1" applyAlignment="1">
      <alignment horizontal="right" vertical="center" wrapText="1"/>
    </xf>
    <xf numFmtId="0" fontId="10" fillId="0" borderId="1" xfId="0" applyFont="1" applyFill="1" applyBorder="1" applyAlignment="1">
      <alignment horizontal="center" vertical="center"/>
    </xf>
    <xf numFmtId="0" fontId="16" fillId="0" borderId="1" xfId="0" applyFont="1" applyFill="1" applyBorder="1" applyAlignment="1">
      <alignment horizontal="center" vertical="justify"/>
    </xf>
    <xf numFmtId="0" fontId="16" fillId="0" borderId="5" xfId="0" applyFont="1" applyFill="1" applyBorder="1" applyAlignment="1">
      <alignment horizontal="center" wrapText="1"/>
    </xf>
    <xf numFmtId="0" fontId="16" fillId="0" borderId="8" xfId="0" applyFont="1" applyFill="1" applyBorder="1" applyAlignment="1">
      <alignment horizontal="center" wrapText="1"/>
    </xf>
    <xf numFmtId="0" fontId="16" fillId="0" borderId="9" xfId="0" applyFont="1" applyFill="1" applyBorder="1" applyAlignment="1">
      <alignment horizontal="center" wrapTex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1" xfId="0" applyFont="1" applyFill="1" applyBorder="1" applyAlignment="1">
      <alignment horizontal="center" vertical="center"/>
    </xf>
    <xf numFmtId="0" fontId="6" fillId="0" borderId="8" xfId="0" applyFont="1" applyFill="1" applyBorder="1" applyAlignment="1">
      <alignment horizontal="right" vertical="center"/>
    </xf>
    <xf numFmtId="0" fontId="6" fillId="0" borderId="9" xfId="0" applyFont="1" applyFill="1" applyBorder="1" applyAlignment="1">
      <alignment horizontal="right" vertical="center"/>
    </xf>
    <xf numFmtId="0" fontId="3" fillId="0" borderId="5" xfId="0" applyFont="1" applyBorder="1" applyAlignment="1">
      <alignment horizontal="center" wrapText="1"/>
    </xf>
    <xf numFmtId="0" fontId="3" fillId="0" borderId="8" xfId="0" applyFont="1" applyBorder="1" applyAlignment="1">
      <alignment horizontal="center" wrapText="1"/>
    </xf>
    <xf numFmtId="0" fontId="3" fillId="0" borderId="9" xfId="0" applyFont="1" applyBorder="1" applyAlignment="1">
      <alignment horizontal="center" wrapText="1"/>
    </xf>
    <xf numFmtId="0" fontId="15" fillId="0" borderId="5" xfId="0" applyFont="1" applyBorder="1" applyAlignment="1">
      <alignment horizontal="center" wrapText="1"/>
    </xf>
    <xf numFmtId="0" fontId="15" fillId="0" borderId="8" xfId="0" applyFont="1" applyBorder="1" applyAlignment="1">
      <alignment horizontal="center" wrapText="1"/>
    </xf>
    <xf numFmtId="0" fontId="15" fillId="0" borderId="9" xfId="0" applyFont="1" applyBorder="1" applyAlignment="1">
      <alignment horizontal="center" wrapText="1"/>
    </xf>
    <xf numFmtId="0" fontId="7" fillId="0" borderId="5" xfId="0" applyFont="1" applyBorder="1" applyAlignment="1">
      <alignment horizontal="center"/>
    </xf>
    <xf numFmtId="0" fontId="7" fillId="0" borderId="8" xfId="0" applyFont="1" applyBorder="1" applyAlignment="1">
      <alignment horizontal="center"/>
    </xf>
    <xf numFmtId="0" fontId="7" fillId="0" borderId="9" xfId="0" applyFont="1" applyBorder="1" applyAlignment="1">
      <alignment horizontal="center"/>
    </xf>
    <xf numFmtId="0" fontId="10" fillId="0" borderId="2"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9" fillId="0" borderId="1" xfId="0" applyFont="1" applyFill="1" applyBorder="1" applyAlignment="1">
      <alignment horizontal="right" vertical="justify"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8" fillId="0" borderId="1" xfId="0" applyFont="1" applyBorder="1" applyAlignment="1">
      <alignment horizontal="center"/>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5"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0" fontId="13" fillId="0" borderId="5" xfId="0" applyFont="1" applyFill="1" applyBorder="1" applyAlignment="1">
      <alignment horizontal="right" vertical="center" wrapText="1"/>
    </xf>
    <xf numFmtId="0" fontId="13" fillId="0" borderId="8" xfId="0" applyFont="1" applyFill="1" applyBorder="1" applyAlignment="1">
      <alignment horizontal="right" vertical="center" wrapText="1"/>
    </xf>
    <xf numFmtId="0" fontId="11" fillId="0" borderId="1" xfId="0" applyFont="1" applyBorder="1" applyAlignment="1">
      <alignment horizontal="right"/>
    </xf>
    <xf numFmtId="0" fontId="15" fillId="0" borderId="0" xfId="0" applyFont="1" applyAlignment="1">
      <alignment horizontal="center" vertical="center" wrapText="1"/>
    </xf>
    <xf numFmtId="0" fontId="12" fillId="0" borderId="11" xfId="0" applyFont="1" applyBorder="1" applyAlignment="1">
      <alignment horizontal="center" vertical="center" wrapText="1"/>
    </xf>
    <xf numFmtId="0" fontId="13" fillId="6" borderId="5" xfId="0" applyFont="1" applyFill="1" applyBorder="1" applyAlignment="1">
      <alignment horizontal="center" vertical="center" wrapText="1"/>
    </xf>
    <xf numFmtId="0" fontId="13" fillId="6" borderId="8"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3" fillId="3" borderId="5" xfId="0" applyFont="1" applyFill="1" applyBorder="1" applyAlignment="1">
      <alignment horizontal="left" vertical="center" wrapText="1"/>
    </xf>
    <xf numFmtId="0" fontId="13" fillId="3" borderId="8" xfId="0" applyFont="1" applyFill="1" applyBorder="1" applyAlignment="1">
      <alignment horizontal="left" vertical="center" wrapText="1"/>
    </xf>
    <xf numFmtId="0" fontId="13" fillId="3" borderId="9" xfId="0" applyFont="1" applyFill="1" applyBorder="1" applyAlignment="1">
      <alignment horizontal="left" vertical="center" wrapText="1"/>
    </xf>
    <xf numFmtId="0" fontId="6" fillId="0" borderId="5" xfId="0" applyFont="1" applyBorder="1" applyAlignment="1">
      <alignment horizontal="right" vertical="center" wrapText="1"/>
    </xf>
    <xf numFmtId="0" fontId="6" fillId="0" borderId="8" xfId="0" applyFont="1" applyBorder="1" applyAlignment="1">
      <alignment horizontal="right" vertical="center" wrapText="1"/>
    </xf>
    <xf numFmtId="0" fontId="6" fillId="0" borderId="9" xfId="0" applyFont="1" applyBorder="1" applyAlignment="1">
      <alignment horizontal="right" vertical="center" wrapText="1"/>
    </xf>
    <xf numFmtId="164" fontId="6" fillId="0" borderId="1" xfId="1" applyNumberFormat="1" applyFont="1" applyBorder="1"/>
  </cellXfs>
  <cellStyles count="3">
    <cellStyle name="Comma" xfId="1" builtinId="3"/>
    <cellStyle name="Comma 5 2" xfId="2"/>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tabSelected="1" view="pageBreakPreview" zoomScaleNormal="100" zoomScaleSheetLayoutView="100" workbookViewId="0">
      <selection sqref="A1:F1"/>
    </sheetView>
  </sheetViews>
  <sheetFormatPr defaultRowHeight="15" x14ac:dyDescent="0.25"/>
  <cols>
    <col min="1" max="1" width="4.85546875" customWidth="1"/>
    <col min="2" max="2" width="47.85546875" customWidth="1"/>
    <col min="3" max="3" width="9.42578125" bestFit="1" customWidth="1"/>
    <col min="4" max="4" width="10.42578125" customWidth="1"/>
    <col min="5" max="5" width="8.5703125" bestFit="1" customWidth="1"/>
    <col min="6" max="6" width="17.85546875" customWidth="1"/>
  </cols>
  <sheetData>
    <row r="1" spans="1:6" ht="18.75" x14ac:dyDescent="0.25">
      <c r="A1" s="141" t="s">
        <v>153</v>
      </c>
      <c r="B1" s="141"/>
      <c r="C1" s="141"/>
      <c r="D1" s="141"/>
      <c r="E1" s="141"/>
      <c r="F1" s="141"/>
    </row>
    <row r="2" spans="1:6" ht="59.25" customHeight="1" x14ac:dyDescent="0.3">
      <c r="A2" s="142" t="s">
        <v>150</v>
      </c>
      <c r="B2" s="143"/>
      <c r="C2" s="143"/>
      <c r="D2" s="143"/>
      <c r="E2" s="143"/>
      <c r="F2" s="144"/>
    </row>
    <row r="3" spans="1:6" ht="18.75" x14ac:dyDescent="0.25">
      <c r="A3" s="106"/>
      <c r="B3" s="134" t="s">
        <v>71</v>
      </c>
      <c r="C3" s="106"/>
      <c r="D3" s="106"/>
      <c r="E3" s="106"/>
      <c r="F3" s="106"/>
    </row>
    <row r="4" spans="1:6" x14ac:dyDescent="0.25">
      <c r="A4" s="145" t="s">
        <v>0</v>
      </c>
      <c r="B4" s="147" t="s">
        <v>1</v>
      </c>
      <c r="C4" s="145" t="s">
        <v>2</v>
      </c>
      <c r="D4" s="145" t="s">
        <v>3</v>
      </c>
      <c r="E4" s="20" t="s">
        <v>4</v>
      </c>
      <c r="F4" s="145" t="s">
        <v>5</v>
      </c>
    </row>
    <row r="5" spans="1:6" x14ac:dyDescent="0.25">
      <c r="A5" s="146"/>
      <c r="B5" s="147"/>
      <c r="C5" s="146"/>
      <c r="D5" s="146"/>
      <c r="E5" s="24" t="s">
        <v>6</v>
      </c>
      <c r="F5" s="146"/>
    </row>
    <row r="6" spans="1:6" ht="306" x14ac:dyDescent="0.25">
      <c r="A6" s="140">
        <v>1</v>
      </c>
      <c r="B6" s="30" t="s">
        <v>7</v>
      </c>
      <c r="C6" s="74"/>
      <c r="D6" s="32"/>
      <c r="E6" s="33"/>
      <c r="F6" s="34"/>
    </row>
    <row r="7" spans="1:6" x14ac:dyDescent="0.25">
      <c r="A7" s="140"/>
      <c r="B7" s="35" t="s">
        <v>8</v>
      </c>
      <c r="C7" s="74" t="s">
        <v>9</v>
      </c>
      <c r="D7" s="32">
        <f>+Measurements1!G7</f>
        <v>2000</v>
      </c>
      <c r="E7" s="36">
        <v>80.5</v>
      </c>
      <c r="F7" s="37">
        <f>D7*E7</f>
        <v>161000</v>
      </c>
    </row>
    <row r="8" spans="1:6" ht="51" x14ac:dyDescent="0.25">
      <c r="A8" s="34">
        <v>2</v>
      </c>
      <c r="B8" s="30" t="s">
        <v>10</v>
      </c>
      <c r="C8" s="48" t="s">
        <v>11</v>
      </c>
      <c r="D8" s="32">
        <f>+Measurements1!G9</f>
        <v>100</v>
      </c>
      <c r="E8" s="36">
        <v>474.83</v>
      </c>
      <c r="F8" s="41">
        <f>D8*E8</f>
        <v>47483</v>
      </c>
    </row>
    <row r="9" spans="1:6" ht="102" x14ac:dyDescent="0.25">
      <c r="A9" s="34">
        <v>3</v>
      </c>
      <c r="B9" s="30" t="s">
        <v>12</v>
      </c>
      <c r="C9" s="48" t="s">
        <v>13</v>
      </c>
      <c r="D9" s="32">
        <f>+Measurements1!G17</f>
        <v>62430</v>
      </c>
      <c r="E9" s="36">
        <v>3600</v>
      </c>
      <c r="F9" s="41">
        <f>D9*E9/1000</f>
        <v>224748</v>
      </c>
    </row>
    <row r="10" spans="1:6" ht="25.5" x14ac:dyDescent="0.25">
      <c r="A10" s="31">
        <v>4</v>
      </c>
      <c r="B10" s="30" t="s">
        <v>33</v>
      </c>
      <c r="C10" s="48" t="s">
        <v>14</v>
      </c>
      <c r="D10" s="48">
        <f>+Measurements1!G21</f>
        <v>9205</v>
      </c>
      <c r="E10" s="49">
        <v>3227.5</v>
      </c>
      <c r="F10" s="50">
        <f>D10*E10/100</f>
        <v>297091.375</v>
      </c>
    </row>
    <row r="11" spans="1:6" ht="25.5" x14ac:dyDescent="0.25">
      <c r="A11" s="51">
        <v>5</v>
      </c>
      <c r="B11" s="30" t="s">
        <v>34</v>
      </c>
      <c r="C11" s="48" t="s">
        <v>14</v>
      </c>
      <c r="D11" s="52">
        <f>+Measurements1!G25</f>
        <v>9205</v>
      </c>
      <c r="E11" s="36">
        <v>9416.2800000000007</v>
      </c>
      <c r="F11" s="53">
        <f>D11*E11/100</f>
        <v>866768.57400000002</v>
      </c>
    </row>
    <row r="12" spans="1:6" ht="38.25" x14ac:dyDescent="0.25">
      <c r="A12" s="55">
        <v>6</v>
      </c>
      <c r="B12" s="30" t="s">
        <v>16</v>
      </c>
      <c r="C12" s="48" t="s">
        <v>17</v>
      </c>
      <c r="D12" s="54">
        <f>+Measurements1!G33</f>
        <v>9205</v>
      </c>
      <c r="E12" s="56">
        <v>3127.41</v>
      </c>
      <c r="F12" s="53">
        <f>D12*E12/100</f>
        <v>287878.09049999999</v>
      </c>
    </row>
    <row r="13" spans="1:6" ht="38.25" x14ac:dyDescent="0.25">
      <c r="A13" s="63">
        <v>7</v>
      </c>
      <c r="B13" s="59" t="s">
        <v>137</v>
      </c>
      <c r="C13" s="107" t="s">
        <v>14</v>
      </c>
      <c r="D13" s="65">
        <f>+Measurements1!G33</f>
        <v>9205</v>
      </c>
      <c r="E13" s="66">
        <v>14429.25</v>
      </c>
      <c r="F13" s="67">
        <f>D13*E13/100</f>
        <v>1328212.4624999999</v>
      </c>
    </row>
    <row r="14" spans="1:6" ht="38.25" x14ac:dyDescent="0.25">
      <c r="A14" s="63">
        <v>8</v>
      </c>
      <c r="B14" s="64" t="s">
        <v>20</v>
      </c>
      <c r="C14" s="107" t="s">
        <v>13</v>
      </c>
      <c r="D14" s="65">
        <f>+Measurements1!G36</f>
        <v>62430</v>
      </c>
      <c r="E14" s="49">
        <v>2760</v>
      </c>
      <c r="F14" s="70">
        <f>D14*E14/1000</f>
        <v>172306.8</v>
      </c>
    </row>
    <row r="15" spans="1:6" ht="76.5" x14ac:dyDescent="0.25">
      <c r="A15" s="108">
        <v>9</v>
      </c>
      <c r="B15" s="30" t="s">
        <v>21</v>
      </c>
      <c r="C15" s="48"/>
      <c r="D15" s="32"/>
      <c r="E15" s="36"/>
      <c r="F15" s="41"/>
    </row>
    <row r="16" spans="1:6" x14ac:dyDescent="0.25">
      <c r="A16" s="109"/>
      <c r="B16" s="30" t="s">
        <v>22</v>
      </c>
      <c r="C16" s="48" t="s">
        <v>23</v>
      </c>
      <c r="D16" s="32">
        <f>+Measurements1!G51</f>
        <v>11810</v>
      </c>
      <c r="E16" s="36">
        <v>199.25</v>
      </c>
      <c r="F16" s="41">
        <f>D16*E16</f>
        <v>2353142.5</v>
      </c>
    </row>
    <row r="17" spans="1:6" ht="63.75" x14ac:dyDescent="0.25">
      <c r="A17" s="75">
        <v>10</v>
      </c>
      <c r="B17" s="30" t="s">
        <v>41</v>
      </c>
      <c r="C17" s="74"/>
      <c r="D17" s="32"/>
      <c r="E17" s="36"/>
      <c r="F17" s="34"/>
    </row>
    <row r="18" spans="1:6" x14ac:dyDescent="0.25">
      <c r="A18" s="45"/>
      <c r="B18" s="35" t="s">
        <v>55</v>
      </c>
      <c r="C18" s="48" t="s">
        <v>23</v>
      </c>
      <c r="D18" s="32">
        <f>+Measurements1!G59</f>
        <v>6600</v>
      </c>
      <c r="E18" s="36">
        <v>412</v>
      </c>
      <c r="F18" s="41">
        <f>D18*E18</f>
        <v>2719200</v>
      </c>
    </row>
    <row r="19" spans="1:6" ht="51" x14ac:dyDescent="0.25">
      <c r="A19" s="75">
        <v>11</v>
      </c>
      <c r="B19" s="30" t="s">
        <v>24</v>
      </c>
      <c r="C19" s="48"/>
      <c r="D19" s="32"/>
      <c r="E19" s="36"/>
      <c r="F19" s="41"/>
    </row>
    <row r="20" spans="1:6" x14ac:dyDescent="0.25">
      <c r="A20" s="45"/>
      <c r="B20" s="30" t="s">
        <v>25</v>
      </c>
      <c r="C20" s="48" t="s">
        <v>23</v>
      </c>
      <c r="D20" s="32">
        <f>+Measurements1!G68</f>
        <v>1600</v>
      </c>
      <c r="E20" s="36">
        <v>1635</v>
      </c>
      <c r="F20" s="41">
        <f>D20*E20</f>
        <v>2616000</v>
      </c>
    </row>
    <row r="21" spans="1:6" ht="140.25" x14ac:dyDescent="0.25">
      <c r="A21" s="63">
        <v>12</v>
      </c>
      <c r="B21" s="30" t="s">
        <v>124</v>
      </c>
      <c r="C21" s="107" t="s">
        <v>18</v>
      </c>
      <c r="D21" s="65">
        <v>300</v>
      </c>
      <c r="E21" s="66">
        <v>14748</v>
      </c>
      <c r="F21" s="67">
        <f>+D21*E21</f>
        <v>4424400</v>
      </c>
    </row>
    <row r="22" spans="1:6" ht="19.5" customHeight="1" x14ac:dyDescent="0.25">
      <c r="A22" s="125"/>
      <c r="B22" s="148" t="s">
        <v>138</v>
      </c>
      <c r="C22" s="148"/>
      <c r="D22" s="148"/>
      <c r="E22" s="149"/>
      <c r="F22" s="136">
        <f>SUM(F7:F21)</f>
        <v>15498230.801999999</v>
      </c>
    </row>
    <row r="23" spans="1:6" ht="42" customHeight="1" x14ac:dyDescent="0.25">
      <c r="A23" s="125"/>
      <c r="B23" s="182" t="s">
        <v>154</v>
      </c>
      <c r="C23" s="183"/>
      <c r="D23" s="183"/>
      <c r="E23" s="184"/>
      <c r="F23" s="185"/>
    </row>
    <row r="24" spans="1:6" ht="42.75" customHeight="1" x14ac:dyDescent="0.25">
      <c r="A24" s="125"/>
      <c r="B24" s="182" t="s">
        <v>155</v>
      </c>
      <c r="C24" s="183"/>
      <c r="D24" s="183"/>
      <c r="E24" s="184"/>
      <c r="F24" s="185"/>
    </row>
    <row r="25" spans="1:6" ht="21.75" customHeight="1" x14ac:dyDescent="0.25">
      <c r="A25" s="1"/>
      <c r="B25" s="129" t="s">
        <v>152</v>
      </c>
      <c r="C25" s="2"/>
      <c r="D25" s="2"/>
      <c r="E25" s="2"/>
      <c r="F25" s="3"/>
    </row>
    <row r="26" spans="1:6" x14ac:dyDescent="0.25">
      <c r="A26" s="1">
        <v>1</v>
      </c>
      <c r="B26" s="103" t="s">
        <v>123</v>
      </c>
      <c r="C26" s="5" t="s">
        <v>14</v>
      </c>
      <c r="D26" s="130">
        <f>Measurements1!G77</f>
        <v>21000</v>
      </c>
      <c r="E26" s="5">
        <v>1306.8</v>
      </c>
      <c r="F26" s="105">
        <f>+E26*D26/100</f>
        <v>274428</v>
      </c>
    </row>
    <row r="27" spans="1:6" ht="25.5" x14ac:dyDescent="0.25">
      <c r="A27" s="1">
        <v>2</v>
      </c>
      <c r="B27" s="30" t="s">
        <v>33</v>
      </c>
      <c r="C27" s="5" t="s">
        <v>14</v>
      </c>
      <c r="D27" s="130">
        <f>Measurements1!G89</f>
        <v>32930</v>
      </c>
      <c r="E27" s="135">
        <v>3227.5</v>
      </c>
      <c r="F27" s="105">
        <f t="shared" ref="F27:F30" si="0">+E27*D27/100</f>
        <v>1062815.75</v>
      </c>
    </row>
    <row r="28" spans="1:6" ht="25.5" x14ac:dyDescent="0.25">
      <c r="A28" s="1">
        <v>3</v>
      </c>
      <c r="B28" s="30" t="s">
        <v>57</v>
      </c>
      <c r="C28" s="110" t="s">
        <v>14</v>
      </c>
      <c r="D28" s="130">
        <f>Measurements1!G93</f>
        <v>38690</v>
      </c>
      <c r="E28" s="110">
        <v>9416.2800000000007</v>
      </c>
      <c r="F28" s="105">
        <f t="shared" si="0"/>
        <v>3643158.7320000003</v>
      </c>
    </row>
    <row r="29" spans="1:6" ht="25.5" x14ac:dyDescent="0.25">
      <c r="A29" s="1">
        <v>4</v>
      </c>
      <c r="B29" s="30" t="s">
        <v>58</v>
      </c>
      <c r="C29" s="110" t="s">
        <v>17</v>
      </c>
      <c r="D29" s="130">
        <f>Measurements1!G105</f>
        <v>65860</v>
      </c>
      <c r="E29" s="110">
        <v>4411.82</v>
      </c>
      <c r="F29" s="105">
        <f t="shared" si="0"/>
        <v>2905624.6519999998</v>
      </c>
    </row>
    <row r="30" spans="1:6" ht="15" customHeight="1" x14ac:dyDescent="0.25">
      <c r="A30" s="1">
        <v>5</v>
      </c>
      <c r="B30" s="30" t="s">
        <v>59</v>
      </c>
      <c r="C30" s="110" t="s">
        <v>17</v>
      </c>
      <c r="D30" s="130">
        <f>Measurements1!G108</f>
        <v>11520</v>
      </c>
      <c r="E30" s="110">
        <v>3918.2</v>
      </c>
      <c r="F30" s="105">
        <f t="shared" si="0"/>
        <v>451376.64000000001</v>
      </c>
    </row>
    <row r="31" spans="1:6" ht="63.75" x14ac:dyDescent="0.25">
      <c r="A31" s="1">
        <v>6</v>
      </c>
      <c r="B31" s="30" t="s">
        <v>60</v>
      </c>
      <c r="C31" s="110" t="s">
        <v>61</v>
      </c>
      <c r="D31" s="130">
        <f>Measurements1!G111</f>
        <v>11520</v>
      </c>
      <c r="E31" s="110">
        <v>248.17</v>
      </c>
      <c r="F31" s="105">
        <f>+E31*D31</f>
        <v>2858918.4</v>
      </c>
    </row>
    <row r="32" spans="1:6" ht="25.5" x14ac:dyDescent="0.25">
      <c r="A32" s="1">
        <v>7</v>
      </c>
      <c r="B32" s="30" t="s">
        <v>62</v>
      </c>
      <c r="C32" s="110" t="s">
        <v>14</v>
      </c>
      <c r="D32" s="130">
        <f>Measurements1!G116</f>
        <v>58035</v>
      </c>
      <c r="E32" s="110">
        <v>1141.25</v>
      </c>
      <c r="F32" s="105">
        <f>+E32*D32/100</f>
        <v>662324.4375</v>
      </c>
    </row>
    <row r="33" spans="1:6" ht="25.5" x14ac:dyDescent="0.25">
      <c r="A33" s="1">
        <v>8</v>
      </c>
      <c r="B33" s="131" t="s">
        <v>148</v>
      </c>
      <c r="C33" s="110" t="s">
        <v>14</v>
      </c>
      <c r="D33" s="132">
        <f>Measurements1!G137</f>
        <v>4131</v>
      </c>
      <c r="E33" s="110">
        <v>12346.65</v>
      </c>
      <c r="F33" s="105">
        <f>+E33*D33/100</f>
        <v>510040.1115</v>
      </c>
    </row>
    <row r="34" spans="1:6" ht="21" customHeight="1" x14ac:dyDescent="0.25">
      <c r="A34" s="5"/>
      <c r="B34" s="137" t="s">
        <v>149</v>
      </c>
      <c r="C34" s="138"/>
      <c r="D34" s="138"/>
      <c r="E34" s="139"/>
      <c r="F34" s="18">
        <f>SUM(F26:F33)</f>
        <v>12368686.723000001</v>
      </c>
    </row>
    <row r="35" spans="1:6" ht="39" customHeight="1" x14ac:dyDescent="0.25">
      <c r="B35" s="182" t="s">
        <v>154</v>
      </c>
      <c r="C35" s="183"/>
      <c r="D35" s="183"/>
      <c r="E35" s="184"/>
      <c r="F35" s="185"/>
    </row>
    <row r="36" spans="1:6" ht="42.75" customHeight="1" x14ac:dyDescent="0.25">
      <c r="B36" s="182" t="s">
        <v>155</v>
      </c>
      <c r="C36" s="183"/>
      <c r="D36" s="183"/>
      <c r="E36" s="184"/>
      <c r="F36" s="185"/>
    </row>
  </sheetData>
  <mergeCells count="14">
    <mergeCell ref="B35:E35"/>
    <mergeCell ref="B36:E36"/>
    <mergeCell ref="B23:E23"/>
    <mergeCell ref="B24:E24"/>
    <mergeCell ref="B34:E34"/>
    <mergeCell ref="A6:A7"/>
    <mergeCell ref="A1:F1"/>
    <mergeCell ref="A2:F2"/>
    <mergeCell ref="A4:A5"/>
    <mergeCell ref="B4:B5"/>
    <mergeCell ref="C4:C5"/>
    <mergeCell ref="D4:D5"/>
    <mergeCell ref="F4:F5"/>
    <mergeCell ref="B22:E22"/>
  </mergeCells>
  <pageMargins left="0.7" right="0.7" top="0.75" bottom="0.75" header="0.3" footer="0.3"/>
  <pageSetup paperSize="9" scale="85" orientation="portrait" r:id="rId1"/>
  <rowBreaks count="1" manualBreakCount="1">
    <brk id="13"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7"/>
  <sheetViews>
    <sheetView topLeftCell="A70" workbookViewId="0">
      <selection activeCell="B85" sqref="B85"/>
    </sheetView>
  </sheetViews>
  <sheetFormatPr defaultRowHeight="15" x14ac:dyDescent="0.25"/>
  <cols>
    <col min="1" max="1" width="4.85546875" style="19" customWidth="1"/>
    <col min="2" max="2" width="47.85546875" style="19" customWidth="1"/>
    <col min="3" max="3" width="5.42578125" style="19" customWidth="1"/>
    <col min="4" max="4" width="8.28515625" style="19" bestFit="1" customWidth="1"/>
    <col min="5" max="5" width="7" style="19" customWidth="1"/>
    <col min="6" max="6" width="6.5703125" style="19" bestFit="1" customWidth="1"/>
    <col min="7" max="7" width="9.42578125" style="19" bestFit="1" customWidth="1"/>
    <col min="8" max="8" width="5" style="19" bestFit="1" customWidth="1"/>
    <col min="9" max="9" width="9.140625" style="19"/>
    <col min="10" max="10" width="10.42578125" style="19" bestFit="1" customWidth="1"/>
    <col min="11" max="16384" width="9.140625" style="19"/>
  </cols>
  <sheetData>
    <row r="1" spans="1:8" ht="70.5" customHeight="1" x14ac:dyDescent="0.3">
      <c r="A1" s="153" t="s">
        <v>150</v>
      </c>
      <c r="B1" s="154"/>
      <c r="C1" s="154"/>
      <c r="D1" s="154"/>
      <c r="E1" s="154"/>
      <c r="F1" s="154"/>
      <c r="G1" s="154"/>
      <c r="H1" s="155"/>
    </row>
    <row r="2" spans="1:8" ht="15.75" x14ac:dyDescent="0.25">
      <c r="A2" s="156" t="s">
        <v>56</v>
      </c>
      <c r="B2" s="157"/>
      <c r="C2" s="157"/>
      <c r="D2" s="157"/>
      <c r="E2" s="157"/>
      <c r="F2" s="157"/>
      <c r="G2" s="157"/>
      <c r="H2" s="158"/>
    </row>
    <row r="3" spans="1:8" x14ac:dyDescent="0.25">
      <c r="A3" s="20"/>
      <c r="B3" s="21" t="s">
        <v>71</v>
      </c>
      <c r="C3" s="22"/>
      <c r="D3" s="23"/>
      <c r="E3" s="23"/>
      <c r="F3" s="24"/>
      <c r="G3" s="25"/>
      <c r="H3" s="8"/>
    </row>
    <row r="4" spans="1:8" x14ac:dyDescent="0.25">
      <c r="A4" s="26"/>
      <c r="B4" s="27" t="s">
        <v>1</v>
      </c>
      <c r="C4" s="28" t="s">
        <v>26</v>
      </c>
      <c r="D4" s="22" t="s">
        <v>27</v>
      </c>
      <c r="E4" s="29" t="s">
        <v>28</v>
      </c>
      <c r="F4" s="24" t="s">
        <v>29</v>
      </c>
      <c r="G4" s="25" t="s">
        <v>30</v>
      </c>
      <c r="H4" s="22" t="s">
        <v>2</v>
      </c>
    </row>
    <row r="5" spans="1:8" ht="306" x14ac:dyDescent="0.25">
      <c r="A5" s="163">
        <v>1</v>
      </c>
      <c r="B5" s="30" t="s">
        <v>7</v>
      </c>
      <c r="C5" s="30"/>
      <c r="D5" s="31"/>
      <c r="E5" s="32"/>
      <c r="F5" s="33"/>
      <c r="G5" s="34"/>
      <c r="H5" s="8"/>
    </row>
    <row r="6" spans="1:8" x14ac:dyDescent="0.25">
      <c r="A6" s="164"/>
      <c r="B6" s="35" t="s">
        <v>8</v>
      </c>
      <c r="C6" s="35">
        <v>1</v>
      </c>
      <c r="D6" s="31">
        <v>2000</v>
      </c>
      <c r="E6" s="32"/>
      <c r="F6" s="36"/>
      <c r="G6" s="37">
        <f>+C6*D6</f>
        <v>2000</v>
      </c>
      <c r="H6" s="8" t="s">
        <v>69</v>
      </c>
    </row>
    <row r="7" spans="1:8" x14ac:dyDescent="0.25">
      <c r="A7" s="34"/>
      <c r="B7" s="38" t="s">
        <v>42</v>
      </c>
      <c r="C7" s="35"/>
      <c r="D7" s="31"/>
      <c r="E7" s="32"/>
      <c r="F7" s="36"/>
      <c r="G7" s="39">
        <f>+C6*D6</f>
        <v>2000</v>
      </c>
      <c r="H7" s="8" t="s">
        <v>69</v>
      </c>
    </row>
    <row r="8" spans="1:8" ht="51" x14ac:dyDescent="0.25">
      <c r="A8" s="34">
        <v>2</v>
      </c>
      <c r="B8" s="30" t="s">
        <v>10</v>
      </c>
      <c r="C8" s="40">
        <v>100</v>
      </c>
      <c r="D8" s="8"/>
      <c r="E8" s="32"/>
      <c r="F8" s="36"/>
      <c r="G8" s="41">
        <v>100</v>
      </c>
      <c r="H8" s="8"/>
    </row>
    <row r="9" spans="1:8" x14ac:dyDescent="0.25">
      <c r="A9" s="34"/>
      <c r="B9" s="42" t="s">
        <v>42</v>
      </c>
      <c r="C9" s="40"/>
      <c r="D9" s="8"/>
      <c r="E9" s="32"/>
      <c r="F9" s="36"/>
      <c r="G9" s="43">
        <v>100</v>
      </c>
      <c r="H9" s="8" t="s">
        <v>70</v>
      </c>
    </row>
    <row r="10" spans="1:8" ht="102" x14ac:dyDescent="0.25">
      <c r="A10" s="34">
        <v>3</v>
      </c>
      <c r="B10" s="30" t="s">
        <v>12</v>
      </c>
      <c r="C10" s="30"/>
      <c r="D10" s="8"/>
      <c r="E10" s="32"/>
      <c r="F10" s="36"/>
      <c r="G10" s="41"/>
      <c r="H10" s="8"/>
    </row>
    <row r="11" spans="1:8" x14ac:dyDescent="0.25">
      <c r="A11" s="34"/>
      <c r="B11" s="30" t="s">
        <v>31</v>
      </c>
      <c r="C11" s="30">
        <v>1</v>
      </c>
      <c r="D11" s="8">
        <v>11810</v>
      </c>
      <c r="E11" s="32">
        <v>1</v>
      </c>
      <c r="F11" s="36">
        <v>3</v>
      </c>
      <c r="G11" s="44">
        <f>+C11*D11*E11*F11</f>
        <v>35430</v>
      </c>
      <c r="H11" s="8" t="s">
        <v>64</v>
      </c>
    </row>
    <row r="12" spans="1:8" x14ac:dyDescent="0.25">
      <c r="A12" s="34"/>
      <c r="B12" s="30" t="s">
        <v>32</v>
      </c>
      <c r="C12" s="30">
        <v>1</v>
      </c>
      <c r="D12" s="8">
        <v>6600</v>
      </c>
      <c r="E12" s="32">
        <v>1</v>
      </c>
      <c r="F12" s="36">
        <v>3</v>
      </c>
      <c r="G12" s="44">
        <f>+C12*D12*E12*F12</f>
        <v>19800</v>
      </c>
      <c r="H12" s="8" t="s">
        <v>64</v>
      </c>
    </row>
    <row r="13" spans="1:8" x14ac:dyDescent="0.25">
      <c r="A13" s="45"/>
      <c r="B13" s="30" t="s">
        <v>51</v>
      </c>
      <c r="C13" s="30">
        <v>1</v>
      </c>
      <c r="D13" s="8">
        <v>300</v>
      </c>
      <c r="E13" s="32">
        <v>2</v>
      </c>
      <c r="F13" s="36">
        <v>3</v>
      </c>
      <c r="G13" s="44">
        <f>+C13*D13*E13*F13</f>
        <v>1800</v>
      </c>
      <c r="H13" s="8" t="s">
        <v>64</v>
      </c>
    </row>
    <row r="14" spans="1:8" x14ac:dyDescent="0.25">
      <c r="A14" s="45"/>
      <c r="B14" s="30" t="s">
        <v>39</v>
      </c>
      <c r="C14" s="30">
        <v>1</v>
      </c>
      <c r="D14" s="8">
        <v>400</v>
      </c>
      <c r="E14" s="32">
        <v>2</v>
      </c>
      <c r="F14" s="36">
        <v>3</v>
      </c>
      <c r="G14" s="44">
        <f t="shared" ref="G14:G16" si="0">+C14*D14*E14*F14</f>
        <v>2400</v>
      </c>
      <c r="H14" s="8" t="s">
        <v>64</v>
      </c>
    </row>
    <row r="15" spans="1:8" x14ac:dyDescent="0.25">
      <c r="A15" s="45"/>
      <c r="B15" s="30" t="s">
        <v>52</v>
      </c>
      <c r="C15" s="30">
        <v>1</v>
      </c>
      <c r="D15" s="8">
        <v>250</v>
      </c>
      <c r="E15" s="32">
        <v>2</v>
      </c>
      <c r="F15" s="36">
        <v>3</v>
      </c>
      <c r="G15" s="44">
        <f t="shared" si="0"/>
        <v>1500</v>
      </c>
      <c r="H15" s="8" t="s">
        <v>64</v>
      </c>
    </row>
    <row r="16" spans="1:8" x14ac:dyDescent="0.25">
      <c r="A16" s="45"/>
      <c r="B16" s="30" t="s">
        <v>53</v>
      </c>
      <c r="C16" s="30">
        <v>1</v>
      </c>
      <c r="D16" s="8">
        <v>250</v>
      </c>
      <c r="E16" s="32">
        <v>2</v>
      </c>
      <c r="F16" s="36">
        <v>3</v>
      </c>
      <c r="G16" s="44">
        <f t="shared" si="0"/>
        <v>1500</v>
      </c>
      <c r="H16" s="8" t="s">
        <v>64</v>
      </c>
    </row>
    <row r="17" spans="1:8" x14ac:dyDescent="0.25">
      <c r="A17" s="34"/>
      <c r="B17" s="46" t="s">
        <v>42</v>
      </c>
      <c r="C17" s="30"/>
      <c r="D17" s="8"/>
      <c r="E17" s="32"/>
      <c r="F17" s="36"/>
      <c r="G17" s="47">
        <f>SUM(G11:G16)</f>
        <v>62430</v>
      </c>
      <c r="H17" s="8" t="s">
        <v>64</v>
      </c>
    </row>
    <row r="18" spans="1:8" ht="25.5" x14ac:dyDescent="0.25">
      <c r="A18" s="31">
        <v>4</v>
      </c>
      <c r="B18" s="30" t="s">
        <v>33</v>
      </c>
      <c r="C18" s="30"/>
      <c r="D18" s="8"/>
      <c r="E18" s="48"/>
      <c r="F18" s="49"/>
      <c r="G18" s="50"/>
      <c r="H18" s="8"/>
    </row>
    <row r="19" spans="1:8" x14ac:dyDescent="0.25">
      <c r="A19" s="51"/>
      <c r="B19" s="30"/>
      <c r="C19" s="30">
        <v>1</v>
      </c>
      <c r="D19" s="8">
        <v>11810</v>
      </c>
      <c r="E19" s="32">
        <v>1</v>
      </c>
      <c r="F19" s="36">
        <v>0.5</v>
      </c>
      <c r="G19" s="41">
        <f>+C19*D19*E19*F19</f>
        <v>5905</v>
      </c>
      <c r="H19" s="8" t="s">
        <v>64</v>
      </c>
    </row>
    <row r="20" spans="1:8" x14ac:dyDescent="0.25">
      <c r="A20" s="51"/>
      <c r="B20" s="30"/>
      <c r="C20" s="30">
        <v>1</v>
      </c>
      <c r="D20" s="8">
        <v>6600</v>
      </c>
      <c r="E20" s="32">
        <v>1</v>
      </c>
      <c r="F20" s="36">
        <v>0.5</v>
      </c>
      <c r="G20" s="41">
        <f>+C20*D20*E20*F20</f>
        <v>3300</v>
      </c>
      <c r="H20" s="8" t="s">
        <v>64</v>
      </c>
    </row>
    <row r="21" spans="1:8" x14ac:dyDescent="0.25">
      <c r="A21" s="51"/>
      <c r="B21" s="46" t="s">
        <v>42</v>
      </c>
      <c r="C21" s="30"/>
      <c r="D21" s="8"/>
      <c r="E21" s="48"/>
      <c r="F21" s="36"/>
      <c r="G21" s="43">
        <f>SUM(G19:G20)</f>
        <v>9205</v>
      </c>
      <c r="H21" s="8" t="s">
        <v>64</v>
      </c>
    </row>
    <row r="22" spans="1:8" ht="25.5" x14ac:dyDescent="0.25">
      <c r="A22" s="51">
        <v>5</v>
      </c>
      <c r="B22" s="30" t="s">
        <v>34</v>
      </c>
      <c r="C22" s="30"/>
      <c r="D22" s="8"/>
      <c r="E22" s="52"/>
      <c r="F22" s="36"/>
      <c r="G22" s="53"/>
      <c r="H22" s="8"/>
    </row>
    <row r="23" spans="1:8" x14ac:dyDescent="0.25">
      <c r="A23" s="51"/>
      <c r="B23" s="30"/>
      <c r="C23" s="30">
        <v>1</v>
      </c>
      <c r="D23" s="8">
        <v>11810</v>
      </c>
      <c r="E23" s="32">
        <v>1</v>
      </c>
      <c r="F23" s="36">
        <v>0.5</v>
      </c>
      <c r="G23" s="41">
        <f>+C23*D23*E23*F23</f>
        <v>5905</v>
      </c>
      <c r="H23" s="8" t="s">
        <v>64</v>
      </c>
    </row>
    <row r="24" spans="1:8" x14ac:dyDescent="0.25">
      <c r="A24" s="51"/>
      <c r="B24" s="30"/>
      <c r="C24" s="30">
        <v>1</v>
      </c>
      <c r="D24" s="8">
        <v>6600</v>
      </c>
      <c r="E24" s="32">
        <v>1</v>
      </c>
      <c r="F24" s="36">
        <v>0.5</v>
      </c>
      <c r="G24" s="41">
        <f>+C24*D24*E24*F24</f>
        <v>3300</v>
      </c>
      <c r="H24" s="8" t="s">
        <v>64</v>
      </c>
    </row>
    <row r="25" spans="1:8" x14ac:dyDescent="0.25">
      <c r="A25" s="51"/>
      <c r="B25" s="46" t="s">
        <v>42</v>
      </c>
      <c r="C25" s="30"/>
      <c r="D25" s="8"/>
      <c r="E25" s="32"/>
      <c r="F25" s="36"/>
      <c r="G25" s="43">
        <f>SUM(G23:G24)</f>
        <v>9205</v>
      </c>
      <c r="H25" s="8" t="s">
        <v>64</v>
      </c>
    </row>
    <row r="26" spans="1:8" ht="51" x14ac:dyDescent="0.25">
      <c r="A26" s="31">
        <v>6</v>
      </c>
      <c r="B26" s="30" t="s">
        <v>15</v>
      </c>
      <c r="C26" s="30"/>
      <c r="D26" s="8"/>
      <c r="E26" s="54"/>
      <c r="F26" s="36"/>
      <c r="G26" s="53"/>
      <c r="H26" s="8"/>
    </row>
    <row r="27" spans="1:8" x14ac:dyDescent="0.25">
      <c r="A27" s="31"/>
      <c r="B27" s="30"/>
      <c r="C27" s="30">
        <v>1</v>
      </c>
      <c r="D27" s="8">
        <v>11810</v>
      </c>
      <c r="E27" s="32">
        <v>1</v>
      </c>
      <c r="F27" s="36">
        <v>0.5</v>
      </c>
      <c r="G27" s="41">
        <f>+C27*D27*E27*F27</f>
        <v>5905</v>
      </c>
      <c r="H27" s="8" t="s">
        <v>64</v>
      </c>
    </row>
    <row r="28" spans="1:8" x14ac:dyDescent="0.25">
      <c r="A28" s="31"/>
      <c r="B28" s="30"/>
      <c r="C28" s="30">
        <v>1</v>
      </c>
      <c r="D28" s="8">
        <v>6600</v>
      </c>
      <c r="E28" s="32">
        <v>1</v>
      </c>
      <c r="F28" s="36">
        <v>0.5</v>
      </c>
      <c r="G28" s="41">
        <f>+C28*D28*E28*F28</f>
        <v>3300</v>
      </c>
      <c r="H28" s="8" t="s">
        <v>64</v>
      </c>
    </row>
    <row r="29" spans="1:8" x14ac:dyDescent="0.25">
      <c r="A29" s="31"/>
      <c r="B29" s="46" t="s">
        <v>42</v>
      </c>
      <c r="C29" s="30"/>
      <c r="D29" s="8"/>
      <c r="E29" s="32"/>
      <c r="F29" s="36"/>
      <c r="G29" s="43">
        <f>SUM(G27:G28)</f>
        <v>9205</v>
      </c>
      <c r="H29" s="8" t="s">
        <v>64</v>
      </c>
    </row>
    <row r="30" spans="1:8" ht="38.25" x14ac:dyDescent="0.25">
      <c r="A30" s="55">
        <v>7</v>
      </c>
      <c r="B30" s="30" t="s">
        <v>16</v>
      </c>
      <c r="C30" s="30"/>
      <c r="D30" s="8"/>
      <c r="E30" s="54"/>
      <c r="F30" s="56"/>
      <c r="G30" s="53"/>
      <c r="H30" s="8"/>
    </row>
    <row r="31" spans="1:8" x14ac:dyDescent="0.25">
      <c r="A31" s="55"/>
      <c r="B31" s="30"/>
      <c r="C31" s="30">
        <v>1</v>
      </c>
      <c r="D31" s="8">
        <v>11810</v>
      </c>
      <c r="E31" s="32"/>
      <c r="F31" s="36">
        <v>0.5</v>
      </c>
      <c r="G31" s="41">
        <f>+C31*D31*F31</f>
        <v>5905</v>
      </c>
      <c r="H31" s="8" t="s">
        <v>65</v>
      </c>
    </row>
    <row r="32" spans="1:8" x14ac:dyDescent="0.25">
      <c r="A32" s="55"/>
      <c r="B32" s="30"/>
      <c r="C32" s="30">
        <v>1</v>
      </c>
      <c r="D32" s="8">
        <v>6600</v>
      </c>
      <c r="E32" s="32"/>
      <c r="F32" s="36">
        <v>0.5</v>
      </c>
      <c r="G32" s="41">
        <f>+C32*D32*F32</f>
        <v>3300</v>
      </c>
      <c r="H32" s="8" t="s">
        <v>65</v>
      </c>
    </row>
    <row r="33" spans="1:8" x14ac:dyDescent="0.25">
      <c r="A33" s="57"/>
      <c r="B33" s="58" t="s">
        <v>42</v>
      </c>
      <c r="C33" s="59"/>
      <c r="D33" s="8"/>
      <c r="E33" s="60"/>
      <c r="F33" s="61"/>
      <c r="G33" s="62">
        <f>SUM(G31:G32)</f>
        <v>9205</v>
      </c>
      <c r="H33" s="8" t="s">
        <v>65</v>
      </c>
    </row>
    <row r="34" spans="1:8" ht="38.25" x14ac:dyDescent="0.25">
      <c r="A34" s="63">
        <v>8</v>
      </c>
      <c r="B34" s="64" t="s">
        <v>20</v>
      </c>
      <c r="C34" s="64"/>
      <c r="D34" s="8"/>
      <c r="E34" s="65"/>
      <c r="F34" s="66"/>
      <c r="G34" s="67"/>
      <c r="H34" s="8"/>
    </row>
    <row r="35" spans="1:8" x14ac:dyDescent="0.25">
      <c r="A35" s="68"/>
      <c r="B35" s="64" t="s">
        <v>49</v>
      </c>
      <c r="C35" s="64"/>
      <c r="D35" s="8"/>
      <c r="E35" s="69"/>
      <c r="F35" s="49"/>
      <c r="G35" s="70">
        <f>+G17</f>
        <v>62430</v>
      </c>
      <c r="H35" s="8" t="s">
        <v>64</v>
      </c>
    </row>
    <row r="36" spans="1:8" x14ac:dyDescent="0.25">
      <c r="A36" s="68"/>
      <c r="B36" s="71" t="s">
        <v>42</v>
      </c>
      <c r="C36" s="64"/>
      <c r="D36" s="8"/>
      <c r="E36" s="69"/>
      <c r="F36" s="49"/>
      <c r="G36" s="72">
        <f>+G17</f>
        <v>62430</v>
      </c>
      <c r="H36" s="8" t="s">
        <v>64</v>
      </c>
    </row>
    <row r="37" spans="1:8" ht="76.5" x14ac:dyDescent="0.25">
      <c r="A37" s="159">
        <v>9</v>
      </c>
      <c r="B37" s="30" t="s">
        <v>21</v>
      </c>
      <c r="C37" s="30"/>
      <c r="D37" s="48"/>
      <c r="E37" s="73"/>
      <c r="F37" s="36"/>
      <c r="G37" s="41"/>
      <c r="H37" s="8"/>
    </row>
    <row r="38" spans="1:8" x14ac:dyDescent="0.25">
      <c r="A38" s="160"/>
      <c r="B38" s="30" t="s">
        <v>22</v>
      </c>
      <c r="C38" s="30"/>
      <c r="D38" s="8"/>
      <c r="E38" s="32"/>
      <c r="F38" s="36"/>
      <c r="G38" s="41"/>
      <c r="H38" s="8"/>
    </row>
    <row r="39" spans="1:8" x14ac:dyDescent="0.25">
      <c r="A39" s="160"/>
      <c r="B39" s="30" t="s">
        <v>35</v>
      </c>
      <c r="C39" s="30">
        <v>5</v>
      </c>
      <c r="D39" s="8">
        <v>300</v>
      </c>
      <c r="E39" s="32"/>
      <c r="F39" s="36"/>
      <c r="G39" s="41">
        <f>+C39*D39</f>
        <v>1500</v>
      </c>
      <c r="H39" s="8" t="s">
        <v>19</v>
      </c>
    </row>
    <row r="40" spans="1:8" x14ac:dyDescent="0.25">
      <c r="A40" s="160"/>
      <c r="B40" s="30" t="s">
        <v>36</v>
      </c>
      <c r="C40" s="30">
        <v>26</v>
      </c>
      <c r="D40" s="8">
        <v>100</v>
      </c>
      <c r="E40" s="32"/>
      <c r="F40" s="36"/>
      <c r="G40" s="41">
        <f t="shared" ref="G40:G50" si="1">+C40*D40</f>
        <v>2600</v>
      </c>
      <c r="H40" s="8" t="s">
        <v>19</v>
      </c>
    </row>
    <row r="41" spans="1:8" x14ac:dyDescent="0.25">
      <c r="A41" s="160"/>
      <c r="B41" s="30" t="s">
        <v>37</v>
      </c>
      <c r="C41" s="30">
        <v>5</v>
      </c>
      <c r="D41" s="8">
        <v>310</v>
      </c>
      <c r="E41" s="32"/>
      <c r="F41" s="36"/>
      <c r="G41" s="41">
        <f t="shared" si="1"/>
        <v>1550</v>
      </c>
      <c r="H41" s="8" t="s">
        <v>19</v>
      </c>
    </row>
    <row r="42" spans="1:8" x14ac:dyDescent="0.25">
      <c r="A42" s="160"/>
      <c r="B42" s="30" t="s">
        <v>38</v>
      </c>
      <c r="C42" s="30">
        <v>6</v>
      </c>
      <c r="D42" s="8">
        <v>100</v>
      </c>
      <c r="E42" s="32"/>
      <c r="F42" s="36"/>
      <c r="G42" s="41">
        <f t="shared" si="1"/>
        <v>600</v>
      </c>
      <c r="H42" s="8" t="s">
        <v>19</v>
      </c>
    </row>
    <row r="43" spans="1:8" x14ac:dyDescent="0.25">
      <c r="A43" s="160"/>
      <c r="B43" s="30" t="s">
        <v>39</v>
      </c>
      <c r="C43" s="30">
        <v>30</v>
      </c>
      <c r="D43" s="8">
        <v>50</v>
      </c>
      <c r="E43" s="32"/>
      <c r="F43" s="36"/>
      <c r="G43" s="41">
        <f t="shared" si="1"/>
        <v>1500</v>
      </c>
      <c r="H43" s="8" t="s">
        <v>19</v>
      </c>
    </row>
    <row r="44" spans="1:8" x14ac:dyDescent="0.25">
      <c r="A44" s="160"/>
      <c r="B44" s="30" t="s">
        <v>40</v>
      </c>
      <c r="C44" s="30">
        <v>14</v>
      </c>
      <c r="D44" s="8">
        <v>80</v>
      </c>
      <c r="E44" s="32"/>
      <c r="F44" s="36"/>
      <c r="G44" s="41">
        <f t="shared" si="1"/>
        <v>1120</v>
      </c>
      <c r="H44" s="8" t="s">
        <v>19</v>
      </c>
    </row>
    <row r="45" spans="1:8" x14ac:dyDescent="0.25">
      <c r="A45" s="160"/>
      <c r="B45" s="42" t="s">
        <v>43</v>
      </c>
      <c r="C45" s="30"/>
      <c r="D45" s="8"/>
      <c r="E45" s="32"/>
      <c r="F45" s="36"/>
      <c r="G45" s="41">
        <f t="shared" si="1"/>
        <v>0</v>
      </c>
      <c r="H45" s="8"/>
    </row>
    <row r="46" spans="1:8" x14ac:dyDescent="0.25">
      <c r="A46" s="160"/>
      <c r="B46" s="30" t="s">
        <v>44</v>
      </c>
      <c r="C46" s="30">
        <v>6</v>
      </c>
      <c r="D46" s="8">
        <v>20</v>
      </c>
      <c r="E46" s="32"/>
      <c r="F46" s="36"/>
      <c r="G46" s="41">
        <f t="shared" si="1"/>
        <v>120</v>
      </c>
      <c r="H46" s="8" t="s">
        <v>19</v>
      </c>
    </row>
    <row r="47" spans="1:8" x14ac:dyDescent="0.25">
      <c r="A47" s="160"/>
      <c r="B47" s="30" t="s">
        <v>45</v>
      </c>
      <c r="C47" s="30">
        <v>9</v>
      </c>
      <c r="D47" s="8">
        <v>20</v>
      </c>
      <c r="E47" s="32"/>
      <c r="F47" s="36"/>
      <c r="G47" s="41">
        <f t="shared" si="1"/>
        <v>180</v>
      </c>
      <c r="H47" s="8" t="s">
        <v>19</v>
      </c>
    </row>
    <row r="48" spans="1:8" x14ac:dyDescent="0.25">
      <c r="A48" s="160"/>
      <c r="B48" s="30" t="s">
        <v>46</v>
      </c>
      <c r="C48" s="30">
        <v>6</v>
      </c>
      <c r="D48" s="8">
        <v>40</v>
      </c>
      <c r="E48" s="32"/>
      <c r="F48" s="36"/>
      <c r="G48" s="41">
        <f t="shared" si="1"/>
        <v>240</v>
      </c>
      <c r="H48" s="8" t="s">
        <v>19</v>
      </c>
    </row>
    <row r="49" spans="1:8" x14ac:dyDescent="0.25">
      <c r="A49" s="160"/>
      <c r="B49" s="30" t="s">
        <v>47</v>
      </c>
      <c r="C49" s="30">
        <v>5</v>
      </c>
      <c r="D49" s="8">
        <v>150</v>
      </c>
      <c r="E49" s="32"/>
      <c r="F49" s="36"/>
      <c r="G49" s="41">
        <f t="shared" si="1"/>
        <v>750</v>
      </c>
      <c r="H49" s="8" t="s">
        <v>19</v>
      </c>
    </row>
    <row r="50" spans="1:8" x14ac:dyDescent="0.25">
      <c r="A50" s="160"/>
      <c r="B50" s="30" t="s">
        <v>48</v>
      </c>
      <c r="C50" s="30">
        <v>33</v>
      </c>
      <c r="D50" s="8">
        <v>50</v>
      </c>
      <c r="E50" s="32"/>
      <c r="F50" s="36"/>
      <c r="G50" s="41">
        <f t="shared" si="1"/>
        <v>1650</v>
      </c>
      <c r="H50" s="8" t="s">
        <v>19</v>
      </c>
    </row>
    <row r="51" spans="1:8" x14ac:dyDescent="0.25">
      <c r="A51" s="161"/>
      <c r="B51" s="46" t="s">
        <v>42</v>
      </c>
      <c r="C51" s="30"/>
      <c r="D51" s="8"/>
      <c r="E51" s="32"/>
      <c r="F51" s="36"/>
      <c r="G51" s="43">
        <f>SUM(G39:G50)</f>
        <v>11810</v>
      </c>
      <c r="H51" s="8" t="s">
        <v>19</v>
      </c>
    </row>
    <row r="52" spans="1:8" ht="63.75" x14ac:dyDescent="0.25">
      <c r="A52" s="140">
        <v>10</v>
      </c>
      <c r="B52" s="30" t="s">
        <v>41</v>
      </c>
      <c r="C52" s="30"/>
      <c r="D52" s="8"/>
      <c r="E52" s="32"/>
      <c r="F52" s="36"/>
      <c r="G52" s="41"/>
      <c r="H52" s="8"/>
    </row>
    <row r="53" spans="1:8" x14ac:dyDescent="0.25">
      <c r="A53" s="140"/>
      <c r="B53" s="30" t="s">
        <v>35</v>
      </c>
      <c r="C53" s="30">
        <v>5</v>
      </c>
      <c r="D53" s="8">
        <v>100</v>
      </c>
      <c r="E53" s="32"/>
      <c r="F53" s="36"/>
      <c r="G53" s="41">
        <f>+C53*D53</f>
        <v>500</v>
      </c>
      <c r="H53" s="8" t="s">
        <v>19</v>
      </c>
    </row>
    <row r="54" spans="1:8" x14ac:dyDescent="0.25">
      <c r="A54" s="140"/>
      <c r="B54" s="30" t="s">
        <v>36</v>
      </c>
      <c r="C54" s="30">
        <v>26</v>
      </c>
      <c r="D54" s="8">
        <v>80</v>
      </c>
      <c r="E54" s="32"/>
      <c r="F54" s="36"/>
      <c r="G54" s="41">
        <f t="shared" ref="G54:G58" si="2">+C54*D54</f>
        <v>2080</v>
      </c>
      <c r="H54" s="8" t="s">
        <v>19</v>
      </c>
    </row>
    <row r="55" spans="1:8" x14ac:dyDescent="0.25">
      <c r="A55" s="140"/>
      <c r="B55" s="30" t="s">
        <v>37</v>
      </c>
      <c r="C55" s="30">
        <v>5</v>
      </c>
      <c r="D55" s="8">
        <v>310</v>
      </c>
      <c r="E55" s="32"/>
      <c r="F55" s="36"/>
      <c r="G55" s="41">
        <f t="shared" si="2"/>
        <v>1550</v>
      </c>
      <c r="H55" s="8" t="s">
        <v>19</v>
      </c>
    </row>
    <row r="56" spans="1:8" x14ac:dyDescent="0.25">
      <c r="A56" s="140"/>
      <c r="B56" s="30" t="s">
        <v>38</v>
      </c>
      <c r="C56" s="30">
        <v>6</v>
      </c>
      <c r="D56" s="8">
        <v>100</v>
      </c>
      <c r="E56" s="32"/>
      <c r="F56" s="36"/>
      <c r="G56" s="41">
        <f t="shared" si="2"/>
        <v>600</v>
      </c>
      <c r="H56" s="8" t="s">
        <v>19</v>
      </c>
    </row>
    <row r="57" spans="1:8" x14ac:dyDescent="0.25">
      <c r="A57" s="140"/>
      <c r="B57" s="30" t="s">
        <v>39</v>
      </c>
      <c r="C57" s="30">
        <v>15</v>
      </c>
      <c r="D57" s="8">
        <v>50</v>
      </c>
      <c r="E57" s="32"/>
      <c r="F57" s="36"/>
      <c r="G57" s="41">
        <f t="shared" si="2"/>
        <v>750</v>
      </c>
      <c r="H57" s="8" t="s">
        <v>19</v>
      </c>
    </row>
    <row r="58" spans="1:8" x14ac:dyDescent="0.25">
      <c r="A58" s="140"/>
      <c r="B58" s="30" t="s">
        <v>40</v>
      </c>
      <c r="C58" s="30">
        <v>14</v>
      </c>
      <c r="D58" s="8">
        <v>80</v>
      </c>
      <c r="E58" s="32"/>
      <c r="F58" s="36"/>
      <c r="G58" s="41">
        <f t="shared" si="2"/>
        <v>1120</v>
      </c>
      <c r="H58" s="8" t="s">
        <v>19</v>
      </c>
    </row>
    <row r="59" spans="1:8" x14ac:dyDescent="0.25">
      <c r="A59" s="140"/>
      <c r="B59" s="42"/>
      <c r="C59" s="30"/>
      <c r="D59" s="8"/>
      <c r="E59" s="32"/>
      <c r="F59" s="36"/>
      <c r="G59" s="43">
        <f>SUM(G53:G58)</f>
        <v>6600</v>
      </c>
      <c r="H59" s="8" t="s">
        <v>19</v>
      </c>
    </row>
    <row r="60" spans="1:8" x14ac:dyDescent="0.25">
      <c r="A60" s="140"/>
      <c r="B60" s="30"/>
      <c r="C60" s="30"/>
      <c r="D60" s="8"/>
      <c r="E60" s="32"/>
      <c r="F60" s="36"/>
      <c r="G60" s="41"/>
      <c r="H60" s="8"/>
    </row>
    <row r="61" spans="1:8" ht="63.75" x14ac:dyDescent="0.25">
      <c r="A61" s="75">
        <v>11</v>
      </c>
      <c r="B61" s="30" t="s">
        <v>54</v>
      </c>
      <c r="C61" s="30"/>
      <c r="D61" s="8"/>
      <c r="E61" s="32"/>
      <c r="F61" s="36"/>
      <c r="G61" s="41"/>
      <c r="H61" s="8"/>
    </row>
    <row r="62" spans="1:8" x14ac:dyDescent="0.25">
      <c r="A62" s="45"/>
      <c r="B62" s="30" t="s">
        <v>25</v>
      </c>
      <c r="C62" s="30"/>
      <c r="D62" s="8"/>
      <c r="E62" s="32"/>
      <c r="F62" s="36"/>
      <c r="G62" s="41"/>
      <c r="H62" s="8"/>
    </row>
    <row r="63" spans="1:8" ht="25.5" x14ac:dyDescent="0.25">
      <c r="A63" s="45"/>
      <c r="B63" s="30" t="s">
        <v>50</v>
      </c>
      <c r="C63" s="30"/>
      <c r="D63" s="8"/>
      <c r="E63" s="32"/>
      <c r="F63" s="36">
        <v>400</v>
      </c>
      <c r="G63" s="41">
        <f>+F63</f>
        <v>400</v>
      </c>
      <c r="H63" s="8" t="s">
        <v>19</v>
      </c>
    </row>
    <row r="64" spans="1:8" x14ac:dyDescent="0.25">
      <c r="A64" s="45"/>
      <c r="B64" s="30" t="s">
        <v>51</v>
      </c>
      <c r="C64" s="30"/>
      <c r="D64" s="8"/>
      <c r="E64" s="32"/>
      <c r="F64" s="36">
        <v>300</v>
      </c>
      <c r="G64" s="41">
        <f t="shared" ref="G64:G67" si="3">+F64</f>
        <v>300</v>
      </c>
      <c r="H64" s="8" t="s">
        <v>19</v>
      </c>
    </row>
    <row r="65" spans="1:10" x14ac:dyDescent="0.25">
      <c r="A65" s="45"/>
      <c r="B65" s="30" t="s">
        <v>39</v>
      </c>
      <c r="C65" s="30"/>
      <c r="D65" s="8"/>
      <c r="E65" s="32"/>
      <c r="F65" s="36">
        <v>400</v>
      </c>
      <c r="G65" s="41">
        <f t="shared" si="3"/>
        <v>400</v>
      </c>
      <c r="H65" s="8" t="s">
        <v>19</v>
      </c>
    </row>
    <row r="66" spans="1:10" x14ac:dyDescent="0.25">
      <c r="A66" s="45"/>
      <c r="B66" s="30" t="s">
        <v>52</v>
      </c>
      <c r="C66" s="30"/>
      <c r="D66" s="8"/>
      <c r="E66" s="32"/>
      <c r="F66" s="36">
        <v>250</v>
      </c>
      <c r="G66" s="41">
        <f t="shared" si="3"/>
        <v>250</v>
      </c>
      <c r="H66" s="8" t="s">
        <v>19</v>
      </c>
    </row>
    <row r="67" spans="1:10" x14ac:dyDescent="0.25">
      <c r="A67" s="45"/>
      <c r="B67" s="30" t="s">
        <v>53</v>
      </c>
      <c r="C67" s="30"/>
      <c r="D67" s="8"/>
      <c r="E67" s="32"/>
      <c r="F67" s="36">
        <v>250</v>
      </c>
      <c r="G67" s="41">
        <f t="shared" si="3"/>
        <v>250</v>
      </c>
      <c r="H67" s="8" t="s">
        <v>19</v>
      </c>
    </row>
    <row r="68" spans="1:10" x14ac:dyDescent="0.25">
      <c r="A68" s="76"/>
      <c r="B68" s="162" t="s">
        <v>42</v>
      </c>
      <c r="C68" s="162"/>
      <c r="D68" s="162"/>
      <c r="E68" s="162"/>
      <c r="F68" s="162"/>
      <c r="G68" s="77">
        <f>SUM(G63:G67)</f>
        <v>1600</v>
      </c>
      <c r="H68" s="8" t="s">
        <v>19</v>
      </c>
    </row>
    <row r="69" spans="1:10" ht="127.5" x14ac:dyDescent="0.25">
      <c r="A69" s="8">
        <v>12</v>
      </c>
      <c r="B69" s="30" t="s">
        <v>147</v>
      </c>
      <c r="C69" s="78">
        <v>300</v>
      </c>
      <c r="D69" s="8"/>
      <c r="E69" s="69"/>
      <c r="F69" s="49"/>
      <c r="G69" s="70">
        <v>300</v>
      </c>
      <c r="H69" s="8" t="s">
        <v>70</v>
      </c>
    </row>
    <row r="70" spans="1:10" x14ac:dyDescent="0.25">
      <c r="A70" s="8"/>
      <c r="B70" s="79" t="s">
        <v>42</v>
      </c>
      <c r="C70" s="79"/>
      <c r="D70" s="79"/>
      <c r="E70" s="79"/>
      <c r="F70" s="79"/>
      <c r="G70" s="80">
        <v>300</v>
      </c>
      <c r="H70" s="11" t="s">
        <v>70</v>
      </c>
    </row>
    <row r="71" spans="1:10" ht="15.75" x14ac:dyDescent="0.25">
      <c r="A71" s="6"/>
      <c r="B71" s="7" t="s">
        <v>72</v>
      </c>
      <c r="C71" s="8"/>
      <c r="D71" s="8"/>
      <c r="E71" s="8"/>
      <c r="F71" s="8"/>
      <c r="G71" s="9"/>
      <c r="H71" s="10"/>
    </row>
    <row r="72" spans="1:10" x14ac:dyDescent="0.25">
      <c r="A72" s="6">
        <v>1</v>
      </c>
      <c r="B72" s="104" t="s">
        <v>123</v>
      </c>
      <c r="C72" s="8"/>
      <c r="D72" s="8"/>
      <c r="E72" s="8"/>
      <c r="F72" s="8"/>
      <c r="G72" s="9"/>
      <c r="H72" s="10"/>
    </row>
    <row r="73" spans="1:10" x14ac:dyDescent="0.25">
      <c r="A73" s="6"/>
      <c r="B73" s="87" t="s">
        <v>121</v>
      </c>
      <c r="C73" s="87">
        <v>1</v>
      </c>
      <c r="D73" s="88">
        <v>400</v>
      </c>
      <c r="E73" s="88">
        <v>30</v>
      </c>
      <c r="F73" s="102">
        <v>0.5</v>
      </c>
      <c r="G73" s="87">
        <f>+F73*E73*D73*C73</f>
        <v>6000</v>
      </c>
      <c r="H73" s="89" t="s">
        <v>64</v>
      </c>
    </row>
    <row r="74" spans="1:10" x14ac:dyDescent="0.25">
      <c r="A74" s="6"/>
      <c r="B74" s="87" t="s">
        <v>120</v>
      </c>
      <c r="C74" s="87">
        <v>1</v>
      </c>
      <c r="D74" s="88">
        <v>320</v>
      </c>
      <c r="E74" s="88">
        <v>24</v>
      </c>
      <c r="F74" s="102">
        <v>0.5</v>
      </c>
      <c r="G74" s="87">
        <f t="shared" ref="G74:G76" si="4">+F74*E74*D74*C74</f>
        <v>3840</v>
      </c>
      <c r="H74" s="89" t="s">
        <v>64</v>
      </c>
    </row>
    <row r="75" spans="1:10" x14ac:dyDescent="0.25">
      <c r="A75" s="6"/>
      <c r="B75" s="87" t="s">
        <v>117</v>
      </c>
      <c r="C75" s="87">
        <v>1</v>
      </c>
      <c r="D75" s="88">
        <v>300</v>
      </c>
      <c r="E75" s="88">
        <v>20</v>
      </c>
      <c r="F75" s="102">
        <v>0.5</v>
      </c>
      <c r="G75" s="87">
        <f t="shared" si="4"/>
        <v>3000</v>
      </c>
      <c r="H75" s="89" t="s">
        <v>64</v>
      </c>
    </row>
    <row r="76" spans="1:10" x14ac:dyDescent="0.25">
      <c r="A76" s="6"/>
      <c r="B76" s="87" t="s">
        <v>122</v>
      </c>
      <c r="C76" s="87">
        <v>1</v>
      </c>
      <c r="D76" s="88">
        <v>680</v>
      </c>
      <c r="E76" s="88">
        <v>24</v>
      </c>
      <c r="F76" s="102">
        <v>0.5</v>
      </c>
      <c r="G76" s="87">
        <f t="shared" si="4"/>
        <v>8160</v>
      </c>
      <c r="H76" s="89" t="s">
        <v>64</v>
      </c>
    </row>
    <row r="77" spans="1:10" x14ac:dyDescent="0.25">
      <c r="A77" s="6"/>
      <c r="B77" s="2" t="s">
        <v>66</v>
      </c>
      <c r="C77" s="8"/>
      <c r="D77" s="8"/>
      <c r="E77" s="8"/>
      <c r="F77" s="8"/>
      <c r="G77" s="85">
        <f>SUM(G73:G76)</f>
        <v>21000</v>
      </c>
      <c r="H77" s="86" t="s">
        <v>64</v>
      </c>
    </row>
    <row r="78" spans="1:10" ht="25.5" x14ac:dyDescent="0.25">
      <c r="A78" s="82">
        <v>2</v>
      </c>
      <c r="B78" s="42" t="s">
        <v>33</v>
      </c>
      <c r="C78" s="83"/>
      <c r="D78" s="84"/>
      <c r="E78" s="84"/>
      <c r="F78" s="84"/>
      <c r="G78" s="85"/>
      <c r="H78" s="86"/>
    </row>
    <row r="79" spans="1:10" x14ac:dyDescent="0.25">
      <c r="A79" s="82"/>
      <c r="B79" s="90" t="s">
        <v>139</v>
      </c>
      <c r="C79" s="83"/>
      <c r="D79" s="84"/>
      <c r="E79" s="84"/>
      <c r="F79" s="84"/>
      <c r="G79" s="85"/>
      <c r="H79" s="86"/>
    </row>
    <row r="80" spans="1:10" x14ac:dyDescent="0.25">
      <c r="A80" s="82"/>
      <c r="B80" s="126" t="s">
        <v>141</v>
      </c>
      <c r="C80" s="87">
        <v>1</v>
      </c>
      <c r="D80" s="88">
        <v>250</v>
      </c>
      <c r="E80" s="88">
        <v>40</v>
      </c>
      <c r="F80" s="102">
        <v>0.5</v>
      </c>
      <c r="G80" s="102">
        <f>+F80*E80*D80*C80</f>
        <v>5000</v>
      </c>
      <c r="H80" s="89" t="s">
        <v>64</v>
      </c>
      <c r="J80" s="127"/>
    </row>
    <row r="81" spans="1:10" x14ac:dyDescent="0.25">
      <c r="A81" s="82"/>
      <c r="B81" s="126" t="s">
        <v>142</v>
      </c>
      <c r="C81" s="87">
        <v>1</v>
      </c>
      <c r="D81" s="88">
        <v>250</v>
      </c>
      <c r="E81" s="88">
        <v>30</v>
      </c>
      <c r="F81" s="102">
        <v>0.5</v>
      </c>
      <c r="G81" s="102">
        <f t="shared" ref="G81:G88" si="5">+F81*E81*D81*C81</f>
        <v>3750</v>
      </c>
      <c r="H81" s="89" t="s">
        <v>64</v>
      </c>
      <c r="J81" s="127"/>
    </row>
    <row r="82" spans="1:10" x14ac:dyDescent="0.25">
      <c r="A82" s="82"/>
      <c r="B82" s="87" t="s">
        <v>144</v>
      </c>
      <c r="C82" s="87">
        <v>1</v>
      </c>
      <c r="D82" s="88">
        <v>400</v>
      </c>
      <c r="E82" s="88">
        <v>30</v>
      </c>
      <c r="F82" s="102">
        <v>0.5</v>
      </c>
      <c r="G82" s="102">
        <f t="shared" si="5"/>
        <v>6000</v>
      </c>
      <c r="H82" s="89" t="s">
        <v>64</v>
      </c>
      <c r="J82" s="127"/>
    </row>
    <row r="83" spans="1:10" x14ac:dyDescent="0.25">
      <c r="A83" s="82"/>
      <c r="B83" s="87" t="s">
        <v>143</v>
      </c>
      <c r="C83" s="87">
        <v>1</v>
      </c>
      <c r="D83" s="88">
        <v>400</v>
      </c>
      <c r="E83" s="88">
        <v>24</v>
      </c>
      <c r="F83" s="102">
        <v>0.5</v>
      </c>
      <c r="G83" s="102">
        <f t="shared" si="5"/>
        <v>4800</v>
      </c>
      <c r="H83" s="89" t="s">
        <v>64</v>
      </c>
      <c r="J83" s="127"/>
    </row>
    <row r="84" spans="1:10" x14ac:dyDescent="0.25">
      <c r="A84" s="82"/>
      <c r="B84" s="87" t="s">
        <v>120</v>
      </c>
      <c r="C84" s="87">
        <v>1</v>
      </c>
      <c r="D84" s="88">
        <v>320</v>
      </c>
      <c r="E84" s="88">
        <v>24</v>
      </c>
      <c r="F84" s="102">
        <v>0.5</v>
      </c>
      <c r="G84" s="102">
        <f t="shared" si="5"/>
        <v>3840</v>
      </c>
      <c r="H84" s="89" t="s">
        <v>64</v>
      </c>
      <c r="J84" s="127"/>
    </row>
    <row r="85" spans="1:10" x14ac:dyDescent="0.25">
      <c r="A85" s="82"/>
      <c r="B85" s="87" t="s">
        <v>119</v>
      </c>
      <c r="C85" s="87">
        <v>1</v>
      </c>
      <c r="D85" s="88">
        <v>320</v>
      </c>
      <c r="E85" s="88">
        <v>24</v>
      </c>
      <c r="F85" s="102">
        <v>0.5</v>
      </c>
      <c r="G85" s="102">
        <f t="shared" si="5"/>
        <v>3840</v>
      </c>
      <c r="H85" s="89" t="s">
        <v>64</v>
      </c>
      <c r="J85" s="127"/>
    </row>
    <row r="86" spans="1:10" x14ac:dyDescent="0.25">
      <c r="A86" s="82"/>
      <c r="B86" s="87" t="s">
        <v>118</v>
      </c>
      <c r="C86" s="87">
        <v>1</v>
      </c>
      <c r="D86" s="88">
        <v>240</v>
      </c>
      <c r="E86" s="88">
        <v>20</v>
      </c>
      <c r="F86" s="102">
        <v>0.5</v>
      </c>
      <c r="G86" s="102">
        <f t="shared" si="5"/>
        <v>2400</v>
      </c>
      <c r="H86" s="89" t="s">
        <v>64</v>
      </c>
      <c r="J86" s="127"/>
    </row>
    <row r="87" spans="1:10" x14ac:dyDescent="0.25">
      <c r="A87" s="82"/>
      <c r="B87" s="87" t="s">
        <v>117</v>
      </c>
      <c r="C87" s="87">
        <v>1</v>
      </c>
      <c r="D87" s="88">
        <v>300</v>
      </c>
      <c r="E87" s="88">
        <v>20</v>
      </c>
      <c r="F87" s="102">
        <v>0.5</v>
      </c>
      <c r="G87" s="102">
        <f t="shared" si="5"/>
        <v>3000</v>
      </c>
      <c r="H87" s="89" t="s">
        <v>64</v>
      </c>
      <c r="J87" s="127"/>
    </row>
    <row r="88" spans="1:10" x14ac:dyDescent="0.25">
      <c r="A88" s="82"/>
      <c r="B88" s="87" t="s">
        <v>145</v>
      </c>
      <c r="C88" s="87">
        <v>1</v>
      </c>
      <c r="D88" s="88">
        <v>50</v>
      </c>
      <c r="E88" s="88">
        <v>12</v>
      </c>
      <c r="F88" s="102">
        <v>0.5</v>
      </c>
      <c r="G88" s="102">
        <f t="shared" si="5"/>
        <v>300</v>
      </c>
      <c r="H88" s="89" t="s">
        <v>64</v>
      </c>
      <c r="J88" s="127"/>
    </row>
    <row r="89" spans="1:10" ht="18" customHeight="1" x14ac:dyDescent="0.25">
      <c r="A89" s="82"/>
      <c r="B89" s="2" t="s">
        <v>66</v>
      </c>
      <c r="C89" s="87"/>
      <c r="D89" s="88"/>
      <c r="E89" s="88"/>
      <c r="F89" s="102"/>
      <c r="G89" s="85">
        <f>SUM(G80:G88)</f>
        <v>32930</v>
      </c>
      <c r="H89" s="86" t="s">
        <v>64</v>
      </c>
      <c r="J89" s="128"/>
    </row>
    <row r="90" spans="1:10" ht="26.25" x14ac:dyDescent="0.25">
      <c r="A90" s="82">
        <v>3</v>
      </c>
      <c r="B90" s="81" t="s">
        <v>63</v>
      </c>
      <c r="C90" s="87"/>
      <c r="D90" s="92"/>
      <c r="E90" s="93"/>
      <c r="F90" s="92"/>
      <c r="G90" s="92"/>
      <c r="H90" s="89"/>
    </row>
    <row r="91" spans="1:10" x14ac:dyDescent="0.25">
      <c r="A91" s="82"/>
      <c r="B91" s="150" t="s">
        <v>140</v>
      </c>
      <c r="C91" s="151"/>
      <c r="D91" s="151"/>
      <c r="E91" s="151"/>
      <c r="F91" s="152"/>
      <c r="G91" s="92">
        <f>G89</f>
        <v>32930</v>
      </c>
      <c r="H91" s="89" t="s">
        <v>64</v>
      </c>
    </row>
    <row r="92" spans="1:10" x14ac:dyDescent="0.25">
      <c r="A92" s="82"/>
      <c r="B92" s="87" t="s">
        <v>135</v>
      </c>
      <c r="C92" s="87">
        <v>1</v>
      </c>
      <c r="D92" s="92">
        <v>11520</v>
      </c>
      <c r="E92" s="93">
        <v>0.5</v>
      </c>
      <c r="F92" s="92"/>
      <c r="G92" s="92">
        <f>+E92*D92*C92</f>
        <v>5760</v>
      </c>
      <c r="H92" s="89" t="s">
        <v>64</v>
      </c>
    </row>
    <row r="93" spans="1:10" x14ac:dyDescent="0.25">
      <c r="A93" s="82"/>
      <c r="B93" s="2" t="s">
        <v>66</v>
      </c>
      <c r="C93" s="87"/>
      <c r="D93" s="92"/>
      <c r="E93" s="93"/>
      <c r="F93" s="92"/>
      <c r="G93" s="95">
        <f>SUM(G91:G92)</f>
        <v>38690</v>
      </c>
      <c r="H93" s="86" t="s">
        <v>64</v>
      </c>
    </row>
    <row r="94" spans="1:10" ht="29.25" customHeight="1" x14ac:dyDescent="0.25">
      <c r="A94" s="82">
        <v>4</v>
      </c>
      <c r="B94" s="96" t="s">
        <v>58</v>
      </c>
      <c r="C94" s="87"/>
      <c r="D94" s="92"/>
      <c r="E94" s="93"/>
      <c r="F94" s="89"/>
      <c r="G94" s="95"/>
      <c r="H94" s="86"/>
    </row>
    <row r="95" spans="1:10" x14ac:dyDescent="0.25">
      <c r="A95" s="82"/>
      <c r="B95" s="90" t="s">
        <v>139</v>
      </c>
      <c r="C95" s="87"/>
      <c r="D95" s="92"/>
      <c r="E95" s="93"/>
      <c r="F95" s="89"/>
      <c r="G95" s="95"/>
      <c r="H95" s="86"/>
    </row>
    <row r="96" spans="1:10" x14ac:dyDescent="0.25">
      <c r="A96" s="82"/>
      <c r="B96" s="126" t="s">
        <v>141</v>
      </c>
      <c r="C96" s="87">
        <v>1</v>
      </c>
      <c r="D96" s="88">
        <v>250</v>
      </c>
      <c r="E96" s="88">
        <v>40</v>
      </c>
      <c r="F96" s="102"/>
      <c r="G96" s="102">
        <f>+E96*D96*C96</f>
        <v>10000</v>
      </c>
      <c r="H96" s="89" t="s">
        <v>65</v>
      </c>
    </row>
    <row r="97" spans="1:8" x14ac:dyDescent="0.25">
      <c r="A97" s="82"/>
      <c r="B97" s="126" t="s">
        <v>142</v>
      </c>
      <c r="C97" s="87">
        <v>1</v>
      </c>
      <c r="D97" s="88">
        <v>250</v>
      </c>
      <c r="E97" s="88">
        <v>30</v>
      </c>
      <c r="F97" s="102"/>
      <c r="G97" s="102">
        <f t="shared" ref="G97:G104" si="6">+E97*D97*C97</f>
        <v>7500</v>
      </c>
      <c r="H97" s="89" t="s">
        <v>65</v>
      </c>
    </row>
    <row r="98" spans="1:8" x14ac:dyDescent="0.25">
      <c r="A98" s="82"/>
      <c r="B98" s="87" t="s">
        <v>144</v>
      </c>
      <c r="C98" s="87">
        <v>1</v>
      </c>
      <c r="D98" s="88">
        <v>400</v>
      </c>
      <c r="E98" s="88">
        <v>30</v>
      </c>
      <c r="F98" s="102"/>
      <c r="G98" s="102">
        <f t="shared" si="6"/>
        <v>12000</v>
      </c>
      <c r="H98" s="89" t="s">
        <v>65</v>
      </c>
    </row>
    <row r="99" spans="1:8" x14ac:dyDescent="0.25">
      <c r="A99" s="82"/>
      <c r="B99" s="87" t="s">
        <v>143</v>
      </c>
      <c r="C99" s="87">
        <v>1</v>
      </c>
      <c r="D99" s="88">
        <v>400</v>
      </c>
      <c r="E99" s="88">
        <v>24</v>
      </c>
      <c r="F99" s="102"/>
      <c r="G99" s="102">
        <f>+E99*D99*C99</f>
        <v>9600</v>
      </c>
      <c r="H99" s="89" t="s">
        <v>65</v>
      </c>
    </row>
    <row r="100" spans="1:8" x14ac:dyDescent="0.25">
      <c r="A100" s="82"/>
      <c r="B100" s="87" t="s">
        <v>120</v>
      </c>
      <c r="C100" s="87">
        <v>1</v>
      </c>
      <c r="D100" s="88">
        <v>320</v>
      </c>
      <c r="E100" s="88">
        <v>24</v>
      </c>
      <c r="F100" s="102"/>
      <c r="G100" s="102">
        <f t="shared" si="6"/>
        <v>7680</v>
      </c>
      <c r="H100" s="89" t="s">
        <v>65</v>
      </c>
    </row>
    <row r="101" spans="1:8" x14ac:dyDescent="0.25">
      <c r="A101" s="82"/>
      <c r="B101" s="87" t="s">
        <v>119</v>
      </c>
      <c r="C101" s="87">
        <v>1</v>
      </c>
      <c r="D101" s="88">
        <v>320</v>
      </c>
      <c r="E101" s="88">
        <v>24</v>
      </c>
      <c r="F101" s="102"/>
      <c r="G101" s="102">
        <f t="shared" si="6"/>
        <v>7680</v>
      </c>
      <c r="H101" s="89" t="s">
        <v>65</v>
      </c>
    </row>
    <row r="102" spans="1:8" x14ac:dyDescent="0.25">
      <c r="A102" s="82"/>
      <c r="B102" s="87" t="s">
        <v>118</v>
      </c>
      <c r="C102" s="87">
        <v>1</v>
      </c>
      <c r="D102" s="88">
        <v>240</v>
      </c>
      <c r="E102" s="88">
        <v>20</v>
      </c>
      <c r="F102" s="102"/>
      <c r="G102" s="102">
        <f t="shared" si="6"/>
        <v>4800</v>
      </c>
      <c r="H102" s="89" t="s">
        <v>65</v>
      </c>
    </row>
    <row r="103" spans="1:8" x14ac:dyDescent="0.25">
      <c r="A103" s="82"/>
      <c r="B103" s="87" t="s">
        <v>117</v>
      </c>
      <c r="C103" s="87">
        <v>1</v>
      </c>
      <c r="D103" s="88">
        <v>300</v>
      </c>
      <c r="E103" s="88">
        <v>20</v>
      </c>
      <c r="F103" s="102"/>
      <c r="G103" s="102">
        <f t="shared" si="6"/>
        <v>6000</v>
      </c>
      <c r="H103" s="89" t="s">
        <v>65</v>
      </c>
    </row>
    <row r="104" spans="1:8" x14ac:dyDescent="0.25">
      <c r="A104" s="82"/>
      <c r="B104" s="87" t="s">
        <v>145</v>
      </c>
      <c r="C104" s="87">
        <v>1</v>
      </c>
      <c r="D104" s="88">
        <v>50</v>
      </c>
      <c r="E104" s="88">
        <v>12</v>
      </c>
      <c r="F104" s="102"/>
      <c r="G104" s="102">
        <f t="shared" si="6"/>
        <v>600</v>
      </c>
      <c r="H104" s="89" t="s">
        <v>65</v>
      </c>
    </row>
    <row r="105" spans="1:8" x14ac:dyDescent="0.25">
      <c r="A105" s="82"/>
      <c r="B105" s="2" t="s">
        <v>66</v>
      </c>
      <c r="C105" s="87"/>
      <c r="D105" s="92"/>
      <c r="E105" s="93"/>
      <c r="F105" s="89"/>
      <c r="G105" s="95">
        <f>SUM(G96:G104)</f>
        <v>65860</v>
      </c>
      <c r="H105" s="86" t="s">
        <v>65</v>
      </c>
    </row>
    <row r="106" spans="1:8" ht="25.5" x14ac:dyDescent="0.25">
      <c r="A106" s="82">
        <v>5</v>
      </c>
      <c r="B106" s="97" t="s">
        <v>136</v>
      </c>
      <c r="C106" s="87"/>
      <c r="D106" s="87"/>
      <c r="E106" s="89"/>
      <c r="F106" s="87"/>
      <c r="G106" s="98"/>
      <c r="H106" s="86"/>
    </row>
    <row r="107" spans="1:8" x14ac:dyDescent="0.25">
      <c r="A107" s="82"/>
      <c r="B107" s="87" t="s">
        <v>135</v>
      </c>
      <c r="C107" s="87">
        <v>1</v>
      </c>
      <c r="D107" s="92">
        <v>320</v>
      </c>
      <c r="E107" s="93">
        <v>36</v>
      </c>
      <c r="F107" s="92"/>
      <c r="G107" s="92">
        <f>+E107*D107*C107</f>
        <v>11520</v>
      </c>
      <c r="H107" s="89" t="s">
        <v>65</v>
      </c>
    </row>
    <row r="108" spans="1:8" x14ac:dyDescent="0.25">
      <c r="A108" s="82"/>
      <c r="B108" s="2" t="s">
        <v>66</v>
      </c>
      <c r="C108" s="87"/>
      <c r="D108" s="92"/>
      <c r="E108" s="93"/>
      <c r="F108" s="92"/>
      <c r="G108" s="95">
        <f>SUM(G107:G107)</f>
        <v>11520</v>
      </c>
      <c r="H108" s="86" t="s">
        <v>65</v>
      </c>
    </row>
    <row r="109" spans="1:8" ht="63.75" x14ac:dyDescent="0.25">
      <c r="A109" s="82">
        <v>6</v>
      </c>
      <c r="B109" s="100" t="s">
        <v>60</v>
      </c>
      <c r="C109" s="87"/>
      <c r="D109" s="87"/>
      <c r="E109" s="89"/>
      <c r="F109" s="101"/>
      <c r="G109" s="91"/>
      <c r="H109" s="86"/>
    </row>
    <row r="110" spans="1:8" x14ac:dyDescent="0.25">
      <c r="A110" s="82"/>
      <c r="B110" s="87" t="s">
        <v>135</v>
      </c>
      <c r="C110" s="87">
        <v>1</v>
      </c>
      <c r="D110" s="92">
        <v>320</v>
      </c>
      <c r="E110" s="93">
        <v>36</v>
      </c>
      <c r="F110" s="92"/>
      <c r="G110" s="92">
        <f>+E110*D110*C110</f>
        <v>11520</v>
      </c>
      <c r="H110" s="89" t="s">
        <v>65</v>
      </c>
    </row>
    <row r="111" spans="1:8" x14ac:dyDescent="0.25">
      <c r="A111" s="82"/>
      <c r="B111" s="2" t="s">
        <v>66</v>
      </c>
      <c r="C111" s="87"/>
      <c r="D111" s="92"/>
      <c r="E111" s="93"/>
      <c r="F111" s="92"/>
      <c r="G111" s="95">
        <f>SUM(G110:G110)</f>
        <v>11520</v>
      </c>
      <c r="H111" s="86" t="s">
        <v>65</v>
      </c>
    </row>
    <row r="112" spans="1:8" ht="26.25" x14ac:dyDescent="0.25">
      <c r="A112" s="82">
        <v>7</v>
      </c>
      <c r="B112" s="81" t="s">
        <v>67</v>
      </c>
      <c r="C112" s="87"/>
      <c r="D112" s="87"/>
      <c r="E112" s="89"/>
      <c r="F112" s="87"/>
      <c r="G112" s="87"/>
      <c r="H112" s="89"/>
    </row>
    <row r="113" spans="1:8" x14ac:dyDescent="0.25">
      <c r="A113" s="82"/>
      <c r="B113" s="99" t="s">
        <v>68</v>
      </c>
      <c r="C113" s="87"/>
      <c r="D113" s="92"/>
      <c r="E113" s="93"/>
      <c r="F113" s="92"/>
      <c r="G113" s="92"/>
      <c r="H113" s="89"/>
    </row>
    <row r="114" spans="1:8" x14ac:dyDescent="0.25">
      <c r="A114" s="82"/>
      <c r="B114" s="87" t="s">
        <v>135</v>
      </c>
      <c r="C114" s="87">
        <v>1</v>
      </c>
      <c r="D114" s="92">
        <f>G111</f>
        <v>11520</v>
      </c>
      <c r="E114" s="93"/>
      <c r="F114" s="93">
        <v>0.75</v>
      </c>
      <c r="G114" s="92">
        <f>+F114*D114*C114</f>
        <v>8640</v>
      </c>
      <c r="H114" s="89" t="s">
        <v>65</v>
      </c>
    </row>
    <row r="115" spans="1:8" x14ac:dyDescent="0.25">
      <c r="A115" s="82"/>
      <c r="B115" s="94" t="s">
        <v>146</v>
      </c>
      <c r="C115" s="87">
        <v>1</v>
      </c>
      <c r="D115" s="92">
        <f>G105</f>
        <v>65860</v>
      </c>
      <c r="E115" s="93"/>
      <c r="F115" s="93">
        <v>0.75</v>
      </c>
      <c r="G115" s="92">
        <f>+F115*D115*C115</f>
        <v>49395</v>
      </c>
      <c r="H115" s="89" t="s">
        <v>64</v>
      </c>
    </row>
    <row r="116" spans="1:8" x14ac:dyDescent="0.25">
      <c r="A116" s="82"/>
      <c r="B116" s="2" t="s">
        <v>66</v>
      </c>
      <c r="C116" s="87"/>
      <c r="D116" s="92"/>
      <c r="E116" s="93"/>
      <c r="F116" s="89"/>
      <c r="G116" s="95">
        <f>SUM(G114:G115)</f>
        <v>58035</v>
      </c>
      <c r="H116" s="86" t="s">
        <v>64</v>
      </c>
    </row>
    <row r="117" spans="1:8" ht="25.5" x14ac:dyDescent="0.25">
      <c r="A117" s="16">
        <v>8</v>
      </c>
      <c r="B117" s="133" t="s">
        <v>148</v>
      </c>
      <c r="C117" s="8"/>
      <c r="D117" s="8"/>
      <c r="E117" s="8"/>
      <c r="F117" s="8"/>
      <c r="G117" s="8"/>
      <c r="H117" s="8"/>
    </row>
    <row r="118" spans="1:8" x14ac:dyDescent="0.25">
      <c r="A118" s="8"/>
      <c r="B118" s="90" t="s">
        <v>139</v>
      </c>
      <c r="C118" s="87"/>
      <c r="D118" s="92"/>
      <c r="E118" s="93"/>
      <c r="F118" s="89"/>
      <c r="G118" s="95"/>
      <c r="H118" s="86"/>
    </row>
    <row r="119" spans="1:8" x14ac:dyDescent="0.25">
      <c r="A119" s="8"/>
      <c r="B119" s="126" t="s">
        <v>141</v>
      </c>
      <c r="C119" s="87">
        <v>2</v>
      </c>
      <c r="D119" s="88">
        <v>250</v>
      </c>
      <c r="E119" s="88">
        <v>1</v>
      </c>
      <c r="F119" s="102">
        <v>0.75</v>
      </c>
      <c r="G119" s="102">
        <f>+F119*E119*D119*C119</f>
        <v>375</v>
      </c>
      <c r="H119" s="89" t="s">
        <v>64</v>
      </c>
    </row>
    <row r="120" spans="1:8" x14ac:dyDescent="0.25">
      <c r="A120" s="8"/>
      <c r="B120" s="126"/>
      <c r="C120" s="87">
        <v>2</v>
      </c>
      <c r="D120" s="88">
        <v>40</v>
      </c>
      <c r="E120" s="88">
        <v>1</v>
      </c>
      <c r="F120" s="102">
        <v>0.75</v>
      </c>
      <c r="G120" s="102">
        <f t="shared" ref="G120:G136" si="7">+F120*E120*D120*C120</f>
        <v>60</v>
      </c>
      <c r="H120" s="89" t="s">
        <v>64</v>
      </c>
    </row>
    <row r="121" spans="1:8" x14ac:dyDescent="0.25">
      <c r="A121" s="8"/>
      <c r="B121" s="126" t="s">
        <v>142</v>
      </c>
      <c r="C121" s="87">
        <v>2</v>
      </c>
      <c r="D121" s="88">
        <v>250</v>
      </c>
      <c r="E121" s="88">
        <v>1</v>
      </c>
      <c r="F121" s="102">
        <v>0.75</v>
      </c>
      <c r="G121" s="102">
        <f t="shared" si="7"/>
        <v>375</v>
      </c>
      <c r="H121" s="89" t="s">
        <v>64</v>
      </c>
    </row>
    <row r="122" spans="1:8" x14ac:dyDescent="0.25">
      <c r="A122" s="8"/>
      <c r="B122" s="126"/>
      <c r="C122" s="87">
        <v>2</v>
      </c>
      <c r="D122" s="88">
        <v>30</v>
      </c>
      <c r="E122" s="88">
        <v>1</v>
      </c>
      <c r="F122" s="102">
        <v>0.75</v>
      </c>
      <c r="G122" s="102">
        <f t="shared" si="7"/>
        <v>45</v>
      </c>
      <c r="H122" s="89" t="s">
        <v>64</v>
      </c>
    </row>
    <row r="123" spans="1:8" x14ac:dyDescent="0.25">
      <c r="A123" s="8"/>
      <c r="B123" s="87" t="s">
        <v>144</v>
      </c>
      <c r="C123" s="87">
        <v>2</v>
      </c>
      <c r="D123" s="88">
        <v>400</v>
      </c>
      <c r="E123" s="88">
        <v>1</v>
      </c>
      <c r="F123" s="102">
        <v>0.75</v>
      </c>
      <c r="G123" s="102">
        <f t="shared" si="7"/>
        <v>600</v>
      </c>
      <c r="H123" s="89" t="s">
        <v>64</v>
      </c>
    </row>
    <row r="124" spans="1:8" x14ac:dyDescent="0.25">
      <c r="A124" s="8"/>
      <c r="B124" s="87"/>
      <c r="C124" s="87">
        <v>2</v>
      </c>
      <c r="D124" s="88">
        <v>30</v>
      </c>
      <c r="E124" s="88">
        <v>1</v>
      </c>
      <c r="F124" s="102">
        <v>0.75</v>
      </c>
      <c r="G124" s="102">
        <f t="shared" si="7"/>
        <v>45</v>
      </c>
      <c r="H124" s="89" t="s">
        <v>64</v>
      </c>
    </row>
    <row r="125" spans="1:8" x14ac:dyDescent="0.25">
      <c r="A125" s="8"/>
      <c r="B125" s="87" t="s">
        <v>143</v>
      </c>
      <c r="C125" s="87">
        <v>2</v>
      </c>
      <c r="D125" s="88">
        <v>400</v>
      </c>
      <c r="E125" s="88">
        <v>1</v>
      </c>
      <c r="F125" s="102">
        <v>0.75</v>
      </c>
      <c r="G125" s="102">
        <f t="shared" si="7"/>
        <v>600</v>
      </c>
      <c r="H125" s="89" t="s">
        <v>64</v>
      </c>
    </row>
    <row r="126" spans="1:8" x14ac:dyDescent="0.25">
      <c r="A126" s="8"/>
      <c r="B126" s="87"/>
      <c r="C126" s="87">
        <v>2</v>
      </c>
      <c r="D126" s="88">
        <v>24</v>
      </c>
      <c r="E126" s="88">
        <v>1</v>
      </c>
      <c r="F126" s="102">
        <v>0.75</v>
      </c>
      <c r="G126" s="102">
        <f t="shared" si="7"/>
        <v>36</v>
      </c>
      <c r="H126" s="89" t="s">
        <v>64</v>
      </c>
    </row>
    <row r="127" spans="1:8" x14ac:dyDescent="0.25">
      <c r="A127" s="8"/>
      <c r="B127" s="87" t="s">
        <v>120</v>
      </c>
      <c r="C127" s="87">
        <v>2</v>
      </c>
      <c r="D127" s="88">
        <v>320</v>
      </c>
      <c r="E127" s="88">
        <v>1</v>
      </c>
      <c r="F127" s="102">
        <v>0.75</v>
      </c>
      <c r="G127" s="102">
        <f t="shared" si="7"/>
        <v>480</v>
      </c>
      <c r="H127" s="89" t="s">
        <v>64</v>
      </c>
    </row>
    <row r="128" spans="1:8" x14ac:dyDescent="0.25">
      <c r="A128" s="8"/>
      <c r="B128" s="87"/>
      <c r="C128" s="87">
        <v>2</v>
      </c>
      <c r="D128" s="88">
        <v>24</v>
      </c>
      <c r="E128" s="88">
        <v>1</v>
      </c>
      <c r="F128" s="102">
        <v>0.75</v>
      </c>
      <c r="G128" s="102">
        <f t="shared" si="7"/>
        <v>36</v>
      </c>
      <c r="H128" s="89" t="s">
        <v>64</v>
      </c>
    </row>
    <row r="129" spans="1:8" x14ac:dyDescent="0.25">
      <c r="A129" s="8"/>
      <c r="B129" s="87" t="s">
        <v>119</v>
      </c>
      <c r="C129" s="87">
        <v>2</v>
      </c>
      <c r="D129" s="88">
        <v>320</v>
      </c>
      <c r="E129" s="88">
        <v>1</v>
      </c>
      <c r="F129" s="102">
        <v>0.75</v>
      </c>
      <c r="G129" s="102">
        <f t="shared" si="7"/>
        <v>480</v>
      </c>
      <c r="H129" s="89" t="s">
        <v>64</v>
      </c>
    </row>
    <row r="130" spans="1:8" x14ac:dyDescent="0.25">
      <c r="A130" s="8"/>
      <c r="B130" s="87"/>
      <c r="C130" s="87">
        <v>2</v>
      </c>
      <c r="D130" s="88">
        <v>24</v>
      </c>
      <c r="E130" s="88">
        <v>1</v>
      </c>
      <c r="F130" s="102">
        <v>0.75</v>
      </c>
      <c r="G130" s="102">
        <f t="shared" si="7"/>
        <v>36</v>
      </c>
      <c r="H130" s="89" t="s">
        <v>64</v>
      </c>
    </row>
    <row r="131" spans="1:8" x14ac:dyDescent="0.25">
      <c r="A131" s="8"/>
      <c r="B131" s="87" t="s">
        <v>118</v>
      </c>
      <c r="C131" s="87">
        <v>2</v>
      </c>
      <c r="D131" s="88">
        <v>240</v>
      </c>
      <c r="E131" s="88">
        <v>1</v>
      </c>
      <c r="F131" s="102">
        <v>0.75</v>
      </c>
      <c r="G131" s="102">
        <f t="shared" si="7"/>
        <v>360</v>
      </c>
      <c r="H131" s="89" t="s">
        <v>64</v>
      </c>
    </row>
    <row r="132" spans="1:8" x14ac:dyDescent="0.25">
      <c r="A132" s="8"/>
      <c r="B132" s="87"/>
      <c r="C132" s="87">
        <v>2</v>
      </c>
      <c r="D132" s="88">
        <v>20</v>
      </c>
      <c r="E132" s="88">
        <v>1</v>
      </c>
      <c r="F132" s="102">
        <v>0.75</v>
      </c>
      <c r="G132" s="102">
        <f t="shared" si="7"/>
        <v>30</v>
      </c>
      <c r="H132" s="89" t="s">
        <v>64</v>
      </c>
    </row>
    <row r="133" spans="1:8" x14ac:dyDescent="0.25">
      <c r="A133" s="8"/>
      <c r="B133" s="87" t="s">
        <v>117</v>
      </c>
      <c r="C133" s="87">
        <v>2</v>
      </c>
      <c r="D133" s="88">
        <v>300</v>
      </c>
      <c r="E133" s="88">
        <v>1</v>
      </c>
      <c r="F133" s="102">
        <v>0.75</v>
      </c>
      <c r="G133" s="102">
        <f t="shared" si="7"/>
        <v>450</v>
      </c>
      <c r="H133" s="89" t="s">
        <v>64</v>
      </c>
    </row>
    <row r="134" spans="1:8" x14ac:dyDescent="0.25">
      <c r="A134" s="8"/>
      <c r="B134" s="87"/>
      <c r="C134" s="87">
        <v>2</v>
      </c>
      <c r="D134" s="88">
        <v>20</v>
      </c>
      <c r="E134" s="88">
        <v>1</v>
      </c>
      <c r="F134" s="102">
        <v>0.75</v>
      </c>
      <c r="G134" s="102">
        <f t="shared" si="7"/>
        <v>30</v>
      </c>
      <c r="H134" s="89" t="s">
        <v>64</v>
      </c>
    </row>
    <row r="135" spans="1:8" x14ac:dyDescent="0.25">
      <c r="A135" s="8"/>
      <c r="B135" s="87" t="s">
        <v>145</v>
      </c>
      <c r="C135" s="87">
        <v>2</v>
      </c>
      <c r="D135" s="88">
        <v>50</v>
      </c>
      <c r="E135" s="88">
        <v>1</v>
      </c>
      <c r="F135" s="102">
        <v>0.75</v>
      </c>
      <c r="G135" s="102">
        <f t="shared" si="7"/>
        <v>75</v>
      </c>
      <c r="H135" s="89" t="s">
        <v>64</v>
      </c>
    </row>
    <row r="136" spans="1:8" x14ac:dyDescent="0.25">
      <c r="A136" s="8"/>
      <c r="B136" s="2"/>
      <c r="C136" s="87">
        <v>2</v>
      </c>
      <c r="D136" s="92">
        <v>12</v>
      </c>
      <c r="E136" s="88">
        <v>1</v>
      </c>
      <c r="F136" s="102">
        <v>0.75</v>
      </c>
      <c r="G136" s="102">
        <f t="shared" si="7"/>
        <v>18</v>
      </c>
      <c r="H136" s="89" t="s">
        <v>64</v>
      </c>
    </row>
    <row r="137" spans="1:8" x14ac:dyDescent="0.25">
      <c r="A137" s="8"/>
      <c r="B137" s="2" t="s">
        <v>66</v>
      </c>
      <c r="C137" s="8"/>
      <c r="D137" s="8"/>
      <c r="E137" s="8"/>
      <c r="F137" s="8"/>
      <c r="G137" s="85">
        <f>SUM(G119:G136)</f>
        <v>4131</v>
      </c>
      <c r="H137" s="86" t="s">
        <v>64</v>
      </c>
    </row>
  </sheetData>
  <mergeCells count="7">
    <mergeCell ref="B91:F91"/>
    <mergeCell ref="A1:H1"/>
    <mergeCell ref="A2:H2"/>
    <mergeCell ref="A52:A60"/>
    <mergeCell ref="A37:A51"/>
    <mergeCell ref="B68:F68"/>
    <mergeCell ref="A5:A6"/>
  </mergeCells>
  <pageMargins left="0.7" right="0.7" top="0.75" bottom="0.75" header="0.3" footer="0.3"/>
  <pageSetup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workbookViewId="0">
      <selection activeCell="G13" sqref="G13"/>
    </sheetView>
  </sheetViews>
  <sheetFormatPr defaultRowHeight="15" x14ac:dyDescent="0.25"/>
  <cols>
    <col min="1" max="1" width="6" bestFit="1" customWidth="1"/>
    <col min="2" max="2" width="48" bestFit="1" customWidth="1"/>
    <col min="3" max="3" width="9.5703125" bestFit="1" customWidth="1"/>
    <col min="4" max="4" width="12.7109375" bestFit="1" customWidth="1"/>
    <col min="5" max="5" width="11.5703125" bestFit="1" customWidth="1"/>
    <col min="7" max="7" width="11.5703125" bestFit="1" customWidth="1"/>
    <col min="8" max="8" width="8.42578125" bestFit="1" customWidth="1"/>
    <col min="9" max="9" width="6.140625" bestFit="1" customWidth="1"/>
    <col min="10" max="10" width="9.85546875" bestFit="1" customWidth="1"/>
    <col min="11" max="11" width="10" bestFit="1" customWidth="1"/>
    <col min="12" max="12" width="9.5703125" bestFit="1" customWidth="1"/>
  </cols>
  <sheetData>
    <row r="1" spans="1:12" ht="18.75" x14ac:dyDescent="0.3">
      <c r="A1" s="165" t="s">
        <v>73</v>
      </c>
      <c r="B1" s="165"/>
      <c r="C1" s="165"/>
      <c r="D1" s="165"/>
      <c r="E1" s="165"/>
      <c r="F1" s="165"/>
      <c r="G1" s="165"/>
      <c r="H1" s="165"/>
      <c r="I1" s="165"/>
      <c r="J1" s="165"/>
      <c r="K1" s="165"/>
      <c r="L1" s="165"/>
    </row>
    <row r="2" spans="1:12" ht="46.5" customHeight="1" x14ac:dyDescent="0.25">
      <c r="A2" s="166" t="s">
        <v>150</v>
      </c>
      <c r="B2" s="167"/>
      <c r="C2" s="167"/>
      <c r="D2" s="167"/>
      <c r="E2" s="167"/>
      <c r="F2" s="167"/>
      <c r="G2" s="167"/>
      <c r="H2" s="167"/>
      <c r="I2" s="167"/>
      <c r="J2" s="167"/>
      <c r="K2" s="167"/>
      <c r="L2" s="167"/>
    </row>
    <row r="3" spans="1:12" x14ac:dyDescent="0.25">
      <c r="A3" s="6" t="s">
        <v>74</v>
      </c>
      <c r="B3" s="6" t="s">
        <v>75</v>
      </c>
      <c r="C3" s="6" t="s">
        <v>76</v>
      </c>
      <c r="D3" s="6" t="s">
        <v>77</v>
      </c>
      <c r="E3" s="6" t="s">
        <v>78</v>
      </c>
      <c r="F3" s="6" t="s">
        <v>79</v>
      </c>
      <c r="G3" s="6" t="s">
        <v>80</v>
      </c>
      <c r="H3" s="6" t="s">
        <v>81</v>
      </c>
      <c r="I3" s="6" t="s">
        <v>82</v>
      </c>
      <c r="J3" s="6" t="s">
        <v>83</v>
      </c>
      <c r="K3" s="6" t="s">
        <v>84</v>
      </c>
      <c r="L3" s="6" t="s">
        <v>85</v>
      </c>
    </row>
    <row r="4" spans="1:12" x14ac:dyDescent="0.25">
      <c r="A4" s="12">
        <v>1</v>
      </c>
      <c r="B4" s="8" t="s">
        <v>86</v>
      </c>
      <c r="C4" s="13">
        <f>Abstract1!D13</f>
        <v>9205</v>
      </c>
      <c r="D4" s="13">
        <f>+C4*17.6/100</f>
        <v>1620.08</v>
      </c>
      <c r="E4" s="13">
        <f>+C4*0.44</f>
        <v>4050.2</v>
      </c>
      <c r="F4" s="14"/>
      <c r="G4" s="4">
        <f>+C4*88/100</f>
        <v>8100.4</v>
      </c>
      <c r="H4" s="4"/>
      <c r="I4" s="4"/>
      <c r="J4" s="4"/>
      <c r="K4" s="4"/>
      <c r="L4" s="4"/>
    </row>
    <row r="5" spans="1:12" x14ac:dyDescent="0.25">
      <c r="A5" s="12">
        <v>1</v>
      </c>
      <c r="B5" s="8" t="s">
        <v>87</v>
      </c>
      <c r="C5" s="111">
        <f>Abstract1!D28+Abstract1!D11</f>
        <v>47895</v>
      </c>
      <c r="D5" s="111">
        <f>+C5*9.6/100</f>
        <v>4597.92</v>
      </c>
      <c r="E5" s="13">
        <f>+C5*0.48</f>
        <v>22989.599999999999</v>
      </c>
      <c r="F5" s="111"/>
      <c r="G5" s="111">
        <f>C5*86/100</f>
        <v>41189.699999999997</v>
      </c>
      <c r="H5" s="15"/>
      <c r="I5" s="15"/>
      <c r="J5" s="15"/>
      <c r="K5" s="15"/>
      <c r="L5" s="15"/>
    </row>
    <row r="6" spans="1:12" x14ac:dyDescent="0.25">
      <c r="A6" s="12">
        <v>2</v>
      </c>
      <c r="B6" s="8" t="s">
        <v>88</v>
      </c>
      <c r="C6" s="15"/>
      <c r="D6" s="15"/>
      <c r="E6" s="14"/>
      <c r="F6" s="15"/>
      <c r="G6" s="15"/>
      <c r="H6" s="15"/>
      <c r="I6" s="15"/>
      <c r="J6" s="15"/>
      <c r="K6" s="15"/>
      <c r="L6" s="15"/>
    </row>
    <row r="7" spans="1:12" x14ac:dyDescent="0.25">
      <c r="A7" s="12">
        <v>3</v>
      </c>
      <c r="B7" s="8" t="s">
        <v>89</v>
      </c>
      <c r="C7" s="15"/>
      <c r="D7" s="15"/>
      <c r="E7" s="14"/>
      <c r="F7" s="15"/>
      <c r="G7" s="15"/>
      <c r="H7" s="15"/>
      <c r="I7" s="15"/>
      <c r="J7" s="15"/>
      <c r="K7" s="15"/>
      <c r="L7" s="15"/>
    </row>
    <row r="8" spans="1:12" x14ac:dyDescent="0.25">
      <c r="A8" s="12">
        <v>4</v>
      </c>
      <c r="B8" s="8" t="s">
        <v>90</v>
      </c>
      <c r="C8" s="15"/>
      <c r="D8" s="15"/>
      <c r="E8" s="14"/>
      <c r="F8" s="15"/>
      <c r="G8" s="15"/>
      <c r="H8" s="15"/>
      <c r="I8" s="15"/>
      <c r="J8" s="15"/>
      <c r="K8" s="15"/>
      <c r="L8" s="15"/>
    </row>
    <row r="9" spans="1:12" x14ac:dyDescent="0.25">
      <c r="A9" s="12">
        <v>5</v>
      </c>
      <c r="B9" s="8" t="s">
        <v>91</v>
      </c>
      <c r="C9" s="15"/>
      <c r="D9" s="15"/>
      <c r="E9" s="14"/>
      <c r="F9" s="15"/>
      <c r="G9" s="15"/>
      <c r="H9" s="15"/>
      <c r="I9" s="15"/>
      <c r="J9" s="15"/>
      <c r="K9" s="15"/>
      <c r="L9" s="15"/>
    </row>
    <row r="10" spans="1:12" x14ac:dyDescent="0.25">
      <c r="A10" s="12">
        <v>6</v>
      </c>
      <c r="B10" s="8" t="s">
        <v>92</v>
      </c>
      <c r="C10" s="15">
        <f>Abstract1!D33</f>
        <v>4131</v>
      </c>
      <c r="D10" s="15">
        <f>+C10*3.44/100</f>
        <v>142.10640000000001</v>
      </c>
      <c r="E10" s="14">
        <f t="shared" ref="E10" si="0">C10*44/100</f>
        <v>1817.64</v>
      </c>
      <c r="F10" s="15"/>
      <c r="G10" s="15"/>
      <c r="H10" s="15"/>
      <c r="I10" s="15"/>
      <c r="J10" s="15"/>
      <c r="K10" s="15"/>
      <c r="L10" s="15">
        <f>+C10*13.5</f>
        <v>55768.5</v>
      </c>
    </row>
    <row r="11" spans="1:12" x14ac:dyDescent="0.25">
      <c r="A11" s="12">
        <v>7</v>
      </c>
      <c r="B11" s="8" t="s">
        <v>93</v>
      </c>
      <c r="C11" s="15"/>
      <c r="D11" s="15"/>
      <c r="E11" s="14"/>
      <c r="F11" s="15"/>
      <c r="G11" s="15"/>
      <c r="H11" s="15"/>
      <c r="I11" s="15"/>
      <c r="J11" s="15"/>
      <c r="K11" s="15"/>
      <c r="L11" s="15"/>
    </row>
    <row r="12" spans="1:12" x14ac:dyDescent="0.25">
      <c r="A12" s="12">
        <v>8</v>
      </c>
      <c r="B12" s="8" t="s">
        <v>94</v>
      </c>
      <c r="C12" s="15"/>
      <c r="D12" s="15"/>
      <c r="E12" s="14"/>
      <c r="F12" s="15"/>
      <c r="G12" s="15"/>
      <c r="H12" s="15"/>
      <c r="I12" s="15"/>
      <c r="J12" s="15"/>
      <c r="K12" s="15"/>
      <c r="L12" s="15"/>
    </row>
    <row r="13" spans="1:12" x14ac:dyDescent="0.25">
      <c r="A13" s="12">
        <v>9</v>
      </c>
      <c r="B13" s="8" t="s">
        <v>95</v>
      </c>
      <c r="C13" s="15"/>
      <c r="D13" s="15">
        <f>0.4*C13/100</f>
        <v>0</v>
      </c>
      <c r="E13" s="14"/>
      <c r="F13" s="15"/>
      <c r="G13" s="15"/>
      <c r="H13" s="15"/>
      <c r="I13" s="15"/>
      <c r="J13" s="15"/>
      <c r="K13" s="15"/>
      <c r="L13" s="15"/>
    </row>
    <row r="14" spans="1:12" x14ac:dyDescent="0.25">
      <c r="A14" s="12">
        <v>10</v>
      </c>
      <c r="B14" s="8" t="s">
        <v>96</v>
      </c>
      <c r="C14" s="15"/>
      <c r="D14" s="15">
        <f>+C14*0.53/100</f>
        <v>0</v>
      </c>
      <c r="E14" s="14">
        <f>C14*4/100</f>
        <v>0</v>
      </c>
      <c r="F14" s="15"/>
      <c r="G14" s="15"/>
      <c r="H14" s="15"/>
      <c r="I14" s="15"/>
      <c r="J14" s="15"/>
      <c r="K14" s="15"/>
      <c r="L14" s="15"/>
    </row>
    <row r="15" spans="1:12" x14ac:dyDescent="0.25">
      <c r="A15" s="12">
        <v>11</v>
      </c>
      <c r="B15" s="8" t="s">
        <v>97</v>
      </c>
      <c r="C15" s="15"/>
      <c r="D15" s="15">
        <f>+C15*0.57/100</f>
        <v>0</v>
      </c>
      <c r="E15" s="14">
        <f>C15*3/100</f>
        <v>0</v>
      </c>
      <c r="F15" s="15"/>
      <c r="G15" s="15"/>
      <c r="H15" s="15"/>
      <c r="I15" s="15"/>
      <c r="J15" s="15"/>
      <c r="K15" s="15"/>
      <c r="L15" s="15"/>
    </row>
    <row r="16" spans="1:12" x14ac:dyDescent="0.25">
      <c r="A16" s="12">
        <v>12</v>
      </c>
      <c r="B16" s="8" t="s">
        <v>98</v>
      </c>
      <c r="C16" s="15"/>
      <c r="D16" s="15"/>
      <c r="E16" s="14"/>
      <c r="F16" s="15"/>
      <c r="G16" s="15"/>
      <c r="H16" s="15"/>
      <c r="I16" s="15"/>
      <c r="J16" s="15"/>
      <c r="K16" s="15"/>
      <c r="L16" s="15"/>
    </row>
    <row r="17" spans="1:12" x14ac:dyDescent="0.25">
      <c r="A17" s="12">
        <v>13</v>
      </c>
      <c r="B17" s="8" t="s">
        <v>99</v>
      </c>
      <c r="C17" s="15"/>
      <c r="D17" s="15"/>
      <c r="E17" s="14"/>
      <c r="F17" s="15"/>
      <c r="G17" s="15"/>
      <c r="H17" s="15"/>
      <c r="I17" s="15"/>
      <c r="J17" s="15"/>
      <c r="K17" s="15"/>
      <c r="L17" s="15"/>
    </row>
    <row r="18" spans="1:12" x14ac:dyDescent="0.25">
      <c r="A18" s="12">
        <v>14</v>
      </c>
      <c r="B18" s="8" t="s">
        <v>100</v>
      </c>
      <c r="C18" s="15"/>
      <c r="D18" s="15">
        <f>+C18*0.5/100</f>
        <v>0</v>
      </c>
      <c r="E18" s="14">
        <f>+C18*3/100</f>
        <v>0</v>
      </c>
      <c r="F18" s="15"/>
      <c r="G18" s="15"/>
      <c r="H18" s="15"/>
      <c r="I18" s="15"/>
      <c r="J18" s="15"/>
      <c r="K18" s="15"/>
      <c r="L18" s="15"/>
    </row>
    <row r="19" spans="1:12" x14ac:dyDescent="0.25">
      <c r="A19" s="12">
        <v>15</v>
      </c>
      <c r="B19" s="8" t="s">
        <v>101</v>
      </c>
      <c r="C19" s="15"/>
      <c r="D19" s="15"/>
      <c r="E19" s="14"/>
      <c r="F19" s="15"/>
      <c r="G19" s="15"/>
      <c r="H19" s="15"/>
      <c r="I19" s="15"/>
      <c r="J19" s="15"/>
      <c r="K19" s="15"/>
      <c r="L19" s="15"/>
    </row>
    <row r="20" spans="1:12" x14ac:dyDescent="0.25">
      <c r="A20" s="12">
        <v>16</v>
      </c>
      <c r="B20" s="8" t="s">
        <v>102</v>
      </c>
      <c r="C20" s="15"/>
      <c r="D20" s="15"/>
      <c r="E20" s="14"/>
      <c r="F20" s="15"/>
      <c r="G20" s="15"/>
      <c r="H20" s="15"/>
      <c r="I20" s="15"/>
      <c r="J20" s="15"/>
      <c r="K20" s="15"/>
      <c r="L20" s="15"/>
    </row>
    <row r="21" spans="1:12" x14ac:dyDescent="0.25">
      <c r="A21" s="12">
        <v>17</v>
      </c>
      <c r="B21" s="8" t="s">
        <v>103</v>
      </c>
      <c r="C21" s="111">
        <f>Abstract1!D29</f>
        <v>65860</v>
      </c>
      <c r="D21" s="111">
        <f>+C21*4.4/100</f>
        <v>2897.84</v>
      </c>
      <c r="E21" s="13">
        <f>+C21*11/100</f>
        <v>7244.6</v>
      </c>
      <c r="F21" s="15"/>
      <c r="G21" s="15"/>
      <c r="H21" s="15"/>
      <c r="I21" s="15"/>
      <c r="J21" s="15"/>
      <c r="K21" s="15"/>
      <c r="L21" s="15"/>
    </row>
    <row r="22" spans="1:12" x14ac:dyDescent="0.25">
      <c r="A22" s="12">
        <v>18</v>
      </c>
      <c r="B22" s="8" t="s">
        <v>104</v>
      </c>
      <c r="C22" s="15"/>
      <c r="D22" s="15"/>
      <c r="E22" s="14"/>
      <c r="F22" s="15"/>
      <c r="G22" s="15"/>
      <c r="H22" s="15"/>
      <c r="I22" s="15"/>
      <c r="J22" s="15"/>
      <c r="K22" s="15"/>
      <c r="L22" s="15"/>
    </row>
    <row r="23" spans="1:12" x14ac:dyDescent="0.25">
      <c r="A23" s="12">
        <v>19</v>
      </c>
      <c r="B23" s="8" t="s">
        <v>105</v>
      </c>
      <c r="C23" s="15"/>
      <c r="D23" s="15"/>
      <c r="E23" s="14"/>
      <c r="F23" s="15"/>
      <c r="G23" s="15"/>
      <c r="H23" s="15"/>
      <c r="I23" s="15"/>
      <c r="J23" s="15"/>
      <c r="K23" s="15"/>
      <c r="L23" s="15"/>
    </row>
    <row r="24" spans="1:12" x14ac:dyDescent="0.25">
      <c r="A24" s="12">
        <v>20</v>
      </c>
      <c r="B24" s="8" t="s">
        <v>106</v>
      </c>
      <c r="C24" s="15"/>
      <c r="D24" s="15"/>
      <c r="E24" s="14"/>
      <c r="F24" s="15"/>
      <c r="G24" s="15"/>
      <c r="H24" s="15"/>
      <c r="I24" s="15"/>
      <c r="J24" s="15"/>
      <c r="K24" s="15">
        <f>+C24</f>
        <v>0</v>
      </c>
      <c r="L24" s="15"/>
    </row>
    <row r="25" spans="1:12" x14ac:dyDescent="0.25">
      <c r="A25" s="12">
        <v>21</v>
      </c>
      <c r="B25" s="8" t="s">
        <v>107</v>
      </c>
      <c r="C25" s="15"/>
      <c r="D25" s="15"/>
      <c r="E25" s="14"/>
      <c r="F25" s="15"/>
      <c r="G25" s="15"/>
      <c r="H25" s="15"/>
      <c r="I25" s="15"/>
      <c r="J25" s="15">
        <f>+C25*4.25</f>
        <v>0</v>
      </c>
      <c r="K25" s="15"/>
      <c r="L25" s="15"/>
    </row>
    <row r="26" spans="1:12" x14ac:dyDescent="0.25">
      <c r="A26" s="12"/>
      <c r="B26" s="11" t="s">
        <v>108</v>
      </c>
      <c r="C26" s="16"/>
      <c r="D26" s="17">
        <f t="shared" ref="D26:L26" si="1">SUM(D4:D25)</f>
        <v>9257.9464000000007</v>
      </c>
      <c r="E26" s="17">
        <f t="shared" si="1"/>
        <v>36102.04</v>
      </c>
      <c r="F26" s="17">
        <f t="shared" si="1"/>
        <v>0</v>
      </c>
      <c r="G26" s="17">
        <f t="shared" si="1"/>
        <v>49290.1</v>
      </c>
      <c r="H26" s="17">
        <f t="shared" si="1"/>
        <v>0</v>
      </c>
      <c r="I26" s="17">
        <f t="shared" si="1"/>
        <v>0</v>
      </c>
      <c r="J26" s="17">
        <f t="shared" si="1"/>
        <v>0</v>
      </c>
      <c r="K26" s="17">
        <f t="shared" si="1"/>
        <v>0</v>
      </c>
      <c r="L26" s="17">
        <f t="shared" si="1"/>
        <v>55768.5</v>
      </c>
    </row>
    <row r="27" spans="1:12" x14ac:dyDescent="0.25">
      <c r="A27" s="12"/>
      <c r="B27" s="8"/>
      <c r="C27" s="12"/>
      <c r="D27" s="12" t="s">
        <v>109</v>
      </c>
      <c r="E27" s="12" t="s">
        <v>14</v>
      </c>
      <c r="F27" s="12" t="s">
        <v>14</v>
      </c>
      <c r="G27" s="12" t="s">
        <v>14</v>
      </c>
      <c r="H27" s="12" t="s">
        <v>110</v>
      </c>
      <c r="I27" s="12"/>
      <c r="J27" s="12" t="s">
        <v>111</v>
      </c>
      <c r="K27" s="12" t="s">
        <v>112</v>
      </c>
      <c r="L27" s="12" t="s">
        <v>113</v>
      </c>
    </row>
    <row r="28" spans="1:12" x14ac:dyDescent="0.25">
      <c r="A28" s="12"/>
      <c r="B28" s="8" t="s">
        <v>114</v>
      </c>
      <c r="C28" s="12"/>
      <c r="D28" s="12">
        <v>130.53</v>
      </c>
      <c r="E28" s="12">
        <v>7299.76</v>
      </c>
      <c r="F28" s="12">
        <v>2497.64</v>
      </c>
      <c r="G28" s="15">
        <v>2752.8</v>
      </c>
      <c r="H28" s="12">
        <v>1971.24</v>
      </c>
      <c r="I28" s="12"/>
      <c r="J28" s="15">
        <v>9856.2000000000007</v>
      </c>
      <c r="K28" s="12">
        <v>407</v>
      </c>
      <c r="L28" s="12">
        <v>617.54</v>
      </c>
    </row>
    <row r="29" spans="1:12" ht="16.5" customHeight="1" x14ac:dyDescent="0.25">
      <c r="A29" s="8"/>
      <c r="B29" s="11" t="s">
        <v>115</v>
      </c>
      <c r="C29" s="12"/>
      <c r="D29" s="112">
        <f>+D28*D26</f>
        <v>1208439.7435920001</v>
      </c>
      <c r="E29" s="113">
        <f>+E28*E26/100</f>
        <v>2635362.2751040002</v>
      </c>
      <c r="F29" s="113">
        <f t="shared" ref="F29" si="2">+F26*F28/100</f>
        <v>0</v>
      </c>
      <c r="G29" s="113">
        <f>+G28*G26/100</f>
        <v>1356857.8728</v>
      </c>
      <c r="H29" s="113">
        <f>+H26*H28</f>
        <v>0</v>
      </c>
      <c r="I29" s="113"/>
      <c r="J29" s="113">
        <f>+J28*J26/1000</f>
        <v>0</v>
      </c>
      <c r="K29" s="113">
        <f>+K28*K26/100</f>
        <v>0</v>
      </c>
      <c r="L29" s="112">
        <f>+L28*L26/1000</f>
        <v>34439.279489999994</v>
      </c>
    </row>
    <row r="30" spans="1:12" ht="19.5" customHeight="1" x14ac:dyDescent="0.25">
      <c r="A30" s="8"/>
      <c r="B30" s="116" t="s">
        <v>116</v>
      </c>
      <c r="C30" s="8"/>
      <c r="D30" s="114">
        <f>D29+E29+G29+L29</f>
        <v>5235099.1709860004</v>
      </c>
      <c r="E30" s="4"/>
      <c r="F30" s="4"/>
      <c r="G30" s="115"/>
      <c r="H30" s="115"/>
      <c r="I30" s="115"/>
      <c r="J30" s="115"/>
      <c r="K30" s="115"/>
      <c r="L30" s="115"/>
    </row>
  </sheetData>
  <mergeCells count="2">
    <mergeCell ref="A1:L1"/>
    <mergeCell ref="A2:L2"/>
  </mergeCells>
  <pageMargins left="0.7" right="0.7" top="0.75" bottom="0.75" header="0.3" footer="0.3"/>
  <pageSetup paperSize="9" scale="8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zoomScaleNormal="100" workbookViewId="0">
      <selection activeCell="A2" sqref="A2:H2"/>
    </sheetView>
  </sheetViews>
  <sheetFormatPr defaultRowHeight="15" x14ac:dyDescent="0.25"/>
  <cols>
    <col min="1" max="1" width="4" bestFit="1" customWidth="1"/>
    <col min="7" max="7" width="28.85546875" customWidth="1"/>
    <col min="8" max="8" width="14.7109375" bestFit="1" customWidth="1"/>
  </cols>
  <sheetData>
    <row r="1" spans="1:8" ht="62.25" customHeight="1" x14ac:dyDescent="0.25">
      <c r="A1" s="174" t="s">
        <v>151</v>
      </c>
      <c r="B1" s="174"/>
      <c r="C1" s="174"/>
      <c r="D1" s="174"/>
      <c r="E1" s="174"/>
      <c r="F1" s="174"/>
      <c r="G1" s="174"/>
      <c r="H1" s="174"/>
    </row>
    <row r="2" spans="1:8" ht="25.5" customHeight="1" x14ac:dyDescent="0.25">
      <c r="A2" s="175" t="s">
        <v>125</v>
      </c>
      <c r="B2" s="175"/>
      <c r="C2" s="175"/>
      <c r="D2" s="175"/>
      <c r="E2" s="175"/>
      <c r="F2" s="175"/>
      <c r="G2" s="175"/>
      <c r="H2" s="175"/>
    </row>
    <row r="3" spans="1:8" ht="33.75" customHeight="1" x14ac:dyDescent="0.25">
      <c r="A3" s="117" t="s">
        <v>126</v>
      </c>
      <c r="B3" s="176" t="s">
        <v>127</v>
      </c>
      <c r="C3" s="177"/>
      <c r="D3" s="177"/>
      <c r="E3" s="177"/>
      <c r="F3" s="177"/>
      <c r="G3" s="178"/>
      <c r="H3" s="118" t="s">
        <v>128</v>
      </c>
    </row>
    <row r="4" spans="1:8" ht="21.75" customHeight="1" x14ac:dyDescent="0.25">
      <c r="A4" s="119"/>
      <c r="B4" s="179" t="s">
        <v>129</v>
      </c>
      <c r="C4" s="180"/>
      <c r="D4" s="180"/>
      <c r="E4" s="180"/>
      <c r="F4" s="180"/>
      <c r="G4" s="181"/>
      <c r="H4" s="120"/>
    </row>
    <row r="5" spans="1:8" ht="15.75" x14ac:dyDescent="0.25">
      <c r="A5" s="121">
        <v>1</v>
      </c>
      <c r="B5" s="168" t="s">
        <v>133</v>
      </c>
      <c r="C5" s="169"/>
      <c r="D5" s="169"/>
      <c r="E5" s="169"/>
      <c r="F5" s="169"/>
      <c r="G5" s="170"/>
      <c r="H5" s="122">
        <f>Abstract1!F22</f>
        <v>15498230.801999999</v>
      </c>
    </row>
    <row r="6" spans="1:8" ht="21.75" customHeight="1" x14ac:dyDescent="0.25">
      <c r="A6" s="121">
        <v>2</v>
      </c>
      <c r="B6" s="168" t="s">
        <v>134</v>
      </c>
      <c r="C6" s="169"/>
      <c r="D6" s="169"/>
      <c r="E6" s="169"/>
      <c r="F6" s="169"/>
      <c r="G6" s="170"/>
      <c r="H6" s="122">
        <f>Abstract1!F34</f>
        <v>12368686.723000001</v>
      </c>
    </row>
    <row r="7" spans="1:8" ht="21" customHeight="1" x14ac:dyDescent="0.25">
      <c r="A7" s="121">
        <v>3</v>
      </c>
      <c r="B7" s="168" t="s">
        <v>130</v>
      </c>
      <c r="C7" s="169"/>
      <c r="D7" s="169"/>
      <c r="E7" s="169"/>
      <c r="F7" s="169"/>
      <c r="G7" s="170"/>
      <c r="H7" s="122">
        <f>'Material Statement'!D30</f>
        <v>5235099.1709860004</v>
      </c>
    </row>
    <row r="8" spans="1:8" ht="22.5" customHeight="1" x14ac:dyDescent="0.25">
      <c r="A8" s="171" t="s">
        <v>131</v>
      </c>
      <c r="B8" s="172"/>
      <c r="C8" s="172"/>
      <c r="D8" s="172"/>
      <c r="E8" s="172"/>
      <c r="F8" s="172"/>
      <c r="G8" s="172"/>
      <c r="H8" s="123">
        <f>SUM(H5:H7)</f>
        <v>33102016.695985999</v>
      </c>
    </row>
    <row r="9" spans="1:8" ht="24" customHeight="1" x14ac:dyDescent="0.3">
      <c r="A9" s="173" t="s">
        <v>132</v>
      </c>
      <c r="B9" s="173"/>
      <c r="C9" s="173"/>
      <c r="D9" s="173"/>
      <c r="E9" s="173"/>
      <c r="F9" s="173"/>
      <c r="G9" s="173"/>
      <c r="H9" s="124">
        <f>H8/1000000</f>
        <v>33.102016695986002</v>
      </c>
    </row>
  </sheetData>
  <mergeCells count="9">
    <mergeCell ref="B7:G7"/>
    <mergeCell ref="A8:G8"/>
    <mergeCell ref="A9:G9"/>
    <mergeCell ref="A1:H1"/>
    <mergeCell ref="A2:H2"/>
    <mergeCell ref="B3:G3"/>
    <mergeCell ref="B4:G4"/>
    <mergeCell ref="B5:G5"/>
    <mergeCell ref="B6:G6"/>
  </mergeCells>
  <pageMargins left="0.7" right="0.7" top="0.75" bottom="0.75" header="0.3" footer="0.3"/>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Abstract1</vt:lpstr>
      <vt:lpstr>Measurements1</vt:lpstr>
      <vt:lpstr>Material Statement</vt:lpstr>
      <vt:lpstr>General Abstract</vt:lpstr>
      <vt:lpstr>Abstract1!Print_Area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Aamir Computers</dc:creator>
  <cp:lastModifiedBy>P.D Office</cp:lastModifiedBy>
  <cp:lastPrinted>2017-05-07T15:51:27Z</cp:lastPrinted>
  <dcterms:created xsi:type="dcterms:W3CDTF">2017-05-04T10:01:43Z</dcterms:created>
  <dcterms:modified xsi:type="dcterms:W3CDTF">2017-05-07T15:56:02Z</dcterms:modified>
</cp:coreProperties>
</file>