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555" windowWidth="19440" windowHeight="751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Sheet1!$A$1:$S$111</definedName>
    <definedName name="_xlnm.Print_Area" localSheetId="1">Sheet2!$A$1:$J$29</definedName>
    <definedName name="_xlnm.Print_Area" localSheetId="2">Sheet3!$A$1:$E$39</definedName>
  </definedNames>
  <calcPr calcId="144525" refMode="R1C1" iterate="1"/>
</workbook>
</file>

<file path=xl/calcChain.xml><?xml version="1.0" encoding="utf-8"?>
<calcChain xmlns="http://schemas.openxmlformats.org/spreadsheetml/2006/main">
  <c r="S53" i="1" l="1"/>
  <c r="S109" i="1"/>
  <c r="S103" i="1"/>
  <c r="S101" i="1"/>
  <c r="S99" i="1"/>
  <c r="S95" i="1"/>
  <c r="S93" i="1"/>
  <c r="S91" i="1"/>
  <c r="S89" i="1"/>
  <c r="S87" i="1"/>
  <c r="S85" i="1"/>
  <c r="S83" i="1"/>
  <c r="S81" i="1"/>
  <c r="S79" i="1"/>
  <c r="S77" i="1"/>
  <c r="S68" i="1"/>
  <c r="S66" i="1"/>
  <c r="S64" i="1"/>
  <c r="S37" i="1" l="1"/>
  <c r="S24" i="1"/>
  <c r="S55" i="1" l="1"/>
  <c r="E10" i="3" l="1"/>
  <c r="E5" i="3" l="1"/>
  <c r="E8" i="3" s="1"/>
  <c r="E13" i="3" s="1"/>
  <c r="J14" i="2"/>
  <c r="E14" i="2"/>
  <c r="F22" i="2" s="1"/>
  <c r="C10" i="2"/>
  <c r="F7" i="2" l="1"/>
  <c r="D7" i="2"/>
  <c r="S105" i="1" l="1"/>
  <c r="S107" i="1"/>
  <c r="P70" i="1" l="1"/>
  <c r="P74" i="1"/>
  <c r="P73" i="1"/>
  <c r="P72" i="1"/>
  <c r="P71" i="1"/>
  <c r="P60" i="1"/>
  <c r="P59" i="1"/>
  <c r="P58" i="1"/>
  <c r="P57" i="1"/>
  <c r="P43" i="1"/>
  <c r="P39" i="1"/>
  <c r="P46" i="1"/>
  <c r="P45" i="1"/>
  <c r="P44" i="1"/>
  <c r="P42" i="1"/>
  <c r="P41" i="1"/>
  <c r="P40" i="1"/>
  <c r="P33" i="1"/>
  <c r="P32" i="1"/>
  <c r="P31" i="1"/>
  <c r="P35" i="1"/>
  <c r="P34" i="1"/>
  <c r="P28" i="1"/>
  <c r="P27" i="1"/>
  <c r="P26" i="1"/>
  <c r="P22" i="1"/>
  <c r="P21" i="1"/>
  <c r="P20" i="1"/>
  <c r="P19" i="1"/>
  <c r="P18" i="1"/>
  <c r="P17" i="1"/>
  <c r="P16" i="1"/>
  <c r="P12" i="1"/>
  <c r="P11" i="1"/>
  <c r="P10" i="1"/>
  <c r="P9" i="1"/>
  <c r="P8" i="1"/>
  <c r="P61" i="1" l="1"/>
  <c r="S62" i="1" s="1"/>
  <c r="P75" i="1"/>
  <c r="P76" i="1" s="1"/>
  <c r="P47" i="1"/>
  <c r="P36" i="1"/>
  <c r="P23" i="1"/>
  <c r="P13" i="1"/>
  <c r="S14" i="1" s="1"/>
  <c r="C4" i="2" l="1"/>
  <c r="S51" i="1"/>
  <c r="C9" i="3" s="1"/>
  <c r="C5" i="2"/>
  <c r="S48" i="1"/>
  <c r="D10" i="2" l="1"/>
  <c r="D12" i="2" l="1"/>
  <c r="D11" i="2" l="1"/>
  <c r="D9" i="2" l="1"/>
  <c r="D8" i="2" l="1"/>
  <c r="D4" i="2" l="1"/>
  <c r="D5" i="2"/>
  <c r="I6" i="2"/>
  <c r="I14" i="2" s="1"/>
  <c r="F23" i="2" s="1"/>
  <c r="I23" i="2" s="1"/>
  <c r="F6" i="2"/>
  <c r="D6" i="2"/>
  <c r="F4" i="2"/>
  <c r="F24" i="2"/>
  <c r="I24" i="2" s="1"/>
  <c r="H14" i="2" l="1"/>
  <c r="F5" i="2"/>
  <c r="F14" i="2" s="1"/>
  <c r="F20" i="2" s="1"/>
  <c r="D14" i="2"/>
  <c r="I22" i="2" s="1"/>
  <c r="G14" i="2"/>
  <c r="F19" i="2" s="1"/>
  <c r="F21" i="2" l="1"/>
  <c r="I21" i="2" s="1"/>
</calcChain>
</file>

<file path=xl/sharedStrings.xml><?xml version="1.0" encoding="utf-8"?>
<sst xmlns="http://schemas.openxmlformats.org/spreadsheetml/2006/main" count="389" uniqueCount="127">
  <si>
    <t>=</t>
  </si>
  <si>
    <t>Rs.</t>
  </si>
  <si>
    <t>S.No</t>
  </si>
  <si>
    <t xml:space="preserve">Name of Items </t>
  </si>
  <si>
    <t xml:space="preserve">Qty </t>
  </si>
  <si>
    <t xml:space="preserve">Rate </t>
  </si>
  <si>
    <t xml:space="preserve">Unit </t>
  </si>
  <si>
    <t xml:space="preserve">Amount </t>
  </si>
  <si>
    <t>Nos</t>
  </si>
  <si>
    <t xml:space="preserve">MATERIAL STATEMENT </t>
  </si>
  <si>
    <t xml:space="preserve">Name of Item </t>
  </si>
  <si>
    <t>Cement</t>
  </si>
  <si>
    <t xml:space="preserve">H-Sand </t>
  </si>
  <si>
    <t>Stone</t>
  </si>
  <si>
    <t xml:space="preserve">Bajri </t>
  </si>
  <si>
    <t>Bricks</t>
  </si>
  <si>
    <t xml:space="preserve">Steel </t>
  </si>
  <si>
    <t>C.C 1:5:10</t>
  </si>
  <si>
    <t>R.C.C 1:2:4</t>
  </si>
  <si>
    <t>C.Plaster 1:6</t>
  </si>
  <si>
    <t>C.Plaster 1:4</t>
  </si>
  <si>
    <t>C.C Plain 1:2:4</t>
  </si>
  <si>
    <t>Total</t>
  </si>
  <si>
    <t xml:space="preserve">Qty: </t>
  </si>
  <si>
    <t>***</t>
  </si>
  <si>
    <t xml:space="preserve">ABSTRACT </t>
  </si>
  <si>
    <t>Name of Work</t>
  </si>
  <si>
    <t xml:space="preserve">Stone Metal </t>
  </si>
  <si>
    <t>% Cft</t>
  </si>
  <si>
    <t xml:space="preserve">Sand </t>
  </si>
  <si>
    <t>Cemet</t>
  </si>
  <si>
    <t>P.Bag</t>
  </si>
  <si>
    <t>Bajri</t>
  </si>
  <si>
    <t>Steel</t>
  </si>
  <si>
    <t>P-Tons</t>
  </si>
  <si>
    <t>P/L 3" Thick Top:</t>
  </si>
  <si>
    <t>Total: -</t>
  </si>
  <si>
    <t xml:space="preserve">SUMMARY OF COST </t>
  </si>
  <si>
    <t>"A"</t>
  </si>
  <si>
    <t>COST OF MAIN BUILDING PART "A"</t>
  </si>
  <si>
    <t>RS.</t>
  </si>
  <si>
    <t>"B"</t>
  </si>
  <si>
    <t xml:space="preserve">NET  Total : </t>
  </si>
  <si>
    <t xml:space="preserve">COST OF CARRIAGE OF MATERIAL </t>
  </si>
  <si>
    <t>PART “B” W/S &amp; S/F</t>
  </si>
  <si>
    <t>"C"</t>
  </si>
  <si>
    <t>"D"</t>
  </si>
  <si>
    <t>"E"</t>
  </si>
  <si>
    <t>"F"</t>
  </si>
  <si>
    <t xml:space="preserve">G-Total : </t>
  </si>
  <si>
    <t>Say:</t>
  </si>
  <si>
    <t xml:space="preserve">Pacca Brick Work </t>
  </si>
  <si>
    <t>Million</t>
  </si>
  <si>
    <t>ADD 5% ABOVE ON ITEM No:                             Rs.</t>
  </si>
  <si>
    <t>x</t>
  </si>
  <si>
    <t>%Cft</t>
  </si>
  <si>
    <t>%Sft</t>
  </si>
  <si>
    <t xml:space="preserve">Excavation in foundation of building  bridges and other structure i/c dag belling
dressing refilling around structure with  excavated earth watering and ramming 
earth lead upto one chain and lift upto five feet  (S.I.No – 18-b / P-4) 
</t>
  </si>
  <si>
    <t>Lav L/W</t>
  </si>
  <si>
    <t>%0Cft</t>
  </si>
  <si>
    <t>S/W</t>
  </si>
  <si>
    <t>Step</t>
  </si>
  <si>
    <t>S-tank</t>
  </si>
  <si>
    <t xml:space="preserve">Concrete brick or stone ballast.1 ½” to 2” guage ratio 1:5:10.   (S.I.NO. 4,B  /P-14)
</t>
  </si>
  <si>
    <t>S/W Pass</t>
  </si>
  <si>
    <t>Bed</t>
  </si>
  <si>
    <t>Pacca brick work in foundation  &amp; plinth in cement S.sand mortor  ratio  1:6 (S.I.NO.4,e / P-20 )</t>
  </si>
  <si>
    <t xml:space="preserve">Page -1 </t>
  </si>
  <si>
    <t xml:space="preserve"> 2nd shap </t>
  </si>
  <si>
    <t>(3+2+1)</t>
  </si>
  <si>
    <t>x 0.5</t>
  </si>
  <si>
    <t>L/w S-tank</t>
  </si>
  <si>
    <t>S/w</t>
  </si>
  <si>
    <t xml:space="preserve">Rcc work in all labour and material  except the cost of steel r/f and its labour for Bending and binding wire which will be paid separatey.This rate also i/c all kinds of forms moulds lifting shutterinhg curring rendering and finishing the exposed surface(a) R C Work In roof slab beams coloumns rafts lintels and other structure etc complete ratio 1:2:4 (S.I.NO.6-A P- 16 ) </t>
  </si>
  <si>
    <t>Lv shap/hall</t>
  </si>
  <si>
    <t>Beam</t>
  </si>
  <si>
    <t>P-Beam</t>
  </si>
  <si>
    <t>S-Tank C</t>
  </si>
  <si>
    <t>Slab Levt</t>
  </si>
  <si>
    <t>Lantil</t>
  </si>
  <si>
    <t>P-Cft</t>
  </si>
  <si>
    <t>Fabrication of  mild steel  r/f for c.,c i/c cutting  bending  dbinding laying in Position i/c removal of rust from bars (S.I.NO.8-E P-16)</t>
  </si>
  <si>
    <t>P-Cwt</t>
  </si>
  <si>
    <t>Passage</t>
  </si>
  <si>
    <t>Pacca Brick Ground Floor i/c stricking of joints Cement Sand Mortor Rat: 1:6 (S.I.NO.54 P-20)</t>
  </si>
  <si>
    <t>Lvt L/w</t>
  </si>
  <si>
    <t>S.w Door</t>
  </si>
  <si>
    <t>F/S Hall</t>
  </si>
  <si>
    <t>C/wall</t>
  </si>
  <si>
    <t>Cement plaster ½” thick  upto  20’height ratio 1:6 (S.I.No.13-b P-51)</t>
  </si>
  <si>
    <t>Lavt</t>
  </si>
  <si>
    <t>2 (5.00+5.00) x 8.00</t>
  </si>
  <si>
    <t>2 (100+100+25.75) x 1.75</t>
  </si>
  <si>
    <t>2 (4.00+5.00) x 5.00</t>
  </si>
  <si>
    <t>Qty same as itme No : 03</t>
  </si>
  <si>
    <t>Cement plaster 3/8” thick  upto  20’height ratio 1:4 (S.I.No.13-b P-51)</t>
  </si>
  <si>
    <t xml:space="preserve">C.C Plain i/c placing compacting finishing &amp; curring etc complete Ratio 1:2:4 (S.I.No-5-f  P-15) </t>
  </si>
  <si>
    <t>P/L G.I Frame/Chokate Size 7”x2” Or 4 ½ x3” for Door using 20” Gauge including welded hinges i/c cost of  cement sand slurry of 1:6 cost of tolls and plants used  in making and fixing (S.I.No.29 / P-92)</t>
  </si>
  <si>
    <t>First class deodar wood  wrought joinery for doors and windows Fixed in position i/c chowkats holds fasts hings iron tower volts chocks cleats Handles  etc complete( Only shutters) (S.I.No.7, b / P-57)</t>
  </si>
  <si>
    <t>Primary coat of Chalk under distembering (S.I.No.23/ P-53)</t>
  </si>
  <si>
    <t>P/L 2" Thick Top:</t>
  </si>
  <si>
    <t xml:space="preserve">Marble </t>
  </si>
  <si>
    <t>DED: 20% (-) EXCEPT ITEM  No: 07 &amp; 08             Rs.  (-)</t>
  </si>
  <si>
    <t xml:space="preserve">2% CONTIGENCY </t>
  </si>
  <si>
    <t xml:space="preserve"> NAME OF WORK : Converation of existing schools to model in District Khairpur @Govt: (N) Saint Thresa’s High School Taluka &amp; District Khairpur ADP NO: 471</t>
  </si>
  <si>
    <t>Supplying filling river pit sand under floor or walls (S.I.No:     P-)</t>
  </si>
  <si>
    <t>P:Rft</t>
  </si>
  <si>
    <t>P:Sft</t>
  </si>
  <si>
    <t>Making notice board made with cement (S.I.No:     P-   )</t>
  </si>
  <si>
    <t>Two coat of bitumen using laid over roof or walls (S.I.No:13P-34)</t>
  </si>
  <si>
    <t>Filling, watering and ramming earth in floors with surplus earth from foundation lead upto one chain  and lift jupto 5 feet.</t>
  </si>
  <si>
    <t>Supplying &amp; fixing in position iron/steel grill of 3/4" x 1/4" size flat iron of approved design including painting 3 coats etc. complete (weight not to be less than 3.7 Lbs./Sq . Foot of finished grill).</t>
  </si>
  <si>
    <t>P-Sft</t>
  </si>
  <si>
    <t>Cement pointing   struck joints on walls ratio 1:3.</t>
  </si>
  <si>
    <t>Providing and laying 2" thick topping cement concrete (1:2:4 ) including Surface finishing and dividiing into panels:</t>
  </si>
  <si>
    <t>Providing and laying 3" thick topping cement concrete (1:2:4 ) including Surface finishing and dividiing into panels:</t>
  </si>
  <si>
    <t>Laying floor of  approved with glazed tile 1/4" thick in white cement 1:2 over 3/4" thick cement mortar 1:2 complete.</t>
  </si>
  <si>
    <t>White glazed tiles 1/4" thick dado jointed in white cement and laid over 1:2 cement sand mortar 3/4" thick including finishing.</t>
  </si>
  <si>
    <t>laying floors of approved coloured glazed tiles 1/4" thick laid in white cement and pigment on a bed of 3/4" thick cement mortar 1:2.</t>
  </si>
  <si>
    <t>Colour Wash two coats.(S.I.No25 B/P-53)</t>
  </si>
  <si>
    <t>Colour Wash two coats.(S.I.No26 /P-53)</t>
  </si>
  <si>
    <t>Distembering in three coats (S.I.No.24-A/ P-53)</t>
  </si>
  <si>
    <t>Preparin g surface painting to doors &amp; windows any tylpe three coats (S.I.No.24-A/ P-53)</t>
  </si>
  <si>
    <t>%0Cwt</t>
  </si>
  <si>
    <t xml:space="preserve"> NAME OF WORK : (ECE) INTERVENTION SUKKUR DIVISION ADP NO. 154 (2016-17 PROGRAMME AT GBPS: ALI ABAD (SemisCode.41505482) U/C N.F.JALLALANI TALUKA KOTDIJI DISTRICT KHAIRPUR</t>
  </si>
  <si>
    <t>BILL OF QUANTITES</t>
  </si>
  <si>
    <t>(A)  Description and rate of item based on composite schedule of rates.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</si>
</sst>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_);\(0\)"/>
    <numFmt numFmtId="166" formatCode="0.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5"/>
      <color theme="1"/>
      <name val="Calibri"/>
      <family val="2"/>
      <scheme val="minor"/>
    </font>
    <font>
      <b/>
      <u val="double"/>
      <sz val="1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 val="double"/>
      <sz val="15"/>
      <color theme="1"/>
      <name val="Arial"/>
      <family val="2"/>
    </font>
    <font>
      <b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12">
    <xf numFmtId="0" fontId="0" fillId="0" borderId="0" xfId="0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" fontId="0" fillId="0" borderId="0" xfId="0" applyNumberFormat="1"/>
    <xf numFmtId="0" fontId="0" fillId="0" borderId="0" xfId="0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1" fontId="5" fillId="0" borderId="0" xfId="0" applyNumberFormat="1" applyFont="1" applyAlignment="1">
      <alignment horizontal="center" vertical="center"/>
    </xf>
    <xf numFmtId="164" fontId="4" fillId="0" borderId="4" xfId="0" applyNumberFormat="1" applyFont="1" applyBorder="1" applyAlignment="1">
      <alignment horizontal="center" vertical="center"/>
    </xf>
    <xf numFmtId="1" fontId="4" fillId="0" borderId="4" xfId="0" applyNumberFormat="1" applyFont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/>
    </xf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1" fontId="5" fillId="0" borderId="0" xfId="0" applyNumberFormat="1" applyFont="1" applyAlignment="1">
      <alignment horizontal="left" vertical="center"/>
    </xf>
    <xf numFmtId="165" fontId="1" fillId="0" borderId="0" xfId="0" applyNumberFormat="1" applyFont="1" applyAlignment="1">
      <alignment horizontal="left"/>
    </xf>
    <xf numFmtId="1" fontId="7" fillId="0" borderId="0" xfId="0" applyNumberFormat="1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1" fontId="7" fillId="0" borderId="2" xfId="0" applyNumberFormat="1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0" fillId="0" borderId="0" xfId="0"/>
    <xf numFmtId="164" fontId="7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0" xfId="0" applyFont="1"/>
    <xf numFmtId="0" fontId="0" fillId="0" borderId="0" xfId="0" applyAlignment="1"/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0" fillId="0" borderId="0" xfId="0"/>
    <xf numFmtId="0" fontId="4" fillId="0" borderId="7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0" xfId="0" applyFont="1" applyAlignment="1">
      <alignment horizontal="center" vertical="center"/>
    </xf>
    <xf numFmtId="1" fontId="0" fillId="0" borderId="0" xfId="0" applyNumberFormat="1" applyFont="1" applyBorder="1" applyAlignment="1">
      <alignment horizontal="center" vertical="center"/>
    </xf>
    <xf numFmtId="1" fontId="0" fillId="0" borderId="0" xfId="0" applyNumberFormat="1" applyFont="1" applyAlignment="1">
      <alignment horizontal="center" vertical="center"/>
    </xf>
    <xf numFmtId="1" fontId="0" fillId="0" borderId="2" xfId="0" applyNumberFormat="1" applyFont="1" applyBorder="1" applyAlignment="1">
      <alignment horizontal="center" vertical="center"/>
    </xf>
    <xf numFmtId="165" fontId="1" fillId="0" borderId="0" xfId="0" applyNumberFormat="1" applyFont="1" applyAlignment="1">
      <alignment horizontal="left" vertical="center"/>
    </xf>
    <xf numFmtId="2" fontId="0" fillId="0" borderId="0" xfId="0" applyNumberFormat="1" applyFont="1" applyAlignment="1">
      <alignment horizontal="center" vertical="center"/>
    </xf>
    <xf numFmtId="0" fontId="0" fillId="0" borderId="0" xfId="0"/>
    <xf numFmtId="166" fontId="0" fillId="0" borderId="0" xfId="0" applyNumberFormat="1" applyFont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2" fontId="0" fillId="0" borderId="0" xfId="0" applyNumberFormat="1" applyFont="1" applyAlignment="1">
      <alignment horizontal="center"/>
    </xf>
    <xf numFmtId="2" fontId="0" fillId="0" borderId="0" xfId="0" applyNumberFormat="1" applyFont="1"/>
    <xf numFmtId="0" fontId="0" fillId="0" borderId="0" xfId="0" applyFont="1" applyAlignment="1">
      <alignment horizontal="left"/>
    </xf>
    <xf numFmtId="1" fontId="0" fillId="0" borderId="0" xfId="0" applyNumberFormat="1" applyFont="1" applyAlignment="1">
      <alignment horizontal="center"/>
    </xf>
    <xf numFmtId="0" fontId="0" fillId="0" borderId="0" xfId="0" applyFont="1" applyAlignment="1">
      <alignment vertical="center"/>
    </xf>
    <xf numFmtId="2" fontId="0" fillId="0" borderId="0" xfId="0" applyNumberFormat="1" applyFont="1" applyAlignment="1">
      <alignment vertical="center"/>
    </xf>
    <xf numFmtId="1" fontId="0" fillId="0" borderId="0" xfId="0" applyNumberFormat="1" applyFont="1"/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top"/>
    </xf>
    <xf numFmtId="2" fontId="0" fillId="0" borderId="0" xfId="0" applyNumberFormat="1" applyFont="1" applyAlignment="1">
      <alignment horizontal="center" vertical="top"/>
    </xf>
    <xf numFmtId="0" fontId="0" fillId="0" borderId="0" xfId="0" applyFont="1" applyBorder="1" applyAlignment="1">
      <alignment horizontal="left" vertical="center"/>
    </xf>
    <xf numFmtId="0" fontId="0" fillId="0" borderId="0" xfId="0" applyFont="1" applyAlignment="1">
      <alignment vertical="top"/>
    </xf>
    <xf numFmtId="0" fontId="0" fillId="0" borderId="0" xfId="0" applyFont="1" applyAlignment="1">
      <alignment horizontal="left" vertical="top"/>
    </xf>
    <xf numFmtId="0" fontId="1" fillId="0" borderId="1" xfId="0" applyFont="1" applyBorder="1" applyAlignment="1">
      <alignment horizontal="center" vertical="top"/>
    </xf>
    <xf numFmtId="0" fontId="0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0" fillId="0" borderId="0" xfId="0" applyFont="1" applyBorder="1" applyAlignment="1">
      <alignment horizontal="center"/>
    </xf>
    <xf numFmtId="2" fontId="0" fillId="0" borderId="0" xfId="0" applyNumberFormat="1" applyFont="1" applyAlignment="1">
      <alignment vertical="top"/>
    </xf>
    <xf numFmtId="1" fontId="0" fillId="0" borderId="0" xfId="0" applyNumberFormat="1" applyFont="1" applyAlignment="1">
      <alignment horizontal="center" vertical="top"/>
    </xf>
    <xf numFmtId="1" fontId="0" fillId="0" borderId="0" xfId="0" applyNumberFormat="1" applyFont="1" applyBorder="1" applyAlignment="1">
      <alignment horizontal="center" vertical="top"/>
    </xf>
    <xf numFmtId="1" fontId="0" fillId="0" borderId="2" xfId="0" applyNumberFormat="1" applyFont="1" applyBorder="1" applyAlignment="1">
      <alignment horizontal="center" vertical="top"/>
    </xf>
    <xf numFmtId="0" fontId="0" fillId="0" borderId="0" xfId="0" applyFont="1" applyBorder="1" applyAlignment="1">
      <alignment vertical="top"/>
    </xf>
    <xf numFmtId="165" fontId="1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center" vertical="top"/>
    </xf>
    <xf numFmtId="165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/>
    <xf numFmtId="2" fontId="1" fillId="0" borderId="0" xfId="0" applyNumberFormat="1" applyFont="1" applyAlignment="1">
      <alignment horizontal="right"/>
    </xf>
    <xf numFmtId="0" fontId="0" fillId="0" borderId="0" xfId="0" applyFont="1" applyAlignment="1">
      <alignment vertical="top" wrapText="1"/>
    </xf>
    <xf numFmtId="0" fontId="0" fillId="0" borderId="0" xfId="0" applyFont="1" applyBorder="1" applyAlignment="1">
      <alignment horizontal="left" vertical="top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wrapText="1"/>
    </xf>
    <xf numFmtId="2" fontId="0" fillId="0" borderId="0" xfId="0" applyNumberFormat="1" applyFont="1" applyAlignment="1">
      <alignment horizontal="left" vertical="top"/>
    </xf>
    <xf numFmtId="2" fontId="0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top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Alignment="1">
      <alignment vertical="top"/>
    </xf>
    <xf numFmtId="0" fontId="0" fillId="0" borderId="0" xfId="0" applyFont="1" applyAlignment="1">
      <alignment horizontal="left" vertical="top" wrapText="1"/>
    </xf>
    <xf numFmtId="0" fontId="0" fillId="0" borderId="0" xfId="0" applyFont="1" applyAlignment="1">
      <alignment horizontal="left" vertical="top"/>
    </xf>
    <xf numFmtId="2" fontId="0" fillId="0" borderId="0" xfId="0" applyNumberFormat="1" applyFont="1" applyAlignment="1">
      <alignment horizontal="center"/>
    </xf>
    <xf numFmtId="0" fontId="0" fillId="0" borderId="0" xfId="0" applyFont="1" applyAlignment="1">
      <alignment horizontal="center" wrapText="1"/>
    </xf>
    <xf numFmtId="0" fontId="3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/>
    <xf numFmtId="0" fontId="0" fillId="0" borderId="8" xfId="0" applyBorder="1"/>
    <xf numFmtId="1" fontId="0" fillId="0" borderId="0" xfId="0" applyNumberFormat="1" applyAlignment="1">
      <alignment horizontal="center" vertical="center"/>
    </xf>
    <xf numFmtId="1" fontId="0" fillId="0" borderId="2" xfId="0" applyNumberFormat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2647949</xdr:colOff>
      <xdr:row>16</xdr:row>
      <xdr:rowOff>133350</xdr:rowOff>
    </xdr:from>
    <xdr:to>
      <xdr:col>4</xdr:col>
      <xdr:colOff>794873</xdr:colOff>
      <xdr:row>20</xdr:row>
      <xdr:rowOff>104775</xdr:rowOff>
    </xdr:to>
    <xdr:sp macro="" textlink="">
      <xdr:nvSpPr>
        <xdr:cNvPr id="2" name="TextBox 1"/>
        <xdr:cNvSpPr txBox="1"/>
      </xdr:nvSpPr>
      <xdr:spPr>
        <a:xfrm>
          <a:off x="2943224" y="4914900"/>
          <a:ext cx="2404599" cy="7334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EXECUTIVE  ENGINEER                        EDUCATION WORKS DIVISION                             KHAIRPUR</a:t>
          </a:r>
        </a:p>
      </xdr:txBody>
    </xdr:sp>
    <xdr:clientData/>
  </xdr:twoCellAnchor>
  <xdr:twoCellAnchor>
    <xdr:from>
      <xdr:col>0</xdr:col>
      <xdr:colOff>0</xdr:colOff>
      <xdr:row>16</xdr:row>
      <xdr:rowOff>114300</xdr:rowOff>
    </xdr:from>
    <xdr:to>
      <xdr:col>1</xdr:col>
      <xdr:colOff>2309349</xdr:colOff>
      <xdr:row>20</xdr:row>
      <xdr:rowOff>85725</xdr:rowOff>
    </xdr:to>
    <xdr:sp macro="" textlink="">
      <xdr:nvSpPr>
        <xdr:cNvPr id="3" name="TextBox 2"/>
        <xdr:cNvSpPr txBox="1"/>
      </xdr:nvSpPr>
      <xdr:spPr>
        <a:xfrm>
          <a:off x="0" y="4895850"/>
          <a:ext cx="2604624" cy="7334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ASSISTANT ENGINEER                        EDUCATION WORKS SUB-DIVISION                             KHAIRPUR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1"/>
  <sheetViews>
    <sheetView tabSelected="1" view="pageBreakPreview" topLeftCell="A101" zoomScale="130" zoomScaleSheetLayoutView="130" workbookViewId="0">
      <selection activeCell="A4" sqref="A4:T4"/>
    </sheetView>
  </sheetViews>
  <sheetFormatPr defaultRowHeight="15" x14ac:dyDescent="0.25"/>
  <cols>
    <col min="1" max="1" width="4.42578125" style="62" customWidth="1"/>
    <col min="2" max="2" width="9" style="34" customWidth="1"/>
    <col min="3" max="3" width="3.5703125" style="28" customWidth="1"/>
    <col min="4" max="4" width="1.7109375" customWidth="1"/>
    <col min="5" max="5" width="7.28515625" style="28" customWidth="1"/>
    <col min="6" max="6" width="1.42578125" style="35" customWidth="1"/>
    <col min="7" max="7" width="7" style="28" customWidth="1"/>
    <col min="8" max="8" width="2" style="28" customWidth="1"/>
    <col min="9" max="9" width="6.140625" style="28" customWidth="1"/>
    <col min="10" max="10" width="1.85546875" customWidth="1"/>
    <col min="11" max="11" width="1.85546875" style="29" customWidth="1"/>
    <col min="12" max="12" width="5" customWidth="1"/>
    <col min="13" max="13" width="1.7109375" style="29" customWidth="1"/>
    <col min="14" max="14" width="5" customWidth="1"/>
    <col min="15" max="15" width="8" customWidth="1"/>
    <col min="16" max="16" width="10.140625" customWidth="1"/>
    <col min="17" max="17" width="5.7109375" customWidth="1"/>
    <col min="18" max="18" width="3.7109375" customWidth="1"/>
    <col min="19" max="19" width="11.140625" style="78" customWidth="1"/>
    <col min="20" max="20" width="9.140625" hidden="1" customWidth="1"/>
  </cols>
  <sheetData>
    <row r="1" spans="1:21" s="80" customFormat="1" x14ac:dyDescent="0.25">
      <c r="A1" s="62"/>
      <c r="B1" s="34"/>
      <c r="C1" s="28"/>
      <c r="E1" s="28"/>
      <c r="F1" s="35"/>
      <c r="G1" s="28"/>
      <c r="H1" s="28"/>
      <c r="I1" s="28"/>
      <c r="S1" s="78">
        <v>2</v>
      </c>
    </row>
    <row r="2" spans="1:21" s="80" customFormat="1" x14ac:dyDescent="0.25">
      <c r="A2" s="111" t="s">
        <v>125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</row>
    <row r="3" spans="1:21" s="80" customFormat="1" x14ac:dyDescent="0.25">
      <c r="A3" s="111" t="s">
        <v>126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</row>
    <row r="4" spans="1:21" ht="76.5" customHeight="1" x14ac:dyDescent="0.25">
      <c r="A4" s="88" t="s">
        <v>124</v>
      </c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34"/>
    </row>
    <row r="5" spans="1:21" s="1" customFormat="1" x14ac:dyDescent="0.25">
      <c r="A5" s="67" t="s">
        <v>2</v>
      </c>
      <c r="B5" s="89" t="s">
        <v>3</v>
      </c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51" t="s">
        <v>4</v>
      </c>
      <c r="P5" s="51" t="s">
        <v>5</v>
      </c>
      <c r="Q5" s="51" t="s">
        <v>6</v>
      </c>
      <c r="R5" s="89" t="s">
        <v>7</v>
      </c>
      <c r="S5" s="89"/>
      <c r="T5" s="42"/>
      <c r="U5" s="42"/>
    </row>
    <row r="6" spans="1:21" s="16" customFormat="1" ht="17.100000000000001" customHeight="1" x14ac:dyDescent="0.25">
      <c r="A6" s="68"/>
      <c r="B6" s="52"/>
      <c r="C6" s="37"/>
      <c r="D6" s="37"/>
      <c r="E6" s="37"/>
      <c r="F6" s="36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42"/>
      <c r="U6" s="42"/>
    </row>
    <row r="7" spans="1:21" s="42" customFormat="1" ht="46.5" customHeight="1" x14ac:dyDescent="0.25">
      <c r="A7" s="68">
        <v>1</v>
      </c>
      <c r="B7" s="82" t="s">
        <v>57</v>
      </c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3"/>
      <c r="S7" s="52"/>
    </row>
    <row r="8" spans="1:21" s="42" customFormat="1" ht="17.100000000000001" hidden="1" customHeight="1" x14ac:dyDescent="0.25">
      <c r="A8" s="68"/>
      <c r="B8" s="57" t="s">
        <v>58</v>
      </c>
      <c r="C8" s="33">
        <v>3</v>
      </c>
      <c r="D8" s="33" t="s">
        <v>54</v>
      </c>
      <c r="E8" s="53">
        <v>19.25</v>
      </c>
      <c r="F8" s="33" t="s">
        <v>54</v>
      </c>
      <c r="G8" s="53">
        <v>2</v>
      </c>
      <c r="H8" s="33" t="s">
        <v>54</v>
      </c>
      <c r="I8" s="53">
        <v>2</v>
      </c>
      <c r="J8" s="34"/>
      <c r="K8" s="54"/>
      <c r="L8" s="34"/>
      <c r="O8" s="42" t="s">
        <v>0</v>
      </c>
      <c r="P8" s="44">
        <f>C8*E8*G8*I8</f>
        <v>231</v>
      </c>
      <c r="Q8" s="24"/>
      <c r="R8" s="34"/>
      <c r="S8" s="52"/>
    </row>
    <row r="9" spans="1:21" s="42" customFormat="1" ht="17.100000000000001" hidden="1" customHeight="1" x14ac:dyDescent="0.25">
      <c r="A9" s="68"/>
      <c r="B9" s="57" t="s">
        <v>60</v>
      </c>
      <c r="C9" s="33">
        <v>4</v>
      </c>
      <c r="D9" s="33" t="s">
        <v>54</v>
      </c>
      <c r="E9" s="53">
        <v>3.75</v>
      </c>
      <c r="F9" s="33" t="s">
        <v>54</v>
      </c>
      <c r="G9" s="53">
        <v>2</v>
      </c>
      <c r="H9" s="33" t="s">
        <v>54</v>
      </c>
      <c r="I9" s="53">
        <v>2</v>
      </c>
      <c r="J9" s="34"/>
      <c r="K9" s="54"/>
      <c r="L9" s="34"/>
      <c r="O9" s="42" t="s">
        <v>0</v>
      </c>
      <c r="P9" s="44">
        <f>C9*E9*G9*I9</f>
        <v>60</v>
      </c>
      <c r="Q9" s="24"/>
      <c r="R9" s="34"/>
      <c r="S9" s="52"/>
    </row>
    <row r="10" spans="1:21" s="42" customFormat="1" ht="17.100000000000001" hidden="1" customHeight="1" x14ac:dyDescent="0.25">
      <c r="A10" s="68"/>
      <c r="B10" s="57" t="s">
        <v>64</v>
      </c>
      <c r="C10" s="33">
        <v>2</v>
      </c>
      <c r="D10" s="33" t="s">
        <v>54</v>
      </c>
      <c r="E10" s="53">
        <v>1.75</v>
      </c>
      <c r="F10" s="33" t="s">
        <v>54</v>
      </c>
      <c r="G10" s="53">
        <v>2</v>
      </c>
      <c r="H10" s="33" t="s">
        <v>54</v>
      </c>
      <c r="I10" s="53">
        <v>2</v>
      </c>
      <c r="J10" s="34"/>
      <c r="K10" s="54"/>
      <c r="L10" s="34"/>
      <c r="O10" s="42" t="s">
        <v>0</v>
      </c>
      <c r="P10" s="44">
        <f t="shared" ref="P10:P12" si="0">C10*E10*G10*I10</f>
        <v>14</v>
      </c>
      <c r="Q10" s="24"/>
      <c r="R10" s="34"/>
      <c r="S10" s="52"/>
    </row>
    <row r="11" spans="1:21" s="42" customFormat="1" ht="17.100000000000001" hidden="1" customHeight="1" x14ac:dyDescent="0.25">
      <c r="A11" s="68"/>
      <c r="B11" s="57" t="s">
        <v>61</v>
      </c>
      <c r="C11" s="33">
        <v>1</v>
      </c>
      <c r="D11" s="33" t="s">
        <v>54</v>
      </c>
      <c r="E11" s="53">
        <v>4</v>
      </c>
      <c r="F11" s="33" t="s">
        <v>54</v>
      </c>
      <c r="G11" s="53">
        <v>3</v>
      </c>
      <c r="H11" s="33" t="s">
        <v>54</v>
      </c>
      <c r="I11" s="53">
        <v>1</v>
      </c>
      <c r="J11" s="34"/>
      <c r="K11" s="54"/>
      <c r="L11" s="34"/>
      <c r="O11" s="42" t="s">
        <v>0</v>
      </c>
      <c r="P11" s="44">
        <f t="shared" si="0"/>
        <v>12</v>
      </c>
      <c r="Q11" s="24"/>
      <c r="R11" s="34"/>
      <c r="S11" s="52"/>
    </row>
    <row r="12" spans="1:21" s="42" customFormat="1" ht="17.100000000000001" hidden="1" customHeight="1" x14ac:dyDescent="0.25">
      <c r="A12" s="68"/>
      <c r="B12" s="57" t="s">
        <v>62</v>
      </c>
      <c r="C12" s="33">
        <v>1</v>
      </c>
      <c r="D12" s="33" t="s">
        <v>54</v>
      </c>
      <c r="E12" s="53">
        <v>5.5</v>
      </c>
      <c r="F12" s="33" t="s">
        <v>54</v>
      </c>
      <c r="G12" s="53">
        <v>3</v>
      </c>
      <c r="H12" s="33" t="s">
        <v>54</v>
      </c>
      <c r="I12" s="53">
        <v>1</v>
      </c>
      <c r="J12" s="34"/>
      <c r="K12" s="54"/>
      <c r="L12" s="34"/>
      <c r="O12" s="42" t="s">
        <v>0</v>
      </c>
      <c r="P12" s="45">
        <f t="shared" si="0"/>
        <v>16.5</v>
      </c>
      <c r="Q12" s="24"/>
      <c r="R12" s="34"/>
      <c r="S12" s="52"/>
    </row>
    <row r="13" spans="1:21" s="42" customFormat="1" ht="17.100000000000001" hidden="1" customHeight="1" x14ac:dyDescent="0.25">
      <c r="A13" s="68"/>
      <c r="B13" s="55"/>
      <c r="C13" s="34"/>
      <c r="D13" s="34"/>
      <c r="E13" s="54"/>
      <c r="F13" s="34"/>
      <c r="G13" s="54"/>
      <c r="H13" s="34"/>
      <c r="I13" s="54"/>
      <c r="J13" s="34"/>
      <c r="K13" s="54"/>
      <c r="L13" s="34"/>
      <c r="N13" s="44"/>
      <c r="O13" s="34"/>
      <c r="P13" s="56">
        <f>SUM(P8:P12)</f>
        <v>333.5</v>
      </c>
      <c r="Q13" s="24"/>
      <c r="R13" s="34"/>
      <c r="S13" s="52"/>
    </row>
    <row r="14" spans="1:21" s="42" customFormat="1" ht="17.100000000000001" customHeight="1" x14ac:dyDescent="0.25">
      <c r="A14" s="68"/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44"/>
      <c r="O14" s="44">
        <v>1513</v>
      </c>
      <c r="P14" s="47">
        <v>3176.25</v>
      </c>
      <c r="Q14" s="42" t="s">
        <v>59</v>
      </c>
      <c r="R14" s="42" t="s">
        <v>1</v>
      </c>
      <c r="S14" s="76">
        <f>O14*P14/1000</f>
        <v>4805.6662500000002</v>
      </c>
    </row>
    <row r="15" spans="1:21" s="42" customFormat="1" ht="17.100000000000001" customHeight="1" x14ac:dyDescent="0.25">
      <c r="A15" s="68">
        <v>2</v>
      </c>
      <c r="B15" s="94" t="s">
        <v>63</v>
      </c>
      <c r="C15" s="95"/>
      <c r="D15" s="95"/>
      <c r="E15" s="95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52"/>
      <c r="S15" s="52"/>
    </row>
    <row r="16" spans="1:21" s="42" customFormat="1" ht="17.100000000000001" hidden="1" customHeight="1" x14ac:dyDescent="0.25">
      <c r="A16" s="68"/>
      <c r="B16" s="60" t="s">
        <v>58</v>
      </c>
      <c r="C16" s="33">
        <v>3</v>
      </c>
      <c r="D16" s="33" t="s">
        <v>54</v>
      </c>
      <c r="E16" s="53">
        <v>19.25</v>
      </c>
      <c r="F16" s="33" t="s">
        <v>54</v>
      </c>
      <c r="G16" s="53">
        <v>2</v>
      </c>
      <c r="H16" s="33" t="s">
        <v>54</v>
      </c>
      <c r="I16" s="53">
        <v>0.5</v>
      </c>
      <c r="J16" s="34"/>
      <c r="K16" s="54"/>
      <c r="L16" s="34"/>
      <c r="O16" s="42" t="s">
        <v>0</v>
      </c>
      <c r="P16" s="44">
        <f>C16*E16*G16*I16</f>
        <v>57.75</v>
      </c>
      <c r="Q16" s="24"/>
      <c r="R16" s="34"/>
      <c r="S16" s="52"/>
    </row>
    <row r="17" spans="1:19" s="42" customFormat="1" ht="17.100000000000001" hidden="1" customHeight="1" x14ac:dyDescent="0.25">
      <c r="A17" s="68"/>
      <c r="B17" s="60" t="s">
        <v>60</v>
      </c>
      <c r="C17" s="33">
        <v>4</v>
      </c>
      <c r="D17" s="33" t="s">
        <v>54</v>
      </c>
      <c r="E17" s="53">
        <v>3.75</v>
      </c>
      <c r="F17" s="33" t="s">
        <v>54</v>
      </c>
      <c r="G17" s="53">
        <v>2</v>
      </c>
      <c r="H17" s="33" t="s">
        <v>54</v>
      </c>
      <c r="I17" s="53">
        <v>0.5</v>
      </c>
      <c r="J17" s="34"/>
      <c r="K17" s="54"/>
      <c r="L17" s="34"/>
      <c r="O17" s="42" t="s">
        <v>0</v>
      </c>
      <c r="P17" s="44">
        <f>C17*E17*G17*I17</f>
        <v>15</v>
      </c>
      <c r="Q17" s="24"/>
      <c r="R17" s="34"/>
      <c r="S17" s="52"/>
    </row>
    <row r="18" spans="1:19" s="42" customFormat="1" ht="17.100000000000001" hidden="1" customHeight="1" x14ac:dyDescent="0.25">
      <c r="A18" s="68"/>
      <c r="B18" s="60" t="s">
        <v>64</v>
      </c>
      <c r="C18" s="33">
        <v>2</v>
      </c>
      <c r="D18" s="33" t="s">
        <v>54</v>
      </c>
      <c r="E18" s="53">
        <v>1.75</v>
      </c>
      <c r="F18" s="33" t="s">
        <v>54</v>
      </c>
      <c r="G18" s="53">
        <v>2</v>
      </c>
      <c r="H18" s="33" t="s">
        <v>54</v>
      </c>
      <c r="I18" s="53">
        <v>0.5</v>
      </c>
      <c r="J18" s="34"/>
      <c r="K18" s="54"/>
      <c r="L18" s="34"/>
      <c r="O18" s="42" t="s">
        <v>0</v>
      </c>
      <c r="P18" s="44">
        <f t="shared" ref="P18:P20" si="1">C18*E18*G18*I18</f>
        <v>3.5</v>
      </c>
      <c r="Q18" s="24"/>
      <c r="R18" s="34"/>
      <c r="S18" s="52"/>
    </row>
    <row r="19" spans="1:19" s="42" customFormat="1" ht="17.100000000000001" hidden="1" customHeight="1" x14ac:dyDescent="0.25">
      <c r="A19" s="68"/>
      <c r="B19" s="60" t="s">
        <v>61</v>
      </c>
      <c r="C19" s="33">
        <v>1</v>
      </c>
      <c r="D19" s="33" t="s">
        <v>54</v>
      </c>
      <c r="E19" s="53">
        <v>4</v>
      </c>
      <c r="F19" s="33" t="s">
        <v>54</v>
      </c>
      <c r="G19" s="53">
        <v>3</v>
      </c>
      <c r="H19" s="33" t="s">
        <v>54</v>
      </c>
      <c r="I19" s="53">
        <v>0.5</v>
      </c>
      <c r="J19" s="34"/>
      <c r="K19" s="54"/>
      <c r="L19" s="34"/>
      <c r="O19" s="42" t="s">
        <v>0</v>
      </c>
      <c r="P19" s="44">
        <f t="shared" si="1"/>
        <v>6</v>
      </c>
      <c r="Q19" s="24"/>
      <c r="R19" s="34"/>
      <c r="S19" s="52"/>
    </row>
    <row r="20" spans="1:19" s="42" customFormat="1" ht="17.100000000000001" hidden="1" customHeight="1" x14ac:dyDescent="0.25">
      <c r="A20" s="68"/>
      <c r="B20" s="60" t="s">
        <v>62</v>
      </c>
      <c r="C20" s="33">
        <v>1</v>
      </c>
      <c r="D20" s="33" t="s">
        <v>54</v>
      </c>
      <c r="E20" s="53">
        <v>5.5</v>
      </c>
      <c r="F20" s="33" t="s">
        <v>54</v>
      </c>
      <c r="G20" s="53">
        <v>4.5</v>
      </c>
      <c r="H20" s="33" t="s">
        <v>54</v>
      </c>
      <c r="I20" s="53">
        <v>0.5</v>
      </c>
      <c r="J20" s="34"/>
      <c r="K20" s="54"/>
      <c r="L20" s="34"/>
      <c r="O20" s="42" t="s">
        <v>0</v>
      </c>
      <c r="P20" s="43">
        <f t="shared" si="1"/>
        <v>12.375</v>
      </c>
      <c r="Q20" s="24"/>
      <c r="R20" s="34"/>
      <c r="S20" s="52"/>
    </row>
    <row r="21" spans="1:19" s="42" customFormat="1" ht="17.100000000000001" hidden="1" customHeight="1" x14ac:dyDescent="0.25">
      <c r="A21" s="68"/>
      <c r="B21" s="60" t="s">
        <v>65</v>
      </c>
      <c r="C21" s="33">
        <v>3</v>
      </c>
      <c r="D21" s="33" t="s">
        <v>54</v>
      </c>
      <c r="E21" s="53">
        <v>4.62</v>
      </c>
      <c r="F21" s="33" t="s">
        <v>54</v>
      </c>
      <c r="G21" s="53">
        <v>4.62</v>
      </c>
      <c r="H21" s="33" t="s">
        <v>54</v>
      </c>
      <c r="I21" s="53">
        <v>0.33</v>
      </c>
      <c r="J21" s="34"/>
      <c r="K21" s="54"/>
      <c r="L21" s="34"/>
      <c r="O21" s="42" t="s">
        <v>0</v>
      </c>
      <c r="P21" s="43">
        <f t="shared" ref="P21:P22" si="2">C21*E21*G21*I21</f>
        <v>21.130955999999998</v>
      </c>
      <c r="Q21" s="24"/>
      <c r="R21" s="34"/>
      <c r="S21" s="52"/>
    </row>
    <row r="22" spans="1:19" s="42" customFormat="1" ht="17.100000000000001" hidden="1" customHeight="1" x14ac:dyDescent="0.25">
      <c r="A22" s="68"/>
      <c r="B22" s="60"/>
      <c r="C22" s="33">
        <v>1</v>
      </c>
      <c r="D22" s="33" t="s">
        <v>54</v>
      </c>
      <c r="E22" s="53">
        <v>15</v>
      </c>
      <c r="F22" s="33" t="s">
        <v>54</v>
      </c>
      <c r="G22" s="53">
        <v>5</v>
      </c>
      <c r="H22" s="33" t="s">
        <v>54</v>
      </c>
      <c r="I22" s="53">
        <v>0.33</v>
      </c>
      <c r="J22" s="34"/>
      <c r="K22" s="54"/>
      <c r="L22" s="34"/>
      <c r="O22" s="42" t="s">
        <v>0</v>
      </c>
      <c r="P22" s="45">
        <f t="shared" si="2"/>
        <v>24.75</v>
      </c>
      <c r="Q22" s="24"/>
      <c r="R22" s="34"/>
      <c r="S22" s="52"/>
    </row>
    <row r="23" spans="1:19" s="42" customFormat="1" ht="17.100000000000001" hidden="1" customHeight="1" x14ac:dyDescent="0.25">
      <c r="A23" s="68"/>
      <c r="B23" s="55"/>
      <c r="C23" s="34"/>
      <c r="D23" s="34"/>
      <c r="E23" s="54"/>
      <c r="F23" s="34"/>
      <c r="G23" s="54"/>
      <c r="H23" s="34"/>
      <c r="I23" s="54"/>
      <c r="J23" s="34"/>
      <c r="K23" s="54"/>
      <c r="L23" s="34"/>
      <c r="N23" s="44"/>
      <c r="O23" s="34"/>
      <c r="P23" s="56">
        <f>SUM(P16:P22)</f>
        <v>140.505956</v>
      </c>
      <c r="Q23" s="24"/>
      <c r="R23" s="34"/>
      <c r="S23" s="52"/>
    </row>
    <row r="24" spans="1:19" s="42" customFormat="1" ht="17.100000000000001" customHeight="1" x14ac:dyDescent="0.25">
      <c r="A24" s="68"/>
      <c r="B24" s="52"/>
      <c r="C24" s="52"/>
      <c r="D24" s="52"/>
      <c r="E24" s="52"/>
      <c r="F24" s="41"/>
      <c r="G24" s="52"/>
      <c r="H24" s="52"/>
      <c r="I24" s="52"/>
      <c r="J24" s="52"/>
      <c r="K24" s="52"/>
      <c r="L24" s="52"/>
      <c r="M24" s="52"/>
      <c r="N24" s="52"/>
      <c r="O24" s="44">
        <v>602</v>
      </c>
      <c r="P24" s="47">
        <v>8694.9500000000007</v>
      </c>
      <c r="Q24" s="42" t="s">
        <v>55</v>
      </c>
      <c r="R24" s="42" t="s">
        <v>1</v>
      </c>
      <c r="S24" s="76">
        <f>O24*P24/100</f>
        <v>52343.599000000002</v>
      </c>
    </row>
    <row r="25" spans="1:19" s="42" customFormat="1" ht="19.5" customHeight="1" x14ac:dyDescent="0.25">
      <c r="A25" s="68">
        <v>3</v>
      </c>
      <c r="B25" s="97" t="s">
        <v>66</v>
      </c>
      <c r="C25" s="97"/>
      <c r="D25" s="97"/>
      <c r="E25" s="97"/>
      <c r="F25" s="97"/>
      <c r="G25" s="97"/>
      <c r="H25" s="97"/>
      <c r="I25" s="97"/>
      <c r="J25" s="97"/>
      <c r="K25" s="97"/>
      <c r="L25" s="97"/>
      <c r="M25" s="97"/>
      <c r="N25" s="97"/>
      <c r="O25" s="97"/>
      <c r="P25" s="97"/>
      <c r="Q25" s="97"/>
      <c r="R25" s="97"/>
      <c r="S25" s="52"/>
    </row>
    <row r="26" spans="1:19" s="42" customFormat="1" ht="17.100000000000001" hidden="1" customHeight="1" x14ac:dyDescent="0.25">
      <c r="A26" s="68"/>
      <c r="B26" s="60" t="s">
        <v>58</v>
      </c>
      <c r="C26" s="33">
        <v>3</v>
      </c>
      <c r="D26" s="33" t="s">
        <v>54</v>
      </c>
      <c r="E26" s="53">
        <v>18.75</v>
      </c>
      <c r="F26" s="33" t="s">
        <v>54</v>
      </c>
      <c r="G26" s="53">
        <v>1.5</v>
      </c>
      <c r="H26" s="33" t="s">
        <v>54</v>
      </c>
      <c r="I26" s="53">
        <v>0.75</v>
      </c>
      <c r="J26" s="34"/>
      <c r="K26" s="54"/>
      <c r="L26" s="34"/>
      <c r="O26" s="42" t="s">
        <v>0</v>
      </c>
      <c r="P26" s="44">
        <f>C26*E26*G26*I26</f>
        <v>63.28125</v>
      </c>
      <c r="Q26" s="52"/>
      <c r="R26" s="52"/>
      <c r="S26" s="52"/>
    </row>
    <row r="27" spans="1:19" s="42" customFormat="1" ht="17.100000000000001" hidden="1" customHeight="1" x14ac:dyDescent="0.25">
      <c r="A27" s="68"/>
      <c r="B27" s="60" t="s">
        <v>60</v>
      </c>
      <c r="C27" s="33">
        <v>4</v>
      </c>
      <c r="D27" s="33" t="s">
        <v>54</v>
      </c>
      <c r="E27" s="53">
        <v>4.25</v>
      </c>
      <c r="F27" s="33" t="s">
        <v>54</v>
      </c>
      <c r="G27" s="53">
        <v>1.5</v>
      </c>
      <c r="H27" s="33" t="s">
        <v>54</v>
      </c>
      <c r="I27" s="53">
        <v>0.75</v>
      </c>
      <c r="J27" s="34"/>
      <c r="K27" s="54"/>
      <c r="L27" s="34"/>
      <c r="O27" s="42" t="s">
        <v>0</v>
      </c>
      <c r="P27" s="44">
        <f>C27*E27*G27*I27</f>
        <v>19.125</v>
      </c>
      <c r="Q27" s="52"/>
      <c r="R27" s="52"/>
      <c r="S27" s="52"/>
    </row>
    <row r="28" spans="1:19" s="42" customFormat="1" ht="24.75" hidden="1" customHeight="1" x14ac:dyDescent="0.25">
      <c r="A28" s="68"/>
      <c r="B28" s="61" t="s">
        <v>68</v>
      </c>
      <c r="C28" s="42">
        <v>3</v>
      </c>
      <c r="D28" s="42" t="s">
        <v>54</v>
      </c>
      <c r="E28" s="47">
        <v>18.25</v>
      </c>
      <c r="F28" s="42" t="s">
        <v>54</v>
      </c>
      <c r="G28" s="47">
        <v>1.1200000000000001</v>
      </c>
      <c r="H28" s="42" t="s">
        <v>54</v>
      </c>
      <c r="I28" s="47">
        <v>2</v>
      </c>
      <c r="J28" s="57"/>
      <c r="K28" s="58"/>
      <c r="L28" s="57"/>
      <c r="O28" s="42" t="s">
        <v>0</v>
      </c>
      <c r="P28" s="44">
        <f t="shared" ref="P28:P35" si="3">C28*E28*G28*I28</f>
        <v>122.64000000000001</v>
      </c>
      <c r="Q28" s="52"/>
      <c r="R28" s="52"/>
      <c r="S28" s="52"/>
    </row>
    <row r="29" spans="1:19" s="42" customFormat="1" ht="17.100000000000001" hidden="1" customHeight="1" x14ac:dyDescent="0.25">
      <c r="A29" s="68"/>
      <c r="B29" s="60"/>
      <c r="C29" s="33"/>
      <c r="D29" s="33"/>
      <c r="E29" s="53"/>
      <c r="F29" s="33"/>
      <c r="G29" s="53"/>
      <c r="H29" s="33"/>
      <c r="I29" s="53"/>
      <c r="J29" s="34"/>
      <c r="K29" s="54"/>
      <c r="L29" s="34"/>
      <c r="P29" s="44"/>
      <c r="Q29" s="52"/>
      <c r="R29" s="52"/>
      <c r="S29" s="37" t="s">
        <v>67</v>
      </c>
    </row>
    <row r="30" spans="1:19" s="42" customFormat="1" ht="17.100000000000001" hidden="1" customHeight="1" x14ac:dyDescent="0.25">
      <c r="A30" s="67" t="s">
        <v>2</v>
      </c>
      <c r="B30" s="89" t="s">
        <v>3</v>
      </c>
      <c r="C30" s="89"/>
      <c r="D30" s="89"/>
      <c r="E30" s="89"/>
      <c r="F30" s="89"/>
      <c r="G30" s="89"/>
      <c r="H30" s="89"/>
      <c r="I30" s="89"/>
      <c r="J30" s="89"/>
      <c r="K30" s="89"/>
      <c r="L30" s="89"/>
      <c r="M30" s="89"/>
      <c r="N30" s="89"/>
      <c r="O30" s="51" t="s">
        <v>4</v>
      </c>
      <c r="P30" s="51" t="s">
        <v>5</v>
      </c>
      <c r="Q30" s="51" t="s">
        <v>6</v>
      </c>
      <c r="R30" s="89" t="s">
        <v>7</v>
      </c>
      <c r="S30" s="89"/>
    </row>
    <row r="31" spans="1:19" s="42" customFormat="1" ht="17.100000000000001" hidden="1" customHeight="1" x14ac:dyDescent="0.25">
      <c r="A31" s="69"/>
      <c r="B31" s="60" t="s">
        <v>58</v>
      </c>
      <c r="C31" s="33">
        <v>4</v>
      </c>
      <c r="D31" s="33" t="s">
        <v>54</v>
      </c>
      <c r="E31" s="53">
        <v>4.62</v>
      </c>
      <c r="F31" s="33" t="s">
        <v>54</v>
      </c>
      <c r="G31" s="53">
        <v>1.1200000000000001</v>
      </c>
      <c r="H31" s="33" t="s">
        <v>54</v>
      </c>
      <c r="I31" s="53">
        <v>2</v>
      </c>
      <c r="J31" s="34"/>
      <c r="K31" s="54"/>
      <c r="L31" s="34"/>
      <c r="O31" s="42" t="s">
        <v>0</v>
      </c>
      <c r="P31" s="44">
        <f>C31*E31*G31*I31</f>
        <v>41.395200000000003</v>
      </c>
      <c r="Q31" s="37"/>
      <c r="R31" s="37"/>
      <c r="S31" s="37"/>
    </row>
    <row r="32" spans="1:19" s="42" customFormat="1" ht="17.100000000000001" hidden="1" customHeight="1" x14ac:dyDescent="0.25">
      <c r="A32" s="69"/>
      <c r="B32" s="60" t="s">
        <v>60</v>
      </c>
      <c r="C32" s="33">
        <v>2</v>
      </c>
      <c r="D32" s="33" t="s">
        <v>54</v>
      </c>
      <c r="E32" s="53">
        <v>2.62</v>
      </c>
      <c r="F32" s="33" t="s">
        <v>54</v>
      </c>
      <c r="G32" s="53">
        <v>1.1200000000000001</v>
      </c>
      <c r="H32" s="33" t="s">
        <v>54</v>
      </c>
      <c r="I32" s="53">
        <v>2</v>
      </c>
      <c r="J32" s="34"/>
      <c r="K32" s="54"/>
      <c r="L32" s="34"/>
      <c r="O32" s="42" t="s">
        <v>0</v>
      </c>
      <c r="P32" s="44">
        <f>C32*E32*G32*I32</f>
        <v>11.737600000000002</v>
      </c>
      <c r="Q32" s="37"/>
      <c r="R32" s="37"/>
      <c r="S32" s="37"/>
    </row>
    <row r="33" spans="1:20" s="42" customFormat="1" ht="17.100000000000001" hidden="1" customHeight="1" x14ac:dyDescent="0.25">
      <c r="A33" s="68"/>
      <c r="B33" s="60" t="s">
        <v>61</v>
      </c>
      <c r="C33" s="33">
        <v>1</v>
      </c>
      <c r="D33" s="33" t="s">
        <v>54</v>
      </c>
      <c r="E33" s="53">
        <v>4</v>
      </c>
      <c r="F33" s="33" t="s">
        <v>54</v>
      </c>
      <c r="G33" s="96" t="s">
        <v>69</v>
      </c>
      <c r="H33" s="96"/>
      <c r="I33" s="53" t="s">
        <v>70</v>
      </c>
      <c r="J33" s="34"/>
      <c r="K33" s="54"/>
      <c r="L33" s="34"/>
      <c r="O33" s="42" t="s">
        <v>0</v>
      </c>
      <c r="P33" s="44">
        <f>(3+2+1)*5*4*1</f>
        <v>120</v>
      </c>
      <c r="Q33" s="52"/>
      <c r="R33" s="52"/>
      <c r="S33" s="52"/>
    </row>
    <row r="34" spans="1:20" s="42" customFormat="1" ht="17.100000000000001" hidden="1" customHeight="1" x14ac:dyDescent="0.25">
      <c r="A34" s="68"/>
      <c r="B34" s="60" t="s">
        <v>71</v>
      </c>
      <c r="C34" s="33">
        <v>2</v>
      </c>
      <c r="D34" s="33" t="s">
        <v>54</v>
      </c>
      <c r="E34" s="53">
        <v>5.5</v>
      </c>
      <c r="F34" s="33" t="s">
        <v>54</v>
      </c>
      <c r="G34" s="53">
        <v>0.75</v>
      </c>
      <c r="H34" s="33" t="s">
        <v>54</v>
      </c>
      <c r="I34" s="53">
        <v>4</v>
      </c>
      <c r="J34" s="34"/>
      <c r="K34" s="54"/>
      <c r="L34" s="34"/>
      <c r="O34" s="42" t="s">
        <v>0</v>
      </c>
      <c r="P34" s="43">
        <f t="shared" si="3"/>
        <v>33</v>
      </c>
      <c r="Q34" s="52"/>
      <c r="R34" s="52"/>
      <c r="S34" s="52"/>
    </row>
    <row r="35" spans="1:20" s="42" customFormat="1" ht="17.100000000000001" hidden="1" customHeight="1" x14ac:dyDescent="0.25">
      <c r="A35" s="68"/>
      <c r="B35" s="60" t="s">
        <v>72</v>
      </c>
      <c r="C35" s="33">
        <v>2</v>
      </c>
      <c r="D35" s="33" t="s">
        <v>54</v>
      </c>
      <c r="E35" s="53">
        <v>3</v>
      </c>
      <c r="F35" s="33" t="s">
        <v>54</v>
      </c>
      <c r="G35" s="53">
        <v>0.75</v>
      </c>
      <c r="H35" s="33" t="s">
        <v>54</v>
      </c>
      <c r="I35" s="53">
        <v>4</v>
      </c>
      <c r="J35" s="34"/>
      <c r="K35" s="54"/>
      <c r="L35" s="34"/>
      <c r="O35" s="42" t="s">
        <v>0</v>
      </c>
      <c r="P35" s="45">
        <f t="shared" si="3"/>
        <v>18</v>
      </c>
      <c r="Q35" s="52"/>
      <c r="R35" s="52"/>
      <c r="S35" s="52"/>
    </row>
    <row r="36" spans="1:20" s="42" customFormat="1" ht="17.100000000000001" hidden="1" customHeight="1" x14ac:dyDescent="0.25">
      <c r="A36" s="68"/>
      <c r="B36" s="55"/>
      <c r="C36" s="34"/>
      <c r="D36" s="34"/>
      <c r="E36" s="54"/>
      <c r="F36" s="34"/>
      <c r="G36" s="54"/>
      <c r="H36" s="34"/>
      <c r="I36" s="54"/>
      <c r="J36" s="34"/>
      <c r="K36" s="54"/>
      <c r="L36" s="34"/>
      <c r="N36" s="44"/>
      <c r="O36" s="34"/>
      <c r="P36" s="56">
        <f>SUM(P31:P35,P26:P28)</f>
        <v>429.17904999999996</v>
      </c>
      <c r="Q36" s="52"/>
      <c r="R36" s="52"/>
      <c r="S36" s="52"/>
    </row>
    <row r="37" spans="1:20" s="42" customFormat="1" ht="17.100000000000001" customHeight="1" x14ac:dyDescent="0.25">
      <c r="A37" s="68"/>
      <c r="B37" s="52"/>
      <c r="C37" s="52"/>
      <c r="D37" s="52"/>
      <c r="E37" s="52"/>
      <c r="F37" s="41"/>
      <c r="G37" s="52"/>
      <c r="H37" s="52"/>
      <c r="I37" s="52"/>
      <c r="J37" s="52"/>
      <c r="K37" s="52"/>
      <c r="L37" s="52"/>
      <c r="M37" s="52"/>
      <c r="N37" s="52"/>
      <c r="O37" s="44">
        <v>1206</v>
      </c>
      <c r="P37" s="47">
        <v>11948.36</v>
      </c>
      <c r="Q37" s="42" t="s">
        <v>55</v>
      </c>
      <c r="R37" s="42" t="s">
        <v>1</v>
      </c>
      <c r="S37" s="76">
        <f>O37*P37/100</f>
        <v>144097.22159999999</v>
      </c>
      <c r="T37" s="46">
        <v>109208</v>
      </c>
    </row>
    <row r="38" spans="1:20" s="42" customFormat="1" ht="59.25" customHeight="1" x14ac:dyDescent="0.25">
      <c r="A38" s="68">
        <v>4</v>
      </c>
      <c r="B38" s="85" t="s">
        <v>73</v>
      </c>
      <c r="C38" s="85"/>
      <c r="D38" s="85"/>
      <c r="E38" s="85"/>
      <c r="F38" s="85"/>
      <c r="G38" s="85"/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52"/>
      <c r="S38" s="52"/>
    </row>
    <row r="39" spans="1:20" s="42" customFormat="1" ht="17.100000000000001" hidden="1" customHeight="1" x14ac:dyDescent="0.25">
      <c r="A39" s="68"/>
      <c r="B39" s="60" t="s">
        <v>74</v>
      </c>
      <c r="C39" s="33">
        <v>1</v>
      </c>
      <c r="D39" s="33" t="s">
        <v>54</v>
      </c>
      <c r="E39" s="53">
        <v>45.5</v>
      </c>
      <c r="F39" s="33" t="s">
        <v>54</v>
      </c>
      <c r="G39" s="53">
        <v>42.25</v>
      </c>
      <c r="H39" s="33" t="s">
        <v>54</v>
      </c>
      <c r="I39" s="53">
        <v>0.5</v>
      </c>
      <c r="J39" s="34"/>
      <c r="K39" s="54"/>
      <c r="L39" s="34"/>
      <c r="O39" s="42" t="s">
        <v>0</v>
      </c>
      <c r="P39" s="44">
        <f>C39*E39*G39*I39</f>
        <v>961.1875</v>
      </c>
      <c r="Q39" s="52"/>
      <c r="R39" s="52"/>
      <c r="S39" s="52"/>
    </row>
    <row r="40" spans="1:20" s="42" customFormat="1" ht="17.100000000000001" hidden="1" customHeight="1" x14ac:dyDescent="0.25">
      <c r="A40" s="68"/>
      <c r="B40" s="60" t="s">
        <v>75</v>
      </c>
      <c r="C40" s="33">
        <v>3</v>
      </c>
      <c r="D40" s="33" t="s">
        <v>54</v>
      </c>
      <c r="E40" s="53">
        <v>32.25</v>
      </c>
      <c r="F40" s="33" t="s">
        <v>54</v>
      </c>
      <c r="G40" s="53">
        <v>0.75</v>
      </c>
      <c r="H40" s="33" t="s">
        <v>54</v>
      </c>
      <c r="I40" s="53">
        <v>2</v>
      </c>
      <c r="J40" s="34"/>
      <c r="K40" s="54"/>
      <c r="L40" s="34"/>
      <c r="O40" s="42" t="s">
        <v>0</v>
      </c>
      <c r="P40" s="44">
        <f>C40*E40*G40*I40</f>
        <v>145.125</v>
      </c>
      <c r="Q40" s="52"/>
      <c r="R40" s="52"/>
      <c r="S40" s="52"/>
    </row>
    <row r="41" spans="1:20" s="42" customFormat="1" ht="17.100000000000001" hidden="1" customHeight="1" x14ac:dyDescent="0.25">
      <c r="A41" s="68"/>
      <c r="B41" s="60" t="s">
        <v>76</v>
      </c>
      <c r="C41" s="33">
        <v>3</v>
      </c>
      <c r="D41" s="33" t="s">
        <v>54</v>
      </c>
      <c r="E41" s="53">
        <v>18</v>
      </c>
      <c r="F41" s="33" t="s">
        <v>54</v>
      </c>
      <c r="G41" s="53">
        <v>1.1200000000000001</v>
      </c>
      <c r="H41" s="33" t="s">
        <v>54</v>
      </c>
      <c r="I41" s="53">
        <v>0.5</v>
      </c>
      <c r="J41" s="34"/>
      <c r="K41" s="54"/>
      <c r="L41" s="34"/>
      <c r="O41" s="42" t="s">
        <v>0</v>
      </c>
      <c r="P41" s="44">
        <f t="shared" ref="P41" si="4">C41*E41*G41*I41</f>
        <v>30.240000000000002</v>
      </c>
      <c r="Q41" s="52"/>
      <c r="R41" s="52"/>
      <c r="S41" s="52"/>
    </row>
    <row r="42" spans="1:20" s="42" customFormat="1" ht="17.100000000000001" hidden="1" customHeight="1" x14ac:dyDescent="0.25">
      <c r="A42" s="68"/>
      <c r="B42" s="60" t="s">
        <v>60</v>
      </c>
      <c r="C42" s="33">
        <v>4</v>
      </c>
      <c r="D42" s="33" t="s">
        <v>54</v>
      </c>
      <c r="E42" s="53">
        <v>4.62</v>
      </c>
      <c r="F42" s="33" t="s">
        <v>54</v>
      </c>
      <c r="G42" s="53">
        <v>1.1200000000000001</v>
      </c>
      <c r="H42" s="33" t="s">
        <v>54</v>
      </c>
      <c r="I42" s="53">
        <v>0.5</v>
      </c>
      <c r="J42" s="34"/>
      <c r="K42" s="54"/>
      <c r="L42" s="34"/>
      <c r="O42" s="42" t="s">
        <v>0</v>
      </c>
      <c r="P42" s="44">
        <f>C42*E42*G42*I42</f>
        <v>10.348800000000001</v>
      </c>
      <c r="Q42" s="52"/>
      <c r="R42" s="52"/>
      <c r="S42" s="52"/>
    </row>
    <row r="43" spans="1:20" s="42" customFormat="1" ht="17.100000000000001" hidden="1" customHeight="1" x14ac:dyDescent="0.25">
      <c r="A43" s="68"/>
      <c r="B43" s="60" t="s">
        <v>64</v>
      </c>
      <c r="C43" s="33">
        <v>2</v>
      </c>
      <c r="D43" s="33" t="s">
        <v>54</v>
      </c>
      <c r="E43" s="53">
        <v>2.62</v>
      </c>
      <c r="F43" s="33" t="s">
        <v>54</v>
      </c>
      <c r="G43" s="53">
        <v>1.1200000000000001</v>
      </c>
      <c r="H43" s="33" t="s">
        <v>54</v>
      </c>
      <c r="I43" s="53">
        <v>0.5</v>
      </c>
      <c r="J43" s="34"/>
      <c r="K43" s="54"/>
      <c r="L43" s="34"/>
      <c r="O43" s="42" t="s">
        <v>0</v>
      </c>
      <c r="P43" s="44">
        <f>C43*E43*G43*I43</f>
        <v>2.9344000000000006</v>
      </c>
      <c r="Q43" s="52"/>
      <c r="R43" s="52"/>
      <c r="S43" s="52"/>
    </row>
    <row r="44" spans="1:20" s="42" customFormat="1" ht="17.100000000000001" hidden="1" customHeight="1" x14ac:dyDescent="0.25">
      <c r="A44" s="68"/>
      <c r="B44" s="60" t="s">
        <v>77</v>
      </c>
      <c r="C44" s="33">
        <v>1</v>
      </c>
      <c r="D44" s="33" t="s">
        <v>54</v>
      </c>
      <c r="E44" s="53">
        <v>5.5</v>
      </c>
      <c r="F44" s="33" t="s">
        <v>54</v>
      </c>
      <c r="G44" s="53">
        <v>4.5</v>
      </c>
      <c r="H44" s="33" t="s">
        <v>54</v>
      </c>
      <c r="I44" s="53">
        <v>0.33</v>
      </c>
      <c r="J44" s="34"/>
      <c r="K44" s="54"/>
      <c r="L44" s="34"/>
      <c r="O44" s="42" t="s">
        <v>0</v>
      </c>
      <c r="P44" s="44">
        <f t="shared" ref="P44:P46" si="5">C44*E44*G44*I44</f>
        <v>8.1675000000000004</v>
      </c>
      <c r="Q44" s="52"/>
      <c r="R44" s="52"/>
      <c r="S44" s="52"/>
    </row>
    <row r="45" spans="1:20" s="42" customFormat="1" ht="17.100000000000001" hidden="1" customHeight="1" x14ac:dyDescent="0.25">
      <c r="A45" s="68"/>
      <c r="B45" s="60" t="s">
        <v>78</v>
      </c>
      <c r="C45" s="33">
        <v>1</v>
      </c>
      <c r="D45" s="33" t="s">
        <v>54</v>
      </c>
      <c r="E45" s="53">
        <v>20</v>
      </c>
      <c r="F45" s="33" t="s">
        <v>54</v>
      </c>
      <c r="G45" s="53">
        <v>7.5</v>
      </c>
      <c r="H45" s="33" t="s">
        <v>54</v>
      </c>
      <c r="I45" s="53">
        <v>0.42</v>
      </c>
      <c r="J45" s="34"/>
      <c r="K45" s="54"/>
      <c r="L45" s="34"/>
      <c r="O45" s="42" t="s">
        <v>0</v>
      </c>
      <c r="P45" s="43">
        <f t="shared" si="5"/>
        <v>63</v>
      </c>
      <c r="Q45" s="52"/>
      <c r="R45" s="52"/>
      <c r="S45" s="52"/>
    </row>
    <row r="46" spans="1:20" s="42" customFormat="1" ht="17.100000000000001" hidden="1" customHeight="1" x14ac:dyDescent="0.25">
      <c r="A46" s="68"/>
      <c r="B46" s="60" t="s">
        <v>79</v>
      </c>
      <c r="C46" s="33">
        <v>2</v>
      </c>
      <c r="D46" s="33" t="s">
        <v>54</v>
      </c>
      <c r="E46" s="53">
        <v>20</v>
      </c>
      <c r="F46" s="33" t="s">
        <v>54</v>
      </c>
      <c r="G46" s="53">
        <v>0.75</v>
      </c>
      <c r="H46" s="33" t="s">
        <v>54</v>
      </c>
      <c r="I46" s="53">
        <v>0.75</v>
      </c>
      <c r="J46" s="34"/>
      <c r="K46" s="54"/>
      <c r="L46" s="34"/>
      <c r="O46" s="42" t="s">
        <v>0</v>
      </c>
      <c r="P46" s="45">
        <f t="shared" si="5"/>
        <v>22.5</v>
      </c>
      <c r="Q46" s="52"/>
      <c r="R46" s="52"/>
      <c r="S46" s="52"/>
    </row>
    <row r="47" spans="1:20" s="42" customFormat="1" ht="17.100000000000001" hidden="1" customHeight="1" x14ac:dyDescent="0.25">
      <c r="A47" s="68"/>
      <c r="B47" s="55"/>
      <c r="C47" s="34"/>
      <c r="D47" s="34"/>
      <c r="E47" s="54"/>
      <c r="F47" s="34"/>
      <c r="G47" s="54"/>
      <c r="H47" s="34"/>
      <c r="I47" s="54"/>
      <c r="J47" s="34"/>
      <c r="K47" s="54"/>
      <c r="L47" s="34"/>
      <c r="N47" s="44"/>
      <c r="O47" s="34"/>
      <c r="P47" s="56">
        <f>SUM(P39:P46)</f>
        <v>1243.5032000000001</v>
      </c>
      <c r="Q47" s="52"/>
      <c r="R47" s="52"/>
      <c r="S47" s="52"/>
    </row>
    <row r="48" spans="1:20" s="42" customFormat="1" ht="17.100000000000001" customHeight="1" x14ac:dyDescent="0.25">
      <c r="A48" s="68"/>
      <c r="B48" s="52"/>
      <c r="C48" s="52"/>
      <c r="D48" s="52"/>
      <c r="E48" s="52"/>
      <c r="F48" s="41"/>
      <c r="G48" s="52"/>
      <c r="H48" s="52"/>
      <c r="I48" s="52"/>
      <c r="J48" s="52"/>
      <c r="K48" s="52"/>
      <c r="L48" s="52"/>
      <c r="M48" s="52"/>
      <c r="N48" s="52"/>
      <c r="O48" s="44">
        <v>967</v>
      </c>
      <c r="P48" s="49">
        <v>337</v>
      </c>
      <c r="Q48" s="42" t="s">
        <v>80</v>
      </c>
      <c r="R48" s="42" t="s">
        <v>1</v>
      </c>
      <c r="S48" s="76">
        <f>O48*P48</f>
        <v>325879</v>
      </c>
    </row>
    <row r="49" spans="1:19" s="42" customFormat="1" ht="36" customHeight="1" x14ac:dyDescent="0.25">
      <c r="A49" s="68">
        <v>5</v>
      </c>
      <c r="B49" s="94" t="s">
        <v>81</v>
      </c>
      <c r="C49" s="94"/>
      <c r="D49" s="94"/>
      <c r="E49" s="94"/>
      <c r="F49" s="94"/>
      <c r="G49" s="94"/>
      <c r="H49" s="94"/>
      <c r="I49" s="94"/>
      <c r="J49" s="94"/>
      <c r="K49" s="94"/>
      <c r="L49" s="94"/>
      <c r="M49" s="94"/>
      <c r="N49" s="94"/>
      <c r="O49" s="94"/>
      <c r="P49" s="94"/>
      <c r="Q49" s="94"/>
      <c r="R49" s="52"/>
      <c r="S49" s="52"/>
    </row>
    <row r="50" spans="1:19" s="42" customFormat="1" ht="17.100000000000001" hidden="1" customHeight="1" x14ac:dyDescent="0.25">
      <c r="A50" s="68"/>
      <c r="B50" s="34"/>
      <c r="C50" s="34"/>
      <c r="D50" s="34"/>
      <c r="E50" s="59"/>
      <c r="F50" s="34"/>
      <c r="G50" s="54"/>
      <c r="H50" s="34"/>
      <c r="I50" s="55"/>
      <c r="J50" s="34"/>
      <c r="K50" s="34"/>
      <c r="L50" s="34"/>
      <c r="P50" s="47"/>
      <c r="Q50" s="24"/>
      <c r="R50" s="52"/>
      <c r="S50" s="52"/>
    </row>
    <row r="51" spans="1:19" s="42" customFormat="1" ht="17.100000000000001" customHeight="1" x14ac:dyDescent="0.25">
      <c r="A51" s="68"/>
      <c r="B51" s="34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49"/>
      <c r="O51" s="47">
        <v>38.851999999999997</v>
      </c>
      <c r="P51" s="47">
        <v>5001.7</v>
      </c>
      <c r="Q51" s="42" t="s">
        <v>82</v>
      </c>
      <c r="R51" s="42" t="s">
        <v>1</v>
      </c>
      <c r="S51" s="76">
        <f>O51*P51</f>
        <v>194326.04839999997</v>
      </c>
    </row>
    <row r="52" spans="1:19" s="42" customFormat="1" ht="33" customHeight="1" x14ac:dyDescent="0.25">
      <c r="A52" s="68">
        <v>6</v>
      </c>
      <c r="B52" s="82" t="s">
        <v>110</v>
      </c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  <c r="O52" s="82"/>
      <c r="P52" s="82"/>
      <c r="S52" s="76"/>
    </row>
    <row r="53" spans="1:19" s="42" customFormat="1" ht="17.100000000000001" customHeight="1" x14ac:dyDescent="0.25">
      <c r="A53" s="68"/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49"/>
      <c r="O53" s="47">
        <v>504</v>
      </c>
      <c r="P53" s="47">
        <v>1512</v>
      </c>
      <c r="Q53" s="42" t="s">
        <v>123</v>
      </c>
      <c r="R53" s="42" t="s">
        <v>1</v>
      </c>
      <c r="S53" s="76">
        <f>O53*P53/1000</f>
        <v>762.048</v>
      </c>
    </row>
    <row r="54" spans="1:19" s="42" customFormat="1" ht="14.25" customHeight="1" x14ac:dyDescent="0.25">
      <c r="A54" s="68">
        <v>7</v>
      </c>
      <c r="B54" s="85" t="s">
        <v>105</v>
      </c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5"/>
      <c r="Q54" s="85"/>
      <c r="R54" s="52"/>
      <c r="S54" s="52"/>
    </row>
    <row r="55" spans="1:19" s="42" customFormat="1" ht="16.5" customHeight="1" x14ac:dyDescent="0.25">
      <c r="A55" s="68"/>
      <c r="B55" s="52"/>
      <c r="C55" s="52"/>
      <c r="D55" s="52"/>
      <c r="E55" s="52"/>
      <c r="F55" s="41"/>
      <c r="G55" s="52"/>
      <c r="H55" s="52"/>
      <c r="I55" s="52"/>
      <c r="J55" s="52"/>
      <c r="K55" s="52"/>
      <c r="L55" s="52"/>
      <c r="M55" s="52"/>
      <c r="N55" s="52"/>
      <c r="O55" s="44">
        <v>1130</v>
      </c>
      <c r="P55" s="47">
        <v>1141.25</v>
      </c>
      <c r="Q55" s="42" t="s">
        <v>55</v>
      </c>
      <c r="R55" s="42" t="s">
        <v>1</v>
      </c>
      <c r="S55" s="76">
        <f>O55*P55/100</f>
        <v>12896.125</v>
      </c>
    </row>
    <row r="56" spans="1:19" s="42" customFormat="1" ht="30" customHeight="1" x14ac:dyDescent="0.25">
      <c r="A56" s="68">
        <v>8</v>
      </c>
      <c r="B56" s="85" t="s">
        <v>84</v>
      </c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5"/>
      <c r="Q56" s="85"/>
      <c r="R56" s="52"/>
      <c r="S56" s="52"/>
    </row>
    <row r="57" spans="1:19" s="42" customFormat="1" ht="15.75" hidden="1" customHeight="1" x14ac:dyDescent="0.25">
      <c r="A57" s="68"/>
      <c r="B57" s="60" t="s">
        <v>85</v>
      </c>
      <c r="C57" s="33">
        <v>3</v>
      </c>
      <c r="D57" s="33" t="s">
        <v>54</v>
      </c>
      <c r="E57" s="53">
        <v>23.75</v>
      </c>
      <c r="F57" s="33" t="s">
        <v>54</v>
      </c>
      <c r="G57" s="53">
        <v>0.75</v>
      </c>
      <c r="H57" s="33" t="s">
        <v>54</v>
      </c>
      <c r="I57" s="53">
        <v>8</v>
      </c>
      <c r="J57" s="34"/>
      <c r="K57" s="54"/>
      <c r="L57" s="34"/>
      <c r="O57" s="42" t="s">
        <v>0</v>
      </c>
      <c r="P57" s="44">
        <f t="shared" ref="P57:P60" si="6">C57*E57*G57*I57</f>
        <v>427.5</v>
      </c>
      <c r="Q57" s="52"/>
      <c r="R57" s="52"/>
      <c r="S57" s="52"/>
    </row>
    <row r="58" spans="1:19" s="42" customFormat="1" ht="17.100000000000001" hidden="1" customHeight="1" x14ac:dyDescent="0.25">
      <c r="A58" s="68"/>
      <c r="B58" s="60" t="s">
        <v>72</v>
      </c>
      <c r="C58" s="33">
        <v>4</v>
      </c>
      <c r="D58" s="33" t="s">
        <v>54</v>
      </c>
      <c r="E58" s="53">
        <v>5</v>
      </c>
      <c r="F58" s="33" t="s">
        <v>54</v>
      </c>
      <c r="G58" s="53">
        <v>0.75</v>
      </c>
      <c r="H58" s="33" t="s">
        <v>54</v>
      </c>
      <c r="I58" s="53">
        <v>8</v>
      </c>
      <c r="J58" s="34"/>
      <c r="K58" s="54"/>
      <c r="L58" s="34"/>
      <c r="O58" s="42" t="s">
        <v>0</v>
      </c>
      <c r="P58" s="44">
        <f t="shared" si="6"/>
        <v>120</v>
      </c>
      <c r="Q58" s="52"/>
      <c r="R58" s="52"/>
      <c r="S58" s="52"/>
    </row>
    <row r="59" spans="1:19" s="42" customFormat="1" ht="17.100000000000001" hidden="1" customHeight="1" x14ac:dyDescent="0.25">
      <c r="A59" s="68"/>
      <c r="B59" s="60" t="s">
        <v>86</v>
      </c>
      <c r="C59" s="33">
        <v>2</v>
      </c>
      <c r="D59" s="33" t="s">
        <v>54</v>
      </c>
      <c r="E59" s="53">
        <v>3</v>
      </c>
      <c r="F59" s="33" t="s">
        <v>54</v>
      </c>
      <c r="G59" s="53">
        <v>0.75</v>
      </c>
      <c r="H59" s="33" t="s">
        <v>54</v>
      </c>
      <c r="I59" s="53">
        <v>6.5</v>
      </c>
      <c r="J59" s="34"/>
      <c r="K59" s="54"/>
      <c r="L59" s="34"/>
      <c r="O59" s="42" t="s">
        <v>0</v>
      </c>
      <c r="P59" s="44">
        <f t="shared" si="6"/>
        <v>29.25</v>
      </c>
      <c r="Q59" s="52"/>
      <c r="R59" s="52"/>
      <c r="S59" s="52"/>
    </row>
    <row r="60" spans="1:19" s="42" customFormat="1" ht="17.100000000000001" hidden="1" customHeight="1" x14ac:dyDescent="0.25">
      <c r="A60" s="68"/>
      <c r="B60" s="60" t="s">
        <v>87</v>
      </c>
      <c r="C60" s="33">
        <v>1</v>
      </c>
      <c r="D60" s="33" t="s">
        <v>54</v>
      </c>
      <c r="E60" s="53">
        <v>42.25</v>
      </c>
      <c r="F60" s="33" t="s">
        <v>54</v>
      </c>
      <c r="G60" s="53">
        <v>1.1200000000000001</v>
      </c>
      <c r="H60" s="33" t="s">
        <v>54</v>
      </c>
      <c r="I60" s="53">
        <v>1</v>
      </c>
      <c r="J60" s="34"/>
      <c r="K60" s="54"/>
      <c r="L60" s="34"/>
      <c r="O60" s="42" t="s">
        <v>0</v>
      </c>
      <c r="P60" s="45">
        <f t="shared" si="6"/>
        <v>47.320000000000007</v>
      </c>
      <c r="Q60" s="52"/>
      <c r="R60" s="52"/>
      <c r="S60" s="52"/>
    </row>
    <row r="61" spans="1:19" s="42" customFormat="1" ht="17.100000000000001" hidden="1" customHeight="1" x14ac:dyDescent="0.25">
      <c r="A61" s="68"/>
      <c r="B61" s="52"/>
      <c r="C61" s="52"/>
      <c r="D61" s="52"/>
      <c r="E61" s="52"/>
      <c r="F61" s="41"/>
      <c r="G61" s="52"/>
      <c r="H61" s="52"/>
      <c r="I61" s="52"/>
      <c r="J61" s="52"/>
      <c r="K61" s="52"/>
      <c r="L61" s="52"/>
      <c r="M61" s="52"/>
      <c r="N61" s="52"/>
      <c r="O61" s="52"/>
      <c r="P61" s="43">
        <f>SUM(P57:P60)</f>
        <v>624.07000000000005</v>
      </c>
      <c r="Q61" s="52"/>
      <c r="R61" s="52"/>
      <c r="S61" s="52"/>
    </row>
    <row r="62" spans="1:19" s="42" customFormat="1" ht="17.100000000000001" customHeight="1" x14ac:dyDescent="0.25">
      <c r="A62" s="68"/>
      <c r="B62" s="52"/>
      <c r="C62" s="52"/>
      <c r="D62" s="52"/>
      <c r="E62" s="52"/>
      <c r="F62" s="41"/>
      <c r="G62" s="52"/>
      <c r="H62" s="52"/>
      <c r="I62" s="52"/>
      <c r="J62" s="52"/>
      <c r="K62" s="52"/>
      <c r="L62" s="52"/>
      <c r="M62" s="52"/>
      <c r="N62" s="52"/>
      <c r="O62" s="44">
        <v>1275</v>
      </c>
      <c r="P62" s="47">
        <v>12674.36</v>
      </c>
      <c r="Q62" s="42" t="s">
        <v>55</v>
      </c>
      <c r="R62" s="42" t="s">
        <v>1</v>
      </c>
      <c r="S62" s="76">
        <f>O62*P62/100</f>
        <v>161598.09</v>
      </c>
    </row>
    <row r="63" spans="1:19" s="42" customFormat="1" ht="48" customHeight="1" x14ac:dyDescent="0.25">
      <c r="A63" s="68">
        <v>9</v>
      </c>
      <c r="B63" s="84" t="s">
        <v>97</v>
      </c>
      <c r="C63" s="84"/>
      <c r="D63" s="84"/>
      <c r="E63" s="84"/>
      <c r="F63" s="84"/>
      <c r="G63" s="84"/>
      <c r="H63" s="84"/>
      <c r="I63" s="84"/>
      <c r="J63" s="84"/>
      <c r="K63" s="84"/>
      <c r="L63" s="84"/>
      <c r="M63" s="84"/>
      <c r="N63" s="84"/>
      <c r="O63" s="84"/>
      <c r="P63" s="84"/>
      <c r="Q63" s="84"/>
      <c r="S63" s="76"/>
    </row>
    <row r="64" spans="1:19" s="42" customFormat="1" ht="17.100000000000001" customHeight="1" x14ac:dyDescent="0.25">
      <c r="A64" s="68"/>
      <c r="B64" s="52"/>
      <c r="C64" s="52"/>
      <c r="D64" s="52"/>
      <c r="E64" s="52"/>
      <c r="F64" s="41"/>
      <c r="G64" s="52"/>
      <c r="H64" s="52"/>
      <c r="I64" s="52"/>
      <c r="J64" s="52"/>
      <c r="K64" s="52"/>
      <c r="L64" s="52"/>
      <c r="M64" s="52"/>
      <c r="N64" s="52"/>
      <c r="O64" s="44">
        <v>91</v>
      </c>
      <c r="P64" s="47">
        <v>228.9</v>
      </c>
      <c r="Q64" s="42" t="s">
        <v>106</v>
      </c>
      <c r="R64" s="42" t="s">
        <v>1</v>
      </c>
      <c r="S64" s="76">
        <f>O64*P64</f>
        <v>20829.900000000001</v>
      </c>
    </row>
    <row r="65" spans="1:19" s="42" customFormat="1" ht="43.5" customHeight="1" x14ac:dyDescent="0.25">
      <c r="A65" s="68">
        <v>10</v>
      </c>
      <c r="B65" s="84" t="s">
        <v>97</v>
      </c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Q65" s="84"/>
      <c r="S65" s="76"/>
    </row>
    <row r="66" spans="1:19" s="42" customFormat="1" ht="17.100000000000001" customHeight="1" x14ac:dyDescent="0.25">
      <c r="A66" s="68"/>
      <c r="B66" s="52"/>
      <c r="C66" s="52"/>
      <c r="D66" s="52"/>
      <c r="E66" s="52"/>
      <c r="F66" s="41"/>
      <c r="G66" s="52"/>
      <c r="H66" s="52"/>
      <c r="I66" s="52"/>
      <c r="J66" s="52"/>
      <c r="K66" s="52"/>
      <c r="L66" s="52"/>
      <c r="M66" s="52"/>
      <c r="N66" s="52"/>
      <c r="O66" s="44">
        <v>60</v>
      </c>
      <c r="P66" s="47">
        <v>240.5</v>
      </c>
      <c r="Q66" s="42" t="s">
        <v>106</v>
      </c>
      <c r="R66" s="42" t="s">
        <v>1</v>
      </c>
      <c r="S66" s="76">
        <f>O66*P66</f>
        <v>14430</v>
      </c>
    </row>
    <row r="67" spans="1:19" s="42" customFormat="1" ht="48" customHeight="1" x14ac:dyDescent="0.25">
      <c r="A67" s="68">
        <v>11</v>
      </c>
      <c r="B67" s="83" t="s">
        <v>111</v>
      </c>
      <c r="C67" s="83"/>
      <c r="D67" s="83"/>
      <c r="E67" s="83"/>
      <c r="F67" s="83"/>
      <c r="G67" s="83"/>
      <c r="H67" s="83"/>
      <c r="I67" s="83"/>
      <c r="J67" s="83"/>
      <c r="K67" s="83"/>
      <c r="L67" s="83"/>
      <c r="M67" s="83"/>
      <c r="N67" s="83"/>
      <c r="O67" s="83"/>
      <c r="P67" s="83"/>
      <c r="Q67" s="83"/>
      <c r="S67" s="76"/>
    </row>
    <row r="68" spans="1:19" s="42" customFormat="1" ht="17.100000000000001" customHeight="1" x14ac:dyDescent="0.25">
      <c r="A68" s="68"/>
      <c r="B68" s="52"/>
      <c r="C68" s="52"/>
      <c r="D68" s="52"/>
      <c r="E68" s="52"/>
      <c r="F68" s="41"/>
      <c r="G68" s="52"/>
      <c r="H68" s="52"/>
      <c r="I68" s="52"/>
      <c r="J68" s="52"/>
      <c r="K68" s="52"/>
      <c r="L68" s="52"/>
      <c r="M68" s="52"/>
      <c r="N68" s="52"/>
      <c r="O68" s="44">
        <v>32</v>
      </c>
      <c r="P68" s="47">
        <v>180.5</v>
      </c>
      <c r="Q68" s="42" t="s">
        <v>112</v>
      </c>
      <c r="R68" s="42" t="s">
        <v>1</v>
      </c>
      <c r="S68" s="76">
        <f>O68*P68</f>
        <v>5776</v>
      </c>
    </row>
    <row r="69" spans="1:19" s="62" customFormat="1" ht="30" customHeight="1" x14ac:dyDescent="0.25">
      <c r="A69" s="68">
        <v>12</v>
      </c>
      <c r="B69" s="83" t="s">
        <v>89</v>
      </c>
      <c r="C69" s="83"/>
      <c r="D69" s="83"/>
      <c r="E69" s="83"/>
      <c r="F69" s="83"/>
      <c r="G69" s="83"/>
      <c r="H69" s="83"/>
      <c r="I69" s="83"/>
      <c r="J69" s="83"/>
      <c r="K69" s="83"/>
      <c r="L69" s="83"/>
      <c r="M69" s="83"/>
      <c r="N69" s="83"/>
      <c r="O69" s="83"/>
      <c r="P69" s="68"/>
      <c r="Q69" s="68"/>
      <c r="R69" s="68"/>
      <c r="S69" s="68"/>
    </row>
    <row r="70" spans="1:19" s="62" customFormat="1" ht="17.100000000000001" hidden="1" customHeight="1" x14ac:dyDescent="0.25">
      <c r="A70" s="68"/>
      <c r="B70" s="66" t="s">
        <v>90</v>
      </c>
      <c r="C70" s="62">
        <v>3</v>
      </c>
      <c r="D70" s="62" t="s">
        <v>54</v>
      </c>
      <c r="E70" s="86" t="s">
        <v>91</v>
      </c>
      <c r="F70" s="86"/>
      <c r="G70" s="86"/>
      <c r="H70" s="86"/>
      <c r="I70" s="86"/>
      <c r="J70" s="65"/>
      <c r="K70" s="71"/>
      <c r="L70" s="65"/>
      <c r="O70" s="62" t="s">
        <v>0</v>
      </c>
      <c r="P70" s="72">
        <f>(5+5)*3*8*2</f>
        <v>480</v>
      </c>
      <c r="Q70" s="68"/>
      <c r="R70" s="68"/>
      <c r="S70" s="68"/>
    </row>
    <row r="71" spans="1:19" s="62" customFormat="1" ht="17.100000000000001" hidden="1" customHeight="1" x14ac:dyDescent="0.25">
      <c r="A71" s="68"/>
      <c r="B71" s="66" t="s">
        <v>83</v>
      </c>
      <c r="C71" s="62">
        <v>1</v>
      </c>
      <c r="D71" s="62" t="s">
        <v>54</v>
      </c>
      <c r="E71" s="63">
        <v>17.25</v>
      </c>
      <c r="F71" s="62" t="s">
        <v>54</v>
      </c>
      <c r="G71" s="63">
        <v>8</v>
      </c>
      <c r="I71" s="63"/>
      <c r="J71" s="65"/>
      <c r="K71" s="71"/>
      <c r="L71" s="65"/>
      <c r="O71" s="62" t="s">
        <v>0</v>
      </c>
      <c r="P71" s="73">
        <f>C71*E71*G71</f>
        <v>138</v>
      </c>
      <c r="Q71" s="68"/>
      <c r="R71" s="68"/>
      <c r="S71" s="68"/>
    </row>
    <row r="72" spans="1:19" s="62" customFormat="1" ht="17.100000000000001" hidden="1" customHeight="1" x14ac:dyDescent="0.25">
      <c r="A72" s="68"/>
      <c r="B72" s="68"/>
      <c r="C72" s="62">
        <v>1</v>
      </c>
      <c r="D72" s="62" t="s">
        <v>54</v>
      </c>
      <c r="E72" s="63">
        <v>17.25</v>
      </c>
      <c r="F72" s="62" t="s">
        <v>54</v>
      </c>
      <c r="G72" s="63">
        <v>6</v>
      </c>
      <c r="I72" s="63"/>
      <c r="J72" s="65"/>
      <c r="K72" s="71"/>
      <c r="L72" s="65"/>
      <c r="O72" s="62" t="s">
        <v>0</v>
      </c>
      <c r="P72" s="73">
        <f>C72*E72*G72</f>
        <v>103.5</v>
      </c>
      <c r="Q72" s="68"/>
      <c r="R72" s="68"/>
      <c r="S72" s="68"/>
    </row>
    <row r="73" spans="1:19" s="62" customFormat="1" ht="17.100000000000001" hidden="1" customHeight="1" x14ac:dyDescent="0.25">
      <c r="A73" s="68"/>
      <c r="B73" s="66" t="s">
        <v>88</v>
      </c>
      <c r="C73" s="62">
        <v>1</v>
      </c>
      <c r="D73" s="62" t="s">
        <v>54</v>
      </c>
      <c r="E73" s="87" t="s">
        <v>92</v>
      </c>
      <c r="F73" s="87"/>
      <c r="G73" s="87"/>
      <c r="H73" s="87"/>
      <c r="I73" s="87"/>
      <c r="J73" s="65"/>
      <c r="K73" s="71"/>
      <c r="L73" s="65"/>
      <c r="O73" s="62" t="s">
        <v>0</v>
      </c>
      <c r="P73" s="72">
        <f>(100+100+25.75)*1.75*2</f>
        <v>790.125</v>
      </c>
      <c r="Q73" s="68"/>
      <c r="R73" s="68"/>
      <c r="S73" s="68"/>
    </row>
    <row r="74" spans="1:19" s="62" customFormat="1" ht="17.100000000000001" hidden="1" customHeight="1" x14ac:dyDescent="0.25">
      <c r="A74" s="68"/>
      <c r="B74" s="66" t="s">
        <v>90</v>
      </c>
      <c r="C74" s="62">
        <v>2</v>
      </c>
      <c r="D74" s="62" t="s">
        <v>54</v>
      </c>
      <c r="E74" s="86" t="s">
        <v>93</v>
      </c>
      <c r="F74" s="86"/>
      <c r="G74" s="86"/>
      <c r="H74" s="86"/>
      <c r="I74" s="86"/>
      <c r="J74" s="65"/>
      <c r="K74" s="71"/>
      <c r="L74" s="65"/>
      <c r="O74" s="62" t="s">
        <v>0</v>
      </c>
      <c r="P74" s="72">
        <f>(4+5)*2*5*2</f>
        <v>180</v>
      </c>
      <c r="Q74" s="68"/>
      <c r="R74" s="68"/>
      <c r="S74" s="68"/>
    </row>
    <row r="75" spans="1:19" s="62" customFormat="1" ht="17.100000000000001" hidden="1" customHeight="1" x14ac:dyDescent="0.25">
      <c r="A75" s="68"/>
      <c r="B75" s="83" t="s">
        <v>94</v>
      </c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68"/>
      <c r="N75" s="68"/>
      <c r="O75" s="62" t="s">
        <v>0</v>
      </c>
      <c r="P75" s="74" t="e">
        <f>#REF!</f>
        <v>#REF!</v>
      </c>
      <c r="Q75" s="68"/>
      <c r="R75" s="68"/>
      <c r="S75" s="68"/>
    </row>
    <row r="76" spans="1:19" s="62" customFormat="1" ht="17.100000000000001" hidden="1" customHeight="1" x14ac:dyDescent="0.25">
      <c r="A76" s="68"/>
      <c r="B76" s="68"/>
      <c r="C76" s="68"/>
      <c r="D76" s="68"/>
      <c r="E76" s="68"/>
      <c r="F76" s="75"/>
      <c r="G76" s="68"/>
      <c r="H76" s="68"/>
      <c r="I76" s="68"/>
      <c r="J76" s="68"/>
      <c r="K76" s="68"/>
      <c r="L76" s="68"/>
      <c r="M76" s="68"/>
      <c r="N76" s="68"/>
      <c r="O76" s="68"/>
      <c r="P76" s="73" t="e">
        <f>SUM(P70:P75)</f>
        <v>#REF!</v>
      </c>
      <c r="Q76" s="68"/>
      <c r="R76" s="68"/>
      <c r="S76" s="68"/>
    </row>
    <row r="77" spans="1:19" s="62" customFormat="1" ht="17.100000000000001" customHeight="1" x14ac:dyDescent="0.25">
      <c r="A77" s="68"/>
      <c r="B77" s="68"/>
      <c r="C77" s="68"/>
      <c r="D77" s="68"/>
      <c r="E77" s="68"/>
      <c r="F77" s="75"/>
      <c r="G77" s="68"/>
      <c r="H77" s="68"/>
      <c r="I77" s="68"/>
      <c r="J77" s="68"/>
      <c r="K77" s="68"/>
      <c r="L77" s="68"/>
      <c r="M77" s="68"/>
      <c r="N77" s="68"/>
      <c r="O77" s="72">
        <v>1908</v>
      </c>
      <c r="P77" s="63">
        <v>2206.6</v>
      </c>
      <c r="Q77" s="62" t="s">
        <v>56</v>
      </c>
      <c r="R77" s="62" t="s">
        <v>1</v>
      </c>
      <c r="S77" s="77">
        <f>O77*P77/100</f>
        <v>42101.928</v>
      </c>
    </row>
    <row r="78" spans="1:19" s="62" customFormat="1" ht="24" customHeight="1" x14ac:dyDescent="0.25">
      <c r="A78" s="68">
        <v>13</v>
      </c>
      <c r="B78" s="83" t="s">
        <v>95</v>
      </c>
      <c r="C78" s="83"/>
      <c r="D78" s="83"/>
      <c r="E78" s="83"/>
      <c r="F78" s="83"/>
      <c r="G78" s="83"/>
      <c r="H78" s="83"/>
      <c r="I78" s="83"/>
      <c r="J78" s="83"/>
      <c r="K78" s="83"/>
      <c r="L78" s="83"/>
      <c r="M78" s="83"/>
      <c r="N78" s="83"/>
      <c r="O78" s="83"/>
      <c r="P78" s="68"/>
      <c r="Q78" s="68"/>
      <c r="R78" s="68"/>
      <c r="S78" s="68"/>
    </row>
    <row r="79" spans="1:19" s="42" customFormat="1" ht="17.100000000000001" customHeight="1" x14ac:dyDescent="0.25">
      <c r="A79" s="68"/>
      <c r="B79" s="52"/>
      <c r="C79" s="52"/>
      <c r="D79" s="52"/>
      <c r="E79" s="52"/>
      <c r="F79" s="41"/>
      <c r="G79" s="52"/>
      <c r="H79" s="52"/>
      <c r="I79" s="52"/>
      <c r="J79" s="52"/>
      <c r="K79" s="52"/>
      <c r="L79" s="52"/>
      <c r="M79" s="52"/>
      <c r="N79" s="52"/>
      <c r="O79" s="44">
        <v>1908</v>
      </c>
      <c r="P79" s="47">
        <v>2197.52</v>
      </c>
      <c r="Q79" s="42" t="s">
        <v>56</v>
      </c>
      <c r="R79" s="42" t="s">
        <v>1</v>
      </c>
      <c r="S79" s="76">
        <f>O79*P79/100</f>
        <v>41928.681600000004</v>
      </c>
    </row>
    <row r="80" spans="1:19" s="42" customFormat="1" ht="17.100000000000001" customHeight="1" x14ac:dyDescent="0.25">
      <c r="A80" s="68">
        <v>14</v>
      </c>
      <c r="B80" s="64" t="s">
        <v>113</v>
      </c>
      <c r="C80" s="52"/>
      <c r="D80" s="52"/>
      <c r="E80" s="52"/>
      <c r="F80" s="41"/>
      <c r="G80" s="52"/>
      <c r="H80" s="52"/>
      <c r="I80" s="52"/>
      <c r="J80" s="52"/>
      <c r="K80" s="52"/>
      <c r="L80" s="52"/>
      <c r="M80" s="52"/>
      <c r="N80" s="52"/>
      <c r="O80" s="44"/>
      <c r="P80" s="47"/>
      <c r="S80" s="76"/>
    </row>
    <row r="81" spans="1:20" s="42" customFormat="1" ht="17.100000000000001" customHeight="1" x14ac:dyDescent="0.25">
      <c r="A81" s="68"/>
      <c r="B81" s="52"/>
      <c r="C81" s="52"/>
      <c r="D81" s="52"/>
      <c r="E81" s="52"/>
      <c r="F81" s="41"/>
      <c r="G81" s="52"/>
      <c r="H81" s="52"/>
      <c r="I81" s="52"/>
      <c r="J81" s="52"/>
      <c r="K81" s="52"/>
      <c r="L81" s="52"/>
      <c r="M81" s="52"/>
      <c r="N81" s="52"/>
      <c r="O81" s="44">
        <v>913</v>
      </c>
      <c r="P81" s="47">
        <v>1213.58</v>
      </c>
      <c r="Q81" s="42" t="s">
        <v>56</v>
      </c>
      <c r="R81" s="42" t="s">
        <v>1</v>
      </c>
      <c r="S81" s="76">
        <f>O81*P81/100</f>
        <v>11079.9854</v>
      </c>
    </row>
    <row r="82" spans="1:20" s="42" customFormat="1" ht="34.5" customHeight="1" x14ac:dyDescent="0.25">
      <c r="A82" s="68">
        <v>15</v>
      </c>
      <c r="B82" s="83" t="s">
        <v>114</v>
      </c>
      <c r="C82" s="83"/>
      <c r="D82" s="83"/>
      <c r="E82" s="83"/>
      <c r="F82" s="83"/>
      <c r="G82" s="83"/>
      <c r="H82" s="83"/>
      <c r="I82" s="83"/>
      <c r="J82" s="83"/>
      <c r="K82" s="83"/>
      <c r="L82" s="83"/>
      <c r="M82" s="83"/>
      <c r="N82" s="83"/>
      <c r="O82" s="83"/>
      <c r="P82" s="83"/>
      <c r="Q82" s="83"/>
      <c r="S82" s="76"/>
    </row>
    <row r="83" spans="1:20" s="42" customFormat="1" ht="17.100000000000001" customHeight="1" x14ac:dyDescent="0.25">
      <c r="A83" s="68"/>
      <c r="B83" s="52"/>
      <c r="C83" s="52"/>
      <c r="D83" s="52"/>
      <c r="E83" s="52"/>
      <c r="F83" s="41"/>
      <c r="G83" s="52"/>
      <c r="H83" s="52"/>
      <c r="I83" s="52"/>
      <c r="J83" s="52"/>
      <c r="K83" s="52"/>
      <c r="L83" s="52"/>
      <c r="M83" s="52"/>
      <c r="N83" s="52"/>
      <c r="O83" s="44">
        <v>1070</v>
      </c>
      <c r="P83" s="47">
        <v>3275.5</v>
      </c>
      <c r="Q83" s="42" t="s">
        <v>56</v>
      </c>
      <c r="R83" s="42" t="s">
        <v>1</v>
      </c>
      <c r="S83" s="76">
        <f>O83*P83/100</f>
        <v>35047.85</v>
      </c>
    </row>
    <row r="84" spans="1:20" s="42" customFormat="1" ht="17.100000000000001" customHeight="1" x14ac:dyDescent="0.25">
      <c r="A84" s="68">
        <v>16</v>
      </c>
      <c r="B84" s="50" t="s">
        <v>109</v>
      </c>
      <c r="C84" s="52"/>
      <c r="D84" s="52"/>
      <c r="E84" s="52"/>
      <c r="F84" s="41"/>
      <c r="G84" s="52"/>
      <c r="H84" s="52"/>
      <c r="I84" s="52"/>
      <c r="J84" s="52"/>
      <c r="K84" s="52"/>
      <c r="L84" s="52"/>
      <c r="M84" s="52"/>
      <c r="N84" s="52"/>
      <c r="O84" s="44"/>
      <c r="P84" s="47"/>
      <c r="S84" s="76"/>
      <c r="T84" s="46"/>
    </row>
    <row r="85" spans="1:20" s="42" customFormat="1" ht="17.100000000000001" customHeight="1" x14ac:dyDescent="0.25">
      <c r="A85" s="68"/>
      <c r="B85" s="52"/>
      <c r="C85" s="52"/>
      <c r="D85" s="52"/>
      <c r="E85" s="52"/>
      <c r="F85" s="41"/>
      <c r="G85" s="52"/>
      <c r="H85" s="52"/>
      <c r="I85" s="52"/>
      <c r="J85" s="52"/>
      <c r="K85" s="52"/>
      <c r="L85" s="52"/>
      <c r="M85" s="52"/>
      <c r="N85" s="52"/>
      <c r="O85" s="44">
        <v>776</v>
      </c>
      <c r="P85" s="47">
        <v>1887.4</v>
      </c>
      <c r="Q85" s="42" t="s">
        <v>56</v>
      </c>
      <c r="R85" s="42" t="s">
        <v>1</v>
      </c>
      <c r="S85" s="76">
        <f>O85*P85/100</f>
        <v>14646.224000000002</v>
      </c>
      <c r="T85" s="46"/>
    </row>
    <row r="86" spans="1:20" s="42" customFormat="1" ht="34.5" customHeight="1" x14ac:dyDescent="0.25">
      <c r="A86" s="68">
        <v>17</v>
      </c>
      <c r="B86" s="83" t="s">
        <v>115</v>
      </c>
      <c r="C86" s="83"/>
      <c r="D86" s="83"/>
      <c r="E86" s="83"/>
      <c r="F86" s="83"/>
      <c r="G86" s="83"/>
      <c r="H86" s="83"/>
      <c r="I86" s="83"/>
      <c r="J86" s="83"/>
      <c r="K86" s="83"/>
      <c r="L86" s="83"/>
      <c r="M86" s="83"/>
      <c r="N86" s="83"/>
      <c r="O86" s="83"/>
      <c r="P86" s="83"/>
      <c r="Q86" s="83"/>
      <c r="S86" s="76"/>
    </row>
    <row r="87" spans="1:20" s="42" customFormat="1" ht="17.100000000000001" customHeight="1" x14ac:dyDescent="0.25">
      <c r="A87" s="68"/>
      <c r="B87" s="52"/>
      <c r="C87" s="52"/>
      <c r="D87" s="52"/>
      <c r="E87" s="52"/>
      <c r="F87" s="41"/>
      <c r="G87" s="52"/>
      <c r="H87" s="52"/>
      <c r="I87" s="52"/>
      <c r="J87" s="52"/>
      <c r="K87" s="52"/>
      <c r="L87" s="52"/>
      <c r="M87" s="52"/>
      <c r="N87" s="52"/>
      <c r="O87" s="44">
        <v>408</v>
      </c>
      <c r="P87" s="47">
        <v>4411.82</v>
      </c>
      <c r="Q87" s="42" t="s">
        <v>56</v>
      </c>
      <c r="R87" s="42" t="s">
        <v>1</v>
      </c>
      <c r="S87" s="76">
        <f>O87*P87/100</f>
        <v>18000.225599999998</v>
      </c>
    </row>
    <row r="88" spans="1:20" s="42" customFormat="1" ht="30" customHeight="1" x14ac:dyDescent="0.25">
      <c r="A88" s="68">
        <v>18</v>
      </c>
      <c r="B88" s="85" t="s">
        <v>96</v>
      </c>
      <c r="C88" s="85"/>
      <c r="D88" s="85"/>
      <c r="E88" s="85"/>
      <c r="F88" s="85"/>
      <c r="G88" s="85"/>
      <c r="H88" s="85"/>
      <c r="I88" s="85"/>
      <c r="J88" s="85"/>
      <c r="K88" s="85"/>
      <c r="L88" s="85"/>
      <c r="M88" s="85"/>
      <c r="N88" s="85"/>
      <c r="O88" s="85"/>
      <c r="P88" s="85"/>
      <c r="Q88" s="85"/>
      <c r="R88" s="52"/>
      <c r="S88" s="52"/>
    </row>
    <row r="89" spans="1:20" s="42" customFormat="1" ht="17.100000000000001" customHeight="1" x14ac:dyDescent="0.25">
      <c r="A89" s="68"/>
      <c r="B89" s="52"/>
      <c r="C89" s="52"/>
      <c r="D89" s="52"/>
      <c r="E89" s="52"/>
      <c r="F89" s="41"/>
      <c r="G89" s="52"/>
      <c r="H89" s="52"/>
      <c r="I89" s="52"/>
      <c r="J89" s="52"/>
      <c r="K89" s="52"/>
      <c r="L89" s="52"/>
      <c r="M89" s="52"/>
      <c r="N89" s="52"/>
      <c r="O89" s="44">
        <v>11</v>
      </c>
      <c r="P89" s="47">
        <v>14429.25</v>
      </c>
      <c r="Q89" s="42" t="s">
        <v>55</v>
      </c>
      <c r="R89" s="42" t="s">
        <v>1</v>
      </c>
      <c r="S89" s="76">
        <f>O89*P89/100</f>
        <v>1587.2175</v>
      </c>
    </row>
    <row r="90" spans="1:20" s="42" customFormat="1" ht="33" customHeight="1" x14ac:dyDescent="0.25">
      <c r="A90" s="68">
        <v>19</v>
      </c>
      <c r="B90" s="83" t="s">
        <v>116</v>
      </c>
      <c r="C90" s="83"/>
      <c r="D90" s="83"/>
      <c r="E90" s="83"/>
      <c r="F90" s="83"/>
      <c r="G90" s="83"/>
      <c r="H90" s="83"/>
      <c r="I90" s="83"/>
      <c r="J90" s="83"/>
      <c r="K90" s="83"/>
      <c r="L90" s="83"/>
      <c r="M90" s="83"/>
      <c r="N90" s="83"/>
      <c r="O90" s="83"/>
      <c r="P90" s="83"/>
      <c r="S90" s="76"/>
    </row>
    <row r="91" spans="1:20" s="42" customFormat="1" ht="17.100000000000001" customHeight="1" x14ac:dyDescent="0.25">
      <c r="A91" s="68"/>
      <c r="B91" s="52"/>
      <c r="C91" s="52"/>
      <c r="D91" s="52"/>
      <c r="E91" s="52"/>
      <c r="F91" s="41"/>
      <c r="G91" s="52"/>
      <c r="H91" s="52"/>
      <c r="I91" s="52"/>
      <c r="J91" s="52"/>
      <c r="K91" s="52"/>
      <c r="L91" s="52"/>
      <c r="M91" s="52"/>
      <c r="N91" s="52"/>
      <c r="O91" s="44">
        <v>33</v>
      </c>
      <c r="P91" s="47">
        <v>27678.86</v>
      </c>
      <c r="Q91" s="42" t="s">
        <v>55</v>
      </c>
      <c r="R91" s="42" t="s">
        <v>1</v>
      </c>
      <c r="S91" s="76">
        <f>O91*P91/100</f>
        <v>9134.0238000000008</v>
      </c>
    </row>
    <row r="92" spans="1:20" s="42" customFormat="1" ht="35.25" customHeight="1" x14ac:dyDescent="0.25">
      <c r="A92" s="68">
        <v>20</v>
      </c>
      <c r="B92" s="83" t="s">
        <v>117</v>
      </c>
      <c r="C92" s="83"/>
      <c r="D92" s="83"/>
      <c r="E92" s="83"/>
      <c r="F92" s="83"/>
      <c r="G92" s="83"/>
      <c r="H92" s="83"/>
      <c r="I92" s="83"/>
      <c r="J92" s="83"/>
      <c r="K92" s="83"/>
      <c r="L92" s="83"/>
      <c r="M92" s="83"/>
      <c r="N92" s="83"/>
      <c r="O92" s="83"/>
      <c r="P92" s="83"/>
      <c r="S92" s="76"/>
    </row>
    <row r="93" spans="1:20" s="42" customFormat="1" ht="17.100000000000001" customHeight="1" x14ac:dyDescent="0.25">
      <c r="A93" s="68"/>
      <c r="B93" s="52"/>
      <c r="C93" s="52"/>
      <c r="D93" s="52"/>
      <c r="E93" s="52"/>
      <c r="F93" s="41"/>
      <c r="G93" s="52"/>
      <c r="H93" s="52"/>
      <c r="I93" s="52"/>
      <c r="J93" s="52"/>
      <c r="K93" s="52"/>
      <c r="L93" s="52"/>
      <c r="M93" s="52"/>
      <c r="N93" s="52"/>
      <c r="O93" s="44">
        <v>230</v>
      </c>
      <c r="P93" s="47">
        <v>28253.61</v>
      </c>
      <c r="Q93" s="42" t="s">
        <v>55</v>
      </c>
      <c r="R93" s="42" t="s">
        <v>1</v>
      </c>
      <c r="S93" s="76">
        <f>O93*P93/100</f>
        <v>64983.303</v>
      </c>
    </row>
    <row r="94" spans="1:20" s="42" customFormat="1" ht="35.25" customHeight="1" x14ac:dyDescent="0.25">
      <c r="A94" s="68">
        <v>21</v>
      </c>
      <c r="B94" s="83" t="s">
        <v>118</v>
      </c>
      <c r="C94" s="83"/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S94" s="76"/>
    </row>
    <row r="95" spans="1:20" s="42" customFormat="1" ht="17.100000000000001" customHeight="1" x14ac:dyDescent="0.25">
      <c r="A95" s="68"/>
      <c r="B95" s="52"/>
      <c r="C95" s="52"/>
      <c r="D95" s="52"/>
      <c r="E95" s="52"/>
      <c r="F95" s="41"/>
      <c r="G95" s="52"/>
      <c r="H95" s="52"/>
      <c r="I95" s="52"/>
      <c r="J95" s="52"/>
      <c r="K95" s="52"/>
      <c r="L95" s="52"/>
      <c r="M95" s="52"/>
      <c r="N95" s="52"/>
      <c r="O95" s="44">
        <v>33</v>
      </c>
      <c r="P95" s="47">
        <v>27747.06</v>
      </c>
      <c r="Q95" s="42" t="s">
        <v>55</v>
      </c>
      <c r="R95" s="42" t="s">
        <v>1</v>
      </c>
      <c r="S95" s="76">
        <f>O95*P95/100</f>
        <v>9156.5298000000003</v>
      </c>
    </row>
    <row r="96" spans="1:20" s="42" customFormat="1" ht="17.100000000000001" customHeight="1" x14ac:dyDescent="0.25">
      <c r="A96" s="68">
        <v>22</v>
      </c>
      <c r="B96" s="50" t="s">
        <v>108</v>
      </c>
      <c r="C96" s="52"/>
      <c r="D96" s="52"/>
      <c r="E96" s="52"/>
      <c r="F96" s="41"/>
      <c r="G96" s="52"/>
      <c r="H96" s="52"/>
      <c r="I96" s="52"/>
      <c r="J96" s="52"/>
      <c r="K96" s="52"/>
      <c r="L96" s="52"/>
      <c r="M96" s="52"/>
      <c r="N96" s="52"/>
      <c r="O96" s="44"/>
      <c r="P96" s="47"/>
      <c r="S96" s="76"/>
      <c r="T96" s="46"/>
    </row>
    <row r="97" spans="1:21" s="42" customFormat="1" ht="17.100000000000001" customHeight="1" x14ac:dyDescent="0.25">
      <c r="A97" s="68"/>
      <c r="B97" s="52"/>
      <c r="C97" s="52"/>
      <c r="D97" s="52"/>
      <c r="E97" s="52"/>
      <c r="F97" s="41"/>
      <c r="G97" s="52"/>
      <c r="H97" s="52"/>
      <c r="I97" s="52"/>
      <c r="J97" s="52"/>
      <c r="K97" s="52"/>
      <c r="L97" s="52"/>
      <c r="M97" s="52"/>
      <c r="N97" s="52"/>
      <c r="O97" s="44">
        <v>32</v>
      </c>
      <c r="P97" s="47">
        <v>58.11</v>
      </c>
      <c r="Q97" s="42" t="s">
        <v>107</v>
      </c>
      <c r="R97" s="42" t="s">
        <v>1</v>
      </c>
      <c r="S97" s="76">
        <v>1859</v>
      </c>
      <c r="T97" s="46"/>
    </row>
    <row r="98" spans="1:21" s="42" customFormat="1" ht="17.25" customHeight="1" x14ac:dyDescent="0.25">
      <c r="A98" s="68">
        <v>23</v>
      </c>
      <c r="B98" s="90" t="s">
        <v>119</v>
      </c>
      <c r="C98" s="90"/>
      <c r="D98" s="90"/>
      <c r="E98" s="90"/>
      <c r="F98" s="90"/>
      <c r="G98" s="90"/>
      <c r="H98" s="90"/>
      <c r="I98" s="90"/>
      <c r="J98" s="90"/>
      <c r="K98" s="90"/>
      <c r="L98" s="90"/>
      <c r="M98" s="90"/>
      <c r="N98" s="90"/>
      <c r="O98" s="90"/>
      <c r="P98" s="90"/>
      <c r="Q98" s="90"/>
      <c r="S98" s="76"/>
    </row>
    <row r="99" spans="1:21" s="42" customFormat="1" ht="17.100000000000001" customHeight="1" x14ac:dyDescent="0.25">
      <c r="A99" s="68"/>
      <c r="B99" s="52"/>
      <c r="C99" s="52"/>
      <c r="D99" s="52"/>
      <c r="E99" s="52"/>
      <c r="F99" s="41"/>
      <c r="G99" s="52"/>
      <c r="H99" s="52"/>
      <c r="I99" s="52"/>
      <c r="J99" s="52"/>
      <c r="K99" s="52"/>
      <c r="L99" s="52"/>
      <c r="M99" s="52"/>
      <c r="N99" s="52"/>
      <c r="O99" s="44">
        <v>913</v>
      </c>
      <c r="P99" s="47">
        <v>859.9</v>
      </c>
      <c r="Q99" s="42" t="s">
        <v>56</v>
      </c>
      <c r="R99" s="42" t="s">
        <v>1</v>
      </c>
      <c r="S99" s="76">
        <f>O99*P99/100</f>
        <v>7850.8869999999997</v>
      </c>
    </row>
    <row r="100" spans="1:21" s="42" customFormat="1" ht="44.25" customHeight="1" x14ac:dyDescent="0.25">
      <c r="A100" s="68">
        <v>24</v>
      </c>
      <c r="B100" s="84" t="s">
        <v>98</v>
      </c>
      <c r="C100" s="84"/>
      <c r="D100" s="84"/>
      <c r="E100" s="84"/>
      <c r="F100" s="84"/>
      <c r="G100" s="84"/>
      <c r="H100" s="84"/>
      <c r="I100" s="84"/>
      <c r="J100" s="84"/>
      <c r="K100" s="84"/>
      <c r="L100" s="84"/>
      <c r="M100" s="84"/>
      <c r="N100" s="84"/>
      <c r="O100" s="84"/>
      <c r="P100" s="84"/>
      <c r="Q100" s="84"/>
      <c r="S100" s="76"/>
    </row>
    <row r="101" spans="1:21" s="42" customFormat="1" ht="17.100000000000001" customHeight="1" x14ac:dyDescent="0.25">
      <c r="A101" s="68"/>
      <c r="B101" s="52"/>
      <c r="C101" s="52"/>
      <c r="D101" s="52"/>
      <c r="E101" s="52"/>
      <c r="F101" s="41"/>
      <c r="G101" s="52"/>
      <c r="H101" s="52"/>
      <c r="I101" s="52"/>
      <c r="J101" s="52"/>
      <c r="K101" s="52"/>
      <c r="L101" s="52"/>
      <c r="M101" s="52"/>
      <c r="N101" s="52"/>
      <c r="O101" s="44">
        <v>136</v>
      </c>
      <c r="P101" s="47">
        <v>902.93</v>
      </c>
      <c r="Q101" s="42" t="s">
        <v>107</v>
      </c>
      <c r="R101" s="42" t="s">
        <v>1</v>
      </c>
      <c r="S101" s="76">
        <f>O101*P101</f>
        <v>122798.48</v>
      </c>
    </row>
    <row r="102" spans="1:21" s="42" customFormat="1" ht="17.25" customHeight="1" x14ac:dyDescent="0.25">
      <c r="A102" s="68">
        <v>25</v>
      </c>
      <c r="B102" s="90" t="s">
        <v>120</v>
      </c>
      <c r="C102" s="90"/>
      <c r="D102" s="90"/>
      <c r="E102" s="90"/>
      <c r="F102" s="90"/>
      <c r="G102" s="90"/>
      <c r="H102" s="90"/>
      <c r="I102" s="90"/>
      <c r="J102" s="90"/>
      <c r="K102" s="90"/>
      <c r="L102" s="90"/>
      <c r="M102" s="90"/>
      <c r="N102" s="90"/>
      <c r="O102" s="90"/>
      <c r="P102" s="90"/>
      <c r="Q102" s="90"/>
      <c r="S102" s="76"/>
    </row>
    <row r="103" spans="1:21" s="42" customFormat="1" ht="17.100000000000001" customHeight="1" x14ac:dyDescent="0.25">
      <c r="A103" s="68"/>
      <c r="B103" s="52"/>
      <c r="C103" s="52"/>
      <c r="D103" s="52"/>
      <c r="E103" s="52"/>
      <c r="F103" s="41"/>
      <c r="G103" s="52"/>
      <c r="H103" s="52"/>
      <c r="I103" s="52"/>
      <c r="J103" s="52"/>
      <c r="K103" s="52"/>
      <c r="L103" s="52"/>
      <c r="M103" s="52"/>
      <c r="N103" s="52"/>
      <c r="O103" s="44">
        <v>601</v>
      </c>
      <c r="P103" s="47">
        <v>425.84</v>
      </c>
      <c r="Q103" s="42" t="s">
        <v>56</v>
      </c>
      <c r="R103" s="42" t="s">
        <v>1</v>
      </c>
      <c r="S103" s="76">
        <f>O103*P103/100</f>
        <v>2559.2984000000001</v>
      </c>
    </row>
    <row r="104" spans="1:21" s="16" customFormat="1" ht="17.100000000000001" customHeight="1" x14ac:dyDescent="0.25">
      <c r="A104" s="68">
        <v>26</v>
      </c>
      <c r="B104" s="92" t="s">
        <v>99</v>
      </c>
      <c r="C104" s="92"/>
      <c r="D104" s="92"/>
      <c r="E104" s="92"/>
      <c r="F104" s="92"/>
      <c r="G104" s="92"/>
      <c r="H104" s="92"/>
      <c r="I104" s="92"/>
      <c r="J104" s="92"/>
      <c r="K104" s="92"/>
      <c r="L104" s="92"/>
      <c r="M104" s="92"/>
      <c r="N104" s="92"/>
      <c r="O104" s="92"/>
      <c r="P104" s="92"/>
      <c r="Q104" s="37"/>
      <c r="R104" s="37"/>
      <c r="S104" s="37"/>
      <c r="T104" s="42"/>
      <c r="U104" s="42"/>
    </row>
    <row r="105" spans="1:21" s="16" customFormat="1" ht="17.100000000000001" customHeight="1" x14ac:dyDescent="0.25">
      <c r="A105" s="68"/>
      <c r="B105" s="52"/>
      <c r="C105" s="37"/>
      <c r="D105" s="37"/>
      <c r="E105" s="37"/>
      <c r="F105" s="36"/>
      <c r="G105" s="37"/>
      <c r="H105" s="37"/>
      <c r="I105" s="37"/>
      <c r="J105" s="37"/>
      <c r="K105" s="37"/>
      <c r="L105" s="37"/>
      <c r="M105" s="37"/>
      <c r="N105" s="37"/>
      <c r="O105" s="44">
        <v>1908</v>
      </c>
      <c r="P105" s="47">
        <v>442.75</v>
      </c>
      <c r="Q105" s="42" t="s">
        <v>56</v>
      </c>
      <c r="R105" s="42" t="s">
        <v>1</v>
      </c>
      <c r="S105" s="78">
        <f>O105*P105/100</f>
        <v>8447.67</v>
      </c>
      <c r="T105" s="42"/>
      <c r="U105" s="42"/>
    </row>
    <row r="106" spans="1:21" s="16" customFormat="1" ht="17.100000000000001" customHeight="1" x14ac:dyDescent="0.25">
      <c r="A106" s="68">
        <v>27</v>
      </c>
      <c r="B106" s="91" t="s">
        <v>121</v>
      </c>
      <c r="C106" s="91"/>
      <c r="D106" s="91"/>
      <c r="E106" s="91"/>
      <c r="F106" s="91"/>
      <c r="G106" s="91"/>
      <c r="H106" s="91"/>
      <c r="I106" s="91"/>
      <c r="J106" s="91"/>
      <c r="K106" s="91"/>
      <c r="L106" s="91"/>
      <c r="M106" s="91"/>
      <c r="N106" s="91"/>
      <c r="O106" s="91"/>
      <c r="P106" s="37"/>
      <c r="Q106" s="37"/>
      <c r="R106" s="37"/>
      <c r="S106" s="37"/>
      <c r="T106" s="42"/>
      <c r="U106" s="42"/>
    </row>
    <row r="107" spans="1:21" s="16" customFormat="1" ht="17.100000000000001" customHeight="1" x14ac:dyDescent="0.25">
      <c r="A107" s="68"/>
      <c r="B107" s="52"/>
      <c r="C107" s="37"/>
      <c r="D107" s="37"/>
      <c r="E107" s="37"/>
      <c r="F107" s="36"/>
      <c r="G107" s="37"/>
      <c r="H107" s="37"/>
      <c r="I107" s="37"/>
      <c r="J107" s="37"/>
      <c r="K107" s="37"/>
      <c r="L107" s="37"/>
      <c r="M107" s="37"/>
      <c r="N107" s="37"/>
      <c r="O107" s="44">
        <v>1908</v>
      </c>
      <c r="P107" s="47">
        <v>1079.6500000000001</v>
      </c>
      <c r="Q107" s="42" t="s">
        <v>56</v>
      </c>
      <c r="R107" s="42" t="s">
        <v>1</v>
      </c>
      <c r="S107" s="78">
        <f>O107*P107/100</f>
        <v>20599.722000000002</v>
      </c>
      <c r="T107" s="42"/>
      <c r="U107" s="42"/>
    </row>
    <row r="108" spans="1:21" s="42" customFormat="1" ht="17.100000000000001" customHeight="1" x14ac:dyDescent="0.25">
      <c r="A108" s="68">
        <v>28</v>
      </c>
      <c r="B108" s="64" t="s">
        <v>122</v>
      </c>
      <c r="C108" s="52"/>
      <c r="D108" s="52"/>
      <c r="E108" s="52"/>
      <c r="F108" s="41"/>
      <c r="G108" s="52"/>
      <c r="H108" s="52"/>
      <c r="I108" s="52"/>
      <c r="J108" s="52"/>
      <c r="K108" s="52"/>
      <c r="L108" s="52"/>
      <c r="M108" s="52"/>
      <c r="N108" s="52"/>
      <c r="O108" s="44"/>
      <c r="P108" s="47"/>
      <c r="S108" s="76"/>
    </row>
    <row r="109" spans="1:21" s="42" customFormat="1" ht="17.100000000000001" customHeight="1" x14ac:dyDescent="0.25">
      <c r="A109" s="68"/>
      <c r="B109" s="52"/>
      <c r="C109" s="52"/>
      <c r="D109" s="52"/>
      <c r="E109" s="52"/>
      <c r="F109" s="41"/>
      <c r="G109" s="52"/>
      <c r="H109" s="52"/>
      <c r="I109" s="52"/>
      <c r="J109" s="52"/>
      <c r="K109" s="52"/>
      <c r="L109" s="52"/>
      <c r="M109" s="52"/>
      <c r="N109" s="52"/>
      <c r="O109" s="44">
        <v>352</v>
      </c>
      <c r="P109" s="47">
        <v>2116.41</v>
      </c>
      <c r="Q109" s="42" t="s">
        <v>56</v>
      </c>
      <c r="R109" s="42" t="s">
        <v>1</v>
      </c>
      <c r="S109" s="78">
        <f>O109*P109/100</f>
        <v>7449.7631999999994</v>
      </c>
    </row>
    <row r="110" spans="1:21" s="33" customFormat="1" ht="17.100000000000001" customHeight="1" x14ac:dyDescent="0.25">
      <c r="A110" s="70"/>
      <c r="B110" s="70"/>
      <c r="C110" s="70"/>
      <c r="D110" s="70"/>
      <c r="E110" s="70"/>
      <c r="F110" s="70"/>
      <c r="G110" s="70"/>
      <c r="H110" s="70"/>
      <c r="I110" s="70"/>
      <c r="J110" s="70"/>
      <c r="K110" s="70"/>
      <c r="L110" s="70"/>
      <c r="M110" s="70"/>
      <c r="N110" s="70"/>
      <c r="O110" s="56"/>
      <c r="P110" s="81" t="s">
        <v>22</v>
      </c>
      <c r="Q110" s="81"/>
      <c r="R110" s="79" t="s">
        <v>1</v>
      </c>
      <c r="S110" s="78">
        <v>1356975</v>
      </c>
    </row>
    <row r="111" spans="1:21" s="42" customFormat="1" ht="17.100000000000001" customHeight="1" x14ac:dyDescent="0.25">
      <c r="A111" s="68"/>
      <c r="B111" s="52"/>
      <c r="C111" s="52"/>
      <c r="D111" s="52"/>
      <c r="E111" s="52"/>
      <c r="F111" s="41"/>
      <c r="G111" s="52"/>
      <c r="H111" s="52"/>
      <c r="I111" s="52"/>
      <c r="J111" s="52"/>
      <c r="K111" s="52"/>
      <c r="L111" s="52"/>
      <c r="M111" s="52"/>
      <c r="N111" s="52"/>
      <c r="O111" s="44"/>
      <c r="P111" s="47"/>
      <c r="S111" s="76"/>
    </row>
  </sheetData>
  <mergeCells count="37">
    <mergeCell ref="B90:P90"/>
    <mergeCell ref="B92:P92"/>
    <mergeCell ref="B94:P94"/>
    <mergeCell ref="A2:S2"/>
    <mergeCell ref="A3:S3"/>
    <mergeCell ref="A4:T4"/>
    <mergeCell ref="R5:S5"/>
    <mergeCell ref="B5:N5"/>
    <mergeCell ref="B98:Q98"/>
    <mergeCell ref="B102:Q102"/>
    <mergeCell ref="B7:R7"/>
    <mergeCell ref="B15:Q15"/>
    <mergeCell ref="B30:N30"/>
    <mergeCell ref="R30:S30"/>
    <mergeCell ref="G33:H33"/>
    <mergeCell ref="B25:R25"/>
    <mergeCell ref="B38:Q38"/>
    <mergeCell ref="B49:Q49"/>
    <mergeCell ref="B54:Q54"/>
    <mergeCell ref="B56:Q56"/>
    <mergeCell ref="B69:O69"/>
    <mergeCell ref="P110:Q110"/>
    <mergeCell ref="B52:P52"/>
    <mergeCell ref="B67:Q67"/>
    <mergeCell ref="B82:Q82"/>
    <mergeCell ref="B86:Q86"/>
    <mergeCell ref="B100:Q100"/>
    <mergeCell ref="B88:Q88"/>
    <mergeCell ref="B63:Q63"/>
    <mergeCell ref="B65:Q65"/>
    <mergeCell ref="E70:I70"/>
    <mergeCell ref="E73:I73"/>
    <mergeCell ref="E74:I74"/>
    <mergeCell ref="B75:L75"/>
    <mergeCell ref="B78:O78"/>
    <mergeCell ref="B106:O106"/>
    <mergeCell ref="B104:P104"/>
  </mergeCells>
  <pageMargins left="0.41" right="0.15" top="0.33" bottom="0.24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view="pageBreakPreview" zoomScale="130" zoomScaleSheetLayoutView="130" workbookViewId="0">
      <selection activeCell="I26" sqref="I26:J26"/>
    </sheetView>
  </sheetViews>
  <sheetFormatPr defaultRowHeight="15" x14ac:dyDescent="0.25"/>
  <cols>
    <col min="1" max="1" width="5" customWidth="1"/>
    <col min="2" max="2" width="17.42578125" customWidth="1"/>
    <col min="3" max="3" width="9.85546875" customWidth="1"/>
    <col min="4" max="4" width="6" hidden="1" customWidth="1"/>
    <col min="5" max="5" width="9.42578125" style="38" customWidth="1"/>
    <col min="7" max="7" width="8.5703125" customWidth="1"/>
    <col min="8" max="8" width="7.7109375" customWidth="1"/>
    <col min="9" max="9" width="9.5703125" bestFit="1" customWidth="1"/>
  </cols>
  <sheetData>
    <row r="1" spans="1:10" ht="35.25" customHeight="1" thickBot="1" x14ac:dyDescent="0.3">
      <c r="A1" s="98" t="s">
        <v>9</v>
      </c>
      <c r="B1" s="98"/>
      <c r="C1" s="98"/>
      <c r="D1" s="98"/>
      <c r="E1" s="98"/>
      <c r="F1" s="98"/>
      <c r="G1" s="98"/>
      <c r="H1" s="98"/>
      <c r="I1" s="98"/>
      <c r="J1" s="98"/>
    </row>
    <row r="2" spans="1:10" ht="16.5" thickBot="1" x14ac:dyDescent="0.3">
      <c r="A2" s="5" t="s">
        <v>2</v>
      </c>
      <c r="B2" s="5" t="s">
        <v>10</v>
      </c>
      <c r="C2" s="5" t="s">
        <v>23</v>
      </c>
      <c r="D2" s="5" t="s">
        <v>11</v>
      </c>
      <c r="E2" s="5" t="s">
        <v>11</v>
      </c>
      <c r="F2" s="6" t="s">
        <v>12</v>
      </c>
      <c r="G2" s="5" t="s">
        <v>13</v>
      </c>
      <c r="H2" s="5" t="s">
        <v>14</v>
      </c>
      <c r="I2" s="5" t="s">
        <v>15</v>
      </c>
      <c r="J2" s="5" t="s">
        <v>16</v>
      </c>
    </row>
    <row r="3" spans="1:10" x14ac:dyDescent="0.25">
      <c r="A3" s="1"/>
    </row>
    <row r="4" spans="1:10" ht="22.5" customHeight="1" x14ac:dyDescent="0.25">
      <c r="A4" s="1">
        <v>1</v>
      </c>
      <c r="B4" s="7" t="s">
        <v>17</v>
      </c>
      <c r="C4" s="10">
        <f>Sheet1!O24</f>
        <v>602</v>
      </c>
      <c r="D4" s="10">
        <f>C4*7.8/100</f>
        <v>46.955999999999996</v>
      </c>
      <c r="E4" s="10">
        <v>11</v>
      </c>
      <c r="F4" s="10">
        <f>C4*49/100</f>
        <v>294.98</v>
      </c>
      <c r="G4" s="10">
        <v>140</v>
      </c>
      <c r="H4" s="8" t="s">
        <v>24</v>
      </c>
      <c r="I4" s="8" t="s">
        <v>24</v>
      </c>
      <c r="J4" s="8" t="s">
        <v>24</v>
      </c>
    </row>
    <row r="5" spans="1:10" ht="23.25" customHeight="1" x14ac:dyDescent="0.25">
      <c r="A5" s="8">
        <v>2</v>
      </c>
      <c r="B5" s="7" t="s">
        <v>18</v>
      </c>
      <c r="C5" s="10">
        <f>Sheet1!O48</f>
        <v>967</v>
      </c>
      <c r="D5" s="10">
        <f>C5*17.6/100</f>
        <v>170.19200000000001</v>
      </c>
      <c r="E5" s="10">
        <v>219</v>
      </c>
      <c r="F5" s="10">
        <f>C5*44/100</f>
        <v>425.48</v>
      </c>
      <c r="G5" s="8" t="s">
        <v>24</v>
      </c>
      <c r="H5" s="10">
        <v>1095</v>
      </c>
      <c r="I5" s="8" t="s">
        <v>24</v>
      </c>
      <c r="J5" s="8" t="s">
        <v>24</v>
      </c>
    </row>
    <row r="6" spans="1:10" ht="43.5" customHeight="1" x14ac:dyDescent="0.25">
      <c r="A6" s="8">
        <v>3</v>
      </c>
      <c r="B6" s="9" t="s">
        <v>51</v>
      </c>
      <c r="C6" s="10">
        <v>1481</v>
      </c>
      <c r="D6" s="10">
        <f>C6*3.44/100</f>
        <v>50.946400000000004</v>
      </c>
      <c r="E6" s="10">
        <v>51</v>
      </c>
      <c r="F6" s="10">
        <f>C6*25.7/100</f>
        <v>380.61699999999996</v>
      </c>
      <c r="G6" s="8" t="s">
        <v>24</v>
      </c>
      <c r="H6" s="10" t="s">
        <v>24</v>
      </c>
      <c r="I6" s="10">
        <f>C6*1350/100</f>
        <v>19993.5</v>
      </c>
      <c r="J6" s="8" t="s">
        <v>24</v>
      </c>
    </row>
    <row r="7" spans="1:10" s="48" customFormat="1" ht="19.5" customHeight="1" x14ac:dyDescent="0.25">
      <c r="A7" s="8">
        <v>4</v>
      </c>
      <c r="B7" s="7" t="s">
        <v>35</v>
      </c>
      <c r="C7" s="10">
        <v>6368</v>
      </c>
      <c r="D7" s="10">
        <f>C7*4.4/100</f>
        <v>280.19200000000001</v>
      </c>
      <c r="E7" s="10">
        <v>255</v>
      </c>
      <c r="F7" s="10">
        <f>C7*11/100</f>
        <v>700.48</v>
      </c>
      <c r="G7" s="8" t="s">
        <v>24</v>
      </c>
      <c r="H7" s="10">
        <v>1400</v>
      </c>
      <c r="I7" s="8" t="s">
        <v>24</v>
      </c>
      <c r="J7" s="8" t="s">
        <v>24</v>
      </c>
    </row>
    <row r="8" spans="1:10" ht="25.5" customHeight="1" x14ac:dyDescent="0.25">
      <c r="A8" s="8">
        <v>5</v>
      </c>
      <c r="B8" s="7" t="s">
        <v>100</v>
      </c>
      <c r="C8" s="10">
        <v>2614</v>
      </c>
      <c r="D8" s="10">
        <f>C8*4.4/100</f>
        <v>115.01600000000001</v>
      </c>
      <c r="E8" s="10">
        <v>78</v>
      </c>
      <c r="F8" s="10">
        <v>204</v>
      </c>
      <c r="G8" s="8" t="s">
        <v>24</v>
      </c>
      <c r="H8" s="10">
        <v>495</v>
      </c>
      <c r="I8" s="8" t="s">
        <v>24</v>
      </c>
      <c r="J8" s="8" t="s">
        <v>24</v>
      </c>
    </row>
    <row r="9" spans="1:10" ht="27" customHeight="1" x14ac:dyDescent="0.25">
      <c r="A9" s="8">
        <v>6</v>
      </c>
      <c r="B9" s="7" t="s">
        <v>19</v>
      </c>
      <c r="C9" s="10">
        <v>4159</v>
      </c>
      <c r="D9" s="10">
        <f>C9*0.53/100</f>
        <v>22.0427</v>
      </c>
      <c r="E9" s="10">
        <v>22</v>
      </c>
      <c r="F9" s="10">
        <v>125</v>
      </c>
      <c r="G9" s="8" t="s">
        <v>24</v>
      </c>
      <c r="H9" s="8" t="s">
        <v>24</v>
      </c>
      <c r="I9" s="8" t="s">
        <v>24</v>
      </c>
      <c r="J9" s="8" t="s">
        <v>24</v>
      </c>
    </row>
    <row r="10" spans="1:10" ht="25.5" customHeight="1" x14ac:dyDescent="0.25">
      <c r="A10" s="8">
        <v>7</v>
      </c>
      <c r="B10" s="7" t="s">
        <v>20</v>
      </c>
      <c r="C10" s="10">
        <f>C9</f>
        <v>4159</v>
      </c>
      <c r="D10" s="10">
        <f>C10*0.57/100</f>
        <v>23.706299999999995</v>
      </c>
      <c r="E10" s="10">
        <v>24</v>
      </c>
      <c r="F10" s="10">
        <v>104</v>
      </c>
      <c r="G10" s="8" t="s">
        <v>24</v>
      </c>
      <c r="H10" s="8" t="s">
        <v>24</v>
      </c>
      <c r="I10" s="8" t="s">
        <v>24</v>
      </c>
      <c r="J10" s="8" t="s">
        <v>24</v>
      </c>
    </row>
    <row r="11" spans="1:10" ht="30" customHeight="1" x14ac:dyDescent="0.25">
      <c r="A11" s="8">
        <v>8</v>
      </c>
      <c r="B11" s="7" t="s">
        <v>21</v>
      </c>
      <c r="C11" s="10">
        <v>1699</v>
      </c>
      <c r="D11" s="10">
        <f>C11*3/100</f>
        <v>50.97</v>
      </c>
      <c r="E11" s="10">
        <v>299</v>
      </c>
      <c r="F11" s="10">
        <v>748</v>
      </c>
      <c r="G11" s="10" t="s">
        <v>24</v>
      </c>
      <c r="H11" s="8">
        <v>1495</v>
      </c>
      <c r="I11" s="8" t="s">
        <v>24</v>
      </c>
      <c r="J11" s="8" t="s">
        <v>24</v>
      </c>
    </row>
    <row r="12" spans="1:10" ht="36.75" customHeight="1" x14ac:dyDescent="0.25">
      <c r="A12" s="8">
        <v>9</v>
      </c>
      <c r="B12" s="9" t="s">
        <v>101</v>
      </c>
      <c r="C12" s="10">
        <v>8965</v>
      </c>
      <c r="D12" s="10">
        <f>C12*1.71/100</f>
        <v>153.3015</v>
      </c>
      <c r="E12" s="10">
        <v>134</v>
      </c>
      <c r="F12" s="10">
        <v>269</v>
      </c>
      <c r="G12" s="8" t="s">
        <v>24</v>
      </c>
      <c r="H12" s="8" t="s">
        <v>24</v>
      </c>
      <c r="I12" s="8" t="s">
        <v>24</v>
      </c>
      <c r="J12" s="8" t="s">
        <v>24</v>
      </c>
    </row>
    <row r="13" spans="1:10" s="48" customFormat="1" ht="36.75" customHeight="1" thickBot="1" x14ac:dyDescent="0.3">
      <c r="A13" s="8">
        <v>10</v>
      </c>
      <c r="B13" s="9" t="s">
        <v>33</v>
      </c>
      <c r="C13" s="8" t="s">
        <v>24</v>
      </c>
      <c r="D13" s="8" t="s">
        <v>24</v>
      </c>
      <c r="E13" s="8" t="s">
        <v>24</v>
      </c>
      <c r="F13" s="8" t="s">
        <v>24</v>
      </c>
      <c r="G13" s="8" t="s">
        <v>24</v>
      </c>
      <c r="H13" s="8" t="s">
        <v>24</v>
      </c>
      <c r="I13" s="8" t="s">
        <v>24</v>
      </c>
      <c r="J13" s="8">
        <v>2.7749999999999999</v>
      </c>
    </row>
    <row r="14" spans="1:10" ht="21.75" customHeight="1" thickBot="1" x14ac:dyDescent="0.3">
      <c r="A14" s="99" t="s">
        <v>22</v>
      </c>
      <c r="B14" s="100"/>
      <c r="C14" s="101"/>
      <c r="D14" s="12">
        <f>SUM(D4:D12)</f>
        <v>913.32289999999989</v>
      </c>
      <c r="E14" s="12">
        <f>SUM(E4:E12)</f>
        <v>1093</v>
      </c>
      <c r="F14" s="12">
        <f>SUM(F4:F12)</f>
        <v>3251.5569999999998</v>
      </c>
      <c r="G14" s="12">
        <f>SUM(G4:G12)</f>
        <v>140</v>
      </c>
      <c r="H14" s="12">
        <f>SUM(H4:H12)</f>
        <v>4485</v>
      </c>
      <c r="I14" s="12">
        <f>SUM(I4:I11)</f>
        <v>19993.5</v>
      </c>
      <c r="J14" s="11">
        <f>J13</f>
        <v>2.7749999999999999</v>
      </c>
    </row>
    <row r="16" spans="1:10" ht="29.25" customHeight="1" thickBot="1" x14ac:dyDescent="0.3">
      <c r="A16" s="98" t="s">
        <v>25</v>
      </c>
      <c r="B16" s="98"/>
      <c r="C16" s="98"/>
      <c r="D16" s="98"/>
      <c r="E16" s="98"/>
      <c r="F16" s="98"/>
      <c r="G16" s="98"/>
      <c r="H16" s="98"/>
      <c r="I16" s="98"/>
      <c r="J16" s="98"/>
    </row>
    <row r="17" spans="1:10" ht="16.5" thickBot="1" x14ac:dyDescent="0.3">
      <c r="A17" s="5" t="s">
        <v>2</v>
      </c>
      <c r="B17" s="99" t="s">
        <v>26</v>
      </c>
      <c r="C17" s="100"/>
      <c r="D17" s="101"/>
      <c r="E17" s="39"/>
      <c r="F17" s="5" t="s">
        <v>23</v>
      </c>
      <c r="G17" s="5" t="s">
        <v>5</v>
      </c>
      <c r="H17" s="6" t="s">
        <v>6</v>
      </c>
      <c r="I17" s="99" t="s">
        <v>7</v>
      </c>
      <c r="J17" s="101"/>
    </row>
    <row r="18" spans="1:10" ht="15" customHeight="1" x14ac:dyDescent="0.25">
      <c r="B18" s="104"/>
      <c r="C18" s="104"/>
      <c r="D18" s="104"/>
      <c r="I18" s="105"/>
      <c r="J18" s="105"/>
    </row>
    <row r="19" spans="1:10" ht="30" customHeight="1" x14ac:dyDescent="0.25">
      <c r="A19" s="1">
        <v>1</v>
      </c>
      <c r="B19" s="103" t="s">
        <v>27</v>
      </c>
      <c r="C19" s="103"/>
      <c r="D19" s="103"/>
      <c r="E19" s="40"/>
      <c r="F19" s="13">
        <f>G14</f>
        <v>140</v>
      </c>
      <c r="G19" s="2">
        <v>1240.82</v>
      </c>
      <c r="H19" s="1" t="s">
        <v>28</v>
      </c>
      <c r="I19" s="106">
        <v>1792</v>
      </c>
      <c r="J19" s="106"/>
    </row>
    <row r="20" spans="1:10" ht="30" customHeight="1" x14ac:dyDescent="0.25">
      <c r="A20" s="1">
        <v>2</v>
      </c>
      <c r="B20" s="103" t="s">
        <v>29</v>
      </c>
      <c r="C20" s="103"/>
      <c r="D20" s="103"/>
      <c r="E20" s="40"/>
      <c r="F20" s="13">
        <f>F14</f>
        <v>3251.5569999999998</v>
      </c>
      <c r="G20" s="1">
        <v>6940.05</v>
      </c>
      <c r="H20" s="1" t="s">
        <v>28</v>
      </c>
      <c r="I20" s="106">
        <v>218403</v>
      </c>
      <c r="J20" s="106"/>
    </row>
    <row r="21" spans="1:10" ht="30" customHeight="1" x14ac:dyDescent="0.25">
      <c r="A21" s="1">
        <v>3</v>
      </c>
      <c r="B21" s="4" t="s">
        <v>32</v>
      </c>
      <c r="C21" s="4"/>
      <c r="D21" s="4"/>
      <c r="E21" s="40"/>
      <c r="F21" s="13">
        <f>H14</f>
        <v>4485</v>
      </c>
      <c r="G21" s="2">
        <v>1240.82</v>
      </c>
      <c r="H21" s="1" t="s">
        <v>28</v>
      </c>
      <c r="I21" s="106">
        <f t="shared" ref="I21" si="0">F21*G21/100</f>
        <v>55650.776999999995</v>
      </c>
      <c r="J21" s="106"/>
    </row>
    <row r="22" spans="1:10" ht="30" customHeight="1" x14ac:dyDescent="0.25">
      <c r="A22" s="1">
        <v>4</v>
      </c>
      <c r="B22" s="103" t="s">
        <v>30</v>
      </c>
      <c r="C22" s="103"/>
      <c r="D22" s="103"/>
      <c r="E22" s="40"/>
      <c r="F22" s="13">
        <f>E14</f>
        <v>1093</v>
      </c>
      <c r="G22" s="1">
        <v>111.96</v>
      </c>
      <c r="H22" s="1" t="s">
        <v>31</v>
      </c>
      <c r="I22" s="106">
        <f>F22*G22</f>
        <v>122372.28</v>
      </c>
      <c r="J22" s="106"/>
    </row>
    <row r="23" spans="1:10" ht="30" customHeight="1" x14ac:dyDescent="0.25">
      <c r="A23" s="1">
        <v>5</v>
      </c>
      <c r="B23" s="103" t="s">
        <v>15</v>
      </c>
      <c r="C23" s="103"/>
      <c r="D23" s="103"/>
      <c r="E23" s="40"/>
      <c r="F23" s="13">
        <f>I14</f>
        <v>19993.5</v>
      </c>
      <c r="G23" s="2">
        <v>617.5</v>
      </c>
      <c r="H23" s="1" t="s">
        <v>8</v>
      </c>
      <c r="I23" s="106">
        <f>F23*G23/1000</f>
        <v>12345.98625</v>
      </c>
      <c r="J23" s="106"/>
    </row>
    <row r="24" spans="1:10" ht="30" customHeight="1" x14ac:dyDescent="0.25">
      <c r="A24" s="1">
        <v>6</v>
      </c>
      <c r="B24" s="103" t="s">
        <v>33</v>
      </c>
      <c r="C24" s="103"/>
      <c r="D24" s="103"/>
      <c r="E24" s="40"/>
      <c r="F24" s="18">
        <f>J14</f>
        <v>2.7749999999999999</v>
      </c>
      <c r="G24" s="1">
        <v>209.03</v>
      </c>
      <c r="H24" s="1" t="s">
        <v>34</v>
      </c>
      <c r="I24" s="107">
        <f>F24*G24</f>
        <v>580.05824999999993</v>
      </c>
      <c r="J24" s="107"/>
    </row>
    <row r="25" spans="1:10" ht="30" customHeight="1" x14ac:dyDescent="0.25">
      <c r="B25" s="102" t="s">
        <v>36</v>
      </c>
      <c r="C25" s="102"/>
      <c r="D25" s="102"/>
      <c r="E25" s="102"/>
      <c r="F25" s="102"/>
      <c r="G25" s="102"/>
      <c r="H25" s="17" t="s">
        <v>0</v>
      </c>
      <c r="I25" s="108">
        <v>411877</v>
      </c>
      <c r="J25" s="109"/>
    </row>
    <row r="26" spans="1:10" ht="15" customHeight="1" x14ac:dyDescent="0.25">
      <c r="B26" s="104"/>
      <c r="C26" s="104"/>
      <c r="D26" s="104"/>
      <c r="I26" s="104"/>
      <c r="J26" s="104"/>
    </row>
    <row r="27" spans="1:10" ht="15" customHeight="1" x14ac:dyDescent="0.25">
      <c r="B27" s="104"/>
      <c r="C27" s="104"/>
      <c r="D27" s="104"/>
      <c r="I27" s="104"/>
      <c r="J27" s="104"/>
    </row>
    <row r="28" spans="1:10" ht="15" customHeight="1" x14ac:dyDescent="0.25">
      <c r="B28" s="104"/>
      <c r="C28" s="104"/>
      <c r="D28" s="104"/>
      <c r="I28" s="104"/>
      <c r="J28" s="104"/>
    </row>
    <row r="29" spans="1:10" x14ac:dyDescent="0.25">
      <c r="I29" s="104"/>
      <c r="J29" s="104"/>
    </row>
    <row r="30" spans="1:10" x14ac:dyDescent="0.25">
      <c r="I30" s="104"/>
      <c r="J30" s="104"/>
    </row>
    <row r="31" spans="1:10" x14ac:dyDescent="0.25">
      <c r="I31" s="104"/>
      <c r="J31" s="104"/>
    </row>
    <row r="32" spans="1:10" x14ac:dyDescent="0.25">
      <c r="I32" s="104"/>
      <c r="J32" s="104"/>
    </row>
    <row r="33" spans="9:10" x14ac:dyDescent="0.25">
      <c r="I33" s="104"/>
      <c r="J33" s="104"/>
    </row>
    <row r="34" spans="9:10" x14ac:dyDescent="0.25">
      <c r="I34" s="104"/>
      <c r="J34" s="104"/>
    </row>
  </sheetData>
  <mergeCells count="32">
    <mergeCell ref="I33:J33"/>
    <mergeCell ref="I34:J34"/>
    <mergeCell ref="I21:J21"/>
    <mergeCell ref="I28:J28"/>
    <mergeCell ref="I29:J29"/>
    <mergeCell ref="I30:J30"/>
    <mergeCell ref="I31:J31"/>
    <mergeCell ref="I32:J32"/>
    <mergeCell ref="B28:D28"/>
    <mergeCell ref="I17:J17"/>
    <mergeCell ref="I18:J18"/>
    <mergeCell ref="I19:J19"/>
    <mergeCell ref="I20:J20"/>
    <mergeCell ref="I22:J22"/>
    <mergeCell ref="I23:J23"/>
    <mergeCell ref="I24:J24"/>
    <mergeCell ref="I25:J25"/>
    <mergeCell ref="I26:J26"/>
    <mergeCell ref="I27:J27"/>
    <mergeCell ref="B27:D27"/>
    <mergeCell ref="B26:D26"/>
    <mergeCell ref="A1:J1"/>
    <mergeCell ref="A14:C14"/>
    <mergeCell ref="A16:J16"/>
    <mergeCell ref="B25:G25"/>
    <mergeCell ref="B23:D23"/>
    <mergeCell ref="B24:D24"/>
    <mergeCell ref="B17:D17"/>
    <mergeCell ref="B18:D18"/>
    <mergeCell ref="B19:D19"/>
    <mergeCell ref="B20:D20"/>
    <mergeCell ref="B22:D22"/>
  </mergeCells>
  <pageMargins left="0.7" right="0.7" top="0.33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"/>
  <sheetViews>
    <sheetView view="pageBreakPreview" zoomScaleSheetLayoutView="100" workbookViewId="0">
      <selection activeCell="A3" sqref="A3:T3"/>
    </sheetView>
  </sheetViews>
  <sheetFormatPr defaultRowHeight="15" x14ac:dyDescent="0.25"/>
  <cols>
    <col min="1" max="1" width="4.42578125" customWidth="1"/>
    <col min="2" max="2" width="51.28515625" customWidth="1"/>
    <col min="3" max="3" width="9.28515625" style="15" customWidth="1"/>
    <col min="4" max="4" width="3.28515625" customWidth="1"/>
    <col min="5" max="5" width="13" customWidth="1"/>
    <col min="6" max="10" width="9.140625" hidden="1" customWidth="1"/>
    <col min="11" max="11" width="9.5703125" hidden="1" customWidth="1"/>
    <col min="12" max="20" width="9.140625" hidden="1" customWidth="1"/>
  </cols>
  <sheetData>
    <row r="1" spans="1:20" ht="19.5" x14ac:dyDescent="0.25">
      <c r="A1" s="110" t="s">
        <v>37</v>
      </c>
      <c r="B1" s="110"/>
      <c r="C1" s="110"/>
      <c r="D1" s="110"/>
      <c r="E1" s="110"/>
      <c r="F1" s="110"/>
      <c r="G1" s="110"/>
      <c r="H1" s="110"/>
      <c r="I1" s="110"/>
      <c r="J1" s="110"/>
    </row>
    <row r="3" spans="1:20" ht="59.25" customHeight="1" x14ac:dyDescent="0.25">
      <c r="A3" s="88" t="s">
        <v>104</v>
      </c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  <c r="T3" s="88"/>
    </row>
    <row r="5" spans="1:20" ht="24" customHeight="1" x14ac:dyDescent="0.25">
      <c r="A5" s="7" t="s">
        <v>38</v>
      </c>
      <c r="B5" s="19" t="s">
        <v>39</v>
      </c>
      <c r="C5" s="19"/>
      <c r="D5" s="8" t="s">
        <v>40</v>
      </c>
      <c r="E5" s="25" t="e">
        <f>Sheet1!#REF!</f>
        <v>#REF!</v>
      </c>
    </row>
    <row r="6" spans="1:20" ht="15.75" x14ac:dyDescent="0.25">
      <c r="A6" s="20"/>
      <c r="B6" s="7"/>
      <c r="C6" s="7"/>
      <c r="D6" s="21"/>
      <c r="E6" s="26"/>
    </row>
    <row r="7" spans="1:20" ht="33" customHeight="1" x14ac:dyDescent="0.25">
      <c r="A7" s="7" t="s">
        <v>41</v>
      </c>
      <c r="B7" s="19" t="s">
        <v>102</v>
      </c>
      <c r="C7" s="19">
        <v>696723</v>
      </c>
      <c r="D7" s="8" t="s">
        <v>40</v>
      </c>
      <c r="E7" s="27">
        <v>1192031</v>
      </c>
      <c r="K7" s="14"/>
      <c r="L7" s="3"/>
    </row>
    <row r="8" spans="1:20" ht="35.25" customHeight="1" x14ac:dyDescent="0.25">
      <c r="A8" s="20"/>
      <c r="B8" s="21" t="s">
        <v>42</v>
      </c>
      <c r="C8" s="21"/>
      <c r="D8" s="8" t="s">
        <v>40</v>
      </c>
      <c r="E8" s="25" t="e">
        <f>E5-E7</f>
        <v>#REF!</v>
      </c>
    </row>
    <row r="9" spans="1:20" ht="24" customHeight="1" x14ac:dyDescent="0.25">
      <c r="A9" s="7" t="s">
        <v>45</v>
      </c>
      <c r="B9" s="7" t="s">
        <v>53</v>
      </c>
      <c r="C9" s="23">
        <f>Sheet1!S51</f>
        <v>194326.04839999997</v>
      </c>
      <c r="D9" s="8" t="s">
        <v>40</v>
      </c>
      <c r="E9" s="25">
        <v>13883</v>
      </c>
    </row>
    <row r="10" spans="1:20" ht="36.75" customHeight="1" x14ac:dyDescent="0.25">
      <c r="A10" s="7" t="s">
        <v>46</v>
      </c>
      <c r="B10" s="7" t="s">
        <v>43</v>
      </c>
      <c r="C10" s="7"/>
      <c r="D10" s="8" t="s">
        <v>40</v>
      </c>
      <c r="E10" s="25">
        <f>Sheet2!I25</f>
        <v>411877</v>
      </c>
    </row>
    <row r="11" spans="1:20" s="16" customFormat="1" ht="36" customHeight="1" x14ac:dyDescent="0.25">
      <c r="A11" s="7" t="s">
        <v>47</v>
      </c>
      <c r="B11" s="22" t="s">
        <v>44</v>
      </c>
      <c r="C11" s="22"/>
      <c r="D11" s="22" t="s">
        <v>40</v>
      </c>
      <c r="E11" s="25">
        <v>249314</v>
      </c>
    </row>
    <row r="12" spans="1:20" ht="34.5" customHeight="1" x14ac:dyDescent="0.25">
      <c r="A12" s="7" t="s">
        <v>48</v>
      </c>
      <c r="B12" s="7" t="s">
        <v>103</v>
      </c>
      <c r="C12" s="20"/>
      <c r="D12" s="8" t="s">
        <v>1</v>
      </c>
      <c r="E12" s="27">
        <v>109297</v>
      </c>
    </row>
    <row r="13" spans="1:20" ht="32.25" customHeight="1" x14ac:dyDescent="0.25">
      <c r="B13" s="31" t="s">
        <v>49</v>
      </c>
      <c r="C13" s="21"/>
      <c r="D13" s="8" t="s">
        <v>40</v>
      </c>
      <c r="E13" s="25" t="e">
        <f>SUM(E8:E12)</f>
        <v>#REF!</v>
      </c>
    </row>
    <row r="14" spans="1:20" ht="33.75" customHeight="1" x14ac:dyDescent="0.25">
      <c r="B14" s="31" t="s">
        <v>50</v>
      </c>
      <c r="C14" s="32" t="s">
        <v>52</v>
      </c>
      <c r="E14" s="30">
        <v>6.25</v>
      </c>
    </row>
  </sheetData>
  <mergeCells count="2">
    <mergeCell ref="A1:J1"/>
    <mergeCell ref="A3:T3"/>
  </mergeCells>
  <pageMargins left="1.17" right="0.36" top="0.35" bottom="0.26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Sheet1!Print_Area</vt:lpstr>
      <vt:lpstr>Sheet2!Print_Area</vt:lpstr>
      <vt:lpstr>Sheet3!Print_Area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fazal</dc:creator>
  <cp:lastModifiedBy>Zubair Computers</cp:lastModifiedBy>
  <cp:lastPrinted>2017-05-07T12:05:19Z</cp:lastPrinted>
  <dcterms:created xsi:type="dcterms:W3CDTF">2014-03-04T07:22:02Z</dcterms:created>
  <dcterms:modified xsi:type="dcterms:W3CDTF">2017-05-07T12:05:20Z</dcterms:modified>
</cp:coreProperties>
</file>