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0" windowWidth="15255" windowHeight="7935" activeTab="1"/>
  </bookViews>
  <sheets>
    <sheet name="M W.S" sheetId="6" r:id="rId1"/>
    <sheet name="Estimate" sheetId="4" r:id="rId2"/>
  </sheets>
  <definedNames>
    <definedName name="Bajri">#REF!</definedName>
    <definedName name="BorrowPit">#REF!</definedName>
    <definedName name="Bricks">#REF!</definedName>
    <definedName name="Cement">#REF!</definedName>
    <definedName name="Hillsand">#REF!</definedName>
    <definedName name="_xlnm.Print_Area" localSheetId="0">'M W.S'!$A$1:$H$145</definedName>
    <definedName name="_xlnm.Print_Titles" localSheetId="1">Estimate!$4:$4</definedName>
    <definedName name="Sand">#REF!</definedName>
    <definedName name="Steel">#REF!</definedName>
    <definedName name="StoneMatel">#REF!</definedName>
    <definedName name="StoneMatil">#REF!</definedName>
  </definedNames>
  <calcPr calcId="124519"/>
</workbook>
</file>

<file path=xl/calcChain.xml><?xml version="1.0" encoding="utf-8"?>
<calcChain xmlns="http://schemas.openxmlformats.org/spreadsheetml/2006/main">
  <c r="H113" i="6"/>
  <c r="H106"/>
  <c r="H104"/>
  <c r="H103"/>
  <c r="H102"/>
  <c r="H98"/>
  <c r="H97"/>
  <c r="H96"/>
  <c r="H92"/>
  <c r="H88"/>
  <c r="H86"/>
  <c r="H84"/>
  <c r="H82"/>
  <c r="H78"/>
  <c r="H73"/>
  <c r="H70"/>
  <c r="H66"/>
  <c r="H63"/>
  <c r="H59"/>
  <c r="H58"/>
  <c r="H54"/>
  <c r="H53"/>
  <c r="H52"/>
  <c r="H49"/>
  <c r="H47"/>
  <c r="H45"/>
  <c r="H43"/>
  <c r="H39"/>
  <c r="H35"/>
  <c r="H31"/>
  <c r="H28"/>
  <c r="H25"/>
  <c r="H22"/>
  <c r="H19"/>
  <c r="H16"/>
  <c r="H13"/>
  <c r="H10"/>
  <c r="H7"/>
  <c r="P742" i="4"/>
  <c r="P738"/>
  <c r="N736"/>
  <c r="N737" s="1"/>
  <c r="C339"/>
  <c r="N324"/>
  <c r="N332"/>
  <c r="N299"/>
  <c r="N298"/>
  <c r="N300"/>
  <c r="N287"/>
  <c r="N286"/>
  <c r="N285"/>
  <c r="N288"/>
  <c r="N276"/>
  <c r="N275"/>
  <c r="N273"/>
  <c r="N272"/>
  <c r="N268"/>
  <c r="N266"/>
  <c r="N247"/>
  <c r="N246"/>
  <c r="N236"/>
  <c r="N232"/>
  <c r="N231"/>
  <c r="N230"/>
  <c r="N219"/>
  <c r="N220"/>
  <c r="N218"/>
  <c r="N217"/>
  <c r="N225"/>
  <c r="N224"/>
  <c r="N213"/>
  <c r="N206"/>
  <c r="N201"/>
  <c r="N202" s="1"/>
  <c r="C203" s="1"/>
  <c r="P203" s="1"/>
  <c r="N195"/>
  <c r="N194"/>
  <c r="N184"/>
  <c r="N183"/>
  <c r="N178"/>
  <c r="N179"/>
  <c r="N177"/>
  <c r="N176"/>
  <c r="N165"/>
  <c r="N166"/>
  <c r="N185"/>
  <c r="N182"/>
  <c r="N175"/>
  <c r="N174"/>
  <c r="N173"/>
  <c r="N172"/>
  <c r="N171"/>
  <c r="N170"/>
  <c r="N337"/>
  <c r="N336"/>
  <c r="N335"/>
  <c r="N334"/>
  <c r="N333"/>
  <c r="N160"/>
  <c r="N159"/>
  <c r="N146"/>
  <c r="N144"/>
  <c r="N136"/>
  <c r="N135"/>
  <c r="N134"/>
  <c r="N122"/>
  <c r="N121"/>
  <c r="N115"/>
  <c r="N114"/>
  <c r="N113"/>
  <c r="N112"/>
  <c r="N111"/>
  <c r="N116"/>
  <c r="N104"/>
  <c r="N105"/>
  <c r="N102"/>
  <c r="N101"/>
  <c r="N100"/>
  <c r="N99"/>
  <c r="J94"/>
  <c r="N81"/>
  <c r="N78"/>
  <c r="N79"/>
  <c r="N80"/>
  <c r="N74"/>
  <c r="N73"/>
  <c r="N72"/>
  <c r="N65"/>
  <c r="N66"/>
  <c r="N58"/>
  <c r="N59"/>
  <c r="N57"/>
  <c r="N56"/>
  <c r="N55"/>
  <c r="N53"/>
  <c r="N52"/>
  <c r="N51"/>
  <c r="N50"/>
  <c r="N49"/>
  <c r="N48"/>
  <c r="N54"/>
  <c r="N45"/>
  <c r="N46"/>
  <c r="N44"/>
  <c r="N30"/>
  <c r="N29"/>
  <c r="N28"/>
  <c r="N27"/>
  <c r="N24"/>
  <c r="N25"/>
  <c r="N23"/>
  <c r="N22"/>
  <c r="N21"/>
  <c r="N20"/>
  <c r="N19"/>
  <c r="N18"/>
  <c r="N17"/>
  <c r="N7"/>
  <c r="N10"/>
  <c r="N320"/>
  <c r="N319"/>
  <c r="N305"/>
  <c r="N304"/>
  <c r="N303"/>
  <c r="N297"/>
  <c r="N296"/>
  <c r="N283"/>
  <c r="N284"/>
  <c r="N229"/>
  <c r="C377"/>
  <c r="N251"/>
  <c r="H254" s="1"/>
  <c r="N158"/>
  <c r="N359"/>
  <c r="C361" s="1"/>
  <c r="N355"/>
  <c r="N354"/>
  <c r="N353"/>
  <c r="N233" l="1"/>
  <c r="N226"/>
  <c r="C227" s="1"/>
  <c r="N221"/>
  <c r="N167"/>
  <c r="N196"/>
  <c r="H198" s="1"/>
  <c r="N186"/>
  <c r="H188" s="1"/>
  <c r="N180"/>
  <c r="D188" s="1"/>
  <c r="N306"/>
  <c r="H308" s="1"/>
  <c r="N82"/>
  <c r="N321"/>
  <c r="D328" s="1"/>
  <c r="N301"/>
  <c r="D308" s="1"/>
  <c r="C357"/>
  <c r="P357" s="1"/>
  <c r="J188" l="1"/>
  <c r="J308"/>
  <c r="C309" s="1"/>
  <c r="N75"/>
  <c r="N71"/>
  <c r="N70"/>
  <c r="N43"/>
  <c r="N42"/>
  <c r="N40"/>
  <c r="N31"/>
  <c r="N26"/>
  <c r="N343"/>
  <c r="N342"/>
  <c r="N341"/>
  <c r="N508"/>
  <c r="N507"/>
  <c r="N506"/>
  <c r="N505"/>
  <c r="N504"/>
  <c r="N503"/>
  <c r="N509"/>
  <c r="N393"/>
  <c r="N375"/>
  <c r="N374"/>
  <c r="N212"/>
  <c r="N211"/>
  <c r="N348"/>
  <c r="N347"/>
  <c r="N110"/>
  <c r="N109"/>
  <c r="N494"/>
  <c r="N493"/>
  <c r="N492"/>
  <c r="N205"/>
  <c r="N460"/>
  <c r="N455"/>
  <c r="N138"/>
  <c r="N137"/>
  <c r="N103"/>
  <c r="N98"/>
  <c r="N124"/>
  <c r="N123"/>
  <c r="N120"/>
  <c r="N69"/>
  <c r="N68"/>
  <c r="N67"/>
  <c r="N64"/>
  <c r="N446"/>
  <c r="N441"/>
  <c r="N440"/>
  <c r="N439"/>
  <c r="N438"/>
  <c r="N437"/>
  <c r="N436"/>
  <c r="N435"/>
  <c r="N433"/>
  <c r="N424"/>
  <c r="N423"/>
  <c r="N410"/>
  <c r="N409"/>
  <c r="N214" l="1"/>
  <c r="N117"/>
  <c r="C118" s="1"/>
  <c r="N106"/>
  <c r="C107" s="1"/>
  <c r="N125"/>
  <c r="N32"/>
  <c r="C33" s="1"/>
  <c r="N248"/>
  <c r="N257"/>
  <c r="N269"/>
  <c r="N207"/>
  <c r="N154"/>
  <c r="N478"/>
  <c r="N143"/>
  <c r="N145"/>
  <c r="N39"/>
  <c r="N38"/>
  <c r="N13"/>
  <c r="N9"/>
  <c r="N8"/>
  <c r="N405"/>
  <c r="N400"/>
  <c r="N383"/>
  <c r="N147"/>
  <c r="N474"/>
  <c r="N63"/>
  <c r="N76" s="1"/>
  <c r="N442"/>
  <c r="N434"/>
  <c r="N432"/>
  <c r="N422"/>
  <c r="P189" l="1"/>
  <c r="N191"/>
  <c r="N249"/>
  <c r="D254" s="1"/>
  <c r="H399"/>
  <c r="D84"/>
  <c r="N289"/>
  <c r="N487"/>
  <c r="L486"/>
  <c r="N241"/>
  <c r="N242" s="1"/>
  <c r="N513"/>
  <c r="N514"/>
  <c r="N237"/>
  <c r="N238" s="1"/>
  <c r="N277"/>
  <c r="N274"/>
  <c r="N566"/>
  <c r="N562"/>
  <c r="C564" s="1"/>
  <c r="P564" s="1"/>
  <c r="C168"/>
  <c r="P168" s="1"/>
  <c r="N142"/>
  <c r="N141"/>
  <c r="N133"/>
  <c r="N132"/>
  <c r="N556"/>
  <c r="N555"/>
  <c r="N12"/>
  <c r="N11"/>
  <c r="N14" l="1"/>
  <c r="C15" s="1"/>
  <c r="H94" s="1"/>
  <c r="C516"/>
  <c r="P516" s="1"/>
  <c r="N139"/>
  <c r="D150" s="1"/>
  <c r="N148"/>
  <c r="H150" s="1"/>
  <c r="C239"/>
  <c r="P239" s="1"/>
  <c r="N278"/>
  <c r="H280" s="1"/>
  <c r="H559"/>
  <c r="P15" l="1"/>
  <c r="N94"/>
  <c r="J150"/>
  <c r="P151" s="1"/>
  <c r="N37"/>
  <c r="N36"/>
  <c r="N622"/>
  <c r="N619"/>
  <c r="N618"/>
  <c r="N617"/>
  <c r="N391"/>
  <c r="N60" l="1"/>
  <c r="C537"/>
  <c r="H537" s="1"/>
  <c r="C540" s="1"/>
  <c r="N399" l="1"/>
  <c r="N605"/>
  <c r="N606"/>
  <c r="N571"/>
  <c r="N371"/>
  <c r="J254" s="1"/>
  <c r="C255" s="1"/>
  <c r="N325"/>
  <c r="N323"/>
  <c r="N461"/>
  <c r="N552"/>
  <c r="N600"/>
  <c r="N599"/>
  <c r="N598"/>
  <c r="N597"/>
  <c r="N596"/>
  <c r="N601"/>
  <c r="N595"/>
  <c r="N594"/>
  <c r="N593"/>
  <c r="N592"/>
  <c r="N591"/>
  <c r="N590"/>
  <c r="P255" l="1"/>
  <c r="H84"/>
  <c r="N326"/>
  <c r="H328" s="1"/>
  <c r="C603" l="1"/>
  <c r="P603" s="1"/>
  <c r="N585" l="1"/>
  <c r="N584"/>
  <c r="N583"/>
  <c r="N582"/>
  <c r="N581"/>
  <c r="N416"/>
  <c r="N417"/>
  <c r="N415"/>
  <c r="N575"/>
  <c r="N411"/>
  <c r="D419" l="1"/>
  <c r="C413"/>
  <c r="P413" s="1"/>
  <c r="J419" l="1"/>
  <c r="C420" s="1"/>
  <c r="P420" l="1"/>
  <c r="C577"/>
  <c r="P577" s="1"/>
  <c r="N447"/>
  <c r="N445"/>
  <c r="N431" l="1"/>
  <c r="N430"/>
  <c r="N624"/>
  <c r="N623"/>
  <c r="N616"/>
  <c r="N611"/>
  <c r="N612"/>
  <c r="N267"/>
  <c r="N270" s="1"/>
  <c r="N580"/>
  <c r="J84" l="1"/>
  <c r="D627"/>
  <c r="H627"/>
  <c r="N392"/>
  <c r="N258"/>
  <c r="N259" s="1"/>
  <c r="N579"/>
  <c r="N425"/>
  <c r="C427" l="1"/>
  <c r="P427" s="1"/>
  <c r="J627"/>
  <c r="C628" s="1"/>
  <c r="N379" l="1"/>
  <c r="N387"/>
  <c r="N155"/>
  <c r="N367"/>
  <c r="N531"/>
  <c r="C533" s="1"/>
  <c r="P533" s="1"/>
  <c r="N523"/>
  <c r="N470"/>
  <c r="N462"/>
  <c r="N454"/>
  <c r="N456"/>
  <c r="N363"/>
  <c r="C365" s="1"/>
  <c r="P365" s="1"/>
  <c r="N331"/>
  <c r="N551"/>
  <c r="N546"/>
  <c r="N586"/>
  <c r="N448"/>
  <c r="N429"/>
  <c r="N545"/>
  <c r="N544"/>
  <c r="N543"/>
  <c r="N542"/>
  <c r="N161"/>
  <c r="N162" s="1"/>
  <c r="N637"/>
  <c r="C639" s="1"/>
  <c r="P639" s="1"/>
  <c r="C234"/>
  <c r="N495"/>
  <c r="N731"/>
  <c r="C733" s="1"/>
  <c r="P733" s="1"/>
  <c r="N724"/>
  <c r="N723"/>
  <c r="N722"/>
  <c r="N721"/>
  <c r="N718"/>
  <c r="D727" s="1"/>
  <c r="N708"/>
  <c r="N707"/>
  <c r="N706"/>
  <c r="N705"/>
  <c r="N712" s="1"/>
  <c r="C714" s="1"/>
  <c r="P714" s="1"/>
  <c r="N699"/>
  <c r="N698"/>
  <c r="N697"/>
  <c r="N694"/>
  <c r="N693"/>
  <c r="N692"/>
  <c r="N691"/>
  <c r="N690"/>
  <c r="N689"/>
  <c r="N482"/>
  <c r="C385"/>
  <c r="P385" s="1"/>
  <c r="C290"/>
  <c r="P290" s="1"/>
  <c r="N527"/>
  <c r="N631"/>
  <c r="N630"/>
  <c r="N681"/>
  <c r="H684" s="1"/>
  <c r="N678"/>
  <c r="N677"/>
  <c r="N676"/>
  <c r="N675"/>
  <c r="N674"/>
  <c r="N673"/>
  <c r="N672"/>
  <c r="N671"/>
  <c r="N670"/>
  <c r="N669"/>
  <c r="N668"/>
  <c r="N662"/>
  <c r="N661"/>
  <c r="N659"/>
  <c r="N658"/>
  <c r="N657"/>
  <c r="N656"/>
  <c r="N655"/>
  <c r="N652"/>
  <c r="N651"/>
  <c r="N650"/>
  <c r="N649"/>
  <c r="N648"/>
  <c r="N647"/>
  <c r="N646"/>
  <c r="N645"/>
  <c r="N644"/>
  <c r="N643"/>
  <c r="N642"/>
  <c r="C497" l="1"/>
  <c r="P497" s="1"/>
  <c r="C369"/>
  <c r="P369" s="1"/>
  <c r="C457"/>
  <c r="F457" s="1"/>
  <c r="C458" s="1"/>
  <c r="P458" s="1"/>
  <c r="N208"/>
  <c r="C209" s="1"/>
  <c r="N315" s="1"/>
  <c r="C484"/>
  <c r="P484" s="1"/>
  <c r="C222"/>
  <c r="P222" s="1"/>
  <c r="C525"/>
  <c r="P525" s="1"/>
  <c r="C472"/>
  <c r="P472" s="1"/>
  <c r="C243"/>
  <c r="P243" s="1"/>
  <c r="C489"/>
  <c r="P489" s="1"/>
  <c r="N95"/>
  <c r="C96" s="1"/>
  <c r="C573"/>
  <c r="H403"/>
  <c r="N403" s="1"/>
  <c r="P234"/>
  <c r="P156"/>
  <c r="C260"/>
  <c r="C568"/>
  <c r="P568" s="1"/>
  <c r="C511"/>
  <c r="P511" s="1"/>
  <c r="C381"/>
  <c r="C163"/>
  <c r="P163" s="1"/>
  <c r="C476"/>
  <c r="P476" s="1"/>
  <c r="C463"/>
  <c r="F463" s="1"/>
  <c r="C464" s="1"/>
  <c r="H402"/>
  <c r="N402" s="1"/>
  <c r="C548"/>
  <c r="P548" s="1"/>
  <c r="C588"/>
  <c r="P588" s="1"/>
  <c r="H451"/>
  <c r="D665"/>
  <c r="C633"/>
  <c r="P633" s="1"/>
  <c r="C529"/>
  <c r="P529" s="1"/>
  <c r="H665"/>
  <c r="D702"/>
  <c r="H702"/>
  <c r="H727"/>
  <c r="J727" s="1"/>
  <c r="C728" s="1"/>
  <c r="P728" s="1"/>
  <c r="C345"/>
  <c r="H397" s="1"/>
  <c r="N397" s="1"/>
  <c r="C389"/>
  <c r="P389" s="1"/>
  <c r="C710"/>
  <c r="P710" s="1"/>
  <c r="D684"/>
  <c r="J684" s="1"/>
  <c r="C685" s="1"/>
  <c r="P685" s="1"/>
  <c r="N404" l="1"/>
  <c r="N262"/>
  <c r="N263" s="1"/>
  <c r="C264" s="1"/>
  <c r="P264" s="1"/>
  <c r="P126"/>
  <c r="N128"/>
  <c r="N129" s="1"/>
  <c r="C130" s="1"/>
  <c r="P130" s="1"/>
  <c r="P227"/>
  <c r="H398"/>
  <c r="N398" s="1"/>
  <c r="J328"/>
  <c r="P345"/>
  <c r="D280"/>
  <c r="J280" s="1"/>
  <c r="C281" s="1"/>
  <c r="D559"/>
  <c r="J559" s="1"/>
  <c r="C560" s="1"/>
  <c r="P560" s="1"/>
  <c r="P96"/>
  <c r="P573"/>
  <c r="P260"/>
  <c r="C614"/>
  <c r="P614" s="1"/>
  <c r="C350"/>
  <c r="H401" s="1"/>
  <c r="N401" s="1"/>
  <c r="P61"/>
  <c r="P381"/>
  <c r="P741" s="1"/>
  <c r="P33"/>
  <c r="P377"/>
  <c r="P209"/>
  <c r="N316"/>
  <c r="C317" s="1"/>
  <c r="P317" s="1"/>
  <c r="C395"/>
  <c r="P395" s="1"/>
  <c r="P464"/>
  <c r="N466"/>
  <c r="N467" s="1"/>
  <c r="C480"/>
  <c r="P480" s="1"/>
  <c r="J665"/>
  <c r="C666" s="1"/>
  <c r="P666" s="1"/>
  <c r="D451"/>
  <c r="J451" s="1"/>
  <c r="C452" s="1"/>
  <c r="P452" s="1"/>
  <c r="J702"/>
  <c r="C608"/>
  <c r="P628"/>
  <c r="C329" l="1"/>
  <c r="P329" s="1"/>
  <c r="N499"/>
  <c r="N292"/>
  <c r="P107"/>
  <c r="P350"/>
  <c r="P281"/>
  <c r="C501"/>
  <c r="P501" s="1"/>
  <c r="P608"/>
  <c r="C468"/>
  <c r="P468" s="1"/>
  <c r="P339"/>
  <c r="C703"/>
  <c r="P703" s="1"/>
  <c r="N293" l="1"/>
  <c r="C294" s="1"/>
  <c r="P294" s="1"/>
  <c r="P118"/>
  <c r="N192" l="1"/>
  <c r="P361"/>
  <c r="C215"/>
  <c r="D198" l="1"/>
  <c r="J198" s="1"/>
  <c r="C199" s="1"/>
  <c r="P199" s="1"/>
  <c r="N311"/>
  <c r="N312" s="1"/>
  <c r="C313" s="1"/>
  <c r="P313" s="1"/>
  <c r="P309"/>
  <c r="P215"/>
  <c r="C407" l="1"/>
  <c r="P407" s="1"/>
  <c r="P85"/>
  <c r="C90"/>
  <c r="H90" s="1"/>
  <c r="P540" s="1"/>
  <c r="P92" l="1"/>
  <c r="P743" l="1"/>
</calcChain>
</file>

<file path=xl/sharedStrings.xml><?xml version="1.0" encoding="utf-8"?>
<sst xmlns="http://schemas.openxmlformats.org/spreadsheetml/2006/main" count="2845" uniqueCount="418">
  <si>
    <t>NAME OF WORK:-</t>
  </si>
  <si>
    <t>S#</t>
  </si>
  <si>
    <t>DESCRIPTION</t>
  </si>
  <si>
    <t>QUANTITY</t>
  </si>
  <si>
    <t>RATE</t>
  </si>
  <si>
    <t>UNIT</t>
  </si>
  <si>
    <t>AMOUNT</t>
  </si>
  <si>
    <t>Dismantling cement concrete plain 1:2:4 (S.I.NO:19(c)/P-10)</t>
  </si>
  <si>
    <t>x</t>
  </si>
  <si>
    <t>.=</t>
  </si>
  <si>
    <t>Total</t>
  </si>
  <si>
    <t>Cft</t>
  </si>
  <si>
    <t>@</t>
  </si>
  <si>
    <t>%  Cft</t>
  </si>
  <si>
    <t>Rs:</t>
  </si>
  <si>
    <t>Scraping Distemper or oil bound Distemper.</t>
  </si>
  <si>
    <t>Ground Floor C/R</t>
  </si>
  <si>
    <t>(</t>
  </si>
  <si>
    <t>.+</t>
  </si>
  <si>
    <t>)</t>
  </si>
  <si>
    <t>=</t>
  </si>
  <si>
    <t>Clerk Office</t>
  </si>
  <si>
    <t>Veranda</t>
  </si>
  <si>
    <t xml:space="preserve">HM </t>
  </si>
  <si>
    <t>HM Veranda</t>
  </si>
  <si>
    <t>Veranda F/S</t>
  </si>
  <si>
    <t>H M Lav</t>
  </si>
  <si>
    <t>F.Floor C/R</t>
  </si>
  <si>
    <t>S/Hall</t>
  </si>
  <si>
    <t>Deduction</t>
  </si>
  <si>
    <t>. C/R Door</t>
  </si>
  <si>
    <t>Window</t>
  </si>
  <si>
    <t>Lav Door</t>
  </si>
  <si>
    <t>Notice Board</t>
  </si>
  <si>
    <t>Veranda Opening</t>
  </si>
  <si>
    <t>7.5+6.92</t>
  </si>
  <si>
    <t>Veranda Piller</t>
  </si>
  <si>
    <t>Net Quantity:-</t>
  </si>
  <si>
    <t>(-)</t>
  </si>
  <si>
    <t>sft</t>
  </si>
  <si>
    <t>Allowed 50%</t>
  </si>
  <si>
    <t>Sft</t>
  </si>
  <si>
    <t>%  Sft</t>
  </si>
  <si>
    <t>Scraping White Wash or Colour Wash.</t>
  </si>
  <si>
    <t>C/R Ceilling</t>
  </si>
  <si>
    <t>Beam</t>
  </si>
  <si>
    <t>H M Office</t>
  </si>
  <si>
    <t>Office Ver</t>
  </si>
  <si>
    <t>C/R Veranda</t>
  </si>
  <si>
    <t>Chhaja</t>
  </si>
  <si>
    <t>Stair Opening</t>
  </si>
  <si>
    <t>CC Plain i/c placing compting finishing and curing ratio 1:2:4</t>
  </si>
  <si>
    <t>5</t>
  </si>
  <si>
    <t>Filling watering and remainng earth under floor with new earth (Excavated from out side) lead upto one chain and lift upto 5 ft</t>
  </si>
  <si>
    <t>% 0Cft</t>
  </si>
  <si>
    <t xml:space="preserve">Cement concrete brick or stone ballast 1-½" to 2" gauge. 1:5:10 (S.I.# 04/P-17)        
</t>
  </si>
  <si>
    <t>7</t>
  </si>
  <si>
    <t xml:space="preserve">Reinforced Cement Concrete work including all labour and material except the cost of steel reinforcement and its labour for bending and binding which will be paid separately. This rate also includes all kinds of forms moulds: lifting shuttering curing rendering and finishing the exposed surface (a) R.C.work in roof slab, beams, columns, rafts,lintels and other structural members laid in situ or precast laid in position complete in all respect.Ratio 1:2:4. (S.I.# 6-a/P-18)         
</t>
  </si>
  <si>
    <t>P.Cft</t>
  </si>
  <si>
    <t>8</t>
  </si>
  <si>
    <t>Fabrication of mild steel reinforcement for cement concrete including cutting, bending, laying in position making joints and fastenings including cost of binding wire (also removal of rust from bars.) (S.I.# 7/P-20)</t>
  </si>
  <si>
    <t>Tor Bar.</t>
  </si>
  <si>
    <t>total Qty  of R C C</t>
  </si>
  <si>
    <t>Cwt</t>
  </si>
  <si>
    <t>P.Cwt</t>
  </si>
  <si>
    <t>P.Sft</t>
  </si>
  <si>
    <t>10</t>
  </si>
  <si>
    <t>Two Coat of bitumen laid hot using 34 lbs for % Sft Over Roof and blinded with sand at one Cft Per %Sft</t>
  </si>
  <si>
    <t>%Sft</t>
  </si>
  <si>
    <t>Providing &amp; Lying floor of Verona marble tiles of size 48”x12”x3/4”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profile.(R.A)</t>
  </si>
  <si>
    <t>Cement plaster 1/2" thick, ratio 1:6 upto 20' height.(S.I.# 13/P-52)</t>
  </si>
  <si>
    <t>C/Wall</t>
  </si>
  <si>
    <t>RS:</t>
  </si>
  <si>
    <t>Cement Pointing struck joints on wall Ratio 1:2</t>
  </si>
  <si>
    <t>% Sft</t>
  </si>
  <si>
    <t xml:space="preserve"> Distemper   02 coats. (S.I.# 24/P-59)</t>
  </si>
  <si>
    <t>Primary coats of chalk under distemper.(S.No.23 /P.53)</t>
  </si>
  <si>
    <t xml:space="preserve"> Distemper   03 coats. </t>
  </si>
  <si>
    <t xml:space="preserve">Colour Wash 02 coats. </t>
  </si>
  <si>
    <t xml:space="preserve">Painting OLD surfaces, painting of Door &amp; Window any type i/c edge. </t>
  </si>
  <si>
    <t>C/R Door</t>
  </si>
  <si>
    <t>Painting old  surfaces Gurad Bars , Gates, Iron Bars, gratings, railings, including standard baraces etc and similar open works ( 2 coat) S.I No. 4P69)</t>
  </si>
  <si>
    <t>Cement plaster 3/8" thick, ratio 1:4 upto 20' height.(S.I.# 13/P-52)</t>
  </si>
  <si>
    <t xml:space="preserve">O/S </t>
  </si>
  <si>
    <t>Dismentling R.CC reinforcement saparating reinforcement</t>
  </si>
  <si>
    <t xml:space="preserve">C/R </t>
  </si>
  <si>
    <t>Hall</t>
  </si>
  <si>
    <t>Office</t>
  </si>
  <si>
    <t>Lav</t>
  </si>
  <si>
    <t>Ver</t>
  </si>
  <si>
    <t>Dismentling brick work in lime cement mortar</t>
  </si>
  <si>
    <t>% Cft</t>
  </si>
  <si>
    <t>Excavation in foundation of building, bridges &amp; other structures I/c  degbelling, dressing, refilling around structure with excavated earth watering &amp; ramming lead up to 5 feet. (b) In ordinary soil.  (S.INo:18(b)/P-4)</t>
  </si>
  <si>
    <t>Pacca brick work in foundation and plinth in cement sand mortar 1:6</t>
  </si>
  <si>
    <t>9</t>
  </si>
  <si>
    <t xml:space="preserve">Applying floating coat of Hi Bond (Universal) as bond coat as an adhesive link between old &amp; fresh concrete or plaster as directed by engineer incharge </t>
  </si>
  <si>
    <t xml:space="preserve">Pacca brick work in other than building in cement sand mortar 1:6 </t>
  </si>
  <si>
    <t>%Cft</t>
  </si>
  <si>
    <t>C/Wall Plinth</t>
  </si>
  <si>
    <t>Glazed tiles dedo 1/4'' thicks laid in pigment over 1:2 cement sand mortar 3/4'' thick i/c finishing (S.No.38 / P.45)</t>
  </si>
  <si>
    <t>Laying floor of approved colored galazed tiles 1/4'' thick laid in white cement 1:2 over 3/4'' thick cement mortar 1:2 (S.No.25 / P.43)</t>
  </si>
  <si>
    <t xml:space="preserve">First class deodar wood wrought, joinery in doors and windows joinery in fixed in position i/c chowkats hold fasts 3/4'' </t>
  </si>
  <si>
    <t>RCC spout i/c fixing in position  2 1/2''x6''x5'' (S.No. 38/P.44)</t>
  </si>
  <si>
    <t>P.No</t>
  </si>
  <si>
    <t>Add: Extra labour rate for making cement plaster patta/bend around or opening a around the edges or roof slab Engineer Incharge.</t>
  </si>
  <si>
    <t>Rft</t>
  </si>
  <si>
    <t>P.Rft</t>
  </si>
  <si>
    <t xml:space="preserve">Extra labour rate for making grooves of 1''x1/4 or 3/4'' x 1/2'' plastered surface with true edges both vertically and hoizontly with uniform depth and with groove base smoothly finished etc complete as per direction of Engineer Incharge  </t>
  </si>
  <si>
    <t xml:space="preserve">Painting New surfaces, painting of Door &amp; Window any type i/c edge. </t>
  </si>
  <si>
    <t>Gate Piller</t>
  </si>
  <si>
    <t>Tower</t>
  </si>
  <si>
    <t xml:space="preserve">Pacca brick work in ground floor in cement sand mortar 1:6 </t>
  </si>
  <si>
    <t>Making &amp; Fixing grated door with 1/16'' thick sheeting i/c angle iron frame 2''x2'' 3/8'' square bars 4'' center to center with locking arrangement.</t>
  </si>
  <si>
    <t>Main Gate</t>
  </si>
  <si>
    <t>Preparing New surface and painting guard bars gates of iron bars i/c standards braces etc and similar open work</t>
  </si>
  <si>
    <t>Over Roof</t>
  </si>
  <si>
    <t>Making Notice board made with cement (S.I No. 1 P.94)</t>
  </si>
  <si>
    <t>C/R</t>
  </si>
  <si>
    <t>Dismantling glazed or encaustic tiles etc.</t>
  </si>
  <si>
    <t>Qty Same as Item No.01x0.33</t>
  </si>
  <si>
    <t>/112</t>
  </si>
  <si>
    <t>P/L Coloured cement tiles (Pattern 8''x8''x3/4'') of approved shade and pattern laid flat in 1:2 grey cement mortar over a bed of 3/4'' thick grey cement mortar 1;2</t>
  </si>
  <si>
    <t>Preparing the surface and painting with weather coat of approved to old weather coat surface (S.I No 39/P-56) (2Coat)</t>
  </si>
  <si>
    <t>C/R Window</t>
  </si>
  <si>
    <t>Door</t>
  </si>
  <si>
    <t>Courtyard</t>
  </si>
  <si>
    <t>Providing and laying 1'' thick topping cement concret (1:2:4) i/c surface finishing and dividing into panels (S.No.16 d/P.41)</t>
  </si>
  <si>
    <t xml:space="preserve">White wash One  coats. </t>
  </si>
  <si>
    <t>Preparing the surface and painting with weather coat i/c rubbing the surface with rubbing bricks / sand paper filling the viod with chalk/plaster of paris painting with weather coat of approved make new surface.</t>
  </si>
  <si>
    <t>No</t>
  </si>
  <si>
    <t>Difference of S/R Cement.</t>
  </si>
  <si>
    <t>P.Bag</t>
  </si>
  <si>
    <t>3'' Thick</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</si>
  <si>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61/P47)</t>
  </si>
  <si>
    <t>Pavalion Building</t>
  </si>
  <si>
    <t>Long wall Footings</t>
  </si>
  <si>
    <t>Random rubble masonary (uncoursed) (a) dry masonary (S.No: 1-a P-27)</t>
  </si>
  <si>
    <t xml:space="preserve">Dry rammed bricks or stone ballast 1- 1/2 to 2'' guage </t>
  </si>
  <si>
    <t>Bitumen coating to plastered or cement concrete surface (S.No. 9 P 71)</t>
  </si>
  <si>
    <t>Provinding and lying single per layer polythene sheet 0.13 mm thick for water proffing as per specification and insttruction of Engineer Incharge</t>
  </si>
  <si>
    <t>Staircase</t>
  </si>
  <si>
    <t>White wash three coats. (S.No. 26a/P.53)</t>
  </si>
  <si>
    <t>P/F G.I fram chowkats size 7''x2'' or 4''x3'' for doors  and window using 20 gauge G.I Sheet i/c welded hinger and fixing at site with necessary hold fasts i/c all carriage tools and plants used etc.</t>
  </si>
  <si>
    <t>CC 1:4:8</t>
  </si>
  <si>
    <t>CC 1:5:10</t>
  </si>
  <si>
    <t>CC Plain 1:2:4</t>
  </si>
  <si>
    <t>CC Plain 1:3:6</t>
  </si>
  <si>
    <t>Pacca B.W in Foundation</t>
  </si>
  <si>
    <t>CC toping 1:2:4 3'' Thick</t>
  </si>
  <si>
    <t>CC toping 2'' Thick</t>
  </si>
  <si>
    <t>CC toping 1-1/2'' Thick</t>
  </si>
  <si>
    <t>C/R Roof</t>
  </si>
  <si>
    <t>Veranda Lintel</t>
  </si>
  <si>
    <t xml:space="preserve">Dismantling cement concrete plain 1:3:6 </t>
  </si>
  <si>
    <t xml:space="preserve">Lav </t>
  </si>
  <si>
    <t>Piller</t>
  </si>
  <si>
    <t>Suppplying Girder at the site of work (SOM Item 140/P.72)</t>
  </si>
  <si>
    <t>cwt</t>
  </si>
  <si>
    <t>Suppplying T-Iron  at the site of work (SOM Item 141/P.72)</t>
  </si>
  <si>
    <t>Erection of rolled Steel beam (S.No.6/P.90)</t>
  </si>
  <si>
    <t>2nd class tiles roofing consisting of 4'' earth and 1'' mud plaster with gobri leeping over 1/2'' thick cement plaster 1:6 with 34 lbs of hot bitumen coating snad blinded provided over 2 layer of tiles 12''x6''x2'' laid in 1:6 cement mortor i/c 1:2 cement pointing under nearth of tiles complete i/c curing etc (S.No.2/P.32)</t>
  </si>
  <si>
    <t xml:space="preserve">Lime Neru Plaster 1:2 with fine finish of neru plaster mixed with 10% of cement </t>
  </si>
  <si>
    <t>Khuras on roof 2'x2'x6'' (S.No.18/P.35)</t>
  </si>
  <si>
    <t>Bottom, Khuras of brick masonary in cement mortor (1:6) 4'x2xx4 1/2 over 3'' cc 1:1:8</t>
  </si>
  <si>
    <t>Providing and fixing iron / steel grill of 1/4"x3/4" size iron  of approved etc fixed in position i/c holds fasts to be less than 3.lbs/ Square foot finished grill. (S.I.No. 26/P.92)</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</si>
  <si>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62/P47)</t>
  </si>
  <si>
    <t>2</t>
  </si>
  <si>
    <t>3</t>
  </si>
  <si>
    <t>4</t>
  </si>
  <si>
    <t>12</t>
  </si>
  <si>
    <t xml:space="preserve">Total Except SR Cement </t>
  </si>
  <si>
    <t>N.S.I</t>
  </si>
  <si>
    <t xml:space="preserve">S/R Cement </t>
  </si>
  <si>
    <t>S.Item</t>
  </si>
  <si>
    <t>S/Wall</t>
  </si>
  <si>
    <t>Ver dedo</t>
  </si>
  <si>
    <t>1-1/2'' Thick</t>
  </si>
  <si>
    <t>F/S</t>
  </si>
  <si>
    <t>RCC 1:2:4 A</t>
  </si>
  <si>
    <t>Dismentling 2nd class roofing tiles</t>
  </si>
  <si>
    <t xml:space="preserve">Dismentling Block Massonary work Ratio 1:3:6 </t>
  </si>
  <si>
    <t>Gate Site C/Wall</t>
  </si>
  <si>
    <t>Dismentling rolled steel beam iron rails etc</t>
  </si>
  <si>
    <t>C/R G</t>
  </si>
  <si>
    <t>CR T</t>
  </si>
  <si>
    <t>Veranda T</t>
  </si>
  <si>
    <t xml:space="preserve">Veranda </t>
  </si>
  <si>
    <t>Lav floor</t>
  </si>
  <si>
    <t>Lav Over roof</t>
  </si>
  <si>
    <t>C/R roof</t>
  </si>
  <si>
    <t>Removing cement or lime plaster. (S.I.NO:53/P-13)</t>
  </si>
  <si>
    <t>Tota</t>
  </si>
  <si>
    <t>2 C/R I/S</t>
  </si>
  <si>
    <t>Plinth C/R O/S</t>
  </si>
  <si>
    <t>I/S C/Wall</t>
  </si>
  <si>
    <t>O/S Water Tank</t>
  </si>
  <si>
    <t>Bottom Wall</t>
  </si>
  <si>
    <t>C/R roof Ceilling</t>
  </si>
  <si>
    <t>Veranda =</t>
  </si>
  <si>
    <t>Allowed 70%</t>
  </si>
  <si>
    <t>Supplying and Filling Sand under floor and pluging in to wall.</t>
  </si>
  <si>
    <t xml:space="preserve">C/R Window </t>
  </si>
  <si>
    <t>Veranda Girder</t>
  </si>
  <si>
    <t>Ver Piller</t>
  </si>
  <si>
    <t>Cement plaster 3/4" thick, ratio 1:4 upto 20' height.(S.I.#   /P-52)</t>
  </si>
  <si>
    <t>Ver Opening</t>
  </si>
  <si>
    <t>Total A</t>
  </si>
  <si>
    <t>Total B</t>
  </si>
  <si>
    <t>Extra labour for lifting of steel above first floor for every additional floor (S.I.No.29P/18)</t>
  </si>
  <si>
    <t>total Qty  of R C C Item No. (4 C)</t>
  </si>
  <si>
    <t>Filling watering and remainng earth in floor with surplus earth from foundation lead upto one chain and lift upto 5 ft</t>
  </si>
  <si>
    <t xml:space="preserve">C/R Bed </t>
  </si>
  <si>
    <t>V/W</t>
  </si>
  <si>
    <t>Ver V/W</t>
  </si>
  <si>
    <t xml:space="preserve">Door </t>
  </si>
  <si>
    <t>Pacca brick work in ground floor in cement sand mortor ratio 1:6. (S.No: 5 e /P.20)</t>
  </si>
  <si>
    <t xml:space="preserve">First Floor </t>
  </si>
  <si>
    <t>Tower H/W</t>
  </si>
  <si>
    <t>Ventilator</t>
  </si>
  <si>
    <t>Ver F/S</t>
  </si>
  <si>
    <t>Plinth O/S</t>
  </si>
  <si>
    <t>Providing and fixing iron / steel grill using solid square bars of size 3/4"x1/2"  placed at 4" c/c and  frame of flat iron patti 3/4"x3/4" including circle shape at  1-0 apart equivalent fitted with screws or pins including painting 3 coats.</t>
  </si>
  <si>
    <t>Tower Grill</t>
  </si>
  <si>
    <t>Providing and fixing iron / steel grill using solid square bars of size 3/4"x1/2"  placed at 4" c/c and  frame of flat iron patti 1-1/2"x1-1/2" including circle shape at  1-0 apart equivalent fitted with screws or pins including painting 3 coats.</t>
  </si>
  <si>
    <t>Ver OpeningGrill</t>
  </si>
  <si>
    <t>Lintel</t>
  </si>
  <si>
    <t xml:space="preserve">White washing  02 coats. </t>
  </si>
  <si>
    <t>CC Plain i/c placing compting finishing and curing ratio 1:3:6</t>
  </si>
  <si>
    <t>Providing and fixing 3/8'' thick marble tiles of approved quality and colour and shade size 8"x4" /6''/4" in dado skirting and facing removal / tucking of existing plaster surface etc. over 1/2'' thick base of cement mortar 1:3 setting of tiles in sulry of white cement over mortar base i/c filling the joint and washing the tiles with white cement slury currint finishing cleaning and (1) for new work (S.No.68/P.48)</t>
  </si>
  <si>
    <t>Providing and fixing cement paving block flooring having size  197x97x60(mm) of city quddra / coble with pigment having strenth b/w 5000 psi to 8500 psi i/c filling the joints with hill sand and laying in specified manner / pattern and design etc (S.I.No. 72-P/48)</t>
  </si>
  <si>
    <t>Tower Roof</t>
  </si>
  <si>
    <t xml:space="preserve">C/R Ceilling </t>
  </si>
  <si>
    <t>VerCeilling</t>
  </si>
  <si>
    <t xml:space="preserve">C/R Door </t>
  </si>
  <si>
    <t>Ver T-Iron</t>
  </si>
  <si>
    <t>WW</t>
  </si>
  <si>
    <r>
      <t xml:space="preserve">Providing &amp; Lying floor of Verona marble tiles of size 12”x12”x3/4”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 </t>
    </r>
    <r>
      <rPr>
        <b/>
        <i/>
        <sz val="10"/>
        <color rgb="FFFF0000"/>
        <rFont val="Palatino Linotype"/>
        <family val="1"/>
      </rPr>
      <t>(R.A)</t>
    </r>
  </si>
  <si>
    <t>Lav H/W</t>
  </si>
  <si>
    <t>Lav V/W</t>
  </si>
  <si>
    <t>Lav Slab</t>
  </si>
  <si>
    <t>Path</t>
  </si>
  <si>
    <r>
      <t xml:space="preserve">Supplying and Fixing calligraphic (6x6)x1/4'' size in required color and design of tile specification base of 1:2 grey cement mortor 3/4'' above and i/c washing and filling of joints with solem white cement and pigment desired shape with finishing cleaning and cost of wax polish etc complete </t>
    </r>
    <r>
      <rPr>
        <b/>
        <i/>
        <sz val="10"/>
        <color rgb="FFFF0000"/>
        <rFont val="Palatino Linotype"/>
        <family val="1"/>
      </rPr>
      <t>(R.A)</t>
    </r>
  </si>
  <si>
    <t>Office Roof</t>
  </si>
  <si>
    <t>C/R Lintel</t>
  </si>
  <si>
    <t>C/R H/W</t>
  </si>
  <si>
    <t>C/R V/W</t>
  </si>
  <si>
    <t>Office H/W</t>
  </si>
  <si>
    <t>Office V/W</t>
  </si>
  <si>
    <t>Ver Wall</t>
  </si>
  <si>
    <t>Office Wall</t>
  </si>
  <si>
    <t>C/R H/W Plinth</t>
  </si>
  <si>
    <t>C/R V/W =</t>
  </si>
  <si>
    <t>Office V/Wall</t>
  </si>
  <si>
    <t>C/R Girder</t>
  </si>
  <si>
    <t>Office Girder</t>
  </si>
  <si>
    <t>C/R T-Iron</t>
  </si>
  <si>
    <t>Office T-Iron</t>
  </si>
  <si>
    <t>Qty Same as ItemNo. (16+17)</t>
  </si>
  <si>
    <t>C/R I/S</t>
  </si>
  <si>
    <t>Office Lav</t>
  </si>
  <si>
    <t xml:space="preserve">C/R Dado </t>
  </si>
  <si>
    <t>Main Buiding</t>
  </si>
  <si>
    <t>Same as Item No. (30)</t>
  </si>
  <si>
    <t>C/R Footing F-1</t>
  </si>
  <si>
    <t>F-2</t>
  </si>
  <si>
    <t>F-3</t>
  </si>
  <si>
    <t>C/R Steps</t>
  </si>
  <si>
    <t xml:space="preserve">Cement concrete brick or stone ballast 1-½" to 2" gauge. 1:4:8 (S.I.# 04/P-17)        
</t>
  </si>
  <si>
    <t xml:space="preserve">Ver Bed </t>
  </si>
  <si>
    <t>C/R L/W</t>
  </si>
  <si>
    <t>C/R S/W</t>
  </si>
  <si>
    <t>Ver S/W</t>
  </si>
  <si>
    <t xml:space="preserve">Steps </t>
  </si>
  <si>
    <t>Over Roof Col</t>
  </si>
  <si>
    <t xml:space="preserve">Erection and removal of centering for RCC or plain cement concrete works of deodar wood </t>
  </si>
  <si>
    <t>Ver Col</t>
  </si>
  <si>
    <t>Steps</t>
  </si>
  <si>
    <t>PP WallO/S</t>
  </si>
  <si>
    <t>VerandaOpening</t>
  </si>
  <si>
    <r>
      <t xml:space="preserve">P/L Procelene tiles glazed and polished 16"x16" x 5/16" on floor or wall facing in required colour and pattern in white cement and pigment over a base of 1:2 grey cement mortar 3/4" thick including washing  and filling of joints  with slutty of white cement and pigment in desired shape with finishing, cleaning and coat of wax polish etc. complete i/c cutting tiles to proper profile </t>
    </r>
    <r>
      <rPr>
        <b/>
        <i/>
        <sz val="10"/>
        <color rgb="FFFF0000"/>
        <rFont val="Palatino Linotype"/>
        <family val="1"/>
      </rPr>
      <t>(R.A)</t>
    </r>
  </si>
  <si>
    <t>Office L/W</t>
  </si>
  <si>
    <t>Office S/W</t>
  </si>
  <si>
    <t>Office Lav S/W</t>
  </si>
  <si>
    <t>Wall F/S P.Prot</t>
  </si>
  <si>
    <t>Under Wall P.Prot</t>
  </si>
  <si>
    <t>BS Prot Bed</t>
  </si>
  <si>
    <t>F/S =</t>
  </si>
  <si>
    <t>Office Bed</t>
  </si>
  <si>
    <t xml:space="preserve">Office Lav Bed </t>
  </si>
  <si>
    <t xml:space="preserve">Office Ver  Bed </t>
  </si>
  <si>
    <t>Lav Office S/W</t>
  </si>
  <si>
    <t>C/R Office S/W</t>
  </si>
  <si>
    <t>1st Step</t>
  </si>
  <si>
    <t>2nd Step</t>
  </si>
  <si>
    <t>3rd Step</t>
  </si>
  <si>
    <t>C/R+Office S/W</t>
  </si>
  <si>
    <t>P.Prot Wall</t>
  </si>
  <si>
    <t>P.Beam C/R L/W</t>
  </si>
  <si>
    <t>C/R + Office S/W</t>
  </si>
  <si>
    <t>Office L/W S/W</t>
  </si>
  <si>
    <t>Lint C/R D/W</t>
  </si>
  <si>
    <t>Lav D+Vant</t>
  </si>
  <si>
    <t>Ver  Lint</t>
  </si>
  <si>
    <t>= S/W</t>
  </si>
  <si>
    <t>B. Plate</t>
  </si>
  <si>
    <t>F/S Ver Arch</t>
  </si>
  <si>
    <t>Arch</t>
  </si>
  <si>
    <t xml:space="preserve"> Ver Arch</t>
  </si>
  <si>
    <t>2/3 Qty same as Item No. 1</t>
  </si>
  <si>
    <t xml:space="preserve">Office Bed </t>
  </si>
  <si>
    <t xml:space="preserve">Office Ver Bed </t>
  </si>
  <si>
    <t>P.Prot Bed B/S</t>
  </si>
  <si>
    <t>P.Prot Bed F/S</t>
  </si>
  <si>
    <t>P.Prot Bed S/S</t>
  </si>
  <si>
    <t>B/S P.Prot</t>
  </si>
  <si>
    <t>F/S P.Prot</t>
  </si>
  <si>
    <t>F/S P.Prot side</t>
  </si>
  <si>
    <t>Qty Same as Item No .09</t>
  </si>
  <si>
    <t>Office   L/W</t>
  </si>
  <si>
    <t>Lav + Office S/W</t>
  </si>
  <si>
    <t>Lintel D</t>
  </si>
  <si>
    <t>Lav Vant</t>
  </si>
  <si>
    <t>B.Plate</t>
  </si>
  <si>
    <t>Vant</t>
  </si>
  <si>
    <t xml:space="preserve">Ver </t>
  </si>
  <si>
    <t>F/S Ver</t>
  </si>
  <si>
    <t>Damp Proof Course Dampo 3/4'' thick S.I No. 69 (b) P/106</t>
  </si>
  <si>
    <t xml:space="preserve">Window </t>
  </si>
  <si>
    <t>F./S  S/W</t>
  </si>
  <si>
    <t>Plinth F/S</t>
  </si>
  <si>
    <t>F/S Vr Opening</t>
  </si>
  <si>
    <t>S/W Vr Opening</t>
  </si>
  <si>
    <t>N/Bnd</t>
  </si>
  <si>
    <t>Piller tile</t>
  </si>
  <si>
    <t>D.Piece</t>
  </si>
  <si>
    <t>P.Prot F/S</t>
  </si>
  <si>
    <t>P.Prot B/S</t>
  </si>
  <si>
    <t>Side Wall</t>
  </si>
  <si>
    <t>(A) 2'' Thick</t>
  </si>
  <si>
    <t>(B) 1-1/2'' Thick</t>
  </si>
  <si>
    <t>Qty Same as ItemNo. (24 B)</t>
  </si>
  <si>
    <t>C/R B/S</t>
  </si>
  <si>
    <t>Office B/S</t>
  </si>
  <si>
    <t>V</t>
  </si>
  <si>
    <t>W</t>
  </si>
  <si>
    <t>Bm</t>
  </si>
  <si>
    <t>Same as Item No. (26)</t>
  </si>
  <si>
    <t>N/B</t>
  </si>
  <si>
    <t>30</t>
  </si>
  <si>
    <t>Same as Item No. (29)</t>
  </si>
  <si>
    <t>Qty Same as Item No.(17)x2</t>
  </si>
  <si>
    <t>Qty Same as ItemNo. (14)</t>
  </si>
  <si>
    <t>Renovation / Rehabilitation / Reconstruction / Additional Facilities To Existing Primary / Elementary Schools @ GBPS Sher Khan Solangi Taluka Sehwan ADP No. 168 of 2016-17</t>
  </si>
  <si>
    <t>Schedule B</t>
  </si>
  <si>
    <t>31</t>
  </si>
  <si>
    <t xml:space="preserve">Difference of S/R Cement </t>
  </si>
  <si>
    <t>__________% Above / Below on the Rates of CSR</t>
  </si>
  <si>
    <t xml:space="preserve">Amount to be added / deducted on the </t>
  </si>
  <si>
    <t>basis of premium quoted Total (b)</t>
  </si>
  <si>
    <t>Total a+b Rs._________________  Rs.(+)______________=Rs.______________________</t>
  </si>
  <si>
    <t>Total (A)=a+b In Words &amp; Figure ___________________________________________________________</t>
  </si>
  <si>
    <t>Contractor</t>
  </si>
  <si>
    <t>Executive Engineer</t>
  </si>
  <si>
    <t xml:space="preserve">Education Works Division </t>
  </si>
  <si>
    <t>Jamshoro</t>
  </si>
  <si>
    <t>PART "B" WATER SUPPLY &amp; S/FITTING</t>
  </si>
  <si>
    <t>S.NO:</t>
  </si>
  <si>
    <t>Item of Work</t>
  </si>
  <si>
    <t>Qnty</t>
  </si>
  <si>
    <t>Rate</t>
  </si>
  <si>
    <t>Unit</t>
  </si>
  <si>
    <t>Amount</t>
  </si>
  <si>
    <t>P/F Squating type white glazed earthen were w.e pan with including the cost of flushing cistern with internal fitting and flush Pipe with bend &amp; making requisite number of holes in walls plinth &amp; floor for pipe connections &amp; making good in cement concerete 1:2:4 (S.I.NO:  1  (b) P/1)</t>
  </si>
  <si>
    <t>P/F 24x18 lavatory bason in white glazed earthen with i/c the cost of W/I or C/I contelever brackets 6" built into walls, painted white in two costs after a primary coat of red paint a pair of 1/2 dia chorm plated piller traps 1/6 rubber superior quality etc complete (S.I.No: 8 P/3)</t>
  </si>
  <si>
    <t>Add Extra labour for P/Fitting of earthen ware pedestal while or coloured glazed superior quality (S.I.No: 11 P/3)</t>
  </si>
  <si>
    <t>:</t>
  </si>
  <si>
    <t>P/F 6"x2" C.I floor trap of the approved self cleanbing &amp; desigin i/c acrewed down grating with of without making required No of holes in walls plinth &amp; floor for pipe connection &amp; making secro in C.C (S.I.No: 20 P/6)</t>
  </si>
  <si>
    <t>P/F  in position nylon connection complete with 1/2 dia bross bib cock with pair of bross nuts &amp; bults lining joints to nylon connection (S.I.No:  20  P/6)</t>
  </si>
  <si>
    <t>P/F 15"x12" beveled edge mirror of belgium glass complete with 1/8" thick hard board and C.P screws fixed to wooden plant standard. (S.I.No:  4 P/7)</t>
  </si>
  <si>
    <t>Supplying &amp; Fixing soap tray of made plastic of each superior quality and design with fine finishing with c.p screws etc. complete (S.I.NO:  6  P/8</t>
  </si>
  <si>
    <t>P/F 4" dia C.I soil vent pipe i/c cutting fitting &amp; extra paint match colour of the building (S.I.No: 1 P/9)</t>
  </si>
  <si>
    <t>P.rft</t>
  </si>
  <si>
    <t>P/F 4"x4" dia C.I branch of the required degree with accessaries doors rubber washer 3/4" thick bolts &amp; nuts &amp; extra painting to match colour of the building (S.I.No: 3 P/9)</t>
  </si>
  <si>
    <t>P/F 4"x4"  x4" dia C.I branch of the required degree with accessaries doors rubbers washer 3/4" thick bolts &amp; nuts &amp; extra painting to match colour of the building (S.I.No:  4  P/9)</t>
  </si>
  <si>
    <t>P/F 4" dia C.I terminal guard Each including extra painting to match the colour of the building (S.I.NO:  11  P/10)</t>
  </si>
  <si>
    <t>Providing G.I pipe speclals &amp; clamps etc including fixing cutting and fitting complete with and i/c the cost of breaking rough wall and roof making good etc painting two coats after cleaning the pipe etc white zink point with pigment to match the colour of building (S.I.NO:  1   P/12)</t>
  </si>
  <si>
    <t>1/2" dia</t>
  </si>
  <si>
    <t>3/4" dia</t>
  </si>
  <si>
    <t>1"  dia</t>
  </si>
  <si>
    <t xml:space="preserve">1 1/2" dia                        </t>
  </si>
  <si>
    <t>Add extra labour for concealed G.I Pipe &amp; fittings I/C making recess in the wall for Pipe &amp; making good in cement mortor etc. complete (S.I.NO:  2  P/12)</t>
  </si>
  <si>
    <t>(I)</t>
  </si>
  <si>
    <t xml:space="preserve">1/2" dia                   </t>
  </si>
  <si>
    <t>(II)</t>
  </si>
  <si>
    <t xml:space="preserve">3/4" dia                   </t>
  </si>
  <si>
    <t>(III)</t>
  </si>
  <si>
    <t>1" dia</t>
  </si>
  <si>
    <t>Providing and Fixing handle valves (china) (S.I.NO:  5  P/17)</t>
  </si>
  <si>
    <t>S/Fixing cancealed tee-stop cock of superir Each quality with c.p head 1/2" dia. (S.I.NO:  12 (b)  P/18)</t>
  </si>
  <si>
    <t>P.NO</t>
  </si>
  <si>
    <t>S/Fixing long bib-cock of superir quality Each with c.p head 1/2" dia (S.I.NO:  13  P/19)</t>
  </si>
  <si>
    <t>Supplying &amp; Fixing swan type piller cock of Each Superior quality single c.p head 1/2" dia (S.I.NO: 16  P/19)</t>
  </si>
  <si>
    <t>S/F fiber glass tank of approved quality and design and wall thicness as specifiesd I/C cost of nutes, bolts and fixing in plateform of cement concerete 1:3:6 and makin connections for in let &amp; out-let &amp; over flow Pipe etc. copmlete (250g) (S.I.NO:3 P/21)</t>
  </si>
  <si>
    <t xml:space="preserve">Providing, Laying uPVC pipes of Class 'D' fixing in trench i/c cutting, fitting and jointing with solvent cement i/c tsting with water to a head of 122 meter or 400 ft. (S.No: 6-b P-C-II/24) </t>
  </si>
  <si>
    <t>Providing R.C.C pipe with collars class "B" and digging the to required depth &amp; fixing in position i/c cutting fitting &amp; jointing with maxphalt composition cement mortor 1:1 and testing with water pressure to a head of 4" feet above the top of the heightest pipe &amp; refilling excavated staff 6" pipe class "B" (S.No: 2 (e) P/23 C-10)</t>
  </si>
  <si>
    <t>3" dia</t>
  </si>
  <si>
    <t>4"  dia</t>
  </si>
  <si>
    <t>6"  dia</t>
  </si>
  <si>
    <t>12"  dia</t>
  </si>
  <si>
    <t>Construction of main hole i/c inspection of chamber &amp; required depth 3/6" wall etc. complete</t>
  </si>
  <si>
    <t>Providing Laying UPVC pipes of Class "D" fixing in trench i/c cutting, fitting and jointing with solvent cement i/c tsting with water to a head of 122 meter or 400ft. (S.I No: 6 P/24)</t>
  </si>
  <si>
    <t>4" dia</t>
  </si>
  <si>
    <t>6" dia</t>
  </si>
  <si>
    <r>
      <t xml:space="preserve">P/F water pumping set wit seimen motor and jawed pump 1 H.P 1400 PRM single Phase 220 Vikts 1"x1-1/2" suction and delivery 40 ft head i/c base plate and also making C.C 1:3:6 plate farm of required size and fixing nuts and bolts complete in all respect </t>
    </r>
    <r>
      <rPr>
        <sz val="10"/>
        <color indexed="10"/>
        <rFont val="Arial"/>
        <family val="2"/>
      </rPr>
      <t>(R.A)</t>
    </r>
  </si>
  <si>
    <t>1 No</t>
  </si>
  <si>
    <t>N.S</t>
  </si>
  <si>
    <t>S.I</t>
  </si>
  <si>
    <t xml:space="preserve"> </t>
  </si>
</sst>
</file>

<file path=xl/styles.xml><?xml version="1.0" encoding="utf-8"?>
<styleSheet xmlns="http://schemas.openxmlformats.org/spreadsheetml/2006/main">
  <numFmts count="7">
    <numFmt numFmtId="43" formatCode="_(* #,##0.00_);_(* \(#,##0.00\);_(* &quot;-&quot;??_);_(@_)"/>
    <numFmt numFmtId="164" formatCode="_(* #,##0_);_(* \(#,##0\);_(* &quot;-&quot;??_);_(@_)"/>
    <numFmt numFmtId="165" formatCode="#,##0.000"/>
    <numFmt numFmtId="166" formatCode="0.0"/>
    <numFmt numFmtId="167" formatCode="0.000"/>
    <numFmt numFmtId="168" formatCode="#,##0.0"/>
    <numFmt numFmtId="169" formatCode="_(* #,##0.000_);_(* \(#,##0.000\);_(* &quot;-&quot;??_);_(@_)"/>
  </numFmts>
  <fonts count="29">
    <font>
      <sz val="11"/>
      <color theme="1"/>
      <name val="Calibri"/>
      <family val="2"/>
      <scheme val="minor"/>
    </font>
    <font>
      <sz val="11"/>
      <color theme="1"/>
      <name val="Arial"/>
      <family val="2"/>
    </font>
    <font>
      <b/>
      <i/>
      <u/>
      <sz val="20"/>
      <name val="Palatino Linotype"/>
      <family val="1"/>
    </font>
    <font>
      <i/>
      <sz val="20"/>
      <name val="Palatino Linotype"/>
      <family val="1"/>
    </font>
    <font>
      <b/>
      <i/>
      <sz val="10"/>
      <name val="Palatino Linotype"/>
      <family val="1"/>
    </font>
    <font>
      <i/>
      <sz val="10"/>
      <name val="Palatino Linotype"/>
      <family val="1"/>
    </font>
    <font>
      <b/>
      <i/>
      <sz val="12"/>
      <name val="Palatino Linotype"/>
      <family val="1"/>
    </font>
    <font>
      <i/>
      <sz val="12"/>
      <name val="Palatino Linotype"/>
      <family val="1"/>
    </font>
    <font>
      <b/>
      <i/>
      <sz val="11"/>
      <name val="Palatino Linotype"/>
      <family val="1"/>
    </font>
    <font>
      <i/>
      <sz val="11"/>
      <name val="Palatino Linotype"/>
      <family val="1"/>
    </font>
    <font>
      <sz val="11"/>
      <color indexed="8"/>
      <name val="Arial"/>
      <family val="2"/>
    </font>
    <font>
      <b/>
      <sz val="10"/>
      <name val="Palatino Linotype"/>
      <family val="1"/>
    </font>
    <font>
      <b/>
      <i/>
      <u/>
      <sz val="10"/>
      <name val="Palatino Linotype"/>
      <family val="1"/>
    </font>
    <font>
      <sz val="10"/>
      <name val="Arial"/>
      <family val="2"/>
    </font>
    <font>
      <i/>
      <sz val="9"/>
      <name val="Palatino Linotype"/>
      <family val="1"/>
    </font>
    <font>
      <sz val="11"/>
      <name val="Calibri"/>
      <family val="2"/>
      <scheme val="minor"/>
    </font>
    <font>
      <b/>
      <i/>
      <sz val="10"/>
      <color rgb="FFFF0000"/>
      <name val="Palatino Linotype"/>
      <family val="1"/>
    </font>
    <font>
      <sz val="9"/>
      <color theme="1"/>
      <name val="Maiandra GD"/>
      <family val="2"/>
    </font>
    <font>
      <sz val="10"/>
      <color theme="1"/>
      <name val="Arial"/>
      <family val="2"/>
    </font>
    <font>
      <sz val="8"/>
      <color theme="1"/>
      <name val="Maiandra GD"/>
      <family val="2"/>
    </font>
    <font>
      <b/>
      <sz val="8"/>
      <color theme="1"/>
      <name val="Maiandra GD"/>
      <family val="2"/>
    </font>
    <font>
      <b/>
      <sz val="9"/>
      <color theme="1"/>
      <name val="Maiandra GD"/>
      <family val="2"/>
    </font>
    <font>
      <b/>
      <sz val="9"/>
      <name val="Maiandra GD"/>
      <family val="2"/>
    </font>
    <font>
      <b/>
      <u/>
      <sz val="14"/>
      <name val="Arial"/>
      <family val="2"/>
    </font>
    <font>
      <b/>
      <sz val="10"/>
      <name val="Arial"/>
      <family val="2"/>
    </font>
    <font>
      <sz val="11"/>
      <name val="Arial"/>
      <family val="2"/>
    </font>
    <font>
      <sz val="9"/>
      <name val="Arial"/>
      <family val="2"/>
    </font>
    <font>
      <sz val="11"/>
      <color theme="1"/>
      <name val="Cambria"/>
      <family val="1"/>
      <scheme val="major"/>
    </font>
    <font>
      <sz val="10"/>
      <color indexed="10"/>
      <name val="Arial"/>
      <family val="2"/>
    </font>
  </fonts>
  <fills count="3">
    <fill>
      <patternFill patternType="none"/>
    </fill>
    <fill>
      <patternFill patternType="gray125"/>
    </fill>
    <fill>
      <patternFill patternType="solid">
        <fgColor theme="0"/>
        <bgColor indexed="64"/>
      </patternFill>
    </fill>
  </fills>
  <borders count="11">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s>
  <cellStyleXfs count="17">
    <xf numFmtId="0" fontId="0" fillId="0" borderId="0"/>
    <xf numFmtId="0" fontId="1" fillId="0" borderId="0"/>
    <xf numFmtId="43" fontId="10" fillId="0" borderId="0" applyFont="0" applyFill="0" applyBorder="0" applyAlignment="0" applyProtection="0"/>
    <xf numFmtId="43" fontId="10" fillId="0" borderId="0" applyFont="0" applyFill="0" applyBorder="0" applyAlignment="0" applyProtection="0"/>
    <xf numFmtId="0" fontId="13" fillId="0" borderId="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0" fontId="13" fillId="0" borderId="0"/>
    <xf numFmtId="43" fontId="13" fillId="0" borderId="0" applyFont="0" applyFill="0" applyBorder="0" applyAlignment="0" applyProtection="0"/>
    <xf numFmtId="9" fontId="13" fillId="0" borderId="0" applyFont="0" applyFill="0" applyBorder="0" applyAlignment="0" applyProtection="0"/>
  </cellStyleXfs>
  <cellXfs count="326">
    <xf numFmtId="0" fontId="0" fillId="0" borderId="0" xfId="0"/>
    <xf numFmtId="0" fontId="4" fillId="2" borderId="0" xfId="0" applyNumberFormat="1" applyFont="1" applyFill="1" applyAlignment="1">
      <alignment horizontal="center" vertical="top"/>
    </xf>
    <xf numFmtId="166" fontId="4" fillId="2" borderId="0" xfId="0" applyNumberFormat="1" applyFont="1" applyFill="1" applyAlignment="1">
      <alignment horizontal="right" vertical="center"/>
    </xf>
    <xf numFmtId="0" fontId="4" fillId="2" borderId="0" xfId="0" applyNumberFormat="1" applyFont="1" applyFill="1" applyAlignment="1">
      <alignment horizontal="center" vertical="center"/>
    </xf>
    <xf numFmtId="3" fontId="5" fillId="2" borderId="0" xfId="0" applyNumberFormat="1" applyFont="1" applyFill="1" applyAlignment="1">
      <alignment horizontal="left" vertical="center"/>
    </xf>
    <xf numFmtId="43" fontId="4" fillId="2" borderId="0" xfId="0" applyNumberFormat="1" applyFont="1" applyFill="1" applyAlignment="1">
      <alignment horizontal="right" vertical="center"/>
    </xf>
    <xf numFmtId="43" fontId="4" fillId="2" borderId="0" xfId="0" applyNumberFormat="1" applyFont="1" applyFill="1" applyAlignment="1">
      <alignment vertical="center"/>
    </xf>
    <xf numFmtId="3" fontId="4" fillId="2" borderId="0" xfId="0" applyNumberFormat="1" applyFont="1" applyFill="1" applyAlignment="1">
      <alignment vertical="center"/>
    </xf>
    <xf numFmtId="2" fontId="4" fillId="2" borderId="0" xfId="0" applyNumberFormat="1" applyFont="1" applyFill="1" applyAlignment="1">
      <alignment horizontal="left" vertical="center"/>
    </xf>
    <xf numFmtId="3" fontId="4" fillId="2" borderId="0" xfId="0" applyNumberFormat="1" applyFont="1" applyFill="1" applyAlignment="1">
      <alignment horizontal="center" vertical="center"/>
    </xf>
    <xf numFmtId="2" fontId="5" fillId="2" borderId="0" xfId="0" applyNumberFormat="1" applyFont="1" applyFill="1" applyAlignment="1">
      <alignment horizontal="right" vertical="center"/>
    </xf>
    <xf numFmtId="0" fontId="4" fillId="2" borderId="0" xfId="0" applyNumberFormat="1" applyFont="1" applyFill="1" applyAlignment="1">
      <alignment horizontal="right" vertical="center"/>
    </xf>
    <xf numFmtId="3" fontId="4" fillId="2" borderId="0" xfId="0" applyNumberFormat="1" applyFont="1" applyFill="1" applyAlignment="1">
      <alignment horizontal="right" vertical="center"/>
    </xf>
    <xf numFmtId="166" fontId="4" fillId="2" borderId="0" xfId="3" applyNumberFormat="1" applyFont="1" applyFill="1" applyAlignment="1">
      <alignment horizontal="right" vertical="center"/>
    </xf>
    <xf numFmtId="2" fontId="4" fillId="2" borderId="0" xfId="0" applyNumberFormat="1" applyFont="1" applyFill="1" applyAlignment="1">
      <alignment horizontal="right" vertical="center"/>
    </xf>
    <xf numFmtId="0" fontId="13" fillId="0" borderId="0" xfId="14"/>
    <xf numFmtId="0" fontId="13" fillId="0" borderId="0" xfId="14" applyAlignment="1">
      <alignment vertical="top"/>
    </xf>
    <xf numFmtId="0" fontId="24" fillId="0" borderId="8" xfId="14" applyFont="1" applyFill="1" applyBorder="1" applyAlignment="1">
      <alignment horizontal="center" vertical="center" wrapText="1"/>
    </xf>
    <xf numFmtId="0" fontId="24" fillId="0" borderId="8" xfId="14" applyFont="1" applyFill="1" applyBorder="1" applyAlignment="1">
      <alignment horizontal="center" vertical="center"/>
    </xf>
    <xf numFmtId="0" fontId="26" fillId="0" borderId="0" xfId="14" applyFont="1" applyBorder="1" applyAlignment="1">
      <alignment horizontal="center"/>
    </xf>
    <xf numFmtId="0" fontId="26" fillId="0" borderId="0" xfId="14" applyFont="1"/>
    <xf numFmtId="0" fontId="25" fillId="0" borderId="0" xfId="14" applyFont="1" applyBorder="1" applyAlignment="1">
      <alignment horizontal="center" vertical="top"/>
    </xf>
    <xf numFmtId="0" fontId="13" fillId="0" borderId="0" xfId="14" applyFont="1" applyBorder="1" applyAlignment="1">
      <alignment horizontal="center" wrapText="1" justifyLastLine="1"/>
    </xf>
    <xf numFmtId="0" fontId="13" fillId="0" borderId="0" xfId="14" applyFont="1" applyBorder="1" applyAlignment="1">
      <alignment horizontal="center"/>
    </xf>
    <xf numFmtId="0" fontId="13" fillId="0" borderId="0" xfId="14" applyFont="1" applyBorder="1" applyAlignment="1">
      <alignment horizontal="left"/>
    </xf>
    <xf numFmtId="166" fontId="13" fillId="0" borderId="0" xfId="14" applyNumberFormat="1" applyFont="1" applyBorder="1" applyAlignment="1">
      <alignment horizontal="center"/>
    </xf>
    <xf numFmtId="2" fontId="13" fillId="0" borderId="0" xfId="14" applyNumberFormat="1" applyFont="1" applyBorder="1" applyAlignment="1">
      <alignment horizontal="center"/>
    </xf>
    <xf numFmtId="1" fontId="13" fillId="0" borderId="0" xfId="14" applyNumberFormat="1" applyFont="1" applyBorder="1" applyAlignment="1">
      <alignment horizontal="center"/>
    </xf>
    <xf numFmtId="0" fontId="13" fillId="0" borderId="0" xfId="14" applyFont="1"/>
    <xf numFmtId="0" fontId="25" fillId="0" borderId="0" xfId="14" applyFont="1" applyBorder="1" applyAlignment="1">
      <alignment horizontal="center" vertical="top" wrapText="1"/>
    </xf>
    <xf numFmtId="0" fontId="13" fillId="0" borderId="0" xfId="14" applyAlignment="1">
      <alignment horizontal="center" vertical="top"/>
    </xf>
    <xf numFmtId="0" fontId="13" fillId="0" borderId="0" xfId="14" applyFont="1" applyBorder="1" applyAlignment="1">
      <alignment vertical="justify" wrapText="1" justifyLastLine="1"/>
    </xf>
    <xf numFmtId="0" fontId="13" fillId="0" borderId="0" xfId="14" applyFont="1" applyBorder="1" applyAlignment="1">
      <alignment horizontal="center" vertical="justify" wrapText="1" justifyLastLine="1"/>
    </xf>
    <xf numFmtId="0" fontId="13" fillId="0" borderId="0" xfId="14" applyFont="1" applyBorder="1" applyAlignment="1">
      <alignment horizontal="center" vertical="justify" wrapText="1"/>
    </xf>
    <xf numFmtId="0" fontId="13" fillId="0" borderId="0" xfId="14" applyFont="1" applyBorder="1" applyAlignment="1">
      <alignment horizontal="left" vertical="justify" wrapText="1"/>
    </xf>
    <xf numFmtId="166" fontId="13" fillId="0" borderId="0" xfId="14" applyNumberFormat="1" applyFont="1" applyBorder="1" applyAlignment="1">
      <alignment horizontal="center" wrapText="1" justifyLastLine="1"/>
    </xf>
    <xf numFmtId="0" fontId="13" fillId="0" borderId="0" xfId="14" applyFont="1" applyFill="1" applyBorder="1" applyAlignment="1">
      <alignment horizontal="center"/>
    </xf>
    <xf numFmtId="0" fontId="13" fillId="0" borderId="0" xfId="14" applyFont="1" applyBorder="1" applyAlignment="1">
      <alignment vertical="top" wrapText="1" justifyLastLine="1"/>
    </xf>
    <xf numFmtId="0" fontId="13" fillId="0" borderId="0" xfId="14" applyFont="1" applyAlignment="1">
      <alignment vertical="top"/>
    </xf>
    <xf numFmtId="0" fontId="13" fillId="0" borderId="0" xfId="14" applyFont="1" applyAlignment="1">
      <alignment vertical="top" wrapText="1"/>
    </xf>
    <xf numFmtId="2" fontId="13" fillId="0" borderId="0" xfId="14" applyNumberFormat="1" applyFont="1" applyBorder="1" applyAlignment="1">
      <alignment horizontal="center" wrapText="1" justifyLastLine="1"/>
    </xf>
    <xf numFmtId="166" fontId="13" fillId="0" borderId="0" xfId="14" applyNumberFormat="1" applyFont="1" applyFill="1" applyBorder="1" applyAlignment="1">
      <alignment horizontal="center"/>
    </xf>
    <xf numFmtId="0" fontId="13" fillId="0" borderId="0" xfId="14" applyFont="1" applyBorder="1" applyAlignment="1">
      <alignment vertical="top" wrapText="1"/>
    </xf>
    <xf numFmtId="0" fontId="13" fillId="0" borderId="0" xfId="14" applyFont="1" applyBorder="1" applyAlignment="1">
      <alignment horizontal="left" wrapText="1" justifyLastLine="1"/>
    </xf>
    <xf numFmtId="0" fontId="13" fillId="0" borderId="0" xfId="14" applyFont="1" applyBorder="1" applyAlignment="1">
      <alignment horizontal="left" vertical="top" wrapText="1" justifyLastLine="1"/>
    </xf>
    <xf numFmtId="0" fontId="13" fillId="0" borderId="0" xfId="14" applyFont="1" applyBorder="1" applyAlignment="1">
      <alignment wrapText="1" justifyLastLine="1"/>
    </xf>
    <xf numFmtId="0" fontId="13" fillId="0" borderId="0" xfId="14" applyFont="1" applyBorder="1" applyAlignment="1">
      <alignment horizontal="left" vertical="top" wrapText="1"/>
    </xf>
    <xf numFmtId="0" fontId="13" fillId="0" borderId="0" xfId="14" applyFont="1" applyBorder="1" applyAlignment="1">
      <alignment vertical="top"/>
    </xf>
    <xf numFmtId="0" fontId="13" fillId="0" borderId="0" xfId="14" applyFont="1" applyBorder="1" applyAlignment="1">
      <alignment horizontal="distributed" vertical="top" wrapText="1" justifyLastLine="1"/>
    </xf>
    <xf numFmtId="1" fontId="13" fillId="0" borderId="0" xfId="14" applyNumberFormat="1" applyFont="1" applyBorder="1" applyAlignment="1">
      <alignment horizontal="center" vertical="center"/>
    </xf>
    <xf numFmtId="0" fontId="13" fillId="0" borderId="0" xfId="14" applyFont="1" applyAlignment="1">
      <alignment horizontal="distributed" vertical="top" wrapText="1" justifyLastLine="1"/>
    </xf>
    <xf numFmtId="0" fontId="13" fillId="0" borderId="0" xfId="14" applyAlignment="1">
      <alignment horizontal="left"/>
    </xf>
    <xf numFmtId="166" fontId="13" fillId="0" borderId="0" xfId="14" applyNumberFormat="1" applyAlignment="1">
      <alignment horizontal="center"/>
    </xf>
    <xf numFmtId="0" fontId="13" fillId="0" borderId="0" xfId="14" applyAlignment="1">
      <alignment horizontal="center"/>
    </xf>
    <xf numFmtId="0" fontId="13" fillId="0" borderId="0" xfId="14" applyFont="1" applyAlignment="1">
      <alignment horizontal="center" wrapText="1"/>
    </xf>
    <xf numFmtId="0" fontId="13" fillId="0" borderId="0" xfId="14" applyAlignment="1">
      <alignment horizontal="center" wrapText="1"/>
    </xf>
    <xf numFmtId="0" fontId="13" fillId="0" borderId="0" xfId="14" applyFont="1" applyAlignment="1">
      <alignment horizontal="distributed" justifyLastLine="1"/>
    </xf>
    <xf numFmtId="0" fontId="13" fillId="0" borderId="0" xfId="14" applyFont="1" applyAlignment="1">
      <alignment horizontal="left" justifyLastLine="1"/>
    </xf>
    <xf numFmtId="2" fontId="13" fillId="0" borderId="0" xfId="14" applyNumberFormat="1" applyAlignment="1">
      <alignment horizontal="center"/>
    </xf>
    <xf numFmtId="0" fontId="13" fillId="0" borderId="0" xfId="14" applyFont="1" applyAlignment="1">
      <alignment horizontal="center" vertical="top" wrapText="1" justifyLastLine="1"/>
    </xf>
    <xf numFmtId="0" fontId="27" fillId="0" borderId="0" xfId="14" applyFont="1" applyFill="1" applyBorder="1" applyAlignment="1">
      <alignment wrapText="1"/>
    </xf>
    <xf numFmtId="0" fontId="27" fillId="0" borderId="0" xfId="14" applyFont="1" applyFill="1" applyBorder="1" applyAlignment="1">
      <alignment horizontal="center" wrapText="1"/>
    </xf>
    <xf numFmtId="0" fontId="13" fillId="0" borderId="0" xfId="14" applyFont="1" applyAlignment="1">
      <alignment horizontal="center" vertical="top" wrapText="1"/>
    </xf>
    <xf numFmtId="0" fontId="13" fillId="0" borderId="0" xfId="14" applyFont="1" applyAlignment="1">
      <alignment horizontal="left" vertical="top" wrapText="1" justifyLastLine="1"/>
    </xf>
    <xf numFmtId="0" fontId="13" fillId="0" borderId="10" xfId="14" applyFont="1" applyBorder="1" applyAlignment="1">
      <alignment horizontal="center"/>
    </xf>
    <xf numFmtId="1" fontId="13" fillId="0" borderId="10" xfId="14" applyNumberFormat="1" applyFont="1" applyBorder="1" applyAlignment="1">
      <alignment horizontal="center"/>
    </xf>
    <xf numFmtId="0" fontId="13" fillId="0" borderId="0" xfId="15" applyNumberFormat="1" applyFont="1" applyBorder="1" applyAlignment="1">
      <alignment wrapText="1" justifyLastLine="1"/>
    </xf>
    <xf numFmtId="0" fontId="13" fillId="0" borderId="0" xfId="14" applyFont="1" applyFill="1" applyBorder="1" applyAlignment="1">
      <alignment vertical="top" wrapText="1" justifyLastLine="1"/>
    </xf>
    <xf numFmtId="0" fontId="13" fillId="0" borderId="0" xfId="14" applyFont="1" applyFill="1" applyBorder="1" applyAlignment="1">
      <alignment vertical="top" wrapText="1"/>
    </xf>
    <xf numFmtId="0" fontId="13" fillId="0" borderId="10" xfId="14" applyFont="1" applyBorder="1" applyAlignment="1">
      <alignment horizontal="left" wrapText="1" justifyLastLine="1"/>
    </xf>
    <xf numFmtId="1" fontId="13" fillId="0" borderId="10" xfId="14" applyNumberFormat="1" applyFont="1" applyBorder="1" applyAlignment="1">
      <alignment horizontal="center" wrapText="1" justifyLastLine="1"/>
    </xf>
    <xf numFmtId="1" fontId="13" fillId="0" borderId="0" xfId="14" applyNumberFormat="1" applyFont="1" applyBorder="1" applyAlignment="1">
      <alignment horizontal="center" wrapText="1" justifyLastLine="1"/>
    </xf>
    <xf numFmtId="1" fontId="25" fillId="0" borderId="0" xfId="14" applyNumberFormat="1" applyFont="1" applyBorder="1" applyAlignment="1">
      <alignment horizontal="center"/>
    </xf>
    <xf numFmtId="0" fontId="13" fillId="0" borderId="0" xfId="14" applyFont="1" applyBorder="1"/>
    <xf numFmtId="1" fontId="13" fillId="0" borderId="0" xfId="14" applyNumberFormat="1" applyFont="1" applyBorder="1"/>
    <xf numFmtId="3" fontId="4" fillId="0" borderId="0" xfId="14" applyNumberFormat="1" applyFont="1" applyFill="1" applyAlignment="1">
      <alignment horizontal="center" vertical="center"/>
    </xf>
    <xf numFmtId="0" fontId="17" fillId="0" borderId="0" xfId="14" applyFont="1" applyFill="1" applyAlignment="1">
      <alignment vertical="center"/>
    </xf>
    <xf numFmtId="167" fontId="17" fillId="0" borderId="0" xfId="14" applyNumberFormat="1" applyFont="1" applyFill="1" applyAlignment="1">
      <alignment horizontal="left" vertical="top"/>
    </xf>
    <xf numFmtId="0" fontId="17" fillId="0" borderId="0" xfId="14" applyFont="1" applyFill="1" applyAlignment="1">
      <alignment horizontal="center"/>
    </xf>
    <xf numFmtId="43" fontId="5" fillId="0" borderId="0" xfId="14" applyNumberFormat="1" applyFont="1" applyFill="1" applyAlignment="1">
      <alignment horizontal="left" vertical="center"/>
    </xf>
    <xf numFmtId="167" fontId="17" fillId="0" borderId="0" xfId="14" applyNumberFormat="1" applyFont="1" applyFill="1" applyAlignment="1">
      <alignment horizontal="left" vertical="top" wrapText="1"/>
    </xf>
    <xf numFmtId="3" fontId="5" fillId="0" borderId="0" xfId="14" applyNumberFormat="1" applyFont="1" applyFill="1" applyAlignment="1">
      <alignment horizontal="left" vertical="center"/>
    </xf>
    <xf numFmtId="2" fontId="5" fillId="0" borderId="0" xfId="14" applyNumberFormat="1" applyFont="1" applyFill="1" applyAlignment="1">
      <alignment horizontal="right" vertical="center"/>
    </xf>
    <xf numFmtId="3" fontId="4" fillId="0" borderId="0" xfId="14" applyNumberFormat="1" applyFont="1" applyFill="1" applyAlignment="1">
      <alignment horizontal="right" vertical="center"/>
    </xf>
    <xf numFmtId="0" fontId="18" fillId="0" borderId="0" xfId="14" applyFont="1" applyAlignment="1">
      <alignment vertical="top"/>
    </xf>
    <xf numFmtId="0" fontId="18" fillId="0" borderId="0" xfId="14" applyFont="1" applyAlignment="1">
      <alignment vertical="top" wrapText="1"/>
    </xf>
    <xf numFmtId="0" fontId="19" fillId="0" borderId="0" xfId="14" applyFont="1" applyFill="1" applyAlignment="1">
      <alignment vertical="center"/>
    </xf>
    <xf numFmtId="0" fontId="19" fillId="0" borderId="0" xfId="14" applyFont="1" applyFill="1" applyAlignment="1">
      <alignment vertical="center" wrapText="1"/>
    </xf>
    <xf numFmtId="0" fontId="20" fillId="0" borderId="0" xfId="14" applyFont="1" applyFill="1" applyAlignment="1">
      <alignment vertical="center" wrapText="1"/>
    </xf>
    <xf numFmtId="3" fontId="5" fillId="0" borderId="0" xfId="14" applyNumberFormat="1" applyFont="1" applyFill="1" applyAlignment="1">
      <alignment horizontal="center" vertical="center"/>
    </xf>
    <xf numFmtId="0" fontId="21" fillId="0" borderId="0" xfId="14" applyFont="1" applyFill="1" applyAlignment="1">
      <alignment horizontal="left"/>
    </xf>
    <xf numFmtId="0" fontId="21" fillId="0" borderId="0" xfId="14" applyFont="1" applyFill="1" applyAlignment="1">
      <alignment horizontal="center"/>
    </xf>
    <xf numFmtId="2" fontId="21" fillId="0" borderId="0" xfId="14" applyNumberFormat="1" applyFont="1" applyFill="1" applyAlignment="1">
      <alignment horizontal="left"/>
    </xf>
    <xf numFmtId="2" fontId="21" fillId="0" borderId="0" xfId="14" applyNumberFormat="1" applyFont="1" applyFill="1" applyBorder="1" applyAlignment="1">
      <alignment horizontal="left"/>
    </xf>
    <xf numFmtId="0" fontId="22" fillId="0" borderId="0" xfId="14" applyFont="1" applyFill="1" applyAlignment="1">
      <alignment horizontal="left"/>
    </xf>
    <xf numFmtId="0" fontId="22" fillId="0" borderId="0" xfId="14" applyFont="1" applyFill="1"/>
    <xf numFmtId="0" fontId="22" fillId="0" borderId="0" xfId="14" applyFont="1" applyFill="1" applyAlignment="1">
      <alignment horizontal="center" vertical="center"/>
    </xf>
    <xf numFmtId="0" fontId="22" fillId="0" borderId="0" xfId="14" applyFont="1" applyFill="1" applyAlignment="1">
      <alignment horizontal="center"/>
    </xf>
    <xf numFmtId="0" fontId="22" fillId="0" borderId="0" xfId="14" applyFont="1" applyFill="1" applyAlignment="1"/>
    <xf numFmtId="0" fontId="22" fillId="0" borderId="0" xfId="14" applyFont="1" applyFill="1" applyBorder="1" applyAlignment="1">
      <alignment horizontal="center"/>
    </xf>
    <xf numFmtId="3" fontId="5" fillId="0" borderId="0" xfId="14" applyNumberFormat="1" applyFont="1" applyFill="1" applyAlignment="1">
      <alignment horizontal="right" vertical="center"/>
    </xf>
    <xf numFmtId="0" fontId="13" fillId="0" borderId="0" xfId="14" applyFont="1" applyAlignment="1">
      <alignment horizontal="justify" vertical="top" wrapText="1" justifyLastLine="1"/>
    </xf>
    <xf numFmtId="0" fontId="13" fillId="0" borderId="0" xfId="14" applyAlignment="1">
      <alignment horizontal="left" wrapText="1"/>
    </xf>
    <xf numFmtId="0" fontId="13" fillId="0" borderId="0" xfId="14" applyFont="1" applyAlignment="1">
      <alignment horizontal="justify" vertical="top" wrapText="1"/>
    </xf>
    <xf numFmtId="0" fontId="25" fillId="0" borderId="0" xfId="14" applyFont="1" applyAlignment="1">
      <alignment horizontal="right"/>
    </xf>
    <xf numFmtId="0" fontId="13" fillId="0" borderId="0" xfId="14" applyFont="1" applyAlignment="1">
      <alignment horizontal="justify" wrapText="1" justifyLastLine="1"/>
    </xf>
    <xf numFmtId="0" fontId="13" fillId="0" borderId="0" xfId="14" applyAlignment="1">
      <alignment horizontal="justify" wrapText="1" justifyLastLine="1"/>
    </xf>
    <xf numFmtId="0" fontId="13" fillId="0" borderId="0" xfId="14" applyFont="1" applyAlignment="1">
      <alignment horizontal="justify" justifyLastLine="1"/>
    </xf>
    <xf numFmtId="0" fontId="13" fillId="0" borderId="0" xfId="14" applyFont="1" applyBorder="1" applyAlignment="1">
      <alignment horizontal="justify" vertical="top" wrapText="1" justifyLastLine="1"/>
    </xf>
    <xf numFmtId="0" fontId="13" fillId="0" borderId="0" xfId="14" applyFont="1" applyBorder="1" applyAlignment="1">
      <alignment horizontal="left" vertical="top" wrapText="1"/>
    </xf>
    <xf numFmtId="0" fontId="13" fillId="0" borderId="0" xfId="14" applyFont="1" applyBorder="1" applyAlignment="1">
      <alignment horizontal="justify" vertical="top" justifyLastLine="1"/>
    </xf>
    <xf numFmtId="0" fontId="13" fillId="2" borderId="0" xfId="14" applyFont="1" applyFill="1" applyBorder="1" applyAlignment="1">
      <alignment horizontal="justify" vertical="top" justifyLastLine="1"/>
    </xf>
    <xf numFmtId="0" fontId="23" fillId="2" borderId="0" xfId="14" applyFont="1" applyFill="1" applyAlignment="1">
      <alignment horizontal="center" vertical="center" wrapText="1"/>
    </xf>
    <xf numFmtId="0" fontId="24" fillId="0" borderId="8" xfId="14" applyFont="1" applyFill="1" applyBorder="1" applyAlignment="1">
      <alignment horizontal="center" vertical="center" wrapText="1"/>
    </xf>
    <xf numFmtId="0" fontId="25" fillId="0" borderId="9" xfId="14" applyFont="1" applyBorder="1" applyAlignment="1">
      <alignment horizontal="left"/>
    </xf>
    <xf numFmtId="2" fontId="4" fillId="2" borderId="0" xfId="0" applyNumberFormat="1" applyFont="1" applyFill="1" applyAlignment="1">
      <alignment horizontal="right" vertical="center"/>
    </xf>
    <xf numFmtId="3" fontId="2" fillId="2" borderId="0" xfId="1" applyNumberFormat="1" applyFont="1" applyFill="1" applyAlignment="1">
      <alignment horizontal="center" vertical="center"/>
    </xf>
    <xf numFmtId="43" fontId="2" fillId="2" borderId="0" xfId="1" applyNumberFormat="1" applyFont="1" applyFill="1" applyAlignment="1">
      <alignment horizontal="center" vertical="center"/>
    </xf>
    <xf numFmtId="3" fontId="3" fillId="2" borderId="0" xfId="1" applyNumberFormat="1" applyFont="1" applyFill="1" applyAlignment="1">
      <alignment horizontal="left" vertical="center"/>
    </xf>
    <xf numFmtId="3" fontId="4" fillId="2" borderId="0" xfId="1" applyNumberFormat="1" applyFont="1" applyFill="1" applyAlignment="1">
      <alignment horizontal="center" vertical="center"/>
    </xf>
    <xf numFmtId="3" fontId="5" fillId="2" borderId="0" xfId="1" applyNumberFormat="1" applyFont="1" applyFill="1" applyAlignment="1">
      <alignment horizontal="left" vertical="center"/>
    </xf>
    <xf numFmtId="2" fontId="5" fillId="2" borderId="0" xfId="1" applyNumberFormat="1" applyFont="1" applyFill="1" applyAlignment="1">
      <alignment horizontal="right" vertical="center"/>
    </xf>
    <xf numFmtId="3" fontId="5" fillId="2" borderId="0" xfId="1" applyNumberFormat="1" applyFont="1" applyFill="1" applyAlignment="1">
      <alignment horizontal="center" vertical="center"/>
    </xf>
    <xf numFmtId="3" fontId="5" fillId="2" borderId="0" xfId="1" applyNumberFormat="1" applyFont="1" applyFill="1" applyAlignment="1">
      <alignment horizontal="right" vertical="center"/>
    </xf>
    <xf numFmtId="43" fontId="4" fillId="2" borderId="0" xfId="1" applyNumberFormat="1" applyFont="1" applyFill="1" applyAlignment="1">
      <alignment horizontal="right" vertical="center"/>
    </xf>
    <xf numFmtId="2" fontId="5" fillId="2" borderId="0" xfId="1" applyNumberFormat="1" applyFont="1" applyFill="1" applyAlignment="1">
      <alignment horizontal="center" vertical="center"/>
    </xf>
    <xf numFmtId="3" fontId="4" fillId="2" borderId="0" xfId="1" applyNumberFormat="1" applyFont="1" applyFill="1" applyAlignment="1">
      <alignment horizontal="right" vertical="center"/>
    </xf>
    <xf numFmtId="3" fontId="6" fillId="2" borderId="1" xfId="1" applyNumberFormat="1" applyFont="1" applyFill="1" applyBorder="1" applyAlignment="1">
      <alignment horizontal="right" vertical="top"/>
    </xf>
    <xf numFmtId="3" fontId="12" fillId="2" borderId="1" xfId="1" applyNumberFormat="1" applyFont="1" applyFill="1" applyBorder="1" applyAlignment="1">
      <alignment horizontal="left" vertical="top" wrapText="1"/>
    </xf>
    <xf numFmtId="3" fontId="7" fillId="2" borderId="0" xfId="1" applyNumberFormat="1" applyFont="1" applyFill="1" applyAlignment="1">
      <alignment horizontal="left" vertical="center"/>
    </xf>
    <xf numFmtId="3" fontId="7" fillId="2" borderId="0" xfId="1" applyNumberFormat="1" applyFont="1" applyFill="1" applyBorder="1" applyAlignment="1">
      <alignment horizontal="left" vertical="center"/>
    </xf>
    <xf numFmtId="3" fontId="8" fillId="2" borderId="2" xfId="1" applyNumberFormat="1" applyFont="1" applyFill="1" applyBorder="1" applyAlignment="1">
      <alignment horizontal="center" vertical="center"/>
    </xf>
    <xf numFmtId="3" fontId="8" fillId="2" borderId="2" xfId="1" applyNumberFormat="1" applyFont="1" applyFill="1" applyBorder="1" applyAlignment="1">
      <alignment horizontal="center" vertical="center"/>
    </xf>
    <xf numFmtId="43" fontId="8" fillId="2" borderId="2" xfId="1" applyNumberFormat="1" applyFont="1" applyFill="1" applyBorder="1" applyAlignment="1">
      <alignment horizontal="center" vertical="center"/>
    </xf>
    <xf numFmtId="3" fontId="8" fillId="2" borderId="3" xfId="1" applyNumberFormat="1" applyFont="1" applyFill="1" applyBorder="1" applyAlignment="1">
      <alignment horizontal="center" vertical="center"/>
    </xf>
    <xf numFmtId="3" fontId="8" fillId="2" borderId="4" xfId="1" applyNumberFormat="1" applyFont="1" applyFill="1" applyBorder="1" applyAlignment="1">
      <alignment horizontal="center" vertical="center"/>
    </xf>
    <xf numFmtId="3" fontId="8" fillId="2" borderId="5" xfId="1" applyNumberFormat="1" applyFont="1" applyFill="1" applyBorder="1" applyAlignment="1">
      <alignment horizontal="center" vertical="center"/>
    </xf>
    <xf numFmtId="3" fontId="9" fillId="2" borderId="4" xfId="1" applyNumberFormat="1" applyFont="1" applyFill="1" applyBorder="1" applyAlignment="1">
      <alignment horizontal="center" vertical="center"/>
    </xf>
    <xf numFmtId="3" fontId="9" fillId="2" borderId="0" xfId="1" applyNumberFormat="1" applyFont="1" applyFill="1" applyBorder="1" applyAlignment="1">
      <alignment horizontal="center" vertical="center"/>
    </xf>
    <xf numFmtId="0" fontId="4" fillId="2" borderId="0" xfId="1" applyNumberFormat="1" applyFont="1" applyFill="1" applyAlignment="1">
      <alignment horizontal="center" vertical="center"/>
    </xf>
    <xf numFmtId="0" fontId="4" fillId="2" borderId="0" xfId="1" applyFont="1" applyFill="1" applyAlignment="1">
      <alignment vertical="center" wrapText="1"/>
    </xf>
    <xf numFmtId="3" fontId="4" fillId="2" borderId="0" xfId="1" applyNumberFormat="1" applyFont="1" applyFill="1" applyAlignment="1">
      <alignment vertical="center" wrapText="1"/>
    </xf>
    <xf numFmtId="3" fontId="5" fillId="2" borderId="0" xfId="1" applyNumberFormat="1" applyFont="1" applyFill="1" applyBorder="1" applyAlignment="1">
      <alignment horizontal="left" vertical="center"/>
    </xf>
    <xf numFmtId="0" fontId="4" fillId="2" borderId="0" xfId="0" applyFont="1" applyFill="1" applyAlignment="1">
      <alignment horizontal="left" vertical="top" wrapText="1"/>
    </xf>
    <xf numFmtId="3" fontId="4" fillId="2" borderId="0" xfId="0" applyNumberFormat="1" applyFont="1" applyFill="1" applyAlignment="1">
      <alignment vertical="center" wrapText="1"/>
    </xf>
    <xf numFmtId="3" fontId="5" fillId="2" borderId="0" xfId="0" applyNumberFormat="1" applyFont="1" applyFill="1" applyAlignment="1">
      <alignment horizontal="right" vertical="center"/>
    </xf>
    <xf numFmtId="3" fontId="5" fillId="2" borderId="0" xfId="0" applyNumberFormat="1" applyFont="1" applyFill="1" applyAlignment="1">
      <alignment horizontal="center" vertical="center"/>
    </xf>
    <xf numFmtId="43" fontId="5" fillId="2" borderId="0" xfId="0" applyNumberFormat="1" applyFont="1" applyFill="1" applyAlignment="1">
      <alignment horizontal="center" vertical="center"/>
    </xf>
    <xf numFmtId="2" fontId="5" fillId="2" borderId="0" xfId="0" applyNumberFormat="1" applyFont="1" applyFill="1" applyAlignment="1">
      <alignment horizontal="center" vertical="center"/>
    </xf>
    <xf numFmtId="2" fontId="5" fillId="2" borderId="0" xfId="3" applyNumberFormat="1" applyFont="1" applyFill="1" applyAlignment="1">
      <alignment horizontal="right" vertical="center"/>
    </xf>
    <xf numFmtId="164" fontId="5" fillId="2" borderId="0" xfId="3" applyNumberFormat="1" applyFont="1" applyFill="1" applyAlignment="1">
      <alignment horizontal="right" vertical="center"/>
    </xf>
    <xf numFmtId="1" fontId="4" fillId="2" borderId="0" xfId="0" applyNumberFormat="1" applyFont="1" applyFill="1" applyAlignment="1">
      <alignment horizontal="center" vertical="center"/>
    </xf>
    <xf numFmtId="2" fontId="4" fillId="2" borderId="0" xfId="0" applyNumberFormat="1" applyFont="1" applyFill="1" applyAlignment="1">
      <alignment horizontal="center" vertical="center"/>
    </xf>
    <xf numFmtId="3" fontId="4" fillId="2" borderId="0" xfId="0" applyNumberFormat="1" applyFont="1" applyFill="1" applyAlignment="1">
      <alignment horizontal="left" vertical="center"/>
    </xf>
    <xf numFmtId="2" fontId="4" fillId="2" borderId="6" xfId="0" applyNumberFormat="1" applyFont="1" applyFill="1" applyBorder="1" applyAlignment="1">
      <alignment horizontal="right" vertical="center"/>
    </xf>
    <xf numFmtId="1" fontId="4" fillId="2" borderId="0" xfId="0" applyNumberFormat="1" applyFont="1" applyFill="1" applyBorder="1" applyAlignment="1">
      <alignment horizontal="center" vertical="center"/>
    </xf>
    <xf numFmtId="43" fontId="4" fillId="2" borderId="0" xfId="0" applyNumberFormat="1" applyFont="1" applyFill="1" applyAlignment="1">
      <alignment horizontal="right" vertical="center"/>
    </xf>
    <xf numFmtId="3" fontId="4" fillId="2" borderId="0" xfId="0" applyNumberFormat="1" applyFont="1" applyFill="1" applyAlignment="1">
      <alignment horizontal="center" vertical="center"/>
    </xf>
    <xf numFmtId="49" fontId="4" fillId="2" borderId="0" xfId="1" applyNumberFormat="1" applyFont="1" applyFill="1" applyAlignment="1">
      <alignment horizontal="center" vertical="center"/>
    </xf>
    <xf numFmtId="49" fontId="4" fillId="2" borderId="0" xfId="1" applyNumberFormat="1" applyFont="1" applyFill="1" applyAlignment="1">
      <alignment horizontal="left" vertical="center" wrapText="1"/>
    </xf>
    <xf numFmtId="2" fontId="5" fillId="2" borderId="0" xfId="1" applyNumberFormat="1" applyFont="1" applyFill="1" applyAlignment="1">
      <alignment horizontal="right" vertical="center" wrapText="1"/>
    </xf>
    <xf numFmtId="2" fontId="5" fillId="2" borderId="0" xfId="1" applyNumberFormat="1" applyFont="1" applyFill="1" applyAlignment="1">
      <alignment horizontal="left" vertical="center"/>
    </xf>
    <xf numFmtId="2" fontId="4" fillId="2" borderId="0" xfId="1" applyNumberFormat="1" applyFont="1" applyFill="1" applyAlignment="1">
      <alignment horizontal="right" vertical="center"/>
    </xf>
    <xf numFmtId="43" fontId="4" fillId="2" borderId="0" xfId="1" applyNumberFormat="1" applyFont="1" applyFill="1" applyAlignment="1">
      <alignment horizontal="right" vertical="center"/>
    </xf>
    <xf numFmtId="43" fontId="4" fillId="2" borderId="0" xfId="1" applyNumberFormat="1" applyFont="1" applyFill="1" applyAlignment="1">
      <alignment vertical="center"/>
    </xf>
    <xf numFmtId="3" fontId="4" fillId="2" borderId="0" xfId="1" applyNumberFormat="1" applyFont="1" applyFill="1" applyAlignment="1">
      <alignment vertical="center"/>
    </xf>
    <xf numFmtId="2" fontId="4" fillId="2" borderId="0" xfId="1" applyNumberFormat="1" applyFont="1" applyFill="1" applyAlignment="1">
      <alignment horizontal="left" vertical="center"/>
    </xf>
    <xf numFmtId="3" fontId="4" fillId="2" borderId="0" xfId="1" applyNumberFormat="1" applyFont="1" applyFill="1" applyAlignment="1">
      <alignment horizontal="center" vertical="center"/>
    </xf>
    <xf numFmtId="0" fontId="4" fillId="2" borderId="0" xfId="1" applyNumberFormat="1" applyFont="1" applyFill="1" applyAlignment="1">
      <alignment horizontal="right" vertical="center"/>
    </xf>
    <xf numFmtId="2" fontId="4" fillId="2" borderId="0" xfId="1" applyNumberFormat="1" applyFont="1" applyFill="1" applyAlignment="1">
      <alignment horizontal="right" vertical="center"/>
    </xf>
    <xf numFmtId="49" fontId="4" fillId="2" borderId="0" xfId="0" applyNumberFormat="1" applyFont="1" applyFill="1" applyAlignment="1">
      <alignment horizontal="center" vertical="top"/>
    </xf>
    <xf numFmtId="0" fontId="4" fillId="2" borderId="0" xfId="4" applyFont="1" applyFill="1" applyAlignment="1">
      <alignment horizontal="justify" vertical="top" wrapText="1"/>
    </xf>
    <xf numFmtId="3" fontId="5" fillId="2" borderId="0" xfId="0" applyNumberFormat="1" applyFont="1" applyFill="1" applyAlignment="1">
      <alignment horizontal="justify" vertical="center"/>
    </xf>
    <xf numFmtId="1" fontId="4" fillId="2" borderId="0" xfId="0" applyNumberFormat="1" applyFont="1" applyFill="1" applyAlignment="1">
      <alignment horizontal="right" vertical="center"/>
    </xf>
    <xf numFmtId="2" fontId="4" fillId="2" borderId="4" xfId="0" applyNumberFormat="1" applyFont="1" applyFill="1" applyBorder="1" applyAlignment="1">
      <alignment horizontal="right" vertical="center"/>
    </xf>
    <xf numFmtId="2" fontId="4" fillId="2" borderId="0" xfId="0" applyNumberFormat="1" applyFont="1" applyFill="1" applyAlignment="1">
      <alignment horizontal="left" vertical="center"/>
    </xf>
    <xf numFmtId="2" fontId="5" fillId="2" borderId="0" xfId="0" applyNumberFormat="1" applyFont="1" applyFill="1" applyBorder="1" applyAlignment="1">
      <alignment horizontal="right" vertical="center"/>
    </xf>
    <xf numFmtId="49" fontId="4" fillId="2" borderId="0" xfId="1" applyNumberFormat="1" applyFont="1" applyFill="1" applyAlignment="1">
      <alignment horizontal="center" vertical="top"/>
    </xf>
    <xf numFmtId="0" fontId="4" fillId="2" borderId="0" xfId="4" applyFont="1" applyFill="1" applyAlignment="1">
      <alignment horizontal="justify" vertical="center"/>
    </xf>
    <xf numFmtId="49" fontId="4" fillId="2" borderId="0" xfId="1" applyNumberFormat="1" applyFont="1" applyFill="1" applyBorder="1" applyAlignment="1">
      <alignment horizontal="right" vertical="center" wrapText="1"/>
    </xf>
    <xf numFmtId="3" fontId="5" fillId="2" borderId="0" xfId="0" quotePrefix="1" applyNumberFormat="1" applyFont="1" applyFill="1" applyAlignment="1">
      <alignment horizontal="left" vertical="center"/>
    </xf>
    <xf numFmtId="2" fontId="4" fillId="2" borderId="0" xfId="1" applyNumberFormat="1" applyFont="1" applyFill="1" applyAlignment="1">
      <alignment horizontal="center" vertical="center"/>
    </xf>
    <xf numFmtId="3" fontId="12" fillId="2" borderId="0" xfId="1" applyNumberFormat="1" applyFont="1" applyFill="1" applyAlignment="1">
      <alignment vertical="center"/>
    </xf>
    <xf numFmtId="43" fontId="5" fillId="2" borderId="0" xfId="1" applyNumberFormat="1" applyFont="1" applyFill="1" applyAlignment="1">
      <alignment horizontal="right" vertical="center"/>
    </xf>
    <xf numFmtId="0" fontId="5" fillId="2" borderId="0" xfId="1" applyFont="1" applyFill="1" applyAlignment="1">
      <alignment vertical="center"/>
    </xf>
    <xf numFmtId="169" fontId="5" fillId="2" borderId="0" xfId="1" applyNumberFormat="1" applyFont="1" applyFill="1" applyAlignment="1">
      <alignment horizontal="center" vertical="center"/>
    </xf>
    <xf numFmtId="167" fontId="5" fillId="2" borderId="0" xfId="1" applyNumberFormat="1" applyFont="1" applyFill="1" applyAlignment="1">
      <alignment horizontal="center" vertical="center"/>
    </xf>
    <xf numFmtId="1" fontId="4" fillId="2" borderId="0" xfId="1" applyNumberFormat="1" applyFont="1" applyFill="1" applyBorder="1" applyAlignment="1">
      <alignment horizontal="center" vertical="center"/>
    </xf>
    <xf numFmtId="164" fontId="5" fillId="2" borderId="0" xfId="2" applyNumberFormat="1" applyFont="1" applyFill="1" applyAlignment="1">
      <alignment horizontal="right" vertical="center"/>
    </xf>
    <xf numFmtId="168" fontId="5" fillId="2" borderId="0" xfId="1" applyNumberFormat="1" applyFont="1" applyFill="1" applyAlignment="1">
      <alignment horizontal="center" vertical="center"/>
    </xf>
    <xf numFmtId="168" fontId="5" fillId="2" borderId="0" xfId="1" applyNumberFormat="1" applyFont="1" applyFill="1" applyAlignment="1">
      <alignment horizontal="right" vertical="center"/>
    </xf>
    <xf numFmtId="43" fontId="5" fillId="2" borderId="0" xfId="1" applyNumberFormat="1" applyFont="1" applyFill="1" applyAlignment="1">
      <alignment horizontal="center" vertical="center"/>
    </xf>
    <xf numFmtId="0" fontId="5" fillId="2" borderId="0" xfId="1" applyFont="1" applyFill="1" applyAlignment="1">
      <alignment horizontal="right" vertical="center"/>
    </xf>
    <xf numFmtId="3" fontId="5" fillId="2" borderId="0" xfId="1" applyNumberFormat="1" applyFont="1" applyFill="1" applyAlignment="1">
      <alignment vertical="center"/>
    </xf>
    <xf numFmtId="3" fontId="5" fillId="2" borderId="0" xfId="1" applyNumberFormat="1" applyFont="1" applyFill="1" applyAlignment="1">
      <alignment horizontal="center" vertical="center"/>
    </xf>
    <xf numFmtId="164" fontId="5" fillId="2" borderId="0" xfId="1" applyNumberFormat="1" applyFont="1" applyFill="1" applyAlignment="1">
      <alignment horizontal="center" vertical="center"/>
    </xf>
    <xf numFmtId="2" fontId="5" fillId="2" borderId="0" xfId="1" applyNumberFormat="1" applyFont="1" applyFill="1" applyAlignment="1">
      <alignment horizontal="center" vertical="center"/>
    </xf>
    <xf numFmtId="3" fontId="4" fillId="2" borderId="0" xfId="1" applyNumberFormat="1" applyFont="1" applyFill="1" applyAlignment="1">
      <alignment horizontal="left" vertical="center"/>
    </xf>
    <xf numFmtId="3" fontId="5" fillId="2" borderId="0" xfId="1" applyNumberFormat="1" applyFont="1" applyFill="1" applyAlignment="1">
      <alignment horizontal="justify" vertical="center"/>
    </xf>
    <xf numFmtId="2" fontId="4" fillId="2" borderId="0" xfId="1" applyNumberFormat="1" applyFont="1" applyFill="1" applyAlignment="1">
      <alignment horizontal="left" vertical="center"/>
    </xf>
    <xf numFmtId="0" fontId="4" fillId="2" borderId="0" xfId="4" applyFont="1" applyFill="1" applyAlignment="1">
      <alignment horizontal="justify" vertical="center" wrapText="1"/>
    </xf>
    <xf numFmtId="3" fontId="12" fillId="2" borderId="0" xfId="1" applyNumberFormat="1" applyFont="1" applyFill="1" applyAlignment="1">
      <alignment horizontal="left" vertical="center"/>
    </xf>
    <xf numFmtId="1" fontId="4" fillId="2" borderId="0" xfId="1" applyNumberFormat="1" applyFont="1" applyFill="1" applyAlignment="1">
      <alignment horizontal="right" vertical="center"/>
    </xf>
    <xf numFmtId="43" fontId="5" fillId="2" borderId="0" xfId="1" applyNumberFormat="1" applyFont="1" applyFill="1" applyAlignment="1">
      <alignment vertical="center" wrapText="1"/>
    </xf>
    <xf numFmtId="2" fontId="5" fillId="2" borderId="0" xfId="1" applyNumberFormat="1" applyFont="1" applyFill="1" applyAlignment="1">
      <alignment horizontal="right" vertical="center"/>
    </xf>
    <xf numFmtId="2" fontId="5" fillId="2" borderId="1" xfId="1" applyNumberFormat="1" applyFont="1" applyFill="1" applyBorder="1" applyAlignment="1">
      <alignment horizontal="center" vertical="center"/>
    </xf>
    <xf numFmtId="43" fontId="5" fillId="2" borderId="1" xfId="1" applyNumberFormat="1" applyFont="1" applyFill="1" applyBorder="1" applyAlignment="1">
      <alignment horizontal="center" vertical="center"/>
    </xf>
    <xf numFmtId="1" fontId="5" fillId="2" borderId="7" xfId="1" applyNumberFormat="1" applyFont="1" applyFill="1" applyBorder="1" applyAlignment="1">
      <alignment horizontal="center" vertical="center"/>
    </xf>
    <xf numFmtId="43" fontId="5" fillId="2" borderId="7" xfId="1" applyNumberFormat="1" applyFont="1" applyFill="1" applyBorder="1" applyAlignment="1">
      <alignment horizontal="center" vertical="center"/>
    </xf>
    <xf numFmtId="166" fontId="5" fillId="2" borderId="0" xfId="1" applyNumberFormat="1" applyFont="1" applyFill="1" applyAlignment="1">
      <alignment horizontal="right" vertical="center"/>
    </xf>
    <xf numFmtId="167" fontId="5" fillId="2" borderId="0" xfId="1" applyNumberFormat="1" applyFont="1" applyFill="1" applyAlignment="1">
      <alignment horizontal="center" vertical="center"/>
    </xf>
    <xf numFmtId="167" fontId="4" fillId="2" borderId="0" xfId="1" applyNumberFormat="1" applyFont="1" applyFill="1" applyAlignment="1">
      <alignment horizontal="right" vertical="center"/>
    </xf>
    <xf numFmtId="169" fontId="5" fillId="2" borderId="0" xfId="0" applyNumberFormat="1" applyFont="1" applyFill="1" applyAlignment="1">
      <alignment horizontal="center" vertical="center"/>
    </xf>
    <xf numFmtId="167" fontId="5" fillId="2" borderId="0" xfId="0" applyNumberFormat="1" applyFont="1" applyFill="1" applyAlignment="1">
      <alignment horizontal="center" vertical="center"/>
    </xf>
    <xf numFmtId="1" fontId="4" fillId="2" borderId="0" xfId="1" applyNumberFormat="1" applyFont="1" applyFill="1" applyAlignment="1">
      <alignment horizontal="center" vertical="center"/>
    </xf>
    <xf numFmtId="2" fontId="4" fillId="2" borderId="6" xfId="1" applyNumberFormat="1" applyFont="1" applyFill="1" applyBorder="1" applyAlignment="1">
      <alignment horizontal="right" vertical="center"/>
    </xf>
    <xf numFmtId="2" fontId="4" fillId="2" borderId="0" xfId="1" applyNumberFormat="1" applyFont="1" applyFill="1" applyAlignment="1">
      <alignment horizontal="center" vertical="center"/>
    </xf>
    <xf numFmtId="49" fontId="4" fillId="2" borderId="0" xfId="0" applyNumberFormat="1" applyFont="1" applyFill="1" applyAlignment="1">
      <alignment horizontal="center" vertical="center"/>
    </xf>
    <xf numFmtId="0" fontId="4" fillId="2" borderId="0" xfId="4" applyFont="1" applyFill="1" applyAlignment="1">
      <alignment horizontal="justify" vertical="center" wrapText="1"/>
    </xf>
    <xf numFmtId="2" fontId="5" fillId="2" borderId="0" xfId="0" applyNumberFormat="1" applyFont="1" applyFill="1" applyAlignment="1">
      <alignment horizontal="right" vertical="center" wrapText="1"/>
    </xf>
    <xf numFmtId="2" fontId="5" fillId="2" borderId="0" xfId="0" applyNumberFormat="1" applyFont="1" applyFill="1" applyAlignment="1">
      <alignment horizontal="left" vertical="center"/>
    </xf>
    <xf numFmtId="2" fontId="4" fillId="2" borderId="0" xfId="0" applyNumberFormat="1" applyFont="1" applyFill="1" applyAlignment="1">
      <alignment horizontal="center" vertical="center"/>
    </xf>
    <xf numFmtId="2" fontId="4" fillId="2" borderId="0" xfId="0" applyNumberFormat="1" applyFont="1" applyFill="1" applyAlignment="1">
      <alignment vertical="center"/>
    </xf>
    <xf numFmtId="3" fontId="4" fillId="2" borderId="0" xfId="0" applyNumberFormat="1" applyFont="1" applyFill="1" applyAlignment="1">
      <alignment horizontal="justify" vertical="top"/>
    </xf>
    <xf numFmtId="3" fontId="4" fillId="2" borderId="0" xfId="0" applyNumberFormat="1" applyFont="1" applyFill="1" applyAlignment="1">
      <alignment horizontal="justify" vertical="center"/>
    </xf>
    <xf numFmtId="0" fontId="5" fillId="2" borderId="0" xfId="0" applyFont="1" applyFill="1" applyAlignment="1">
      <alignment vertical="center"/>
    </xf>
    <xf numFmtId="0" fontId="4" fillId="2" borderId="0" xfId="0" applyFont="1" applyFill="1" applyAlignment="1">
      <alignment horizontal="left" vertical="center" wrapText="1"/>
    </xf>
    <xf numFmtId="0" fontId="5" fillId="2" borderId="0" xfId="0" applyFont="1" applyFill="1" applyAlignment="1">
      <alignment horizontal="right" vertical="center"/>
    </xf>
    <xf numFmtId="167" fontId="5" fillId="2" borderId="0" xfId="0" applyNumberFormat="1" applyFont="1" applyFill="1" applyAlignment="1">
      <alignment horizontal="right" vertical="center"/>
    </xf>
    <xf numFmtId="169" fontId="5" fillId="2" borderId="0" xfId="0" applyNumberFormat="1" applyFont="1" applyFill="1" applyAlignment="1">
      <alignment horizontal="right" vertical="center"/>
    </xf>
    <xf numFmtId="43" fontId="5" fillId="2" borderId="0" xfId="0" applyNumberFormat="1" applyFont="1" applyFill="1" applyAlignment="1">
      <alignment horizontal="right" vertical="center"/>
    </xf>
    <xf numFmtId="2" fontId="4" fillId="2" borderId="4" xfId="1" applyNumberFormat="1" applyFont="1" applyFill="1" applyBorder="1" applyAlignment="1">
      <alignment horizontal="right" vertical="center"/>
    </xf>
    <xf numFmtId="43" fontId="5" fillId="2" borderId="0" xfId="0" applyNumberFormat="1" applyFont="1" applyFill="1" applyAlignment="1">
      <alignment horizontal="justify" vertical="center" wrapText="1"/>
    </xf>
    <xf numFmtId="3" fontId="5" fillId="2" borderId="0" xfId="0" applyNumberFormat="1" applyFont="1" applyFill="1" applyAlignment="1">
      <alignment vertical="center"/>
    </xf>
    <xf numFmtId="43" fontId="4" fillId="2" borderId="0" xfId="0" applyNumberFormat="1" applyFont="1" applyFill="1" applyAlignment="1">
      <alignment horizontal="center" vertical="center"/>
    </xf>
    <xf numFmtId="0" fontId="4" fillId="2" borderId="0" xfId="1" applyNumberFormat="1" applyFont="1" applyFill="1" applyAlignment="1">
      <alignment horizontal="center" vertical="top"/>
    </xf>
    <xf numFmtId="0" fontId="4" fillId="2" borderId="0" xfId="1" applyFont="1" applyFill="1" applyAlignment="1">
      <alignment horizontal="left" vertical="center" wrapText="1"/>
    </xf>
    <xf numFmtId="2" fontId="5" fillId="2" borderId="0" xfId="1" applyNumberFormat="1" applyFont="1" applyFill="1" applyBorder="1" applyAlignment="1">
      <alignment horizontal="right" vertical="center"/>
    </xf>
    <xf numFmtId="0" fontId="5" fillId="2" borderId="0" xfId="1" applyFont="1" applyFill="1" applyAlignment="1">
      <alignment horizontal="left" vertical="center" wrapText="1"/>
    </xf>
    <xf numFmtId="2" fontId="5" fillId="2" borderId="0" xfId="2" applyNumberFormat="1" applyFont="1" applyFill="1" applyBorder="1" applyAlignment="1">
      <alignment horizontal="right" vertical="center"/>
    </xf>
    <xf numFmtId="0" fontId="4" fillId="2" borderId="0" xfId="1" applyFont="1" applyFill="1" applyAlignment="1">
      <alignment horizontal="right" vertical="center" wrapText="1"/>
    </xf>
    <xf numFmtId="168" fontId="5" fillId="2" borderId="0" xfId="0" applyNumberFormat="1" applyFont="1" applyFill="1" applyAlignment="1">
      <alignment horizontal="center" vertical="center"/>
    </xf>
    <xf numFmtId="166" fontId="4" fillId="2" borderId="4" xfId="0" applyNumberFormat="1" applyFont="1" applyFill="1" applyBorder="1" applyAlignment="1">
      <alignment horizontal="right" vertical="center"/>
    </xf>
    <xf numFmtId="3" fontId="12" fillId="2" borderId="0" xfId="0" applyNumberFormat="1" applyFont="1" applyFill="1" applyAlignment="1">
      <alignment vertical="center"/>
    </xf>
    <xf numFmtId="3" fontId="5" fillId="2" borderId="0" xfId="0" applyNumberFormat="1" applyFont="1" applyFill="1" applyAlignment="1">
      <alignment horizontal="center" vertical="center"/>
    </xf>
    <xf numFmtId="164" fontId="5" fillId="2" borderId="0" xfId="0" applyNumberFormat="1" applyFont="1" applyFill="1" applyAlignment="1">
      <alignment horizontal="center" vertical="center"/>
    </xf>
    <xf numFmtId="2" fontId="5" fillId="2" borderId="0" xfId="0" applyNumberFormat="1" applyFont="1" applyFill="1" applyAlignment="1">
      <alignment horizontal="center" vertical="center"/>
    </xf>
    <xf numFmtId="0" fontId="5" fillId="2" borderId="0" xfId="0" applyFont="1" applyFill="1" applyAlignment="1">
      <alignment horizontal="left" vertical="center" wrapText="1"/>
    </xf>
    <xf numFmtId="3" fontId="4" fillId="2" borderId="0" xfId="0" applyNumberFormat="1" applyFont="1" applyFill="1" applyAlignment="1">
      <alignment horizontal="right" vertical="center"/>
    </xf>
    <xf numFmtId="43" fontId="4" fillId="2" borderId="0" xfId="0" applyNumberFormat="1" applyFont="1" applyFill="1" applyAlignment="1">
      <alignment horizontal="justify" vertical="top"/>
    </xf>
    <xf numFmtId="166" fontId="4" fillId="2" borderId="0" xfId="0" applyNumberFormat="1" applyFont="1" applyFill="1" applyAlignment="1">
      <alignment horizontal="left" vertical="center"/>
    </xf>
    <xf numFmtId="3" fontId="4" fillId="2" borderId="0" xfId="0" applyNumberFormat="1" applyFont="1" applyFill="1" applyAlignment="1">
      <alignment horizontal="left" vertical="top" wrapText="1"/>
    </xf>
    <xf numFmtId="0" fontId="4" fillId="2" borderId="0" xfId="4" applyFont="1" applyFill="1" applyAlignment="1">
      <alignment horizontal="justify" vertical="top" wrapText="1"/>
    </xf>
    <xf numFmtId="49" fontId="4" fillId="2" borderId="0" xfId="0" applyNumberFormat="1" applyFont="1" applyFill="1" applyAlignment="1">
      <alignment horizontal="left" vertical="top" wrapText="1"/>
    </xf>
    <xf numFmtId="0" fontId="5" fillId="2" borderId="0" xfId="0" applyFont="1" applyFill="1" applyAlignment="1">
      <alignment vertical="center" wrapText="1"/>
    </xf>
    <xf numFmtId="3" fontId="4" fillId="2" borderId="0" xfId="0" applyNumberFormat="1" applyFont="1" applyFill="1" applyAlignment="1">
      <alignment horizontal="justify" vertical="center"/>
    </xf>
    <xf numFmtId="2" fontId="5" fillId="2" borderId="0" xfId="2" applyNumberFormat="1" applyFont="1" applyFill="1" applyAlignment="1">
      <alignment horizontal="right" vertical="center"/>
    </xf>
    <xf numFmtId="166" fontId="4" fillId="2" borderId="0" xfId="1" applyNumberFormat="1" applyFont="1" applyFill="1" applyAlignment="1">
      <alignment horizontal="right" vertical="center"/>
    </xf>
    <xf numFmtId="3" fontId="4" fillId="2" borderId="0" xfId="1" applyNumberFormat="1" applyFont="1" applyFill="1" applyAlignment="1">
      <alignment horizontal="right" vertical="center"/>
    </xf>
    <xf numFmtId="0" fontId="4" fillId="2" borderId="0" xfId="0" applyFont="1" applyFill="1" applyAlignment="1">
      <alignment horizontal="center" vertical="center"/>
    </xf>
    <xf numFmtId="3" fontId="4" fillId="2" borderId="0" xfId="1" applyNumberFormat="1" applyFont="1" applyFill="1" applyAlignment="1">
      <alignment horizontal="justify" vertical="center"/>
    </xf>
    <xf numFmtId="43" fontId="4" fillId="2" borderId="0" xfId="1" applyNumberFormat="1" applyFont="1" applyFill="1" applyAlignment="1">
      <alignment horizontal="justify" vertical="center"/>
    </xf>
    <xf numFmtId="3" fontId="4" fillId="2" borderId="0" xfId="1" applyNumberFormat="1" applyFont="1" applyFill="1" applyAlignment="1">
      <alignment horizontal="justify" vertical="center"/>
    </xf>
    <xf numFmtId="2" fontId="4" fillId="2" borderId="6" xfId="2" applyNumberFormat="1" applyFont="1" applyFill="1" applyBorder="1" applyAlignment="1">
      <alignment horizontal="right" vertical="center"/>
    </xf>
    <xf numFmtId="0" fontId="4" fillId="2" borderId="0" xfId="0" applyFont="1" applyFill="1" applyAlignment="1">
      <alignment horizontal="left" vertical="center" wrapText="1"/>
    </xf>
    <xf numFmtId="0" fontId="5" fillId="2" borderId="0" xfId="0" applyFont="1" applyFill="1" applyAlignment="1">
      <alignment horizontal="left" vertical="center" wrapText="1"/>
    </xf>
    <xf numFmtId="2" fontId="4" fillId="2" borderId="0" xfId="3" applyNumberFormat="1" applyFont="1" applyFill="1" applyAlignment="1">
      <alignment horizontal="right" vertical="center"/>
    </xf>
    <xf numFmtId="49" fontId="4" fillId="2" borderId="0" xfId="0" applyNumberFormat="1" applyFont="1" applyFill="1" applyAlignment="1">
      <alignment horizontal="left" vertical="center" wrapText="1"/>
    </xf>
    <xf numFmtId="3" fontId="12" fillId="2" borderId="0" xfId="0" applyNumberFormat="1" applyFont="1" applyFill="1" applyAlignment="1">
      <alignment horizontal="left" vertical="center"/>
    </xf>
    <xf numFmtId="2" fontId="11" fillId="2" borderId="0" xfId="0" applyNumberFormat="1" applyFont="1" applyFill="1" applyAlignment="1">
      <alignment horizontal="justify" vertical="center" wrapText="1"/>
    </xf>
    <xf numFmtId="0" fontId="15" fillId="2" borderId="0" xfId="0" applyFont="1" applyFill="1"/>
    <xf numFmtId="2" fontId="5" fillId="2" borderId="0" xfId="3" applyNumberFormat="1" applyFont="1" applyFill="1" applyBorder="1" applyAlignment="1">
      <alignment horizontal="right" vertical="center"/>
    </xf>
    <xf numFmtId="165" fontId="4" fillId="2" borderId="0" xfId="0" applyNumberFormat="1" applyFont="1" applyFill="1" applyAlignment="1">
      <alignment horizontal="right" vertical="center"/>
    </xf>
    <xf numFmtId="10" fontId="14" fillId="2" borderId="0" xfId="0" applyNumberFormat="1" applyFont="1" applyFill="1" applyAlignment="1">
      <alignment horizontal="center" vertical="center"/>
    </xf>
    <xf numFmtId="0" fontId="4" fillId="2" borderId="0" xfId="1" applyFont="1" applyFill="1" applyAlignment="1">
      <alignment horizontal="left" vertical="center" wrapText="1"/>
    </xf>
    <xf numFmtId="2" fontId="11" fillId="2" borderId="0" xfId="1" applyNumberFormat="1" applyFont="1" applyFill="1" applyAlignment="1">
      <alignment horizontal="justify" vertical="center" wrapText="1"/>
    </xf>
    <xf numFmtId="3" fontId="5" fillId="2" borderId="0" xfId="1" applyNumberFormat="1" applyFont="1" applyFill="1" applyAlignment="1">
      <alignment horizontal="right" vertical="center"/>
    </xf>
    <xf numFmtId="164" fontId="5" fillId="2" borderId="0" xfId="1" quotePrefix="1" applyNumberFormat="1" applyFont="1" applyFill="1" applyAlignment="1">
      <alignment horizontal="left" vertical="center"/>
    </xf>
    <xf numFmtId="164" fontId="5" fillId="2" borderId="0" xfId="1" applyNumberFormat="1" applyFont="1" applyFill="1" applyAlignment="1">
      <alignment horizontal="left" vertical="center"/>
    </xf>
    <xf numFmtId="167" fontId="4" fillId="2" borderId="0" xfId="1" applyNumberFormat="1" applyFont="1" applyFill="1" applyAlignment="1">
      <alignment horizontal="right" vertical="center"/>
    </xf>
    <xf numFmtId="43" fontId="4" fillId="2" borderId="0" xfId="1" applyNumberFormat="1" applyFont="1" applyFill="1" applyAlignment="1">
      <alignment horizontal="center" vertical="center"/>
    </xf>
    <xf numFmtId="0" fontId="4" fillId="2" borderId="0" xfId="1" applyFont="1" applyFill="1" applyAlignment="1">
      <alignment horizontal="left" vertical="top" wrapText="1"/>
    </xf>
    <xf numFmtId="167" fontId="5" fillId="2" borderId="0" xfId="1" applyNumberFormat="1" applyFont="1" applyFill="1" applyAlignment="1">
      <alignment horizontal="right" vertical="center"/>
    </xf>
    <xf numFmtId="164" fontId="5" fillId="2" borderId="0" xfId="1" applyNumberFormat="1" applyFont="1" applyFill="1" applyAlignment="1">
      <alignment horizontal="left" vertical="center"/>
    </xf>
    <xf numFmtId="165" fontId="5" fillId="2" borderId="0" xfId="0" applyNumberFormat="1" applyFont="1" applyFill="1" applyAlignment="1">
      <alignment horizontal="center" vertical="center"/>
    </xf>
    <xf numFmtId="3" fontId="4" fillId="2" borderId="0" xfId="0" applyNumberFormat="1" applyFont="1" applyFill="1" applyAlignment="1">
      <alignment horizontal="left" vertical="center" wrapText="1"/>
    </xf>
    <xf numFmtId="167" fontId="5" fillId="2" borderId="0" xfId="0" applyNumberFormat="1" applyFont="1" applyFill="1" applyAlignment="1">
      <alignment horizontal="center" vertical="center"/>
    </xf>
    <xf numFmtId="167" fontId="4" fillId="2" borderId="0" xfId="0" applyNumberFormat="1" applyFont="1" applyFill="1" applyAlignment="1">
      <alignment horizontal="right" vertical="center"/>
    </xf>
    <xf numFmtId="167" fontId="5" fillId="2" borderId="0" xfId="3" applyNumberFormat="1" applyFont="1" applyFill="1" applyAlignment="1">
      <alignment horizontal="right" vertical="center"/>
    </xf>
    <xf numFmtId="167" fontId="4" fillId="2" borderId="4" xfId="0" applyNumberFormat="1" applyFont="1" applyFill="1" applyBorder="1" applyAlignment="1">
      <alignment horizontal="right" vertical="center"/>
    </xf>
    <xf numFmtId="3" fontId="4" fillId="2" borderId="0" xfId="1" applyNumberFormat="1" applyFont="1" applyFill="1" applyAlignment="1">
      <alignment horizontal="justify" vertical="top"/>
    </xf>
    <xf numFmtId="43" fontId="4" fillId="2" borderId="0" xfId="1" applyNumberFormat="1" applyFont="1" applyFill="1" applyAlignment="1">
      <alignment horizontal="justify" vertical="top"/>
    </xf>
    <xf numFmtId="43" fontId="5" fillId="2" borderId="0" xfId="1" applyNumberFormat="1" applyFont="1" applyFill="1" applyAlignment="1">
      <alignment horizontal="justify" vertical="center" wrapText="1"/>
    </xf>
    <xf numFmtId="43" fontId="4" fillId="2" borderId="0" xfId="1" applyNumberFormat="1" applyFont="1" applyFill="1" applyAlignment="1">
      <alignment horizontal="center" vertical="center"/>
    </xf>
    <xf numFmtId="0" fontId="4" fillId="2" borderId="0" xfId="1" applyFont="1" applyFill="1" applyAlignment="1">
      <alignment horizontal="center" vertical="center"/>
    </xf>
    <xf numFmtId="1" fontId="5" fillId="2" borderId="0" xfId="1" applyNumberFormat="1" applyFont="1" applyFill="1" applyBorder="1" applyAlignment="1">
      <alignment horizontal="center" vertical="center"/>
    </xf>
    <xf numFmtId="167" fontId="4" fillId="2" borderId="4" xfId="1" applyNumberFormat="1" applyFont="1" applyFill="1" applyBorder="1" applyAlignment="1">
      <alignment horizontal="right" vertical="center"/>
    </xf>
    <xf numFmtId="0" fontId="4" fillId="2" borderId="0" xfId="1" applyFont="1" applyFill="1" applyAlignment="1">
      <alignment horizontal="center" vertical="center"/>
    </xf>
    <xf numFmtId="43" fontId="4" fillId="2" borderId="0" xfId="0" applyNumberFormat="1" applyFont="1" applyFill="1" applyAlignment="1">
      <alignment horizontal="center" vertical="center"/>
    </xf>
    <xf numFmtId="165" fontId="4" fillId="2" borderId="0" xfId="1" applyNumberFormat="1" applyFont="1" applyFill="1" applyAlignment="1">
      <alignment horizontal="right" vertical="center"/>
    </xf>
    <xf numFmtId="2" fontId="5" fillId="2" borderId="0" xfId="1" applyNumberFormat="1" applyFont="1" applyFill="1" applyAlignment="1">
      <alignment vertical="center"/>
    </xf>
    <xf numFmtId="0" fontId="4" fillId="2" borderId="0" xfId="0" applyFont="1" applyFill="1" applyAlignment="1">
      <alignment vertical="center" wrapText="1"/>
    </xf>
    <xf numFmtId="2" fontId="4" fillId="2" borderId="0" xfId="0" applyNumberFormat="1" applyFont="1" applyFill="1" applyAlignment="1">
      <alignment horizontal="justify" vertical="center" wrapText="1"/>
    </xf>
    <xf numFmtId="43" fontId="5" fillId="2" borderId="0" xfId="1" applyNumberFormat="1" applyFont="1" applyFill="1" applyAlignment="1">
      <alignment horizontal="left" vertical="center"/>
    </xf>
    <xf numFmtId="0" fontId="17" fillId="2" borderId="0" xfId="0" applyFont="1" applyFill="1" applyAlignment="1">
      <alignment vertical="center"/>
    </xf>
    <xf numFmtId="0" fontId="17" fillId="2" borderId="0" xfId="0" applyFont="1" applyFill="1" applyAlignment="1">
      <alignment horizontal="left"/>
    </xf>
    <xf numFmtId="0" fontId="17" fillId="2" borderId="0" xfId="0" applyFont="1" applyFill="1" applyAlignment="1">
      <alignment horizontal="center"/>
    </xf>
    <xf numFmtId="167" fontId="17" fillId="2" borderId="0" xfId="0" applyNumberFormat="1" applyFont="1" applyFill="1" applyAlignment="1">
      <alignment horizontal="left" vertical="top" wrapText="1"/>
    </xf>
    <xf numFmtId="167" fontId="17" fillId="2" borderId="0" xfId="0" applyNumberFormat="1" applyFont="1" applyFill="1" applyAlignment="1">
      <alignment horizontal="left" vertical="top"/>
    </xf>
    <xf numFmtId="0" fontId="17" fillId="2" borderId="0" xfId="0" applyFont="1" applyFill="1"/>
    <xf numFmtId="0" fontId="18" fillId="2" borderId="0" xfId="0" applyFont="1" applyFill="1" applyAlignment="1">
      <alignment vertical="top"/>
    </xf>
    <xf numFmtId="0" fontId="18" fillId="2" borderId="0" xfId="0" applyFont="1" applyFill="1" applyAlignment="1">
      <alignment vertical="top" wrapText="1"/>
    </xf>
    <xf numFmtId="0" fontId="19" fillId="2" borderId="0" xfId="0" applyFont="1" applyFill="1" applyAlignment="1">
      <alignment vertical="center"/>
    </xf>
    <xf numFmtId="0" fontId="19" fillId="2" borderId="0" xfId="0" applyFont="1" applyFill="1" applyAlignment="1">
      <alignment vertical="center" wrapText="1"/>
    </xf>
    <xf numFmtId="0" fontId="20" fillId="2" borderId="0" xfId="0" applyFont="1" applyFill="1" applyAlignment="1">
      <alignment vertical="center" wrapText="1"/>
    </xf>
    <xf numFmtId="0" fontId="21" fillId="2" borderId="0" xfId="0" applyFont="1" applyFill="1" applyAlignment="1">
      <alignment horizontal="left"/>
    </xf>
    <xf numFmtId="0" fontId="21" fillId="2" borderId="0" xfId="0" applyFont="1" applyFill="1" applyAlignment="1">
      <alignment horizontal="center"/>
    </xf>
    <xf numFmtId="2" fontId="21" fillId="2" borderId="0" xfId="0" applyNumberFormat="1" applyFont="1" applyFill="1" applyAlignment="1">
      <alignment horizontal="left"/>
    </xf>
    <xf numFmtId="2" fontId="21" fillId="2" borderId="0" xfId="0" applyNumberFormat="1" applyFont="1" applyFill="1" applyBorder="1" applyAlignment="1">
      <alignment horizontal="left"/>
    </xf>
    <xf numFmtId="0" fontId="22" fillId="2" borderId="0" xfId="0" applyFont="1" applyFill="1" applyAlignment="1">
      <alignment horizontal="left"/>
    </xf>
    <xf numFmtId="0" fontId="22" fillId="2" borderId="0" xfId="0" applyFont="1" applyFill="1"/>
    <xf numFmtId="0" fontId="22" fillId="2" borderId="0" xfId="0" applyFont="1" applyFill="1" applyAlignment="1">
      <alignment horizontal="center"/>
    </xf>
    <xf numFmtId="0" fontId="22" fillId="2" borderId="0" xfId="0" applyFont="1" applyFill="1" applyAlignment="1">
      <alignment horizontal="center" vertical="center"/>
    </xf>
    <xf numFmtId="0" fontId="22" fillId="2" borderId="0" xfId="0" applyFont="1" applyFill="1" applyAlignment="1">
      <alignment horizontal="center"/>
    </xf>
    <xf numFmtId="0" fontId="22" fillId="2" borderId="0" xfId="0" applyFont="1" applyFill="1" applyAlignment="1"/>
    <xf numFmtId="0" fontId="22" fillId="2" borderId="0" xfId="0" applyFont="1" applyFill="1" applyBorder="1" applyAlignment="1">
      <alignment horizontal="center"/>
    </xf>
  </cellXfs>
  <cellStyles count="17">
    <cellStyle name="Comma 12" xfId="3"/>
    <cellStyle name="Comma 13" xfId="5"/>
    <cellStyle name="Comma 15" xfId="6"/>
    <cellStyle name="Comma 2" xfId="2"/>
    <cellStyle name="Comma 2 2" xfId="7"/>
    <cellStyle name="Comma 4 2" xfId="8"/>
    <cellStyle name="Comma 5 2" xfId="9"/>
    <cellStyle name="Comma 6" xfId="15"/>
    <cellStyle name="Comma 6 2" xfId="10"/>
    <cellStyle name="Comma 7 2" xfId="11"/>
    <cellStyle name="Comma 8 2" xfId="12"/>
    <cellStyle name="Comma 8 3" xfId="13"/>
    <cellStyle name="Normal" xfId="0" builtinId="0"/>
    <cellStyle name="Normal 2" xfId="1"/>
    <cellStyle name="Normal 2 2" xfId="14"/>
    <cellStyle name="Normal_Estimate-civil" xfId="4"/>
    <cellStyle name="Percent 2" xfId="1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S145"/>
  <sheetViews>
    <sheetView showWhiteSpace="0" view="pageLayout" topLeftCell="B105" zoomScaleSheetLayoutView="140" workbookViewId="0">
      <selection activeCell="C126" sqref="C126"/>
    </sheetView>
  </sheetViews>
  <sheetFormatPr defaultRowHeight="12.75"/>
  <cols>
    <col min="1" max="1" width="6.28515625" style="16" customWidth="1"/>
    <col min="2" max="2" width="12.5703125" style="15" customWidth="1"/>
    <col min="3" max="3" width="33.7109375" style="15" customWidth="1"/>
    <col min="4" max="4" width="2.140625" style="15" customWidth="1"/>
    <col min="5" max="5" width="7.85546875" style="15" customWidth="1"/>
    <col min="6" max="6" width="9.42578125" style="15" customWidth="1"/>
    <col min="7" max="7" width="5.28515625" style="15" customWidth="1"/>
    <col min="8" max="8" width="8.28515625" style="15" customWidth="1"/>
    <col min="9" max="256" width="9.140625" style="15"/>
    <col min="257" max="257" width="6.28515625" style="15" customWidth="1"/>
    <col min="258" max="258" width="12.5703125" style="15" customWidth="1"/>
    <col min="259" max="259" width="36.140625" style="15" customWidth="1"/>
    <col min="260" max="260" width="2.140625" style="15" customWidth="1"/>
    <col min="261" max="261" width="7.85546875" style="15" customWidth="1"/>
    <col min="262" max="262" width="9.42578125" style="15" customWidth="1"/>
    <col min="263" max="263" width="5.28515625" style="15" customWidth="1"/>
    <col min="264" max="264" width="8.28515625" style="15" customWidth="1"/>
    <col min="265" max="512" width="9.140625" style="15"/>
    <col min="513" max="513" width="6.28515625" style="15" customWidth="1"/>
    <col min="514" max="514" width="12.5703125" style="15" customWidth="1"/>
    <col min="515" max="515" width="36.140625" style="15" customWidth="1"/>
    <col min="516" max="516" width="2.140625" style="15" customWidth="1"/>
    <col min="517" max="517" width="7.85546875" style="15" customWidth="1"/>
    <col min="518" max="518" width="9.42578125" style="15" customWidth="1"/>
    <col min="519" max="519" width="5.28515625" style="15" customWidth="1"/>
    <col min="520" max="520" width="8.28515625" style="15" customWidth="1"/>
    <col min="521" max="768" width="9.140625" style="15"/>
    <col min="769" max="769" width="6.28515625" style="15" customWidth="1"/>
    <col min="770" max="770" width="12.5703125" style="15" customWidth="1"/>
    <col min="771" max="771" width="36.140625" style="15" customWidth="1"/>
    <col min="772" max="772" width="2.140625" style="15" customWidth="1"/>
    <col min="773" max="773" width="7.85546875" style="15" customWidth="1"/>
    <col min="774" max="774" width="9.42578125" style="15" customWidth="1"/>
    <col min="775" max="775" width="5.28515625" style="15" customWidth="1"/>
    <col min="776" max="776" width="8.28515625" style="15" customWidth="1"/>
    <col min="777" max="1024" width="9.140625" style="15"/>
    <col min="1025" max="1025" width="6.28515625" style="15" customWidth="1"/>
    <col min="1026" max="1026" width="12.5703125" style="15" customWidth="1"/>
    <col min="1027" max="1027" width="36.140625" style="15" customWidth="1"/>
    <col min="1028" max="1028" width="2.140625" style="15" customWidth="1"/>
    <col min="1029" max="1029" width="7.85546875" style="15" customWidth="1"/>
    <col min="1030" max="1030" width="9.42578125" style="15" customWidth="1"/>
    <col min="1031" max="1031" width="5.28515625" style="15" customWidth="1"/>
    <col min="1032" max="1032" width="8.28515625" style="15" customWidth="1"/>
    <col min="1033" max="1280" width="9.140625" style="15"/>
    <col min="1281" max="1281" width="6.28515625" style="15" customWidth="1"/>
    <col min="1282" max="1282" width="12.5703125" style="15" customWidth="1"/>
    <col min="1283" max="1283" width="36.140625" style="15" customWidth="1"/>
    <col min="1284" max="1284" width="2.140625" style="15" customWidth="1"/>
    <col min="1285" max="1285" width="7.85546875" style="15" customWidth="1"/>
    <col min="1286" max="1286" width="9.42578125" style="15" customWidth="1"/>
    <col min="1287" max="1287" width="5.28515625" style="15" customWidth="1"/>
    <col min="1288" max="1288" width="8.28515625" style="15" customWidth="1"/>
    <col min="1289" max="1536" width="9.140625" style="15"/>
    <col min="1537" max="1537" width="6.28515625" style="15" customWidth="1"/>
    <col min="1538" max="1538" width="12.5703125" style="15" customWidth="1"/>
    <col min="1539" max="1539" width="36.140625" style="15" customWidth="1"/>
    <col min="1540" max="1540" width="2.140625" style="15" customWidth="1"/>
    <col min="1541" max="1541" width="7.85546875" style="15" customWidth="1"/>
    <col min="1542" max="1542" width="9.42578125" style="15" customWidth="1"/>
    <col min="1543" max="1543" width="5.28515625" style="15" customWidth="1"/>
    <col min="1544" max="1544" width="8.28515625" style="15" customWidth="1"/>
    <col min="1545" max="1792" width="9.140625" style="15"/>
    <col min="1793" max="1793" width="6.28515625" style="15" customWidth="1"/>
    <col min="1794" max="1794" width="12.5703125" style="15" customWidth="1"/>
    <col min="1795" max="1795" width="36.140625" style="15" customWidth="1"/>
    <col min="1796" max="1796" width="2.140625" style="15" customWidth="1"/>
    <col min="1797" max="1797" width="7.85546875" style="15" customWidth="1"/>
    <col min="1798" max="1798" width="9.42578125" style="15" customWidth="1"/>
    <col min="1799" max="1799" width="5.28515625" style="15" customWidth="1"/>
    <col min="1800" max="1800" width="8.28515625" style="15" customWidth="1"/>
    <col min="1801" max="2048" width="9.140625" style="15"/>
    <col min="2049" max="2049" width="6.28515625" style="15" customWidth="1"/>
    <col min="2050" max="2050" width="12.5703125" style="15" customWidth="1"/>
    <col min="2051" max="2051" width="36.140625" style="15" customWidth="1"/>
    <col min="2052" max="2052" width="2.140625" style="15" customWidth="1"/>
    <col min="2053" max="2053" width="7.85546875" style="15" customWidth="1"/>
    <col min="2054" max="2054" width="9.42578125" style="15" customWidth="1"/>
    <col min="2055" max="2055" width="5.28515625" style="15" customWidth="1"/>
    <col min="2056" max="2056" width="8.28515625" style="15" customWidth="1"/>
    <col min="2057" max="2304" width="9.140625" style="15"/>
    <col min="2305" max="2305" width="6.28515625" style="15" customWidth="1"/>
    <col min="2306" max="2306" width="12.5703125" style="15" customWidth="1"/>
    <col min="2307" max="2307" width="36.140625" style="15" customWidth="1"/>
    <col min="2308" max="2308" width="2.140625" style="15" customWidth="1"/>
    <col min="2309" max="2309" width="7.85546875" style="15" customWidth="1"/>
    <col min="2310" max="2310" width="9.42578125" style="15" customWidth="1"/>
    <col min="2311" max="2311" width="5.28515625" style="15" customWidth="1"/>
    <col min="2312" max="2312" width="8.28515625" style="15" customWidth="1"/>
    <col min="2313" max="2560" width="9.140625" style="15"/>
    <col min="2561" max="2561" width="6.28515625" style="15" customWidth="1"/>
    <col min="2562" max="2562" width="12.5703125" style="15" customWidth="1"/>
    <col min="2563" max="2563" width="36.140625" style="15" customWidth="1"/>
    <col min="2564" max="2564" width="2.140625" style="15" customWidth="1"/>
    <col min="2565" max="2565" width="7.85546875" style="15" customWidth="1"/>
    <col min="2566" max="2566" width="9.42578125" style="15" customWidth="1"/>
    <col min="2567" max="2567" width="5.28515625" style="15" customWidth="1"/>
    <col min="2568" max="2568" width="8.28515625" style="15" customWidth="1"/>
    <col min="2569" max="2816" width="9.140625" style="15"/>
    <col min="2817" max="2817" width="6.28515625" style="15" customWidth="1"/>
    <col min="2818" max="2818" width="12.5703125" style="15" customWidth="1"/>
    <col min="2819" max="2819" width="36.140625" style="15" customWidth="1"/>
    <col min="2820" max="2820" width="2.140625" style="15" customWidth="1"/>
    <col min="2821" max="2821" width="7.85546875" style="15" customWidth="1"/>
    <col min="2822" max="2822" width="9.42578125" style="15" customWidth="1"/>
    <col min="2823" max="2823" width="5.28515625" style="15" customWidth="1"/>
    <col min="2824" max="2824" width="8.28515625" style="15" customWidth="1"/>
    <col min="2825" max="3072" width="9.140625" style="15"/>
    <col min="3073" max="3073" width="6.28515625" style="15" customWidth="1"/>
    <col min="3074" max="3074" width="12.5703125" style="15" customWidth="1"/>
    <col min="3075" max="3075" width="36.140625" style="15" customWidth="1"/>
    <col min="3076" max="3076" width="2.140625" style="15" customWidth="1"/>
    <col min="3077" max="3077" width="7.85546875" style="15" customWidth="1"/>
    <col min="3078" max="3078" width="9.42578125" style="15" customWidth="1"/>
    <col min="3079" max="3079" width="5.28515625" style="15" customWidth="1"/>
    <col min="3080" max="3080" width="8.28515625" style="15" customWidth="1"/>
    <col min="3081" max="3328" width="9.140625" style="15"/>
    <col min="3329" max="3329" width="6.28515625" style="15" customWidth="1"/>
    <col min="3330" max="3330" width="12.5703125" style="15" customWidth="1"/>
    <col min="3331" max="3331" width="36.140625" style="15" customWidth="1"/>
    <col min="3332" max="3332" width="2.140625" style="15" customWidth="1"/>
    <col min="3333" max="3333" width="7.85546875" style="15" customWidth="1"/>
    <col min="3334" max="3334" width="9.42578125" style="15" customWidth="1"/>
    <col min="3335" max="3335" width="5.28515625" style="15" customWidth="1"/>
    <col min="3336" max="3336" width="8.28515625" style="15" customWidth="1"/>
    <col min="3337" max="3584" width="9.140625" style="15"/>
    <col min="3585" max="3585" width="6.28515625" style="15" customWidth="1"/>
    <col min="3586" max="3586" width="12.5703125" style="15" customWidth="1"/>
    <col min="3587" max="3587" width="36.140625" style="15" customWidth="1"/>
    <col min="3588" max="3588" width="2.140625" style="15" customWidth="1"/>
    <col min="3589" max="3589" width="7.85546875" style="15" customWidth="1"/>
    <col min="3590" max="3590" width="9.42578125" style="15" customWidth="1"/>
    <col min="3591" max="3591" width="5.28515625" style="15" customWidth="1"/>
    <col min="3592" max="3592" width="8.28515625" style="15" customWidth="1"/>
    <col min="3593" max="3840" width="9.140625" style="15"/>
    <col min="3841" max="3841" width="6.28515625" style="15" customWidth="1"/>
    <col min="3842" max="3842" width="12.5703125" style="15" customWidth="1"/>
    <col min="3843" max="3843" width="36.140625" style="15" customWidth="1"/>
    <col min="3844" max="3844" width="2.140625" style="15" customWidth="1"/>
    <col min="3845" max="3845" width="7.85546875" style="15" customWidth="1"/>
    <col min="3846" max="3846" width="9.42578125" style="15" customWidth="1"/>
    <col min="3847" max="3847" width="5.28515625" style="15" customWidth="1"/>
    <col min="3848" max="3848" width="8.28515625" style="15" customWidth="1"/>
    <col min="3849" max="4096" width="9.140625" style="15"/>
    <col min="4097" max="4097" width="6.28515625" style="15" customWidth="1"/>
    <col min="4098" max="4098" width="12.5703125" style="15" customWidth="1"/>
    <col min="4099" max="4099" width="36.140625" style="15" customWidth="1"/>
    <col min="4100" max="4100" width="2.140625" style="15" customWidth="1"/>
    <col min="4101" max="4101" width="7.85546875" style="15" customWidth="1"/>
    <col min="4102" max="4102" width="9.42578125" style="15" customWidth="1"/>
    <col min="4103" max="4103" width="5.28515625" style="15" customWidth="1"/>
    <col min="4104" max="4104" width="8.28515625" style="15" customWidth="1"/>
    <col min="4105" max="4352" width="9.140625" style="15"/>
    <col min="4353" max="4353" width="6.28515625" style="15" customWidth="1"/>
    <col min="4354" max="4354" width="12.5703125" style="15" customWidth="1"/>
    <col min="4355" max="4355" width="36.140625" style="15" customWidth="1"/>
    <col min="4356" max="4356" width="2.140625" style="15" customWidth="1"/>
    <col min="4357" max="4357" width="7.85546875" style="15" customWidth="1"/>
    <col min="4358" max="4358" width="9.42578125" style="15" customWidth="1"/>
    <col min="4359" max="4359" width="5.28515625" style="15" customWidth="1"/>
    <col min="4360" max="4360" width="8.28515625" style="15" customWidth="1"/>
    <col min="4361" max="4608" width="9.140625" style="15"/>
    <col min="4609" max="4609" width="6.28515625" style="15" customWidth="1"/>
    <col min="4610" max="4610" width="12.5703125" style="15" customWidth="1"/>
    <col min="4611" max="4611" width="36.140625" style="15" customWidth="1"/>
    <col min="4612" max="4612" width="2.140625" style="15" customWidth="1"/>
    <col min="4613" max="4613" width="7.85546875" style="15" customWidth="1"/>
    <col min="4614" max="4614" width="9.42578125" style="15" customWidth="1"/>
    <col min="4615" max="4615" width="5.28515625" style="15" customWidth="1"/>
    <col min="4616" max="4616" width="8.28515625" style="15" customWidth="1"/>
    <col min="4617" max="4864" width="9.140625" style="15"/>
    <col min="4865" max="4865" width="6.28515625" style="15" customWidth="1"/>
    <col min="4866" max="4866" width="12.5703125" style="15" customWidth="1"/>
    <col min="4867" max="4867" width="36.140625" style="15" customWidth="1"/>
    <col min="4868" max="4868" width="2.140625" style="15" customWidth="1"/>
    <col min="4869" max="4869" width="7.85546875" style="15" customWidth="1"/>
    <col min="4870" max="4870" width="9.42578125" style="15" customWidth="1"/>
    <col min="4871" max="4871" width="5.28515625" style="15" customWidth="1"/>
    <col min="4872" max="4872" width="8.28515625" style="15" customWidth="1"/>
    <col min="4873" max="5120" width="9.140625" style="15"/>
    <col min="5121" max="5121" width="6.28515625" style="15" customWidth="1"/>
    <col min="5122" max="5122" width="12.5703125" style="15" customWidth="1"/>
    <col min="5123" max="5123" width="36.140625" style="15" customWidth="1"/>
    <col min="5124" max="5124" width="2.140625" style="15" customWidth="1"/>
    <col min="5125" max="5125" width="7.85546875" style="15" customWidth="1"/>
    <col min="5126" max="5126" width="9.42578125" style="15" customWidth="1"/>
    <col min="5127" max="5127" width="5.28515625" style="15" customWidth="1"/>
    <col min="5128" max="5128" width="8.28515625" style="15" customWidth="1"/>
    <col min="5129" max="5376" width="9.140625" style="15"/>
    <col min="5377" max="5377" width="6.28515625" style="15" customWidth="1"/>
    <col min="5378" max="5378" width="12.5703125" style="15" customWidth="1"/>
    <col min="5379" max="5379" width="36.140625" style="15" customWidth="1"/>
    <col min="5380" max="5380" width="2.140625" style="15" customWidth="1"/>
    <col min="5381" max="5381" width="7.85546875" style="15" customWidth="1"/>
    <col min="5382" max="5382" width="9.42578125" style="15" customWidth="1"/>
    <col min="5383" max="5383" width="5.28515625" style="15" customWidth="1"/>
    <col min="5384" max="5384" width="8.28515625" style="15" customWidth="1"/>
    <col min="5385" max="5632" width="9.140625" style="15"/>
    <col min="5633" max="5633" width="6.28515625" style="15" customWidth="1"/>
    <col min="5634" max="5634" width="12.5703125" style="15" customWidth="1"/>
    <col min="5635" max="5635" width="36.140625" style="15" customWidth="1"/>
    <col min="5636" max="5636" width="2.140625" style="15" customWidth="1"/>
    <col min="5637" max="5637" width="7.85546875" style="15" customWidth="1"/>
    <col min="5638" max="5638" width="9.42578125" style="15" customWidth="1"/>
    <col min="5639" max="5639" width="5.28515625" style="15" customWidth="1"/>
    <col min="5640" max="5640" width="8.28515625" style="15" customWidth="1"/>
    <col min="5641" max="5888" width="9.140625" style="15"/>
    <col min="5889" max="5889" width="6.28515625" style="15" customWidth="1"/>
    <col min="5890" max="5890" width="12.5703125" style="15" customWidth="1"/>
    <col min="5891" max="5891" width="36.140625" style="15" customWidth="1"/>
    <col min="5892" max="5892" width="2.140625" style="15" customWidth="1"/>
    <col min="5893" max="5893" width="7.85546875" style="15" customWidth="1"/>
    <col min="5894" max="5894" width="9.42578125" style="15" customWidth="1"/>
    <col min="5895" max="5895" width="5.28515625" style="15" customWidth="1"/>
    <col min="5896" max="5896" width="8.28515625" style="15" customWidth="1"/>
    <col min="5897" max="6144" width="9.140625" style="15"/>
    <col min="6145" max="6145" width="6.28515625" style="15" customWidth="1"/>
    <col min="6146" max="6146" width="12.5703125" style="15" customWidth="1"/>
    <col min="6147" max="6147" width="36.140625" style="15" customWidth="1"/>
    <col min="6148" max="6148" width="2.140625" style="15" customWidth="1"/>
    <col min="6149" max="6149" width="7.85546875" style="15" customWidth="1"/>
    <col min="6150" max="6150" width="9.42578125" style="15" customWidth="1"/>
    <col min="6151" max="6151" width="5.28515625" style="15" customWidth="1"/>
    <col min="6152" max="6152" width="8.28515625" style="15" customWidth="1"/>
    <col min="6153" max="6400" width="9.140625" style="15"/>
    <col min="6401" max="6401" width="6.28515625" style="15" customWidth="1"/>
    <col min="6402" max="6402" width="12.5703125" style="15" customWidth="1"/>
    <col min="6403" max="6403" width="36.140625" style="15" customWidth="1"/>
    <col min="6404" max="6404" width="2.140625" style="15" customWidth="1"/>
    <col min="6405" max="6405" width="7.85546875" style="15" customWidth="1"/>
    <col min="6406" max="6406" width="9.42578125" style="15" customWidth="1"/>
    <col min="6407" max="6407" width="5.28515625" style="15" customWidth="1"/>
    <col min="6408" max="6408" width="8.28515625" style="15" customWidth="1"/>
    <col min="6409" max="6656" width="9.140625" style="15"/>
    <col min="6657" max="6657" width="6.28515625" style="15" customWidth="1"/>
    <col min="6658" max="6658" width="12.5703125" style="15" customWidth="1"/>
    <col min="6659" max="6659" width="36.140625" style="15" customWidth="1"/>
    <col min="6660" max="6660" width="2.140625" style="15" customWidth="1"/>
    <col min="6661" max="6661" width="7.85546875" style="15" customWidth="1"/>
    <col min="6662" max="6662" width="9.42578125" style="15" customWidth="1"/>
    <col min="6663" max="6663" width="5.28515625" style="15" customWidth="1"/>
    <col min="6664" max="6664" width="8.28515625" style="15" customWidth="1"/>
    <col min="6665" max="6912" width="9.140625" style="15"/>
    <col min="6913" max="6913" width="6.28515625" style="15" customWidth="1"/>
    <col min="6914" max="6914" width="12.5703125" style="15" customWidth="1"/>
    <col min="6915" max="6915" width="36.140625" style="15" customWidth="1"/>
    <col min="6916" max="6916" width="2.140625" style="15" customWidth="1"/>
    <col min="6917" max="6917" width="7.85546875" style="15" customWidth="1"/>
    <col min="6918" max="6918" width="9.42578125" style="15" customWidth="1"/>
    <col min="6919" max="6919" width="5.28515625" style="15" customWidth="1"/>
    <col min="6920" max="6920" width="8.28515625" style="15" customWidth="1"/>
    <col min="6921" max="7168" width="9.140625" style="15"/>
    <col min="7169" max="7169" width="6.28515625" style="15" customWidth="1"/>
    <col min="7170" max="7170" width="12.5703125" style="15" customWidth="1"/>
    <col min="7171" max="7171" width="36.140625" style="15" customWidth="1"/>
    <col min="7172" max="7172" width="2.140625" style="15" customWidth="1"/>
    <col min="7173" max="7173" width="7.85546875" style="15" customWidth="1"/>
    <col min="7174" max="7174" width="9.42578125" style="15" customWidth="1"/>
    <col min="7175" max="7175" width="5.28515625" style="15" customWidth="1"/>
    <col min="7176" max="7176" width="8.28515625" style="15" customWidth="1"/>
    <col min="7177" max="7424" width="9.140625" style="15"/>
    <col min="7425" max="7425" width="6.28515625" style="15" customWidth="1"/>
    <col min="7426" max="7426" width="12.5703125" style="15" customWidth="1"/>
    <col min="7427" max="7427" width="36.140625" style="15" customWidth="1"/>
    <col min="7428" max="7428" width="2.140625" style="15" customWidth="1"/>
    <col min="7429" max="7429" width="7.85546875" style="15" customWidth="1"/>
    <col min="7430" max="7430" width="9.42578125" style="15" customWidth="1"/>
    <col min="7431" max="7431" width="5.28515625" style="15" customWidth="1"/>
    <col min="7432" max="7432" width="8.28515625" style="15" customWidth="1"/>
    <col min="7433" max="7680" width="9.140625" style="15"/>
    <col min="7681" max="7681" width="6.28515625" style="15" customWidth="1"/>
    <col min="7682" max="7682" width="12.5703125" style="15" customWidth="1"/>
    <col min="7683" max="7683" width="36.140625" style="15" customWidth="1"/>
    <col min="7684" max="7684" width="2.140625" style="15" customWidth="1"/>
    <col min="7685" max="7685" width="7.85546875" style="15" customWidth="1"/>
    <col min="7686" max="7686" width="9.42578125" style="15" customWidth="1"/>
    <col min="7687" max="7687" width="5.28515625" style="15" customWidth="1"/>
    <col min="7688" max="7688" width="8.28515625" style="15" customWidth="1"/>
    <col min="7689" max="7936" width="9.140625" style="15"/>
    <col min="7937" max="7937" width="6.28515625" style="15" customWidth="1"/>
    <col min="7938" max="7938" width="12.5703125" style="15" customWidth="1"/>
    <col min="7939" max="7939" width="36.140625" style="15" customWidth="1"/>
    <col min="7940" max="7940" width="2.140625" style="15" customWidth="1"/>
    <col min="7941" max="7941" width="7.85546875" style="15" customWidth="1"/>
    <col min="7942" max="7942" width="9.42578125" style="15" customWidth="1"/>
    <col min="7943" max="7943" width="5.28515625" style="15" customWidth="1"/>
    <col min="7944" max="7944" width="8.28515625" style="15" customWidth="1"/>
    <col min="7945" max="8192" width="9.140625" style="15"/>
    <col min="8193" max="8193" width="6.28515625" style="15" customWidth="1"/>
    <col min="8194" max="8194" width="12.5703125" style="15" customWidth="1"/>
    <col min="8195" max="8195" width="36.140625" style="15" customWidth="1"/>
    <col min="8196" max="8196" width="2.140625" style="15" customWidth="1"/>
    <col min="8197" max="8197" width="7.85546875" style="15" customWidth="1"/>
    <col min="8198" max="8198" width="9.42578125" style="15" customWidth="1"/>
    <col min="8199" max="8199" width="5.28515625" style="15" customWidth="1"/>
    <col min="8200" max="8200" width="8.28515625" style="15" customWidth="1"/>
    <col min="8201" max="8448" width="9.140625" style="15"/>
    <col min="8449" max="8449" width="6.28515625" style="15" customWidth="1"/>
    <col min="8450" max="8450" width="12.5703125" style="15" customWidth="1"/>
    <col min="8451" max="8451" width="36.140625" style="15" customWidth="1"/>
    <col min="8452" max="8452" width="2.140625" style="15" customWidth="1"/>
    <col min="8453" max="8453" width="7.85546875" style="15" customWidth="1"/>
    <col min="8454" max="8454" width="9.42578125" style="15" customWidth="1"/>
    <col min="8455" max="8455" width="5.28515625" style="15" customWidth="1"/>
    <col min="8456" max="8456" width="8.28515625" style="15" customWidth="1"/>
    <col min="8457" max="8704" width="9.140625" style="15"/>
    <col min="8705" max="8705" width="6.28515625" style="15" customWidth="1"/>
    <col min="8706" max="8706" width="12.5703125" style="15" customWidth="1"/>
    <col min="8707" max="8707" width="36.140625" style="15" customWidth="1"/>
    <col min="8708" max="8708" width="2.140625" style="15" customWidth="1"/>
    <col min="8709" max="8709" width="7.85546875" style="15" customWidth="1"/>
    <col min="8710" max="8710" width="9.42578125" style="15" customWidth="1"/>
    <col min="8711" max="8711" width="5.28515625" style="15" customWidth="1"/>
    <col min="8712" max="8712" width="8.28515625" style="15" customWidth="1"/>
    <col min="8713" max="8960" width="9.140625" style="15"/>
    <col min="8961" max="8961" width="6.28515625" style="15" customWidth="1"/>
    <col min="8962" max="8962" width="12.5703125" style="15" customWidth="1"/>
    <col min="8963" max="8963" width="36.140625" style="15" customWidth="1"/>
    <col min="8964" max="8964" width="2.140625" style="15" customWidth="1"/>
    <col min="8965" max="8965" width="7.85546875" style="15" customWidth="1"/>
    <col min="8966" max="8966" width="9.42578125" style="15" customWidth="1"/>
    <col min="8967" max="8967" width="5.28515625" style="15" customWidth="1"/>
    <col min="8968" max="8968" width="8.28515625" style="15" customWidth="1"/>
    <col min="8969" max="9216" width="9.140625" style="15"/>
    <col min="9217" max="9217" width="6.28515625" style="15" customWidth="1"/>
    <col min="9218" max="9218" width="12.5703125" style="15" customWidth="1"/>
    <col min="9219" max="9219" width="36.140625" style="15" customWidth="1"/>
    <col min="9220" max="9220" width="2.140625" style="15" customWidth="1"/>
    <col min="9221" max="9221" width="7.85546875" style="15" customWidth="1"/>
    <col min="9222" max="9222" width="9.42578125" style="15" customWidth="1"/>
    <col min="9223" max="9223" width="5.28515625" style="15" customWidth="1"/>
    <col min="9224" max="9224" width="8.28515625" style="15" customWidth="1"/>
    <col min="9225" max="9472" width="9.140625" style="15"/>
    <col min="9473" max="9473" width="6.28515625" style="15" customWidth="1"/>
    <col min="9474" max="9474" width="12.5703125" style="15" customWidth="1"/>
    <col min="9475" max="9475" width="36.140625" style="15" customWidth="1"/>
    <col min="9476" max="9476" width="2.140625" style="15" customWidth="1"/>
    <col min="9477" max="9477" width="7.85546875" style="15" customWidth="1"/>
    <col min="9478" max="9478" width="9.42578125" style="15" customWidth="1"/>
    <col min="9479" max="9479" width="5.28515625" style="15" customWidth="1"/>
    <col min="9480" max="9480" width="8.28515625" style="15" customWidth="1"/>
    <col min="9481" max="9728" width="9.140625" style="15"/>
    <col min="9729" max="9729" width="6.28515625" style="15" customWidth="1"/>
    <col min="9730" max="9730" width="12.5703125" style="15" customWidth="1"/>
    <col min="9731" max="9731" width="36.140625" style="15" customWidth="1"/>
    <col min="9732" max="9732" width="2.140625" style="15" customWidth="1"/>
    <col min="9733" max="9733" width="7.85546875" style="15" customWidth="1"/>
    <col min="9734" max="9734" width="9.42578125" style="15" customWidth="1"/>
    <col min="9735" max="9735" width="5.28515625" style="15" customWidth="1"/>
    <col min="9736" max="9736" width="8.28515625" style="15" customWidth="1"/>
    <col min="9737" max="9984" width="9.140625" style="15"/>
    <col min="9985" max="9985" width="6.28515625" style="15" customWidth="1"/>
    <col min="9986" max="9986" width="12.5703125" style="15" customWidth="1"/>
    <col min="9987" max="9987" width="36.140625" style="15" customWidth="1"/>
    <col min="9988" max="9988" width="2.140625" style="15" customWidth="1"/>
    <col min="9989" max="9989" width="7.85546875" style="15" customWidth="1"/>
    <col min="9990" max="9990" width="9.42578125" style="15" customWidth="1"/>
    <col min="9991" max="9991" width="5.28515625" style="15" customWidth="1"/>
    <col min="9992" max="9992" width="8.28515625" style="15" customWidth="1"/>
    <col min="9993" max="10240" width="9.140625" style="15"/>
    <col min="10241" max="10241" width="6.28515625" style="15" customWidth="1"/>
    <col min="10242" max="10242" width="12.5703125" style="15" customWidth="1"/>
    <col min="10243" max="10243" width="36.140625" style="15" customWidth="1"/>
    <col min="10244" max="10244" width="2.140625" style="15" customWidth="1"/>
    <col min="10245" max="10245" width="7.85546875" style="15" customWidth="1"/>
    <col min="10246" max="10246" width="9.42578125" style="15" customWidth="1"/>
    <col min="10247" max="10247" width="5.28515625" style="15" customWidth="1"/>
    <col min="10248" max="10248" width="8.28515625" style="15" customWidth="1"/>
    <col min="10249" max="10496" width="9.140625" style="15"/>
    <col min="10497" max="10497" width="6.28515625" style="15" customWidth="1"/>
    <col min="10498" max="10498" width="12.5703125" style="15" customWidth="1"/>
    <col min="10499" max="10499" width="36.140625" style="15" customWidth="1"/>
    <col min="10500" max="10500" width="2.140625" style="15" customWidth="1"/>
    <col min="10501" max="10501" width="7.85546875" style="15" customWidth="1"/>
    <col min="10502" max="10502" width="9.42578125" style="15" customWidth="1"/>
    <col min="10503" max="10503" width="5.28515625" style="15" customWidth="1"/>
    <col min="10504" max="10504" width="8.28515625" style="15" customWidth="1"/>
    <col min="10505" max="10752" width="9.140625" style="15"/>
    <col min="10753" max="10753" width="6.28515625" style="15" customWidth="1"/>
    <col min="10754" max="10754" width="12.5703125" style="15" customWidth="1"/>
    <col min="10755" max="10755" width="36.140625" style="15" customWidth="1"/>
    <col min="10756" max="10756" width="2.140625" style="15" customWidth="1"/>
    <col min="10757" max="10757" width="7.85546875" style="15" customWidth="1"/>
    <col min="10758" max="10758" width="9.42578125" style="15" customWidth="1"/>
    <col min="10759" max="10759" width="5.28515625" style="15" customWidth="1"/>
    <col min="10760" max="10760" width="8.28515625" style="15" customWidth="1"/>
    <col min="10761" max="11008" width="9.140625" style="15"/>
    <col min="11009" max="11009" width="6.28515625" style="15" customWidth="1"/>
    <col min="11010" max="11010" width="12.5703125" style="15" customWidth="1"/>
    <col min="11011" max="11011" width="36.140625" style="15" customWidth="1"/>
    <col min="11012" max="11012" width="2.140625" style="15" customWidth="1"/>
    <col min="11013" max="11013" width="7.85546875" style="15" customWidth="1"/>
    <col min="11014" max="11014" width="9.42578125" style="15" customWidth="1"/>
    <col min="11015" max="11015" width="5.28515625" style="15" customWidth="1"/>
    <col min="11016" max="11016" width="8.28515625" style="15" customWidth="1"/>
    <col min="11017" max="11264" width="9.140625" style="15"/>
    <col min="11265" max="11265" width="6.28515625" style="15" customWidth="1"/>
    <col min="11266" max="11266" width="12.5703125" style="15" customWidth="1"/>
    <col min="11267" max="11267" width="36.140625" style="15" customWidth="1"/>
    <col min="11268" max="11268" width="2.140625" style="15" customWidth="1"/>
    <col min="11269" max="11269" width="7.85546875" style="15" customWidth="1"/>
    <col min="11270" max="11270" width="9.42578125" style="15" customWidth="1"/>
    <col min="11271" max="11271" width="5.28515625" style="15" customWidth="1"/>
    <col min="11272" max="11272" width="8.28515625" style="15" customWidth="1"/>
    <col min="11273" max="11520" width="9.140625" style="15"/>
    <col min="11521" max="11521" width="6.28515625" style="15" customWidth="1"/>
    <col min="11522" max="11522" width="12.5703125" style="15" customWidth="1"/>
    <col min="11523" max="11523" width="36.140625" style="15" customWidth="1"/>
    <col min="11524" max="11524" width="2.140625" style="15" customWidth="1"/>
    <col min="11525" max="11525" width="7.85546875" style="15" customWidth="1"/>
    <col min="11526" max="11526" width="9.42578125" style="15" customWidth="1"/>
    <col min="11527" max="11527" width="5.28515625" style="15" customWidth="1"/>
    <col min="11528" max="11528" width="8.28515625" style="15" customWidth="1"/>
    <col min="11529" max="11776" width="9.140625" style="15"/>
    <col min="11777" max="11777" width="6.28515625" style="15" customWidth="1"/>
    <col min="11778" max="11778" width="12.5703125" style="15" customWidth="1"/>
    <col min="11779" max="11779" width="36.140625" style="15" customWidth="1"/>
    <col min="11780" max="11780" width="2.140625" style="15" customWidth="1"/>
    <col min="11781" max="11781" width="7.85546875" style="15" customWidth="1"/>
    <col min="11782" max="11782" width="9.42578125" style="15" customWidth="1"/>
    <col min="11783" max="11783" width="5.28515625" style="15" customWidth="1"/>
    <col min="11784" max="11784" width="8.28515625" style="15" customWidth="1"/>
    <col min="11785" max="12032" width="9.140625" style="15"/>
    <col min="12033" max="12033" width="6.28515625" style="15" customWidth="1"/>
    <col min="12034" max="12034" width="12.5703125" style="15" customWidth="1"/>
    <col min="12035" max="12035" width="36.140625" style="15" customWidth="1"/>
    <col min="12036" max="12036" width="2.140625" style="15" customWidth="1"/>
    <col min="12037" max="12037" width="7.85546875" style="15" customWidth="1"/>
    <col min="12038" max="12038" width="9.42578125" style="15" customWidth="1"/>
    <col min="12039" max="12039" width="5.28515625" style="15" customWidth="1"/>
    <col min="12040" max="12040" width="8.28515625" style="15" customWidth="1"/>
    <col min="12041" max="12288" width="9.140625" style="15"/>
    <col min="12289" max="12289" width="6.28515625" style="15" customWidth="1"/>
    <col min="12290" max="12290" width="12.5703125" style="15" customWidth="1"/>
    <col min="12291" max="12291" width="36.140625" style="15" customWidth="1"/>
    <col min="12292" max="12292" width="2.140625" style="15" customWidth="1"/>
    <col min="12293" max="12293" width="7.85546875" style="15" customWidth="1"/>
    <col min="12294" max="12294" width="9.42578125" style="15" customWidth="1"/>
    <col min="12295" max="12295" width="5.28515625" style="15" customWidth="1"/>
    <col min="12296" max="12296" width="8.28515625" style="15" customWidth="1"/>
    <col min="12297" max="12544" width="9.140625" style="15"/>
    <col min="12545" max="12545" width="6.28515625" style="15" customWidth="1"/>
    <col min="12546" max="12546" width="12.5703125" style="15" customWidth="1"/>
    <col min="12547" max="12547" width="36.140625" style="15" customWidth="1"/>
    <col min="12548" max="12548" width="2.140625" style="15" customWidth="1"/>
    <col min="12549" max="12549" width="7.85546875" style="15" customWidth="1"/>
    <col min="12550" max="12550" width="9.42578125" style="15" customWidth="1"/>
    <col min="12551" max="12551" width="5.28515625" style="15" customWidth="1"/>
    <col min="12552" max="12552" width="8.28515625" style="15" customWidth="1"/>
    <col min="12553" max="12800" width="9.140625" style="15"/>
    <col min="12801" max="12801" width="6.28515625" style="15" customWidth="1"/>
    <col min="12802" max="12802" width="12.5703125" style="15" customWidth="1"/>
    <col min="12803" max="12803" width="36.140625" style="15" customWidth="1"/>
    <col min="12804" max="12804" width="2.140625" style="15" customWidth="1"/>
    <col min="12805" max="12805" width="7.85546875" style="15" customWidth="1"/>
    <col min="12806" max="12806" width="9.42578125" style="15" customWidth="1"/>
    <col min="12807" max="12807" width="5.28515625" style="15" customWidth="1"/>
    <col min="12808" max="12808" width="8.28515625" style="15" customWidth="1"/>
    <col min="12809" max="13056" width="9.140625" style="15"/>
    <col min="13057" max="13057" width="6.28515625" style="15" customWidth="1"/>
    <col min="13058" max="13058" width="12.5703125" style="15" customWidth="1"/>
    <col min="13059" max="13059" width="36.140625" style="15" customWidth="1"/>
    <col min="13060" max="13060" width="2.140625" style="15" customWidth="1"/>
    <col min="13061" max="13061" width="7.85546875" style="15" customWidth="1"/>
    <col min="13062" max="13062" width="9.42578125" style="15" customWidth="1"/>
    <col min="13063" max="13063" width="5.28515625" style="15" customWidth="1"/>
    <col min="13064" max="13064" width="8.28515625" style="15" customWidth="1"/>
    <col min="13065" max="13312" width="9.140625" style="15"/>
    <col min="13313" max="13313" width="6.28515625" style="15" customWidth="1"/>
    <col min="13314" max="13314" width="12.5703125" style="15" customWidth="1"/>
    <col min="13315" max="13315" width="36.140625" style="15" customWidth="1"/>
    <col min="13316" max="13316" width="2.140625" style="15" customWidth="1"/>
    <col min="13317" max="13317" width="7.85546875" style="15" customWidth="1"/>
    <col min="13318" max="13318" width="9.42578125" style="15" customWidth="1"/>
    <col min="13319" max="13319" width="5.28515625" style="15" customWidth="1"/>
    <col min="13320" max="13320" width="8.28515625" style="15" customWidth="1"/>
    <col min="13321" max="13568" width="9.140625" style="15"/>
    <col min="13569" max="13569" width="6.28515625" style="15" customWidth="1"/>
    <col min="13570" max="13570" width="12.5703125" style="15" customWidth="1"/>
    <col min="13571" max="13571" width="36.140625" style="15" customWidth="1"/>
    <col min="13572" max="13572" width="2.140625" style="15" customWidth="1"/>
    <col min="13573" max="13573" width="7.85546875" style="15" customWidth="1"/>
    <col min="13574" max="13574" width="9.42578125" style="15" customWidth="1"/>
    <col min="13575" max="13575" width="5.28515625" style="15" customWidth="1"/>
    <col min="13576" max="13576" width="8.28515625" style="15" customWidth="1"/>
    <col min="13577" max="13824" width="9.140625" style="15"/>
    <col min="13825" max="13825" width="6.28515625" style="15" customWidth="1"/>
    <col min="13826" max="13826" width="12.5703125" style="15" customWidth="1"/>
    <col min="13827" max="13827" width="36.140625" style="15" customWidth="1"/>
    <col min="13828" max="13828" width="2.140625" style="15" customWidth="1"/>
    <col min="13829" max="13829" width="7.85546875" style="15" customWidth="1"/>
    <col min="13830" max="13830" width="9.42578125" style="15" customWidth="1"/>
    <col min="13831" max="13831" width="5.28515625" style="15" customWidth="1"/>
    <col min="13832" max="13832" width="8.28515625" style="15" customWidth="1"/>
    <col min="13833" max="14080" width="9.140625" style="15"/>
    <col min="14081" max="14081" width="6.28515625" style="15" customWidth="1"/>
    <col min="14082" max="14082" width="12.5703125" style="15" customWidth="1"/>
    <col min="14083" max="14083" width="36.140625" style="15" customWidth="1"/>
    <col min="14084" max="14084" width="2.140625" style="15" customWidth="1"/>
    <col min="14085" max="14085" width="7.85546875" style="15" customWidth="1"/>
    <col min="14086" max="14086" width="9.42578125" style="15" customWidth="1"/>
    <col min="14087" max="14087" width="5.28515625" style="15" customWidth="1"/>
    <col min="14088" max="14088" width="8.28515625" style="15" customWidth="1"/>
    <col min="14089" max="14336" width="9.140625" style="15"/>
    <col min="14337" max="14337" width="6.28515625" style="15" customWidth="1"/>
    <col min="14338" max="14338" width="12.5703125" style="15" customWidth="1"/>
    <col min="14339" max="14339" width="36.140625" style="15" customWidth="1"/>
    <col min="14340" max="14340" width="2.140625" style="15" customWidth="1"/>
    <col min="14341" max="14341" width="7.85546875" style="15" customWidth="1"/>
    <col min="14342" max="14342" width="9.42578125" style="15" customWidth="1"/>
    <col min="14343" max="14343" width="5.28515625" style="15" customWidth="1"/>
    <col min="14344" max="14344" width="8.28515625" style="15" customWidth="1"/>
    <col min="14345" max="14592" width="9.140625" style="15"/>
    <col min="14593" max="14593" width="6.28515625" style="15" customWidth="1"/>
    <col min="14594" max="14594" width="12.5703125" style="15" customWidth="1"/>
    <col min="14595" max="14595" width="36.140625" style="15" customWidth="1"/>
    <col min="14596" max="14596" width="2.140625" style="15" customWidth="1"/>
    <col min="14597" max="14597" width="7.85546875" style="15" customWidth="1"/>
    <col min="14598" max="14598" width="9.42578125" style="15" customWidth="1"/>
    <col min="14599" max="14599" width="5.28515625" style="15" customWidth="1"/>
    <col min="14600" max="14600" width="8.28515625" style="15" customWidth="1"/>
    <col min="14601" max="14848" width="9.140625" style="15"/>
    <col min="14849" max="14849" width="6.28515625" style="15" customWidth="1"/>
    <col min="14850" max="14850" width="12.5703125" style="15" customWidth="1"/>
    <col min="14851" max="14851" width="36.140625" style="15" customWidth="1"/>
    <col min="14852" max="14852" width="2.140625" style="15" customWidth="1"/>
    <col min="14853" max="14853" width="7.85546875" style="15" customWidth="1"/>
    <col min="14854" max="14854" width="9.42578125" style="15" customWidth="1"/>
    <col min="14855" max="14855" width="5.28515625" style="15" customWidth="1"/>
    <col min="14856" max="14856" width="8.28515625" style="15" customWidth="1"/>
    <col min="14857" max="15104" width="9.140625" style="15"/>
    <col min="15105" max="15105" width="6.28515625" style="15" customWidth="1"/>
    <col min="15106" max="15106" width="12.5703125" style="15" customWidth="1"/>
    <col min="15107" max="15107" width="36.140625" style="15" customWidth="1"/>
    <col min="15108" max="15108" width="2.140625" style="15" customWidth="1"/>
    <col min="15109" max="15109" width="7.85546875" style="15" customWidth="1"/>
    <col min="15110" max="15110" width="9.42578125" style="15" customWidth="1"/>
    <col min="15111" max="15111" width="5.28515625" style="15" customWidth="1"/>
    <col min="15112" max="15112" width="8.28515625" style="15" customWidth="1"/>
    <col min="15113" max="15360" width="9.140625" style="15"/>
    <col min="15361" max="15361" width="6.28515625" style="15" customWidth="1"/>
    <col min="15362" max="15362" width="12.5703125" style="15" customWidth="1"/>
    <col min="15363" max="15363" width="36.140625" style="15" customWidth="1"/>
    <col min="15364" max="15364" width="2.140625" style="15" customWidth="1"/>
    <col min="15365" max="15365" width="7.85546875" style="15" customWidth="1"/>
    <col min="15366" max="15366" width="9.42578125" style="15" customWidth="1"/>
    <col min="15367" max="15367" width="5.28515625" style="15" customWidth="1"/>
    <col min="15368" max="15368" width="8.28515625" style="15" customWidth="1"/>
    <col min="15369" max="15616" width="9.140625" style="15"/>
    <col min="15617" max="15617" width="6.28515625" style="15" customWidth="1"/>
    <col min="15618" max="15618" width="12.5703125" style="15" customWidth="1"/>
    <col min="15619" max="15619" width="36.140625" style="15" customWidth="1"/>
    <col min="15620" max="15620" width="2.140625" style="15" customWidth="1"/>
    <col min="15621" max="15621" width="7.85546875" style="15" customWidth="1"/>
    <col min="15622" max="15622" width="9.42578125" style="15" customWidth="1"/>
    <col min="15623" max="15623" width="5.28515625" style="15" customWidth="1"/>
    <col min="15624" max="15624" width="8.28515625" style="15" customWidth="1"/>
    <col min="15625" max="15872" width="9.140625" style="15"/>
    <col min="15873" max="15873" width="6.28515625" style="15" customWidth="1"/>
    <col min="15874" max="15874" width="12.5703125" style="15" customWidth="1"/>
    <col min="15875" max="15875" width="36.140625" style="15" customWidth="1"/>
    <col min="15876" max="15876" width="2.140625" style="15" customWidth="1"/>
    <col min="15877" max="15877" width="7.85546875" style="15" customWidth="1"/>
    <col min="15878" max="15878" width="9.42578125" style="15" customWidth="1"/>
    <col min="15879" max="15879" width="5.28515625" style="15" customWidth="1"/>
    <col min="15880" max="15880" width="8.28515625" style="15" customWidth="1"/>
    <col min="15881" max="16128" width="9.140625" style="15"/>
    <col min="16129" max="16129" width="6.28515625" style="15" customWidth="1"/>
    <col min="16130" max="16130" width="12.5703125" style="15" customWidth="1"/>
    <col min="16131" max="16131" width="36.140625" style="15" customWidth="1"/>
    <col min="16132" max="16132" width="2.140625" style="15" customWidth="1"/>
    <col min="16133" max="16133" width="7.85546875" style="15" customWidth="1"/>
    <col min="16134" max="16134" width="9.42578125" style="15" customWidth="1"/>
    <col min="16135" max="16135" width="5.28515625" style="15" customWidth="1"/>
    <col min="16136" max="16136" width="8.28515625" style="15" customWidth="1"/>
    <col min="16137" max="16384" width="9.140625" style="15"/>
  </cols>
  <sheetData>
    <row r="1" spans="1:17" ht="18">
      <c r="A1" s="112" t="s">
        <v>365</v>
      </c>
      <c r="B1" s="112"/>
      <c r="C1" s="112"/>
      <c r="D1" s="112"/>
      <c r="E1" s="112"/>
      <c r="F1" s="112"/>
      <c r="G1" s="112"/>
      <c r="H1" s="112"/>
    </row>
    <row r="2" spans="1:17" ht="9" customHeight="1"/>
    <row r="3" spans="1:17" ht="10.5" customHeight="1"/>
    <row r="4" spans="1:17" ht="23.25" customHeight="1">
      <c r="A4" s="17" t="s">
        <v>366</v>
      </c>
      <c r="B4" s="113" t="s">
        <v>367</v>
      </c>
      <c r="C4" s="113"/>
      <c r="D4" s="113"/>
      <c r="E4" s="18" t="s">
        <v>368</v>
      </c>
      <c r="F4" s="18" t="s">
        <v>369</v>
      </c>
      <c r="G4" s="18" t="s">
        <v>370</v>
      </c>
      <c r="H4" s="18" t="s">
        <v>371</v>
      </c>
    </row>
    <row r="5" spans="1:17" ht="9" customHeight="1">
      <c r="B5" s="114"/>
      <c r="C5" s="114"/>
      <c r="D5" s="19"/>
      <c r="E5" s="19"/>
      <c r="F5" s="19"/>
      <c r="G5" s="19"/>
      <c r="H5" s="19"/>
      <c r="I5" s="20"/>
      <c r="J5" s="20"/>
      <c r="K5" s="20"/>
      <c r="L5" s="20"/>
      <c r="M5" s="20"/>
      <c r="N5" s="20"/>
      <c r="O5" s="20"/>
      <c r="P5" s="20"/>
      <c r="Q5" s="20"/>
    </row>
    <row r="6" spans="1:17" ht="65.25" customHeight="1">
      <c r="A6" s="21">
        <v>1</v>
      </c>
      <c r="B6" s="108" t="s">
        <v>372</v>
      </c>
      <c r="C6" s="108"/>
      <c r="D6" s="108"/>
      <c r="E6" s="22"/>
      <c r="F6" s="22"/>
      <c r="G6" s="22"/>
      <c r="H6" s="22"/>
      <c r="I6" s="20"/>
      <c r="J6" s="20"/>
      <c r="K6" s="20"/>
      <c r="L6" s="20"/>
      <c r="M6" s="20"/>
      <c r="N6" s="20"/>
      <c r="O6" s="20"/>
      <c r="P6" s="20"/>
      <c r="Q6" s="20"/>
    </row>
    <row r="7" spans="1:17" ht="14.25">
      <c r="A7" s="21"/>
      <c r="B7" s="23"/>
      <c r="C7" s="24"/>
      <c r="D7" s="23" t="s">
        <v>20</v>
      </c>
      <c r="E7" s="25">
        <v>1</v>
      </c>
      <c r="F7" s="26">
        <v>4802.6000000000004</v>
      </c>
      <c r="G7" s="23" t="s">
        <v>103</v>
      </c>
      <c r="H7" s="27">
        <f>E7*F7</f>
        <v>4802.6000000000004</v>
      </c>
      <c r="I7" s="20"/>
      <c r="J7" s="20"/>
      <c r="K7" s="20"/>
      <c r="L7" s="20"/>
      <c r="M7" s="20"/>
      <c r="N7" s="20"/>
      <c r="O7" s="20"/>
      <c r="P7" s="20"/>
      <c r="Q7" s="20"/>
    </row>
    <row r="8" spans="1:17" ht="6" customHeight="1">
      <c r="B8" s="28"/>
      <c r="C8" s="28"/>
      <c r="D8" s="28"/>
      <c r="E8" s="25"/>
      <c r="F8" s="23"/>
      <c r="G8" s="23"/>
      <c r="H8" s="23"/>
      <c r="I8" s="20"/>
      <c r="J8" s="20"/>
      <c r="K8" s="20"/>
      <c r="L8" s="20"/>
      <c r="M8" s="20"/>
      <c r="N8" s="20"/>
      <c r="O8" s="20"/>
      <c r="P8" s="20"/>
      <c r="Q8" s="20"/>
    </row>
    <row r="9" spans="1:17" ht="68.25" customHeight="1">
      <c r="A9" s="29">
        <v>2</v>
      </c>
      <c r="B9" s="108" t="s">
        <v>373</v>
      </c>
      <c r="C9" s="108"/>
      <c r="D9" s="108"/>
      <c r="E9" s="25"/>
      <c r="F9" s="25"/>
      <c r="G9" s="23"/>
      <c r="H9" s="27"/>
      <c r="I9" s="20"/>
      <c r="J9" s="20"/>
      <c r="K9" s="20"/>
      <c r="L9" s="20"/>
      <c r="M9" s="20"/>
      <c r="N9" s="20"/>
      <c r="O9" s="20"/>
      <c r="P9" s="20"/>
      <c r="Q9" s="20"/>
    </row>
    <row r="10" spans="1:17">
      <c r="A10" s="30"/>
      <c r="B10" s="31"/>
      <c r="C10" s="31"/>
      <c r="D10" s="32" t="s">
        <v>20</v>
      </c>
      <c r="E10" s="25">
        <v>1</v>
      </c>
      <c r="F10" s="26">
        <v>4253.8999999999996</v>
      </c>
      <c r="G10" s="23" t="s">
        <v>103</v>
      </c>
      <c r="H10" s="27">
        <f>E10*F10</f>
        <v>4253.8999999999996</v>
      </c>
      <c r="I10" s="20"/>
      <c r="J10" s="20"/>
      <c r="K10" s="20"/>
      <c r="L10" s="20"/>
      <c r="M10" s="20"/>
      <c r="N10" s="20"/>
      <c r="O10" s="20"/>
      <c r="P10" s="20"/>
      <c r="Q10" s="20"/>
    </row>
    <row r="11" spans="1:17" ht="6" customHeight="1">
      <c r="A11" s="21"/>
      <c r="B11" s="22"/>
      <c r="C11" s="22"/>
      <c r="D11" s="22"/>
      <c r="E11" s="25"/>
      <c r="F11" s="23"/>
      <c r="G11" s="23"/>
      <c r="H11" s="27"/>
      <c r="I11" s="19"/>
      <c r="J11" s="20"/>
      <c r="K11" s="20"/>
      <c r="L11" s="20"/>
      <c r="M11" s="20"/>
      <c r="N11" s="20"/>
      <c r="O11" s="20"/>
      <c r="P11" s="20"/>
      <c r="Q11" s="20"/>
    </row>
    <row r="12" spans="1:17" ht="28.5" customHeight="1">
      <c r="A12" s="21">
        <v>3</v>
      </c>
      <c r="B12" s="108" t="s">
        <v>374</v>
      </c>
      <c r="C12" s="108"/>
      <c r="D12" s="108"/>
      <c r="E12" s="25"/>
      <c r="F12" s="23"/>
      <c r="G12" s="23"/>
      <c r="H12" s="27"/>
      <c r="I12" s="19"/>
      <c r="J12" s="20"/>
      <c r="K12" s="20"/>
      <c r="L12" s="20"/>
      <c r="M12" s="20"/>
      <c r="N12" s="20"/>
      <c r="O12" s="20"/>
      <c r="P12" s="20"/>
      <c r="Q12" s="20"/>
    </row>
    <row r="13" spans="1:17" ht="14.25">
      <c r="A13" s="29"/>
      <c r="B13" s="33"/>
      <c r="C13" s="34"/>
      <c r="D13" s="33" t="s">
        <v>20</v>
      </c>
      <c r="E13" s="25">
        <v>1</v>
      </c>
      <c r="F13" s="23">
        <v>938.47</v>
      </c>
      <c r="G13" s="23" t="s">
        <v>103</v>
      </c>
      <c r="H13" s="27">
        <f>E13*F13</f>
        <v>938.47</v>
      </c>
      <c r="I13" s="19"/>
      <c r="J13" s="20"/>
      <c r="K13" s="20"/>
      <c r="L13" s="20"/>
      <c r="M13" s="20"/>
      <c r="N13" s="20"/>
      <c r="O13" s="20"/>
      <c r="P13" s="20"/>
      <c r="Q13" s="20"/>
    </row>
    <row r="14" spans="1:17" ht="6" customHeight="1">
      <c r="A14" s="21"/>
      <c r="B14" s="22" t="s">
        <v>375</v>
      </c>
      <c r="C14" s="22"/>
      <c r="D14" s="22"/>
      <c r="E14" s="35"/>
      <c r="F14" s="22"/>
      <c r="G14" s="22"/>
      <c r="H14" s="22"/>
      <c r="I14" s="19"/>
      <c r="J14" s="20"/>
      <c r="K14" s="20"/>
      <c r="L14" s="20"/>
      <c r="M14" s="20"/>
      <c r="N14" s="20"/>
      <c r="O14" s="20"/>
      <c r="P14" s="20"/>
      <c r="Q14" s="20"/>
    </row>
    <row r="15" spans="1:17" ht="52.5" customHeight="1">
      <c r="A15" s="21">
        <v>4</v>
      </c>
      <c r="B15" s="110" t="s">
        <v>376</v>
      </c>
      <c r="C15" s="110"/>
      <c r="D15" s="110"/>
      <c r="E15" s="25"/>
      <c r="F15" s="23"/>
      <c r="G15" s="23"/>
      <c r="H15" s="23"/>
      <c r="I15" s="19"/>
      <c r="J15" s="20"/>
      <c r="K15" s="20"/>
      <c r="L15" s="20"/>
      <c r="M15" s="20"/>
      <c r="N15" s="20"/>
      <c r="O15" s="20"/>
      <c r="P15" s="20"/>
      <c r="Q15" s="20"/>
    </row>
    <row r="16" spans="1:17" ht="14.25">
      <c r="A16" s="21"/>
      <c r="B16" s="33"/>
      <c r="C16" s="34"/>
      <c r="D16" s="23" t="s">
        <v>20</v>
      </c>
      <c r="E16" s="25">
        <v>2</v>
      </c>
      <c r="F16" s="23">
        <v>2042.43</v>
      </c>
      <c r="G16" s="23" t="s">
        <v>103</v>
      </c>
      <c r="H16" s="27">
        <f>E16*F16</f>
        <v>4084.86</v>
      </c>
      <c r="I16" s="19"/>
      <c r="J16" s="20"/>
      <c r="K16" s="20"/>
      <c r="L16" s="20"/>
      <c r="M16" s="20"/>
      <c r="N16" s="20"/>
      <c r="O16" s="20"/>
      <c r="P16" s="20"/>
      <c r="Q16" s="20"/>
    </row>
    <row r="17" spans="1:17" ht="6" customHeight="1">
      <c r="A17" s="21"/>
      <c r="B17" s="23"/>
      <c r="C17" s="24"/>
      <c r="D17" s="36"/>
      <c r="E17" s="25"/>
      <c r="F17" s="23"/>
      <c r="G17" s="23"/>
      <c r="H17" s="27"/>
      <c r="I17" s="19"/>
      <c r="J17" s="20"/>
      <c r="K17" s="20"/>
      <c r="L17" s="20"/>
      <c r="M17" s="20"/>
      <c r="N17" s="20"/>
      <c r="O17" s="20"/>
      <c r="P17" s="20"/>
      <c r="Q17" s="20"/>
    </row>
    <row r="18" spans="1:17" ht="39.75" customHeight="1">
      <c r="A18" s="21">
        <v>5</v>
      </c>
      <c r="B18" s="110" t="s">
        <v>377</v>
      </c>
      <c r="C18" s="110"/>
      <c r="D18" s="110"/>
      <c r="E18" s="25"/>
      <c r="F18" s="23"/>
      <c r="G18" s="23"/>
      <c r="H18" s="23"/>
      <c r="I18" s="19"/>
      <c r="J18" s="20"/>
      <c r="K18" s="20"/>
      <c r="L18" s="20"/>
      <c r="M18" s="20"/>
      <c r="N18" s="20"/>
      <c r="O18" s="20"/>
      <c r="P18" s="20"/>
      <c r="Q18" s="20"/>
    </row>
    <row r="19" spans="1:17" ht="14.25">
      <c r="A19" s="21"/>
      <c r="B19" s="33"/>
      <c r="C19" s="33"/>
      <c r="D19" s="33" t="s">
        <v>20</v>
      </c>
      <c r="E19" s="25">
        <v>2</v>
      </c>
      <c r="F19" s="26">
        <v>447.15</v>
      </c>
      <c r="G19" s="23" t="s">
        <v>103</v>
      </c>
      <c r="H19" s="27">
        <f>E19*F19</f>
        <v>894.3</v>
      </c>
      <c r="I19" s="19"/>
      <c r="J19" s="20"/>
      <c r="K19" s="20"/>
      <c r="L19" s="20"/>
      <c r="M19" s="20"/>
      <c r="N19" s="20"/>
      <c r="O19" s="20"/>
      <c r="P19" s="20"/>
      <c r="Q19" s="20"/>
    </row>
    <row r="20" spans="1:17" ht="6" customHeight="1">
      <c r="A20" s="21"/>
      <c r="B20" s="23"/>
      <c r="C20" s="24"/>
      <c r="D20" s="36"/>
      <c r="E20" s="25"/>
      <c r="F20" s="26"/>
      <c r="G20" s="23"/>
      <c r="H20" s="27"/>
      <c r="I20" s="19"/>
      <c r="J20" s="20"/>
      <c r="K20" s="20"/>
      <c r="L20" s="20"/>
      <c r="M20" s="20"/>
      <c r="N20" s="20"/>
      <c r="O20" s="20"/>
      <c r="P20" s="20"/>
      <c r="Q20" s="20"/>
    </row>
    <row r="21" spans="1:17" ht="39.75" customHeight="1">
      <c r="A21" s="29">
        <v>6</v>
      </c>
      <c r="B21" s="110" t="s">
        <v>378</v>
      </c>
      <c r="C21" s="110"/>
      <c r="D21" s="110"/>
      <c r="E21" s="35"/>
      <c r="F21" s="22"/>
      <c r="G21" s="22"/>
      <c r="H21" s="22"/>
      <c r="I21" s="19"/>
      <c r="J21" s="20"/>
      <c r="K21" s="20"/>
      <c r="L21" s="20"/>
      <c r="M21" s="20"/>
      <c r="N21" s="20"/>
      <c r="O21" s="20"/>
      <c r="P21" s="20"/>
      <c r="Q21" s="20"/>
    </row>
    <row r="22" spans="1:17" ht="14.25">
      <c r="A22" s="29"/>
      <c r="B22" s="37"/>
      <c r="C22" s="37"/>
      <c r="D22" s="24" t="s">
        <v>20</v>
      </c>
      <c r="E22" s="25">
        <v>1</v>
      </c>
      <c r="F22" s="26">
        <v>1161.5999999999999</v>
      </c>
      <c r="G22" s="23" t="s">
        <v>103</v>
      </c>
      <c r="H22" s="27">
        <f>E22*F22</f>
        <v>1161.5999999999999</v>
      </c>
      <c r="I22" s="19"/>
      <c r="J22" s="20"/>
      <c r="K22" s="20"/>
      <c r="L22" s="20"/>
      <c r="M22" s="20"/>
      <c r="N22" s="20"/>
      <c r="O22" s="20"/>
      <c r="P22" s="20"/>
      <c r="Q22" s="20"/>
    </row>
    <row r="23" spans="1:17" ht="6" customHeight="1">
      <c r="A23" s="29"/>
      <c r="B23" s="22"/>
      <c r="C23" s="22"/>
      <c r="D23" s="22"/>
      <c r="E23" s="35"/>
      <c r="F23" s="22"/>
      <c r="G23" s="22"/>
      <c r="H23" s="22"/>
      <c r="I23" s="19"/>
      <c r="J23" s="20"/>
      <c r="K23" s="20"/>
      <c r="L23" s="20"/>
      <c r="M23" s="20"/>
      <c r="N23" s="20"/>
      <c r="O23" s="20"/>
      <c r="P23" s="20"/>
      <c r="Q23" s="20"/>
    </row>
    <row r="24" spans="1:17" ht="38.25" customHeight="1">
      <c r="A24" s="29">
        <v>7</v>
      </c>
      <c r="B24" s="111" t="s">
        <v>379</v>
      </c>
      <c r="C24" s="111"/>
      <c r="D24" s="111"/>
      <c r="E24" s="25"/>
      <c r="F24" s="23"/>
      <c r="G24" s="23"/>
      <c r="H24" s="23"/>
      <c r="I24" s="19"/>
      <c r="J24" s="20"/>
      <c r="K24" s="20"/>
      <c r="L24" s="20"/>
      <c r="M24" s="20"/>
      <c r="N24" s="20"/>
      <c r="O24" s="20"/>
      <c r="P24" s="20"/>
      <c r="Q24" s="20"/>
    </row>
    <row r="25" spans="1:17" ht="14.25">
      <c r="A25" s="29"/>
      <c r="B25" s="24"/>
      <c r="C25" s="24"/>
      <c r="D25" s="24" t="s">
        <v>20</v>
      </c>
      <c r="E25" s="25">
        <v>1</v>
      </c>
      <c r="F25" s="26">
        <v>169.4</v>
      </c>
      <c r="G25" s="23" t="s">
        <v>103</v>
      </c>
      <c r="H25" s="27">
        <f>E25*F25</f>
        <v>169.4</v>
      </c>
      <c r="I25" s="19"/>
      <c r="J25" s="20"/>
      <c r="K25" s="20"/>
      <c r="L25" s="20"/>
      <c r="M25" s="20"/>
      <c r="N25" s="20"/>
      <c r="O25" s="20"/>
      <c r="P25" s="20"/>
      <c r="Q25" s="20"/>
    </row>
    <row r="26" spans="1:17" ht="6" customHeight="1">
      <c r="A26" s="29"/>
      <c r="B26" s="24"/>
      <c r="C26" s="24"/>
      <c r="D26" s="24"/>
      <c r="E26" s="25"/>
      <c r="F26" s="26"/>
      <c r="G26" s="23"/>
      <c r="H26" s="23"/>
      <c r="I26" s="19"/>
      <c r="J26" s="20"/>
      <c r="K26" s="20"/>
      <c r="L26" s="20"/>
      <c r="M26" s="20"/>
      <c r="N26" s="20"/>
      <c r="O26" s="20"/>
      <c r="P26" s="20"/>
      <c r="Q26" s="20"/>
    </row>
    <row r="27" spans="1:17" ht="27.75" customHeight="1">
      <c r="A27" s="21">
        <v>8</v>
      </c>
      <c r="B27" s="101" t="s">
        <v>380</v>
      </c>
      <c r="C27" s="101"/>
      <c r="D27" s="101"/>
      <c r="E27" s="38"/>
      <c r="F27" s="26"/>
      <c r="G27" s="23"/>
      <c r="H27" s="23"/>
      <c r="I27" s="19"/>
      <c r="J27" s="20"/>
      <c r="K27" s="20"/>
      <c r="L27" s="20"/>
      <c r="M27" s="20"/>
      <c r="N27" s="20"/>
      <c r="O27" s="20"/>
      <c r="P27" s="20"/>
      <c r="Q27" s="20"/>
    </row>
    <row r="28" spans="1:17" ht="14.25">
      <c r="A28" s="21"/>
      <c r="B28" s="36"/>
      <c r="C28" s="23"/>
      <c r="D28" s="23" t="s">
        <v>20</v>
      </c>
      <c r="E28" s="25">
        <v>6</v>
      </c>
      <c r="F28" s="23">
        <v>333.29</v>
      </c>
      <c r="G28" s="23" t="s">
        <v>381</v>
      </c>
      <c r="H28" s="27">
        <f>E28*F28</f>
        <v>1999.7400000000002</v>
      </c>
      <c r="I28" s="19"/>
      <c r="J28" s="20"/>
      <c r="K28" s="20"/>
      <c r="L28" s="20"/>
      <c r="M28" s="20"/>
      <c r="N28" s="20"/>
      <c r="O28" s="20"/>
      <c r="P28" s="20"/>
      <c r="Q28" s="20"/>
    </row>
    <row r="29" spans="1:17" ht="6" customHeight="1">
      <c r="A29" s="21"/>
      <c r="B29" s="33"/>
      <c r="C29" s="34"/>
      <c r="D29" s="33"/>
      <c r="E29" s="25"/>
      <c r="F29" s="23"/>
      <c r="G29" s="23"/>
      <c r="H29" s="27"/>
      <c r="I29" s="19"/>
      <c r="J29" s="20"/>
      <c r="K29" s="20"/>
      <c r="L29" s="20"/>
      <c r="M29" s="20"/>
      <c r="N29" s="20"/>
      <c r="O29" s="20"/>
      <c r="P29" s="20"/>
      <c r="Q29" s="20"/>
    </row>
    <row r="30" spans="1:17" ht="52.5" customHeight="1">
      <c r="A30" s="29">
        <v>9</v>
      </c>
      <c r="B30" s="108" t="s">
        <v>382</v>
      </c>
      <c r="C30" s="108"/>
      <c r="D30" s="108"/>
      <c r="E30" s="25"/>
      <c r="F30" s="26"/>
      <c r="G30" s="23"/>
      <c r="H30" s="27"/>
      <c r="I30" s="19"/>
      <c r="J30" s="20"/>
      <c r="K30" s="20"/>
      <c r="L30" s="20"/>
      <c r="M30" s="20"/>
      <c r="N30" s="20"/>
      <c r="O30" s="20"/>
      <c r="P30" s="20"/>
      <c r="Q30" s="20"/>
    </row>
    <row r="31" spans="1:17" ht="14.25" customHeight="1">
      <c r="A31" s="21"/>
      <c r="B31" s="23"/>
      <c r="C31" s="23"/>
      <c r="D31" s="23" t="s">
        <v>20</v>
      </c>
      <c r="E31" s="35">
        <v>1</v>
      </c>
      <c r="F31" s="22">
        <v>702</v>
      </c>
      <c r="G31" s="22" t="s">
        <v>103</v>
      </c>
      <c r="H31" s="27">
        <f>E31*F31</f>
        <v>702</v>
      </c>
      <c r="I31" s="19"/>
      <c r="J31" s="20"/>
      <c r="K31" s="20"/>
      <c r="L31" s="20"/>
      <c r="M31" s="20"/>
      <c r="N31" s="20"/>
      <c r="O31" s="20"/>
      <c r="P31" s="20"/>
      <c r="Q31" s="20"/>
    </row>
    <row r="32" spans="1:17" ht="6" customHeight="1">
      <c r="A32" s="21"/>
      <c r="B32" s="39"/>
      <c r="C32" s="39"/>
      <c r="D32" s="39"/>
      <c r="E32" s="39"/>
      <c r="F32" s="23"/>
      <c r="G32" s="23"/>
      <c r="H32" s="23"/>
      <c r="I32" s="19"/>
      <c r="J32" s="20"/>
      <c r="K32" s="20"/>
      <c r="L32" s="20"/>
      <c r="M32" s="20"/>
      <c r="N32" s="20"/>
      <c r="O32" s="20"/>
      <c r="P32" s="20"/>
      <c r="Q32" s="20"/>
    </row>
    <row r="33" spans="1:17" ht="38.25" customHeight="1">
      <c r="A33" s="29">
        <v>10</v>
      </c>
      <c r="B33" s="101" t="s">
        <v>383</v>
      </c>
      <c r="C33" s="101"/>
      <c r="D33" s="101"/>
      <c r="E33" s="25"/>
      <c r="F33" s="26"/>
      <c r="G33" s="23"/>
      <c r="H33" s="27"/>
      <c r="I33" s="19"/>
      <c r="J33" s="20"/>
      <c r="K33" s="20"/>
      <c r="L33" s="20"/>
      <c r="M33" s="20"/>
      <c r="N33" s="20"/>
      <c r="O33" s="20"/>
      <c r="P33" s="20"/>
      <c r="Q33" s="20"/>
    </row>
    <row r="34" spans="1:17" ht="6" customHeight="1">
      <c r="A34" s="21"/>
      <c r="B34" s="39"/>
      <c r="C34" s="39"/>
      <c r="D34" s="23"/>
      <c r="E34" s="25"/>
      <c r="F34" s="23"/>
      <c r="G34" s="23"/>
      <c r="H34" s="27"/>
      <c r="I34" s="19"/>
      <c r="J34" s="20"/>
      <c r="K34" s="20"/>
      <c r="L34" s="20"/>
      <c r="M34" s="20"/>
      <c r="N34" s="20"/>
      <c r="O34" s="20"/>
      <c r="P34" s="20"/>
      <c r="Q34" s="20"/>
    </row>
    <row r="35" spans="1:17" ht="14.25" customHeight="1">
      <c r="A35" s="21"/>
      <c r="B35" s="39"/>
      <c r="C35" s="39"/>
      <c r="D35" s="22" t="s">
        <v>20</v>
      </c>
      <c r="E35" s="35">
        <v>1</v>
      </c>
      <c r="F35" s="40">
        <v>270.60000000000002</v>
      </c>
      <c r="G35" s="22" t="s">
        <v>103</v>
      </c>
      <c r="H35" s="27">
        <f>E35*F35</f>
        <v>270.60000000000002</v>
      </c>
      <c r="I35" s="19"/>
      <c r="J35" s="20"/>
      <c r="K35" s="20"/>
      <c r="L35" s="20"/>
      <c r="M35" s="20"/>
      <c r="N35" s="20"/>
      <c r="O35" s="20"/>
      <c r="P35" s="20"/>
      <c r="Q35" s="20"/>
    </row>
    <row r="36" spans="1:17" ht="9" customHeight="1">
      <c r="A36" s="21"/>
      <c r="B36" s="39"/>
      <c r="C36" s="39"/>
      <c r="D36" s="22"/>
      <c r="E36" s="41"/>
      <c r="F36" s="23"/>
      <c r="G36" s="23"/>
      <c r="H36" s="27"/>
      <c r="I36" s="19"/>
      <c r="J36" s="20"/>
      <c r="K36" s="20"/>
      <c r="L36" s="20"/>
      <c r="M36" s="20"/>
      <c r="N36" s="20"/>
      <c r="O36" s="20"/>
      <c r="P36" s="20"/>
      <c r="Q36" s="20"/>
    </row>
    <row r="37" spans="1:17" ht="27" customHeight="1">
      <c r="A37" s="21">
        <v>11</v>
      </c>
      <c r="B37" s="101" t="s">
        <v>384</v>
      </c>
      <c r="C37" s="101"/>
      <c r="D37" s="101"/>
      <c r="E37" s="41"/>
      <c r="F37" s="23"/>
      <c r="G37" s="23"/>
      <c r="H37" s="27"/>
      <c r="I37" s="19"/>
      <c r="J37" s="20"/>
      <c r="K37" s="20"/>
      <c r="L37" s="20"/>
      <c r="M37" s="20"/>
      <c r="N37" s="20"/>
      <c r="O37" s="20"/>
      <c r="P37" s="20"/>
      <c r="Q37" s="20"/>
    </row>
    <row r="38" spans="1:17" ht="9" customHeight="1">
      <c r="A38" s="21"/>
      <c r="B38" s="39"/>
      <c r="C38" s="39"/>
      <c r="D38" s="22"/>
      <c r="E38" s="41"/>
      <c r="F38" s="23"/>
      <c r="G38" s="23"/>
      <c r="H38" s="27"/>
      <c r="I38" s="19"/>
      <c r="J38" s="20"/>
      <c r="K38" s="20"/>
      <c r="L38" s="20"/>
      <c r="M38" s="20"/>
      <c r="N38" s="20"/>
      <c r="O38" s="20"/>
      <c r="P38" s="20"/>
      <c r="Q38" s="20"/>
    </row>
    <row r="39" spans="1:17" ht="14.25">
      <c r="A39" s="21"/>
      <c r="B39" s="39"/>
      <c r="C39" s="39"/>
      <c r="D39" s="22" t="s">
        <v>20</v>
      </c>
      <c r="E39" s="41">
        <v>1</v>
      </c>
      <c r="F39" s="26">
        <v>389.7</v>
      </c>
      <c r="G39" s="23" t="s">
        <v>103</v>
      </c>
      <c r="H39" s="27">
        <f>E39*F39</f>
        <v>389.7</v>
      </c>
      <c r="I39" s="19"/>
      <c r="J39" s="20"/>
      <c r="K39" s="20"/>
      <c r="L39" s="20"/>
      <c r="M39" s="20"/>
      <c r="N39" s="20"/>
      <c r="O39" s="20"/>
      <c r="P39" s="20"/>
      <c r="Q39" s="20"/>
    </row>
    <row r="40" spans="1:17" ht="9" customHeight="1">
      <c r="A40" s="21"/>
      <c r="B40" s="39"/>
      <c r="C40" s="39"/>
      <c r="D40" s="22"/>
      <c r="E40" s="41"/>
      <c r="F40" s="23"/>
      <c r="G40" s="23"/>
      <c r="H40" s="27"/>
      <c r="I40" s="19"/>
      <c r="J40" s="20"/>
      <c r="K40" s="20"/>
      <c r="L40" s="20"/>
      <c r="M40" s="20"/>
      <c r="N40" s="20"/>
      <c r="O40" s="20"/>
      <c r="P40" s="20"/>
      <c r="Q40" s="20"/>
    </row>
    <row r="41" spans="1:17" ht="63" customHeight="1">
      <c r="A41" s="21">
        <v>12</v>
      </c>
      <c r="B41" s="108" t="s">
        <v>385</v>
      </c>
      <c r="C41" s="108"/>
      <c r="D41" s="108"/>
      <c r="E41" s="25"/>
      <c r="F41" s="23"/>
      <c r="G41" s="23"/>
      <c r="H41" s="23"/>
      <c r="I41" s="19"/>
      <c r="J41" s="20"/>
      <c r="K41" s="20"/>
      <c r="L41" s="20"/>
      <c r="M41" s="20"/>
      <c r="N41" s="20"/>
      <c r="O41" s="20"/>
      <c r="P41" s="20"/>
      <c r="Q41" s="20"/>
    </row>
    <row r="42" spans="1:17" ht="9" customHeight="1">
      <c r="A42" s="21"/>
      <c r="B42" s="42"/>
      <c r="C42" s="42"/>
      <c r="D42" s="23"/>
      <c r="E42" s="25"/>
      <c r="F42" s="23"/>
      <c r="G42" s="23"/>
      <c r="H42" s="27"/>
      <c r="I42" s="19"/>
      <c r="J42" s="20"/>
      <c r="K42" s="20"/>
      <c r="L42" s="20"/>
      <c r="M42" s="20"/>
      <c r="N42" s="20"/>
      <c r="O42" s="20"/>
      <c r="P42" s="20"/>
      <c r="Q42" s="20"/>
    </row>
    <row r="43" spans="1:17" ht="14.25">
      <c r="A43" s="21"/>
      <c r="B43" s="43" t="s">
        <v>386</v>
      </c>
      <c r="C43" s="43"/>
      <c r="D43" s="22" t="s">
        <v>20</v>
      </c>
      <c r="E43" s="25">
        <v>30</v>
      </c>
      <c r="F43" s="26">
        <v>73.209999999999994</v>
      </c>
      <c r="G43" s="23" t="s">
        <v>381</v>
      </c>
      <c r="H43" s="27">
        <f>E43*F43</f>
        <v>2196.2999999999997</v>
      </c>
      <c r="I43" s="19"/>
      <c r="J43" s="20"/>
      <c r="K43" s="20"/>
      <c r="L43" s="20"/>
      <c r="M43" s="20"/>
      <c r="N43" s="20"/>
      <c r="O43" s="20"/>
      <c r="P43" s="20"/>
      <c r="Q43" s="20"/>
    </row>
    <row r="44" spans="1:17" ht="9" customHeight="1">
      <c r="A44" s="21"/>
      <c r="B44" s="43"/>
      <c r="C44" s="43"/>
      <c r="D44" s="22"/>
      <c r="E44" s="25"/>
      <c r="F44" s="26"/>
      <c r="G44" s="23"/>
      <c r="H44" s="27"/>
      <c r="I44" s="19"/>
      <c r="J44" s="20"/>
      <c r="K44" s="20"/>
      <c r="L44" s="20"/>
      <c r="M44" s="20"/>
      <c r="N44" s="20"/>
      <c r="O44" s="20"/>
      <c r="P44" s="20"/>
      <c r="Q44" s="20"/>
    </row>
    <row r="45" spans="1:17" ht="14.25">
      <c r="A45" s="29"/>
      <c r="B45" s="37" t="s">
        <v>387</v>
      </c>
      <c r="C45" s="44"/>
      <c r="D45" s="45" t="s">
        <v>20</v>
      </c>
      <c r="E45" s="35">
        <v>50</v>
      </c>
      <c r="F45" s="22">
        <v>95.79</v>
      </c>
      <c r="G45" s="22" t="s">
        <v>381</v>
      </c>
      <c r="H45" s="27">
        <f>E45*F45</f>
        <v>4789.5</v>
      </c>
      <c r="I45" s="19"/>
      <c r="J45" s="20"/>
      <c r="K45" s="20"/>
      <c r="L45" s="20"/>
      <c r="M45" s="20"/>
      <c r="N45" s="20"/>
      <c r="O45" s="20"/>
      <c r="P45" s="20"/>
      <c r="Q45" s="20"/>
    </row>
    <row r="46" spans="1:17" ht="9" customHeight="1">
      <c r="A46" s="21"/>
      <c r="B46" s="22"/>
      <c r="C46" s="24"/>
      <c r="D46" s="22"/>
      <c r="E46" s="35"/>
      <c r="F46" s="22"/>
      <c r="G46" s="23"/>
      <c r="H46" s="22"/>
      <c r="I46" s="19"/>
      <c r="J46" s="20"/>
      <c r="K46" s="20"/>
      <c r="L46" s="20"/>
      <c r="M46" s="20"/>
      <c r="N46" s="20"/>
      <c r="O46" s="20"/>
      <c r="P46" s="20"/>
      <c r="Q46" s="20"/>
    </row>
    <row r="47" spans="1:17" ht="14.25">
      <c r="A47" s="21"/>
      <c r="B47" s="42" t="s">
        <v>388</v>
      </c>
      <c r="C47" s="46"/>
      <c r="D47" s="23" t="s">
        <v>20</v>
      </c>
      <c r="E47" s="25">
        <v>10</v>
      </c>
      <c r="F47" s="26">
        <v>128.55000000000001</v>
      </c>
      <c r="G47" s="22" t="s">
        <v>381</v>
      </c>
      <c r="H47" s="27">
        <f>E47*F47</f>
        <v>1285.5</v>
      </c>
      <c r="I47" s="19"/>
      <c r="J47" s="20"/>
      <c r="K47" s="20"/>
      <c r="L47" s="20"/>
      <c r="M47" s="20"/>
      <c r="N47" s="20"/>
      <c r="O47" s="20"/>
      <c r="P47" s="20"/>
      <c r="Q47" s="20"/>
    </row>
    <row r="48" spans="1:17" ht="14.25">
      <c r="A48" s="21"/>
      <c r="B48" s="42"/>
      <c r="C48" s="46"/>
      <c r="D48" s="23"/>
      <c r="E48" s="25"/>
      <c r="F48" s="26"/>
      <c r="G48" s="22"/>
      <c r="H48" s="27"/>
      <c r="I48" s="19"/>
      <c r="J48" s="20"/>
      <c r="K48" s="20"/>
      <c r="L48" s="20"/>
      <c r="M48" s="20"/>
      <c r="N48" s="20"/>
      <c r="O48" s="20"/>
      <c r="P48" s="20"/>
      <c r="Q48" s="20"/>
    </row>
    <row r="49" spans="1:17" ht="12.75" customHeight="1">
      <c r="A49" s="21"/>
      <c r="B49" s="109" t="s">
        <v>389</v>
      </c>
      <c r="C49" s="109"/>
      <c r="D49" s="47" t="s">
        <v>20</v>
      </c>
      <c r="E49" s="25">
        <v>60</v>
      </c>
      <c r="F49" s="23">
        <v>188.97</v>
      </c>
      <c r="G49" s="23" t="s">
        <v>381</v>
      </c>
      <c r="H49" s="27">
        <f>E49*F49</f>
        <v>11338.2</v>
      </c>
      <c r="I49" s="19"/>
      <c r="J49" s="20"/>
      <c r="K49" s="20"/>
      <c r="L49" s="20"/>
      <c r="M49" s="20"/>
      <c r="N49" s="20"/>
      <c r="O49" s="20"/>
      <c r="P49" s="20"/>
      <c r="Q49" s="20"/>
    </row>
    <row r="50" spans="1:17" ht="6" customHeight="1">
      <c r="A50" s="21"/>
      <c r="B50" s="39"/>
      <c r="C50" s="39"/>
      <c r="D50" s="22"/>
      <c r="E50" s="41"/>
      <c r="F50" s="23"/>
      <c r="G50" s="23"/>
      <c r="H50" s="27"/>
      <c r="I50" s="19"/>
      <c r="J50" s="20"/>
      <c r="K50" s="20"/>
      <c r="L50" s="20"/>
      <c r="M50" s="20"/>
      <c r="N50" s="20"/>
      <c r="O50" s="20"/>
      <c r="P50" s="20"/>
      <c r="Q50" s="20"/>
    </row>
    <row r="51" spans="1:17" ht="42" customHeight="1">
      <c r="A51" s="29">
        <v>13</v>
      </c>
      <c r="B51" s="108" t="s">
        <v>390</v>
      </c>
      <c r="C51" s="108"/>
      <c r="D51" s="108"/>
      <c r="E51" s="25"/>
      <c r="F51" s="23"/>
      <c r="G51" s="23"/>
      <c r="H51" s="23"/>
      <c r="I51" s="19"/>
      <c r="J51" s="20"/>
      <c r="K51" s="20"/>
      <c r="L51" s="20"/>
      <c r="M51" s="20"/>
      <c r="N51" s="20"/>
      <c r="O51" s="20"/>
      <c r="P51" s="20"/>
      <c r="Q51" s="20"/>
    </row>
    <row r="52" spans="1:17" ht="14.25">
      <c r="A52" s="29"/>
      <c r="B52" s="48" t="s">
        <v>391</v>
      </c>
      <c r="C52" s="44" t="s">
        <v>392</v>
      </c>
      <c r="D52" s="48" t="s">
        <v>20</v>
      </c>
      <c r="E52" s="25">
        <v>10</v>
      </c>
      <c r="F52" s="23">
        <v>7.82</v>
      </c>
      <c r="G52" s="23" t="s">
        <v>381</v>
      </c>
      <c r="H52" s="49">
        <f>E52*F52</f>
        <v>78.2</v>
      </c>
      <c r="I52" s="19"/>
      <c r="J52" s="20"/>
      <c r="K52" s="20"/>
      <c r="L52" s="20"/>
      <c r="M52" s="20"/>
      <c r="N52" s="20"/>
      <c r="O52" s="20"/>
      <c r="P52" s="20"/>
      <c r="Q52" s="20"/>
    </row>
    <row r="53" spans="1:17" ht="14.25">
      <c r="A53" s="29"/>
      <c r="B53" s="48" t="s">
        <v>393</v>
      </c>
      <c r="C53" s="44" t="s">
        <v>394</v>
      </c>
      <c r="D53" s="48" t="s">
        <v>20</v>
      </c>
      <c r="E53" s="25">
        <v>20</v>
      </c>
      <c r="F53" s="23">
        <v>8.4499999999999993</v>
      </c>
      <c r="G53" s="23" t="s">
        <v>381</v>
      </c>
      <c r="H53" s="49">
        <f>E53*F53</f>
        <v>169</v>
      </c>
      <c r="I53" s="19"/>
      <c r="J53" s="20"/>
      <c r="K53" s="20"/>
      <c r="L53" s="20"/>
      <c r="M53" s="20"/>
      <c r="N53" s="20"/>
      <c r="O53" s="20"/>
      <c r="P53" s="20"/>
      <c r="Q53" s="20"/>
    </row>
    <row r="54" spans="1:17" ht="14.25">
      <c r="A54" s="29"/>
      <c r="B54" s="48" t="s">
        <v>395</v>
      </c>
      <c r="C54" s="44" t="s">
        <v>396</v>
      </c>
      <c r="D54" s="48" t="s">
        <v>20</v>
      </c>
      <c r="E54" s="25">
        <v>0</v>
      </c>
      <c r="F54" s="23">
        <v>9.9600000000000009</v>
      </c>
      <c r="G54" s="23" t="s">
        <v>381</v>
      </c>
      <c r="H54" s="49">
        <f>E54*F54</f>
        <v>0</v>
      </c>
      <c r="I54" s="19"/>
      <c r="J54" s="20"/>
      <c r="K54" s="20"/>
      <c r="L54" s="20"/>
      <c r="M54" s="20"/>
      <c r="N54" s="20"/>
      <c r="O54" s="20"/>
      <c r="P54" s="20"/>
      <c r="Q54" s="20"/>
    </row>
    <row r="55" spans="1:17" ht="6.75" customHeight="1">
      <c r="A55" s="21"/>
      <c r="B55" s="39"/>
      <c r="C55" s="39"/>
      <c r="D55" s="22"/>
      <c r="E55" s="41"/>
      <c r="F55" s="23"/>
      <c r="G55" s="23"/>
      <c r="H55" s="27"/>
      <c r="I55" s="19"/>
      <c r="J55" s="20"/>
      <c r="K55" s="20"/>
      <c r="L55" s="20"/>
      <c r="M55" s="20"/>
      <c r="N55" s="20"/>
      <c r="O55" s="20"/>
      <c r="P55" s="20"/>
      <c r="Q55" s="20"/>
    </row>
    <row r="56" spans="1:17" ht="18" customHeight="1">
      <c r="A56" s="21">
        <v>14</v>
      </c>
      <c r="B56" s="101" t="s">
        <v>397</v>
      </c>
      <c r="C56" s="101"/>
      <c r="D56" s="101"/>
      <c r="E56" s="41"/>
      <c r="F56" s="23"/>
      <c r="G56" s="23"/>
      <c r="H56" s="27"/>
      <c r="I56" s="19"/>
      <c r="J56" s="20"/>
      <c r="K56" s="20"/>
      <c r="L56" s="20"/>
      <c r="M56" s="20"/>
      <c r="N56" s="20"/>
      <c r="O56" s="20"/>
      <c r="P56" s="20"/>
      <c r="Q56" s="20"/>
    </row>
    <row r="57" spans="1:17" ht="9" customHeight="1">
      <c r="A57" s="21"/>
      <c r="B57" s="50"/>
      <c r="C57" s="50"/>
      <c r="D57" s="50"/>
      <c r="E57" s="41"/>
      <c r="F57" s="23"/>
      <c r="G57" s="23"/>
      <c r="H57" s="27"/>
      <c r="I57" s="19"/>
      <c r="J57" s="20"/>
      <c r="K57" s="20"/>
      <c r="L57" s="20"/>
      <c r="M57" s="20"/>
      <c r="N57" s="20"/>
      <c r="O57" s="20"/>
      <c r="P57" s="20"/>
      <c r="Q57" s="20"/>
    </row>
    <row r="58" spans="1:17" ht="14.25">
      <c r="A58" s="29"/>
      <c r="B58" s="44" t="s">
        <v>391</v>
      </c>
      <c r="C58" s="44" t="s">
        <v>392</v>
      </c>
      <c r="D58" s="48" t="s">
        <v>20</v>
      </c>
      <c r="E58" s="25">
        <v>1</v>
      </c>
      <c r="F58" s="23">
        <v>200.42</v>
      </c>
      <c r="G58" s="23" t="s">
        <v>381</v>
      </c>
      <c r="H58" s="27">
        <f>E58*F58</f>
        <v>200.42</v>
      </c>
      <c r="I58" s="19"/>
      <c r="J58" s="20"/>
      <c r="K58" s="20"/>
      <c r="L58" s="20"/>
      <c r="M58" s="20"/>
      <c r="N58" s="20"/>
      <c r="O58" s="20"/>
      <c r="P58" s="20"/>
      <c r="Q58" s="20"/>
    </row>
    <row r="59" spans="1:17" ht="14.25">
      <c r="A59" s="29"/>
      <c r="B59" s="44" t="s">
        <v>393</v>
      </c>
      <c r="C59" s="44" t="s">
        <v>394</v>
      </c>
      <c r="D59" s="48" t="s">
        <v>20</v>
      </c>
      <c r="E59" s="25">
        <v>1</v>
      </c>
      <c r="F59" s="23">
        <v>271.92</v>
      </c>
      <c r="G59" s="23" t="s">
        <v>381</v>
      </c>
      <c r="H59" s="27">
        <f>E59*F59</f>
        <v>271.92</v>
      </c>
      <c r="I59" s="19"/>
      <c r="J59" s="20"/>
      <c r="K59" s="20"/>
      <c r="L59" s="20"/>
      <c r="M59" s="20"/>
      <c r="N59" s="20"/>
      <c r="O59" s="20"/>
      <c r="P59" s="20"/>
      <c r="Q59" s="20"/>
    </row>
    <row r="60" spans="1:17" ht="14.25">
      <c r="A60" s="29"/>
      <c r="B60" s="48"/>
      <c r="C60" s="48"/>
      <c r="D60" s="48"/>
      <c r="E60" s="25"/>
      <c r="F60" s="23"/>
      <c r="G60" s="23"/>
      <c r="H60" s="23"/>
      <c r="I60" s="19"/>
      <c r="J60" s="20"/>
      <c r="K60" s="20"/>
      <c r="L60" s="20"/>
      <c r="M60" s="20"/>
      <c r="N60" s="20"/>
      <c r="O60" s="20"/>
      <c r="P60" s="20"/>
      <c r="Q60" s="20"/>
    </row>
    <row r="61" spans="1:17" ht="25.5" customHeight="1">
      <c r="A61" s="21">
        <v>15</v>
      </c>
      <c r="B61" s="101" t="s">
        <v>398</v>
      </c>
      <c r="C61" s="101"/>
      <c r="D61" s="101"/>
      <c r="E61" s="41"/>
      <c r="F61" s="23"/>
      <c r="G61" s="23"/>
      <c r="H61" s="27"/>
      <c r="I61" s="19"/>
      <c r="J61" s="20"/>
      <c r="K61" s="20"/>
      <c r="L61" s="20"/>
      <c r="M61" s="20"/>
      <c r="N61" s="20"/>
      <c r="O61" s="20"/>
      <c r="P61" s="20"/>
      <c r="Q61" s="20"/>
    </row>
    <row r="62" spans="1:17" ht="7.5" customHeight="1">
      <c r="A62" s="21"/>
      <c r="B62" s="50"/>
      <c r="C62" s="50"/>
      <c r="D62" s="50"/>
      <c r="E62" s="41"/>
      <c r="F62" s="23"/>
      <c r="G62" s="23"/>
      <c r="H62" s="27"/>
      <c r="I62" s="19"/>
      <c r="J62" s="20"/>
      <c r="K62" s="20"/>
      <c r="L62" s="20"/>
      <c r="M62" s="20"/>
      <c r="N62" s="20"/>
      <c r="O62" s="20"/>
      <c r="P62" s="20"/>
      <c r="Q62" s="20"/>
    </row>
    <row r="63" spans="1:17">
      <c r="C63" s="51"/>
      <c r="D63" s="15" t="s">
        <v>20</v>
      </c>
      <c r="E63" s="52">
        <v>2</v>
      </c>
      <c r="F63" s="53">
        <v>889.46</v>
      </c>
      <c r="G63" s="28" t="s">
        <v>399</v>
      </c>
      <c r="H63" s="27">
        <f>E63*F63</f>
        <v>1778.92</v>
      </c>
    </row>
    <row r="64" spans="1:17" ht="27" customHeight="1">
      <c r="A64" s="30">
        <v>16</v>
      </c>
      <c r="B64" s="105" t="s">
        <v>400</v>
      </c>
      <c r="C64" s="106"/>
      <c r="D64" s="106"/>
      <c r="E64" s="52"/>
      <c r="H64" s="53"/>
    </row>
    <row r="65" spans="1:17" ht="9" customHeight="1">
      <c r="A65" s="30"/>
      <c r="B65" s="54"/>
      <c r="C65" s="55"/>
      <c r="D65" s="55"/>
      <c r="E65" s="52"/>
      <c r="H65" s="53"/>
    </row>
    <row r="66" spans="1:17" ht="18" customHeight="1">
      <c r="A66" s="30"/>
      <c r="B66" s="54"/>
      <c r="C66" s="51"/>
      <c r="D66" s="55" t="s">
        <v>20</v>
      </c>
      <c r="E66" s="52">
        <v>2</v>
      </c>
      <c r="F66" s="53">
        <v>1109.46</v>
      </c>
      <c r="G66" s="28" t="s">
        <v>399</v>
      </c>
      <c r="H66" s="27">
        <f>E66*F66</f>
        <v>2218.92</v>
      </c>
    </row>
    <row r="67" spans="1:17" ht="6" customHeight="1">
      <c r="E67" s="52"/>
    </row>
    <row r="68" spans="1:17" ht="28.5" customHeight="1">
      <c r="A68" s="30">
        <v>17</v>
      </c>
      <c r="B68" s="107" t="s">
        <v>401</v>
      </c>
      <c r="C68" s="107"/>
      <c r="D68" s="107"/>
      <c r="E68" s="52"/>
    </row>
    <row r="69" spans="1:17" ht="8.25" customHeight="1">
      <c r="A69" s="30"/>
      <c r="B69" s="56"/>
      <c r="C69" s="56"/>
      <c r="D69" s="56"/>
      <c r="E69" s="52"/>
    </row>
    <row r="70" spans="1:17" ht="15" customHeight="1">
      <c r="A70" s="30"/>
      <c r="B70" s="56"/>
      <c r="C70" s="57"/>
      <c r="D70" s="56" t="s">
        <v>20</v>
      </c>
      <c r="E70" s="52">
        <v>1</v>
      </c>
      <c r="F70" s="58">
        <v>795</v>
      </c>
      <c r="G70" s="28" t="s">
        <v>399</v>
      </c>
      <c r="H70" s="27">
        <f>E70*F70</f>
        <v>795</v>
      </c>
    </row>
    <row r="71" spans="1:17" ht="63.75" customHeight="1">
      <c r="A71" s="21">
        <v>18</v>
      </c>
      <c r="B71" s="101" t="s">
        <v>402</v>
      </c>
      <c r="C71" s="101"/>
      <c r="D71" s="101"/>
      <c r="E71" s="41"/>
      <c r="F71" s="23"/>
      <c r="G71" s="23"/>
      <c r="H71" s="27"/>
      <c r="I71" s="19"/>
      <c r="J71" s="20"/>
      <c r="K71" s="20"/>
      <c r="L71" s="20"/>
      <c r="M71" s="20"/>
      <c r="N71" s="20"/>
      <c r="O71" s="20"/>
      <c r="P71" s="20"/>
      <c r="Q71" s="20"/>
    </row>
    <row r="72" spans="1:17" ht="5.25" customHeight="1">
      <c r="A72" s="21"/>
      <c r="B72" s="59"/>
      <c r="C72" s="59"/>
      <c r="D72" s="59"/>
      <c r="E72" s="41"/>
      <c r="F72" s="23"/>
      <c r="G72" s="23"/>
      <c r="H72" s="27"/>
      <c r="I72" s="19"/>
      <c r="J72" s="20"/>
      <c r="K72" s="20"/>
      <c r="L72" s="20"/>
      <c r="M72" s="20"/>
      <c r="N72" s="20"/>
      <c r="O72" s="20"/>
      <c r="P72" s="20"/>
      <c r="Q72" s="20"/>
    </row>
    <row r="73" spans="1:17" ht="15.75" customHeight="1">
      <c r="A73" s="21"/>
      <c r="B73" s="59"/>
      <c r="C73" s="59"/>
      <c r="D73" s="59" t="s">
        <v>20</v>
      </c>
      <c r="E73" s="41">
        <v>1</v>
      </c>
      <c r="F73" s="26">
        <v>21989.61</v>
      </c>
      <c r="G73" s="23" t="s">
        <v>399</v>
      </c>
      <c r="H73" s="27">
        <f>E73*F73</f>
        <v>21989.61</v>
      </c>
      <c r="I73" s="19"/>
      <c r="J73" s="20"/>
      <c r="K73" s="20"/>
      <c r="L73" s="20"/>
      <c r="M73" s="20"/>
      <c r="N73" s="20"/>
      <c r="O73" s="20"/>
      <c r="P73" s="20"/>
      <c r="Q73" s="20"/>
    </row>
    <row r="74" spans="1:17" ht="15.75" customHeight="1">
      <c r="A74" s="21"/>
      <c r="B74" s="59"/>
      <c r="C74" s="59"/>
      <c r="D74" s="59"/>
      <c r="E74" s="41"/>
      <c r="F74" s="26"/>
      <c r="G74" s="23"/>
      <c r="H74" s="27"/>
      <c r="I74" s="19"/>
      <c r="J74" s="20"/>
      <c r="K74" s="20"/>
      <c r="L74" s="20"/>
      <c r="M74" s="20"/>
      <c r="N74" s="20"/>
      <c r="O74" s="20"/>
      <c r="P74" s="20"/>
      <c r="Q74" s="20"/>
    </row>
    <row r="75" spans="1:17" ht="20.25" customHeight="1">
      <c r="A75" s="21"/>
      <c r="B75" s="59"/>
      <c r="C75" s="59"/>
      <c r="D75" s="59"/>
      <c r="E75" s="41"/>
      <c r="F75" s="26"/>
      <c r="G75" s="23"/>
      <c r="H75" s="27"/>
      <c r="I75" s="19"/>
      <c r="J75" s="20"/>
      <c r="K75" s="20"/>
      <c r="L75" s="20"/>
      <c r="M75" s="20"/>
      <c r="N75" s="20"/>
      <c r="O75" s="20"/>
      <c r="P75" s="20"/>
      <c r="Q75" s="20"/>
    </row>
    <row r="76" spans="1:17" ht="51.75" hidden="1" customHeight="1">
      <c r="A76" s="21">
        <v>18</v>
      </c>
      <c r="B76" s="101" t="s">
        <v>403</v>
      </c>
      <c r="C76" s="101"/>
      <c r="D76" s="101"/>
      <c r="E76" s="41"/>
      <c r="F76" s="23"/>
      <c r="G76" s="23"/>
      <c r="H76" s="27"/>
      <c r="I76" s="19"/>
      <c r="J76" s="20"/>
      <c r="K76" s="20"/>
      <c r="L76" s="20"/>
      <c r="M76" s="20"/>
      <c r="N76" s="20"/>
      <c r="O76" s="20"/>
      <c r="P76" s="20"/>
      <c r="Q76" s="20"/>
    </row>
    <row r="77" spans="1:17" ht="8.25" hidden="1" customHeight="1">
      <c r="A77" s="21"/>
      <c r="B77" s="59"/>
      <c r="C77" s="59"/>
      <c r="D77" s="59"/>
      <c r="E77" s="41"/>
      <c r="F77" s="23"/>
      <c r="G77" s="23"/>
      <c r="H77" s="27"/>
      <c r="I77" s="19"/>
      <c r="J77" s="20"/>
      <c r="K77" s="20"/>
      <c r="L77" s="20"/>
      <c r="M77" s="20"/>
      <c r="N77" s="20"/>
      <c r="O77" s="20"/>
      <c r="P77" s="20"/>
      <c r="Q77" s="20"/>
    </row>
    <row r="78" spans="1:17" ht="15.75" hidden="1" customHeight="1">
      <c r="A78" s="21"/>
      <c r="B78" s="59"/>
      <c r="C78" s="59"/>
      <c r="D78" s="59" t="s">
        <v>20</v>
      </c>
      <c r="E78" s="41">
        <v>0</v>
      </c>
      <c r="F78" s="26">
        <v>19</v>
      </c>
      <c r="G78" s="23" t="s">
        <v>399</v>
      </c>
      <c r="H78" s="27">
        <f>E78*F78</f>
        <v>0</v>
      </c>
      <c r="I78" s="19"/>
      <c r="J78" s="20"/>
      <c r="K78" s="20"/>
      <c r="L78" s="20"/>
      <c r="M78" s="20"/>
      <c r="N78" s="20"/>
      <c r="O78" s="20"/>
      <c r="P78" s="20"/>
      <c r="Q78" s="20"/>
    </row>
    <row r="79" spans="1:17" ht="15.75" hidden="1" customHeight="1">
      <c r="A79" s="21"/>
      <c r="B79" s="59"/>
      <c r="C79" s="59"/>
      <c r="D79" s="59"/>
      <c r="E79" s="41"/>
      <c r="F79" s="26"/>
      <c r="G79" s="23"/>
      <c r="H79" s="27"/>
      <c r="I79" s="19"/>
      <c r="J79" s="20"/>
      <c r="K79" s="20"/>
      <c r="L79" s="20"/>
      <c r="M79" s="20"/>
      <c r="N79" s="20"/>
      <c r="O79" s="20"/>
      <c r="P79" s="20"/>
      <c r="Q79" s="20"/>
    </row>
    <row r="80" spans="1:17" ht="75.75" customHeight="1">
      <c r="A80" s="21">
        <v>19</v>
      </c>
      <c r="B80" s="108" t="s">
        <v>404</v>
      </c>
      <c r="C80" s="108"/>
      <c r="D80" s="108"/>
      <c r="E80" s="47"/>
      <c r="F80" s="23"/>
      <c r="G80" s="23"/>
      <c r="H80" s="27"/>
      <c r="I80" s="19"/>
      <c r="J80" s="20"/>
      <c r="K80" s="20"/>
      <c r="L80" s="20"/>
      <c r="M80" s="20"/>
      <c r="N80" s="20"/>
      <c r="O80" s="20"/>
      <c r="P80" s="20"/>
      <c r="Q80" s="20"/>
    </row>
    <row r="81" spans="1:17" ht="9" hidden="1" customHeight="1">
      <c r="A81" s="21"/>
      <c r="B81" s="42"/>
      <c r="C81" s="42"/>
      <c r="D81" s="22"/>
      <c r="E81" s="35"/>
      <c r="F81" s="22"/>
      <c r="G81" s="22"/>
      <c r="H81" s="22"/>
      <c r="I81" s="19"/>
      <c r="J81" s="20"/>
      <c r="K81" s="20"/>
      <c r="L81" s="20"/>
      <c r="M81" s="20"/>
      <c r="N81" s="20"/>
      <c r="O81" s="20"/>
      <c r="P81" s="20"/>
      <c r="Q81" s="20"/>
    </row>
    <row r="82" spans="1:17" ht="14.25">
      <c r="A82" s="21"/>
      <c r="B82" s="42" t="s">
        <v>405</v>
      </c>
      <c r="C82" s="42"/>
      <c r="D82" s="22" t="s">
        <v>20</v>
      </c>
      <c r="E82" s="35">
        <v>0</v>
      </c>
      <c r="F82" s="22">
        <v>113.97</v>
      </c>
      <c r="G82" s="22" t="s">
        <v>381</v>
      </c>
      <c r="H82" s="27">
        <f>E82*F82</f>
        <v>0</v>
      </c>
      <c r="I82" s="19"/>
      <c r="J82" s="20"/>
      <c r="K82" s="20"/>
      <c r="L82" s="20"/>
      <c r="M82" s="20"/>
      <c r="N82" s="20"/>
      <c r="O82" s="20"/>
      <c r="P82" s="20"/>
      <c r="Q82" s="20"/>
    </row>
    <row r="83" spans="1:17" ht="9" hidden="1" customHeight="1">
      <c r="A83" s="21"/>
      <c r="B83" s="42"/>
      <c r="C83" s="42"/>
      <c r="D83" s="22"/>
      <c r="E83" s="35"/>
      <c r="F83" s="22"/>
      <c r="G83" s="22"/>
      <c r="H83" s="22"/>
      <c r="I83" s="19"/>
      <c r="J83" s="20"/>
      <c r="K83" s="20"/>
      <c r="L83" s="20"/>
      <c r="M83" s="20"/>
      <c r="N83" s="20"/>
      <c r="O83" s="20"/>
      <c r="P83" s="20"/>
      <c r="Q83" s="20"/>
    </row>
    <row r="84" spans="1:17" ht="14.25">
      <c r="A84" s="21"/>
      <c r="B84" s="43" t="s">
        <v>406</v>
      </c>
      <c r="C84" s="43"/>
      <c r="D84" s="22" t="s">
        <v>20</v>
      </c>
      <c r="E84" s="35">
        <v>6</v>
      </c>
      <c r="F84" s="22">
        <v>146.57</v>
      </c>
      <c r="G84" s="22" t="s">
        <v>381</v>
      </c>
      <c r="H84" s="27">
        <f>E84*F84</f>
        <v>879.42</v>
      </c>
      <c r="I84" s="19"/>
      <c r="J84" s="20"/>
      <c r="K84" s="20"/>
      <c r="L84" s="20"/>
      <c r="M84" s="20"/>
      <c r="N84" s="20"/>
      <c r="O84" s="20"/>
      <c r="P84" s="20"/>
      <c r="Q84" s="20"/>
    </row>
    <row r="85" spans="1:17" ht="9" hidden="1" customHeight="1">
      <c r="A85" s="21"/>
      <c r="B85" s="24"/>
      <c r="C85" s="24"/>
      <c r="D85" s="23"/>
      <c r="E85" s="25"/>
      <c r="F85" s="23"/>
      <c r="G85" s="23"/>
      <c r="H85" s="27"/>
      <c r="I85" s="19"/>
      <c r="J85" s="20"/>
      <c r="K85" s="20"/>
      <c r="L85" s="20"/>
      <c r="M85" s="20"/>
      <c r="N85" s="20"/>
      <c r="O85" s="20"/>
      <c r="P85" s="20"/>
      <c r="Q85" s="20"/>
    </row>
    <row r="86" spans="1:17" ht="14.25">
      <c r="A86" s="21"/>
      <c r="B86" s="24" t="s">
        <v>407</v>
      </c>
      <c r="C86" s="24"/>
      <c r="D86" s="23" t="s">
        <v>20</v>
      </c>
      <c r="E86" s="25">
        <v>12</v>
      </c>
      <c r="F86" s="23">
        <v>199.25</v>
      </c>
      <c r="G86" s="23" t="s">
        <v>381</v>
      </c>
      <c r="H86" s="27">
        <f>E86*F86</f>
        <v>2391</v>
      </c>
      <c r="I86" s="19"/>
      <c r="J86" s="20"/>
      <c r="K86" s="20"/>
      <c r="L86" s="20"/>
      <c r="M86" s="20"/>
      <c r="N86" s="20"/>
      <c r="O86" s="20"/>
      <c r="P86" s="20"/>
      <c r="Q86" s="20"/>
    </row>
    <row r="87" spans="1:17" ht="7.5" hidden="1" customHeight="1">
      <c r="A87" s="21"/>
      <c r="B87" s="59"/>
      <c r="C87" s="59"/>
      <c r="D87" s="59"/>
      <c r="E87" s="41"/>
      <c r="F87" s="26"/>
      <c r="G87" s="23"/>
      <c r="H87" s="27"/>
      <c r="I87" s="19"/>
      <c r="J87" s="20"/>
      <c r="K87" s="20"/>
      <c r="L87" s="20"/>
      <c r="M87" s="20"/>
      <c r="N87" s="20"/>
      <c r="O87" s="20"/>
      <c r="P87" s="20"/>
      <c r="Q87" s="20"/>
    </row>
    <row r="88" spans="1:17" ht="14.25">
      <c r="A88" s="21"/>
      <c r="B88" s="24" t="s">
        <v>408</v>
      </c>
      <c r="C88" s="24"/>
      <c r="D88" s="23" t="s">
        <v>20</v>
      </c>
      <c r="E88" s="25">
        <v>0</v>
      </c>
      <c r="F88" s="23">
        <v>401.97</v>
      </c>
      <c r="G88" s="23" t="s">
        <v>381</v>
      </c>
      <c r="H88" s="27">
        <f>E88*F88</f>
        <v>0</v>
      </c>
      <c r="I88" s="19"/>
      <c r="J88" s="20"/>
      <c r="K88" s="20"/>
      <c r="L88" s="20"/>
      <c r="M88" s="20"/>
      <c r="N88" s="20"/>
      <c r="O88" s="20"/>
      <c r="P88" s="20"/>
      <c r="Q88" s="20"/>
    </row>
    <row r="89" spans="1:17" ht="7.5" customHeight="1">
      <c r="A89" s="21"/>
      <c r="B89" s="24"/>
      <c r="C89" s="24"/>
      <c r="D89" s="23"/>
      <c r="E89" s="25"/>
      <c r="F89" s="23"/>
      <c r="G89" s="23"/>
      <c r="H89" s="27"/>
      <c r="I89" s="19"/>
      <c r="J89" s="20"/>
      <c r="K89" s="20"/>
      <c r="L89" s="20"/>
      <c r="M89" s="20"/>
      <c r="N89" s="20"/>
      <c r="O89" s="20"/>
      <c r="P89" s="20"/>
      <c r="Q89" s="20"/>
    </row>
    <row r="90" spans="1:17" ht="27" customHeight="1">
      <c r="A90" s="21">
        <v>20</v>
      </c>
      <c r="B90" s="101" t="s">
        <v>409</v>
      </c>
      <c r="C90" s="101"/>
      <c r="D90" s="101"/>
      <c r="E90" s="41"/>
      <c r="F90" s="26"/>
      <c r="G90" s="23"/>
      <c r="H90" s="27"/>
      <c r="I90" s="19"/>
      <c r="J90" s="20"/>
      <c r="K90" s="20"/>
      <c r="L90" s="20"/>
      <c r="M90" s="20"/>
      <c r="N90" s="20"/>
      <c r="O90" s="20"/>
      <c r="P90" s="20"/>
      <c r="Q90" s="20"/>
    </row>
    <row r="91" spans="1:17" ht="10.5" hidden="1" customHeight="1">
      <c r="A91" s="21"/>
      <c r="B91" s="59"/>
      <c r="C91" s="59"/>
      <c r="D91" s="59"/>
      <c r="E91" s="41"/>
      <c r="F91" s="26"/>
      <c r="G91" s="23"/>
      <c r="H91" s="27"/>
      <c r="I91" s="19"/>
      <c r="J91" s="20"/>
      <c r="K91" s="20"/>
      <c r="L91" s="20"/>
      <c r="M91" s="20"/>
      <c r="N91" s="20"/>
      <c r="O91" s="20"/>
      <c r="P91" s="20"/>
      <c r="Q91" s="20"/>
    </row>
    <row r="92" spans="1:17" ht="14.25">
      <c r="A92" s="21"/>
      <c r="B92" s="50"/>
      <c r="C92" s="50"/>
      <c r="D92" s="50" t="s">
        <v>20</v>
      </c>
      <c r="E92" s="41">
        <v>1</v>
      </c>
      <c r="F92" s="23">
        <v>14748</v>
      </c>
      <c r="G92" s="23" t="s">
        <v>399</v>
      </c>
      <c r="H92" s="27">
        <f>E92*F92</f>
        <v>14748</v>
      </c>
      <c r="I92" s="19"/>
      <c r="J92" s="20"/>
      <c r="K92" s="20"/>
      <c r="L92" s="20"/>
      <c r="M92" s="20"/>
      <c r="N92" s="20"/>
      <c r="O92" s="20"/>
      <c r="P92" s="20"/>
      <c r="Q92" s="20"/>
    </row>
    <row r="93" spans="1:17" ht="6.75" customHeight="1">
      <c r="A93" s="21"/>
      <c r="B93" s="50"/>
      <c r="C93" s="50"/>
      <c r="D93" s="50"/>
      <c r="E93" s="41"/>
      <c r="F93" s="23"/>
      <c r="G93" s="23"/>
      <c r="H93" s="27"/>
      <c r="I93" s="19"/>
      <c r="J93" s="20"/>
      <c r="K93" s="20"/>
      <c r="L93" s="20"/>
      <c r="M93" s="20"/>
      <c r="N93" s="20"/>
      <c r="O93" s="20"/>
      <c r="P93" s="20"/>
      <c r="Q93" s="20"/>
    </row>
    <row r="94" spans="1:17" ht="39" customHeight="1">
      <c r="A94" s="30">
        <v>21</v>
      </c>
      <c r="B94" s="102" t="s">
        <v>410</v>
      </c>
      <c r="C94" s="102"/>
      <c r="D94" s="102"/>
      <c r="I94" s="19"/>
      <c r="J94" s="20"/>
      <c r="K94" s="20"/>
      <c r="L94" s="20"/>
      <c r="M94" s="20"/>
      <c r="N94" s="20"/>
      <c r="O94" s="20"/>
      <c r="P94" s="20"/>
      <c r="Q94" s="20"/>
    </row>
    <row r="95" spans="1:17" ht="9" hidden="1" customHeight="1">
      <c r="I95" s="19"/>
      <c r="J95" s="20"/>
      <c r="K95" s="20"/>
      <c r="L95" s="20"/>
      <c r="M95" s="20"/>
      <c r="N95" s="20"/>
      <c r="O95" s="20"/>
      <c r="P95" s="20"/>
      <c r="Q95" s="20"/>
    </row>
    <row r="96" spans="1:17" ht="14.25">
      <c r="B96" s="60" t="s">
        <v>386</v>
      </c>
      <c r="D96" s="15" t="s">
        <v>20</v>
      </c>
      <c r="E96" s="52">
        <v>10</v>
      </c>
      <c r="F96" s="61">
        <v>12</v>
      </c>
      <c r="G96" s="61" t="s">
        <v>105</v>
      </c>
      <c r="H96" s="53">
        <f>E96*F96</f>
        <v>120</v>
      </c>
      <c r="I96" s="19"/>
      <c r="J96" s="20"/>
      <c r="K96" s="20"/>
      <c r="L96" s="20"/>
      <c r="M96" s="20"/>
      <c r="N96" s="20"/>
      <c r="O96" s="20"/>
      <c r="P96" s="20"/>
      <c r="Q96" s="20"/>
    </row>
    <row r="97" spans="1:17" ht="14.25">
      <c r="B97" s="60" t="s">
        <v>387</v>
      </c>
      <c r="D97" s="15" t="s">
        <v>20</v>
      </c>
      <c r="E97" s="52">
        <v>30</v>
      </c>
      <c r="F97" s="61">
        <v>19</v>
      </c>
      <c r="G97" s="61" t="s">
        <v>105</v>
      </c>
      <c r="H97" s="53">
        <f>E97*F97</f>
        <v>570</v>
      </c>
      <c r="I97" s="19"/>
      <c r="J97" s="20"/>
      <c r="K97" s="20"/>
      <c r="L97" s="20"/>
      <c r="M97" s="20"/>
      <c r="N97" s="20"/>
      <c r="O97" s="20"/>
      <c r="P97" s="20"/>
      <c r="Q97" s="20"/>
    </row>
    <row r="98" spans="1:17" ht="14.25">
      <c r="B98" s="60" t="s">
        <v>396</v>
      </c>
      <c r="D98" s="15" t="s">
        <v>20</v>
      </c>
      <c r="E98" s="52">
        <v>10</v>
      </c>
      <c r="F98" s="61">
        <v>27</v>
      </c>
      <c r="G98" s="61" t="s">
        <v>105</v>
      </c>
      <c r="H98" s="53">
        <f>E98*F98</f>
        <v>270</v>
      </c>
      <c r="I98" s="19"/>
      <c r="J98" s="20"/>
      <c r="K98" s="20"/>
      <c r="L98" s="20"/>
      <c r="M98" s="20"/>
      <c r="N98" s="20"/>
      <c r="O98" s="20"/>
      <c r="P98" s="20"/>
      <c r="Q98" s="20"/>
    </row>
    <row r="99" spans="1:17" ht="6.75" customHeight="1">
      <c r="I99" s="19"/>
      <c r="J99" s="20"/>
      <c r="K99" s="20"/>
      <c r="L99" s="20"/>
      <c r="M99" s="20"/>
      <c r="N99" s="20"/>
      <c r="O99" s="20"/>
      <c r="P99" s="20"/>
      <c r="Q99" s="20"/>
    </row>
    <row r="100" spans="1:17" ht="39.75" customHeight="1">
      <c r="A100" s="21">
        <v>22</v>
      </c>
      <c r="B100" s="101" t="s">
        <v>410</v>
      </c>
      <c r="C100" s="101"/>
      <c r="D100" s="101"/>
      <c r="E100" s="41"/>
      <c r="F100" s="23"/>
      <c r="G100" s="23"/>
      <c r="H100" s="27"/>
      <c r="I100" s="19"/>
      <c r="J100" s="20"/>
      <c r="K100" s="20"/>
      <c r="L100" s="20"/>
      <c r="M100" s="20"/>
      <c r="N100" s="20"/>
      <c r="O100" s="20"/>
      <c r="P100" s="20"/>
      <c r="Q100" s="20"/>
    </row>
    <row r="101" spans="1:17" ht="6" customHeight="1">
      <c r="A101" s="21"/>
      <c r="B101" s="50"/>
      <c r="C101" s="50"/>
      <c r="D101" s="50"/>
      <c r="E101" s="41"/>
      <c r="F101" s="23"/>
      <c r="G101" s="23"/>
      <c r="H101" s="27"/>
      <c r="I101" s="19"/>
      <c r="J101" s="20"/>
      <c r="K101" s="20"/>
      <c r="L101" s="20"/>
      <c r="M101" s="20"/>
      <c r="N101" s="20"/>
      <c r="O101" s="20"/>
      <c r="P101" s="20"/>
      <c r="Q101" s="20"/>
    </row>
    <row r="102" spans="1:17" ht="9" hidden="1" customHeight="1">
      <c r="A102" s="21"/>
      <c r="B102" s="59" t="s">
        <v>405</v>
      </c>
      <c r="C102" s="59"/>
      <c r="D102" s="59" t="s">
        <v>20</v>
      </c>
      <c r="E102" s="41">
        <v>30</v>
      </c>
      <c r="F102" s="25">
        <v>90</v>
      </c>
      <c r="G102" s="23" t="s">
        <v>106</v>
      </c>
      <c r="H102" s="27">
        <f>E102*F102</f>
        <v>2700</v>
      </c>
      <c r="I102" s="19"/>
      <c r="J102" s="20"/>
      <c r="K102" s="20"/>
      <c r="L102" s="20"/>
      <c r="M102" s="20"/>
      <c r="N102" s="20"/>
      <c r="O102" s="20"/>
      <c r="P102" s="20"/>
      <c r="Q102" s="20"/>
    </row>
    <row r="103" spans="1:17" ht="12.75" customHeight="1">
      <c r="A103" s="21"/>
      <c r="B103" s="59" t="s">
        <v>411</v>
      </c>
      <c r="C103" s="59"/>
      <c r="D103" s="59" t="s">
        <v>20</v>
      </c>
      <c r="E103" s="41">
        <v>10</v>
      </c>
      <c r="F103" s="25">
        <v>136</v>
      </c>
      <c r="G103" s="23" t="s">
        <v>106</v>
      </c>
      <c r="H103" s="27">
        <f>E103*F103</f>
        <v>1360</v>
      </c>
      <c r="I103" s="19"/>
      <c r="J103" s="20"/>
      <c r="K103" s="20"/>
      <c r="L103" s="20"/>
      <c r="M103" s="20"/>
      <c r="N103" s="20"/>
      <c r="O103" s="20"/>
      <c r="P103" s="20"/>
      <c r="Q103" s="20"/>
    </row>
    <row r="104" spans="1:17" ht="12.75" customHeight="1">
      <c r="A104" s="21"/>
      <c r="B104" s="62" t="s">
        <v>412</v>
      </c>
      <c r="C104" s="50"/>
      <c r="D104" s="50" t="s">
        <v>20</v>
      </c>
      <c r="E104" s="41">
        <v>10</v>
      </c>
      <c r="F104" s="25">
        <v>259</v>
      </c>
      <c r="G104" s="23" t="s">
        <v>106</v>
      </c>
      <c r="H104" s="27">
        <f>E104*F104</f>
        <v>2590</v>
      </c>
      <c r="I104" s="19"/>
      <c r="J104" s="20"/>
      <c r="K104" s="20"/>
      <c r="L104" s="20"/>
      <c r="M104" s="20"/>
      <c r="N104" s="20"/>
      <c r="O104" s="20"/>
      <c r="P104" s="20"/>
      <c r="Q104" s="20"/>
    </row>
    <row r="105" spans="1:17" ht="66" customHeight="1">
      <c r="A105" s="21">
        <v>23</v>
      </c>
      <c r="B105" s="103" t="s">
        <v>413</v>
      </c>
      <c r="C105" s="103"/>
      <c r="D105" s="103"/>
      <c r="E105" s="41"/>
      <c r="F105" s="25"/>
      <c r="G105" s="23"/>
      <c r="H105" s="27"/>
      <c r="I105" s="19"/>
      <c r="J105" s="20"/>
      <c r="K105" s="20"/>
      <c r="L105" s="20"/>
      <c r="M105" s="20"/>
      <c r="N105" s="20"/>
      <c r="O105" s="20"/>
      <c r="P105" s="20"/>
      <c r="Q105" s="20"/>
    </row>
    <row r="106" spans="1:17" ht="14.25">
      <c r="A106" s="21"/>
      <c r="B106" s="50"/>
      <c r="C106" s="63" t="s">
        <v>414</v>
      </c>
      <c r="D106" s="50" t="s">
        <v>20</v>
      </c>
      <c r="E106" s="41">
        <v>1</v>
      </c>
      <c r="F106" s="26">
        <v>14417.7</v>
      </c>
      <c r="G106" s="23" t="s">
        <v>399</v>
      </c>
      <c r="H106" s="27">
        <f>E106*F106</f>
        <v>14417.7</v>
      </c>
      <c r="I106" s="20"/>
      <c r="J106" s="20"/>
      <c r="K106" s="20"/>
      <c r="L106" s="20"/>
      <c r="M106" s="20"/>
      <c r="N106" s="20"/>
      <c r="O106" s="20"/>
      <c r="P106" s="20"/>
      <c r="Q106" s="20"/>
    </row>
    <row r="107" spans="1:17" ht="3.75" customHeight="1">
      <c r="A107" s="21"/>
      <c r="B107" s="36"/>
      <c r="C107" s="24"/>
      <c r="D107" s="23"/>
      <c r="E107" s="25"/>
      <c r="F107" s="35"/>
      <c r="G107" s="64"/>
      <c r="H107" s="65"/>
      <c r="I107" s="20"/>
      <c r="J107" s="20"/>
      <c r="K107" s="20"/>
      <c r="L107" s="20"/>
      <c r="M107" s="20"/>
      <c r="N107" s="20"/>
      <c r="O107" s="20"/>
      <c r="P107" s="20"/>
      <c r="Q107" s="20"/>
    </row>
    <row r="108" spans="1:17" ht="6" customHeight="1">
      <c r="A108" s="29"/>
      <c r="B108" s="66"/>
      <c r="C108" s="66"/>
      <c r="D108" s="66"/>
      <c r="E108" s="23"/>
      <c r="F108" s="35"/>
      <c r="G108" s="43"/>
      <c r="H108" s="22"/>
      <c r="I108" s="20"/>
      <c r="J108" s="20"/>
      <c r="K108" s="20"/>
      <c r="L108" s="20"/>
      <c r="M108" s="20"/>
      <c r="N108" s="20"/>
      <c r="O108" s="20"/>
      <c r="P108" s="20"/>
      <c r="Q108" s="20"/>
    </row>
    <row r="109" spans="1:17" ht="12.75" customHeight="1">
      <c r="A109" s="29"/>
      <c r="B109" s="67"/>
      <c r="C109" s="67"/>
      <c r="D109" s="68"/>
      <c r="E109" s="68"/>
      <c r="F109" s="35"/>
      <c r="G109" s="69" t="s">
        <v>10</v>
      </c>
      <c r="H109" s="70">
        <v>104126</v>
      </c>
      <c r="I109" s="20"/>
      <c r="J109" s="20"/>
      <c r="K109" s="20"/>
      <c r="L109" s="20"/>
      <c r="M109" s="20"/>
      <c r="N109" s="20"/>
      <c r="O109" s="20"/>
      <c r="P109" s="20"/>
      <c r="Q109" s="20"/>
    </row>
    <row r="110" spans="1:17" ht="4.5" customHeight="1">
      <c r="A110" s="29"/>
      <c r="B110" s="67"/>
      <c r="C110" s="67"/>
      <c r="D110" s="68"/>
      <c r="E110" s="68"/>
      <c r="F110" s="35"/>
      <c r="G110" s="43"/>
      <c r="H110" s="71"/>
      <c r="I110" s="20"/>
      <c r="J110" s="20"/>
      <c r="K110" s="20"/>
      <c r="L110" s="20"/>
      <c r="M110" s="20"/>
      <c r="N110" s="20"/>
      <c r="O110" s="20"/>
      <c r="P110" s="20"/>
      <c r="Q110" s="20"/>
    </row>
    <row r="111" spans="1:17" ht="12.75" customHeight="1">
      <c r="A111" s="29"/>
      <c r="B111" s="67"/>
      <c r="C111" s="67"/>
      <c r="D111" s="68"/>
      <c r="E111" s="68"/>
      <c r="F111" s="35"/>
      <c r="G111" s="22" t="s">
        <v>415</v>
      </c>
      <c r="H111" s="71">
        <v>14418</v>
      </c>
      <c r="I111" s="20"/>
      <c r="J111" s="20"/>
      <c r="K111" s="20"/>
      <c r="L111" s="20"/>
      <c r="M111" s="20"/>
      <c r="N111" s="20"/>
      <c r="O111" s="20"/>
      <c r="P111" s="20"/>
      <c r="Q111" s="20"/>
    </row>
    <row r="112" spans="1:17" ht="6" customHeight="1">
      <c r="A112" s="29"/>
      <c r="B112" s="67"/>
      <c r="C112" s="67"/>
      <c r="D112" s="68"/>
      <c r="E112" s="68"/>
      <c r="F112" s="35"/>
      <c r="G112" s="43"/>
      <c r="H112" s="71"/>
      <c r="I112" s="20"/>
      <c r="J112" s="20"/>
      <c r="K112" s="20"/>
      <c r="L112" s="20"/>
      <c r="M112" s="20"/>
      <c r="N112" s="20"/>
      <c r="O112" s="20"/>
      <c r="P112" s="20"/>
      <c r="Q112" s="20"/>
    </row>
    <row r="113" spans="1:19" ht="16.5" customHeight="1">
      <c r="A113" s="29"/>
      <c r="B113" s="67"/>
      <c r="C113" s="104"/>
      <c r="D113" s="104"/>
      <c r="E113" s="104"/>
      <c r="F113" s="35"/>
      <c r="G113" s="22" t="s">
        <v>416</v>
      </c>
      <c r="H113" s="71">
        <f>H109-H111</f>
        <v>89708</v>
      </c>
      <c r="I113" s="72"/>
      <c r="J113" s="20"/>
      <c r="K113" s="20"/>
      <c r="L113" s="20"/>
      <c r="M113" s="20"/>
      <c r="N113" s="20"/>
      <c r="O113" s="20"/>
      <c r="P113" s="20"/>
      <c r="Q113" s="20"/>
    </row>
    <row r="114" spans="1:19" ht="5.25" customHeight="1">
      <c r="A114" s="29"/>
      <c r="B114" s="66"/>
      <c r="C114" s="66"/>
      <c r="D114" s="66"/>
      <c r="E114" s="25"/>
      <c r="F114" s="35" t="s">
        <v>417</v>
      </c>
      <c r="G114" s="73"/>
      <c r="H114" s="74"/>
      <c r="I114" s="20"/>
      <c r="J114" s="20"/>
      <c r="K114" s="20"/>
      <c r="L114" s="20"/>
      <c r="M114" s="20"/>
      <c r="N114" s="20"/>
      <c r="O114" s="20"/>
      <c r="P114" s="20"/>
      <c r="Q114" s="20"/>
    </row>
    <row r="115" spans="1:19" s="81" customFormat="1" ht="15">
      <c r="A115" s="75"/>
      <c r="B115" s="76" t="s">
        <v>356</v>
      </c>
      <c r="C115" s="76"/>
      <c r="D115" s="77" t="s">
        <v>357</v>
      </c>
      <c r="E115" s="78"/>
      <c r="F115" s="78"/>
      <c r="G115" s="78"/>
      <c r="H115" s="79"/>
      <c r="I115" s="80"/>
      <c r="J115" s="80"/>
      <c r="N115" s="82"/>
      <c r="P115" s="83"/>
      <c r="S115" s="82"/>
    </row>
    <row r="116" spans="1:19" s="81" customFormat="1" ht="15">
      <c r="A116" s="75"/>
      <c r="B116" s="76"/>
      <c r="C116" s="76"/>
      <c r="D116" s="77" t="s">
        <v>358</v>
      </c>
      <c r="E116" s="78"/>
      <c r="F116" s="78"/>
      <c r="G116" s="78"/>
      <c r="H116" s="79"/>
      <c r="I116" s="80"/>
      <c r="J116" s="80"/>
      <c r="N116" s="82"/>
      <c r="P116" s="83"/>
      <c r="S116" s="82"/>
    </row>
    <row r="117" spans="1:19" s="81" customFormat="1" ht="15">
      <c r="A117" s="75"/>
      <c r="B117" s="84" t="s">
        <v>359</v>
      </c>
      <c r="C117" s="85"/>
      <c r="D117" s="85"/>
      <c r="E117" s="85"/>
      <c r="F117" s="85"/>
      <c r="G117" s="85"/>
      <c r="H117" s="85"/>
      <c r="I117" s="85"/>
      <c r="J117" s="85"/>
      <c r="N117" s="82"/>
      <c r="P117" s="83"/>
      <c r="S117" s="82"/>
    </row>
    <row r="118" spans="1:19" s="81" customFormat="1" ht="15">
      <c r="A118" s="75"/>
      <c r="B118" s="86" t="s">
        <v>360</v>
      </c>
      <c r="C118" s="87"/>
      <c r="D118" s="87"/>
      <c r="E118" s="87"/>
      <c r="F118" s="87"/>
      <c r="G118" s="87"/>
      <c r="H118" s="87"/>
      <c r="I118" s="87"/>
      <c r="J118" s="87"/>
      <c r="N118" s="82"/>
      <c r="P118" s="83"/>
      <c r="S118" s="82"/>
    </row>
    <row r="119" spans="1:19" s="81" customFormat="1" ht="15">
      <c r="A119" s="75"/>
      <c r="B119" s="88"/>
      <c r="C119" s="88"/>
      <c r="D119" s="88"/>
      <c r="E119" s="88"/>
      <c r="F119" s="88"/>
      <c r="G119" s="88"/>
      <c r="H119" s="88"/>
      <c r="I119" s="88"/>
      <c r="J119" s="88"/>
      <c r="M119" s="89"/>
      <c r="N119" s="82"/>
      <c r="P119" s="83"/>
      <c r="S119" s="82"/>
    </row>
    <row r="120" spans="1:19" s="81" customFormat="1" ht="15">
      <c r="A120" s="75"/>
      <c r="B120" s="90"/>
      <c r="C120" s="90"/>
      <c r="D120" s="91"/>
      <c r="E120" s="91"/>
      <c r="F120" s="91"/>
      <c r="G120" s="92"/>
      <c r="H120" s="91"/>
      <c r="I120" s="90"/>
      <c r="J120" s="93"/>
      <c r="M120" s="89"/>
      <c r="N120" s="82"/>
      <c r="P120" s="83"/>
      <c r="S120" s="82"/>
    </row>
    <row r="121" spans="1:19" s="81" customFormat="1" ht="15">
      <c r="A121" s="75"/>
      <c r="B121" s="90"/>
      <c r="C121" s="90"/>
      <c r="D121" s="91"/>
      <c r="E121" s="91"/>
      <c r="F121" s="91"/>
      <c r="G121" s="92"/>
      <c r="H121" s="91"/>
      <c r="I121" s="90"/>
      <c r="J121" s="93"/>
      <c r="M121" s="89"/>
      <c r="N121" s="82"/>
      <c r="P121" s="83"/>
      <c r="S121" s="82"/>
    </row>
    <row r="122" spans="1:19" s="81" customFormat="1" ht="15">
      <c r="A122" s="75"/>
      <c r="B122" s="94" t="s">
        <v>361</v>
      </c>
      <c r="C122" s="94"/>
      <c r="D122" s="95"/>
      <c r="E122" s="96" t="s">
        <v>362</v>
      </c>
      <c r="F122" s="97"/>
      <c r="G122" s="97"/>
      <c r="H122" s="94"/>
      <c r="J122" s="94"/>
      <c r="N122" s="82"/>
      <c r="P122" s="83"/>
      <c r="S122" s="82"/>
    </row>
    <row r="123" spans="1:19" s="81" customFormat="1" ht="15">
      <c r="A123" s="75"/>
      <c r="B123" s="97"/>
      <c r="C123" s="97"/>
      <c r="D123" s="97"/>
      <c r="E123" s="96" t="s">
        <v>363</v>
      </c>
      <c r="F123" s="98"/>
      <c r="G123" s="99"/>
      <c r="H123" s="99"/>
      <c r="J123" s="99"/>
      <c r="N123" s="82"/>
      <c r="P123" s="83"/>
      <c r="S123" s="82"/>
    </row>
    <row r="124" spans="1:19" s="81" customFormat="1" ht="15">
      <c r="A124" s="75"/>
      <c r="B124" s="97"/>
      <c r="C124" s="97"/>
      <c r="D124" s="97"/>
      <c r="E124" s="96" t="s">
        <v>364</v>
      </c>
      <c r="F124" s="97"/>
      <c r="G124" s="97"/>
      <c r="H124" s="97"/>
      <c r="J124" s="97"/>
      <c r="N124" s="82"/>
      <c r="P124" s="83"/>
      <c r="S124" s="82"/>
    </row>
    <row r="125" spans="1:19" s="81" customFormat="1" ht="15">
      <c r="A125" s="75"/>
      <c r="C125" s="82"/>
      <c r="D125" s="89"/>
      <c r="E125" s="100"/>
      <c r="F125" s="89"/>
      <c r="G125" s="89"/>
      <c r="H125" s="79"/>
      <c r="J125" s="89"/>
      <c r="N125" s="82"/>
      <c r="P125" s="83"/>
      <c r="S125" s="82"/>
    </row>
    <row r="140" spans="1:8" ht="14.25">
      <c r="A140" s="29"/>
      <c r="B140" s="43"/>
      <c r="C140" s="43"/>
      <c r="D140" s="43"/>
      <c r="E140" s="35"/>
      <c r="F140" s="45"/>
      <c r="G140" s="45"/>
      <c r="H140" s="45"/>
    </row>
    <row r="141" spans="1:8" ht="14.25">
      <c r="A141" s="29"/>
      <c r="B141" s="43"/>
      <c r="C141" s="43"/>
      <c r="D141" s="43"/>
      <c r="E141" s="35"/>
      <c r="F141" s="45"/>
      <c r="G141" s="45"/>
      <c r="H141" s="45"/>
    </row>
    <row r="142" spans="1:8" ht="14.25">
      <c r="A142" s="29"/>
      <c r="B142" s="24"/>
      <c r="C142" s="24"/>
      <c r="D142" s="24"/>
      <c r="E142" s="25"/>
      <c r="F142" s="26"/>
      <c r="G142" s="23"/>
      <c r="H142" s="27"/>
    </row>
    <row r="143" spans="1:8" ht="14.25">
      <c r="A143" s="29"/>
    </row>
    <row r="144" spans="1:8" ht="14.25">
      <c r="A144" s="29"/>
      <c r="B144" s="45"/>
      <c r="C144" s="43"/>
    </row>
    <row r="145" spans="1:3" ht="14.25">
      <c r="A145" s="21"/>
      <c r="B145" s="24"/>
      <c r="C145" s="24"/>
    </row>
  </sheetData>
  <mergeCells count="29">
    <mergeCell ref="B30:D30"/>
    <mergeCell ref="A1:H1"/>
    <mergeCell ref="B4:D4"/>
    <mergeCell ref="B5:C5"/>
    <mergeCell ref="B6:D6"/>
    <mergeCell ref="B9:D9"/>
    <mergeCell ref="B12:D12"/>
    <mergeCell ref="B15:D15"/>
    <mergeCell ref="B18:D18"/>
    <mergeCell ref="B21:D21"/>
    <mergeCell ref="B24:D24"/>
    <mergeCell ref="B27:D27"/>
    <mergeCell ref="B80:D80"/>
    <mergeCell ref="B33:D33"/>
    <mergeCell ref="B37:D37"/>
    <mergeCell ref="B41:D41"/>
    <mergeCell ref="B49:C49"/>
    <mergeCell ref="B51:D51"/>
    <mergeCell ref="B56:D56"/>
    <mergeCell ref="B61:D61"/>
    <mergeCell ref="B64:D64"/>
    <mergeCell ref="B68:D68"/>
    <mergeCell ref="B71:D71"/>
    <mergeCell ref="B76:D76"/>
    <mergeCell ref="B90:D90"/>
    <mergeCell ref="B94:D94"/>
    <mergeCell ref="B100:D100"/>
    <mergeCell ref="B105:D105"/>
    <mergeCell ref="C113:E113"/>
  </mergeCells>
  <pageMargins left="0.53" right="0.16" top="0.44" bottom="0.4" header="0.34" footer="0.38"/>
  <pageSetup paperSize="9" scale="110" orientation="portrait" r:id="rId1"/>
  <headerFooter scaleWithDoc="0" alignWithMargins="0"/>
</worksheet>
</file>

<file path=xl/worksheets/sheet2.xml><?xml version="1.0" encoding="utf-8"?>
<worksheet xmlns="http://schemas.openxmlformats.org/spreadsheetml/2006/main" xmlns:r="http://schemas.openxmlformats.org/officeDocument/2006/relationships">
  <dimension ref="A1:BL754"/>
  <sheetViews>
    <sheetView tabSelected="1" topLeftCell="A318" zoomScaleSheetLayoutView="100" workbookViewId="0">
      <selection activeCell="E745" sqref="A1:XFD1048576"/>
    </sheetView>
  </sheetViews>
  <sheetFormatPr defaultColWidth="0" defaultRowHeight="15.95" customHeight="1"/>
  <cols>
    <col min="1" max="1" width="3.85546875" style="119" customWidth="1"/>
    <col min="2" max="2" width="22.140625" style="120" customWidth="1"/>
    <col min="3" max="3" width="7" style="121" customWidth="1"/>
    <col min="4" max="4" width="3.7109375" style="122" customWidth="1"/>
    <col min="5" max="5" width="2.28515625" style="123" customWidth="1"/>
    <col min="6" max="6" width="4.28515625" style="122" customWidth="1"/>
    <col min="7" max="7" width="3.42578125" style="122" customWidth="1"/>
    <col min="8" max="8" width="9.28515625" style="303" customWidth="1"/>
    <col min="9" max="9" width="2.7109375" style="120" customWidth="1"/>
    <col min="10" max="10" width="7.5703125" style="122" customWidth="1"/>
    <col min="11" max="11" width="3.140625" style="120" customWidth="1"/>
    <col min="12" max="12" width="6.7109375" style="120" customWidth="1"/>
    <col min="13" max="13" width="2.7109375" style="120" customWidth="1"/>
    <col min="14" max="14" width="9" style="121" customWidth="1"/>
    <col min="15" max="15" width="3.28515625" style="120" customWidth="1"/>
    <col min="16" max="16" width="9.42578125" style="126" customWidth="1"/>
    <col min="17" max="17" width="1.140625" style="120" hidden="1" customWidth="1"/>
    <col min="18" max="18" width="9.140625" style="120" hidden="1" customWidth="1"/>
    <col min="19" max="19" width="0" style="121" hidden="1" customWidth="1"/>
    <col min="20" max="64" width="0" style="120" hidden="1" customWidth="1"/>
    <col min="65" max="16384" width="9.140625" style="120" hidden="1"/>
  </cols>
  <sheetData>
    <row r="1" spans="1:64" s="118" customFormat="1" ht="22.5" customHeight="1">
      <c r="A1" s="116" t="s">
        <v>353</v>
      </c>
      <c r="B1" s="116"/>
      <c r="C1" s="116"/>
      <c r="D1" s="117"/>
      <c r="E1" s="116"/>
      <c r="F1" s="117"/>
      <c r="G1" s="116"/>
      <c r="H1" s="117"/>
      <c r="I1" s="116"/>
      <c r="J1" s="117"/>
      <c r="K1" s="116"/>
      <c r="L1" s="116"/>
      <c r="M1" s="116"/>
      <c r="N1" s="116"/>
      <c r="O1" s="116"/>
      <c r="P1" s="116"/>
    </row>
    <row r="2" spans="1:64" ht="7.5" customHeight="1">
      <c r="H2" s="124"/>
      <c r="J2" s="125"/>
    </row>
    <row r="3" spans="1:64" s="129" customFormat="1" ht="46.5" customHeight="1" thickBot="1">
      <c r="A3" s="127" t="s">
        <v>0</v>
      </c>
      <c r="B3" s="127"/>
      <c r="C3" s="128" t="s">
        <v>352</v>
      </c>
      <c r="D3" s="128"/>
      <c r="E3" s="128"/>
      <c r="F3" s="128"/>
      <c r="G3" s="128"/>
      <c r="H3" s="128"/>
      <c r="I3" s="128"/>
      <c r="J3" s="128"/>
      <c r="K3" s="128"/>
      <c r="L3" s="128"/>
      <c r="M3" s="128"/>
      <c r="N3" s="128"/>
      <c r="O3" s="128"/>
      <c r="P3" s="128"/>
      <c r="R3" s="130"/>
      <c r="S3" s="130"/>
      <c r="T3" s="130"/>
      <c r="U3" s="130"/>
      <c r="V3" s="130"/>
      <c r="W3" s="130"/>
      <c r="X3" s="130"/>
      <c r="Y3" s="130"/>
      <c r="Z3" s="130"/>
      <c r="AA3" s="130"/>
      <c r="AB3" s="130"/>
      <c r="AC3" s="130"/>
      <c r="AD3" s="130"/>
      <c r="AE3" s="130"/>
      <c r="AF3" s="130"/>
      <c r="AG3" s="130"/>
      <c r="AH3" s="130"/>
      <c r="AI3" s="130"/>
      <c r="AJ3" s="130"/>
      <c r="AK3" s="130"/>
      <c r="AL3" s="130"/>
      <c r="AM3" s="130"/>
      <c r="AN3" s="130"/>
      <c r="AO3" s="130"/>
      <c r="AP3" s="130"/>
      <c r="AQ3" s="130"/>
      <c r="AR3" s="130"/>
      <c r="AS3" s="130"/>
      <c r="AT3" s="130"/>
      <c r="AU3" s="130"/>
      <c r="AV3" s="130"/>
      <c r="AW3" s="130"/>
      <c r="AX3" s="130"/>
      <c r="AY3" s="130"/>
      <c r="AZ3" s="130"/>
      <c r="BA3" s="130"/>
      <c r="BB3" s="130"/>
      <c r="BC3" s="130"/>
      <c r="BD3" s="130"/>
      <c r="BE3" s="130"/>
      <c r="BF3" s="130"/>
      <c r="BG3" s="130"/>
      <c r="BH3" s="130"/>
      <c r="BI3" s="130"/>
      <c r="BJ3" s="130"/>
      <c r="BK3" s="130"/>
      <c r="BL3" s="130"/>
    </row>
    <row r="4" spans="1:64" s="137" customFormat="1" ht="22.5" customHeight="1" thickBot="1">
      <c r="A4" s="131" t="s">
        <v>1</v>
      </c>
      <c r="B4" s="131" t="s">
        <v>2</v>
      </c>
      <c r="C4" s="132" t="s">
        <v>3</v>
      </c>
      <c r="D4" s="133"/>
      <c r="E4" s="132"/>
      <c r="F4" s="133"/>
      <c r="G4" s="132"/>
      <c r="H4" s="133" t="s">
        <v>4</v>
      </c>
      <c r="I4" s="132"/>
      <c r="J4" s="133"/>
      <c r="K4" s="134" t="s">
        <v>5</v>
      </c>
      <c r="L4" s="135"/>
      <c r="M4" s="136"/>
      <c r="N4" s="132" t="s">
        <v>6</v>
      </c>
      <c r="O4" s="132"/>
      <c r="P4" s="132"/>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U4" s="138"/>
      <c r="AV4" s="138"/>
      <c r="AW4" s="138"/>
      <c r="AX4" s="138"/>
      <c r="AY4" s="138"/>
      <c r="AZ4" s="138"/>
      <c r="BA4" s="138"/>
      <c r="BB4" s="138"/>
      <c r="BC4" s="138"/>
      <c r="BD4" s="138"/>
      <c r="BE4" s="138"/>
      <c r="BF4" s="138"/>
      <c r="BG4" s="138"/>
      <c r="BH4" s="138"/>
      <c r="BI4" s="138"/>
      <c r="BJ4" s="138"/>
      <c r="BK4" s="138"/>
      <c r="BL4" s="138"/>
    </row>
    <row r="5" spans="1:64" ht="11.25" customHeight="1">
      <c r="A5" s="139"/>
      <c r="B5" s="140"/>
      <c r="C5" s="140"/>
      <c r="D5" s="140"/>
      <c r="E5" s="140"/>
      <c r="F5" s="140"/>
      <c r="G5" s="140"/>
      <c r="H5" s="140"/>
      <c r="I5" s="140"/>
      <c r="J5" s="140"/>
      <c r="K5" s="140"/>
      <c r="L5" s="140"/>
      <c r="M5" s="140"/>
      <c r="N5" s="140"/>
      <c r="O5" s="141"/>
      <c r="R5" s="142"/>
      <c r="S5" s="140"/>
      <c r="T5" s="142"/>
      <c r="U5" s="142"/>
      <c r="V5" s="142"/>
      <c r="W5" s="142"/>
      <c r="X5" s="142"/>
      <c r="Y5" s="142"/>
      <c r="Z5" s="142"/>
      <c r="AA5" s="142"/>
      <c r="AB5" s="142"/>
      <c r="AC5" s="142"/>
      <c r="AD5" s="142"/>
      <c r="AE5" s="142"/>
      <c r="AF5" s="142"/>
      <c r="AG5" s="142"/>
      <c r="AH5" s="142"/>
      <c r="AI5" s="142"/>
      <c r="AJ5" s="142"/>
      <c r="AK5" s="142"/>
      <c r="AL5" s="142"/>
      <c r="AM5" s="142"/>
      <c r="AN5" s="142"/>
      <c r="AO5" s="142"/>
      <c r="AP5" s="142"/>
      <c r="AQ5" s="142"/>
      <c r="AR5" s="142"/>
      <c r="AS5" s="142"/>
      <c r="AT5" s="142"/>
      <c r="AU5" s="142"/>
      <c r="AV5" s="142"/>
      <c r="AW5" s="142"/>
      <c r="AX5" s="142"/>
      <c r="AY5" s="142"/>
      <c r="AZ5" s="142"/>
      <c r="BA5" s="142"/>
      <c r="BB5" s="142"/>
      <c r="BC5" s="142"/>
      <c r="BD5" s="142"/>
      <c r="BE5" s="142"/>
      <c r="BF5" s="142"/>
      <c r="BG5" s="142"/>
      <c r="BH5" s="142"/>
      <c r="BI5" s="142"/>
      <c r="BJ5" s="142"/>
      <c r="BK5" s="142"/>
      <c r="BL5" s="142"/>
    </row>
    <row r="6" spans="1:64" s="4" customFormat="1" ht="48.75" customHeight="1">
      <c r="A6" s="1">
        <v>1</v>
      </c>
      <c r="B6" s="143" t="s">
        <v>92</v>
      </c>
      <c r="C6" s="143"/>
      <c r="D6" s="143"/>
      <c r="E6" s="143"/>
      <c r="F6" s="143"/>
      <c r="G6" s="143"/>
      <c r="H6" s="143"/>
      <c r="I6" s="143"/>
      <c r="J6" s="143"/>
      <c r="K6" s="143"/>
      <c r="L6" s="143"/>
      <c r="M6" s="143"/>
      <c r="N6" s="143"/>
      <c r="O6" s="144"/>
      <c r="P6" s="12"/>
    </row>
    <row r="7" spans="1:64" s="4" customFormat="1" ht="15.95" hidden="1" customHeight="1">
      <c r="A7" s="3"/>
      <c r="B7" s="4" t="s">
        <v>269</v>
      </c>
      <c r="C7" s="145"/>
      <c r="D7" s="146">
        <v>1</v>
      </c>
      <c r="E7" s="145" t="s">
        <v>8</v>
      </c>
      <c r="F7" s="146">
        <v>3</v>
      </c>
      <c r="G7" s="146" t="s">
        <v>8</v>
      </c>
      <c r="H7" s="147">
        <v>45.25</v>
      </c>
      <c r="I7" s="146" t="s">
        <v>8</v>
      </c>
      <c r="J7" s="148">
        <v>3</v>
      </c>
      <c r="K7" s="146" t="s">
        <v>8</v>
      </c>
      <c r="L7" s="148">
        <v>3</v>
      </c>
      <c r="M7" s="4" t="s">
        <v>9</v>
      </c>
      <c r="N7" s="149">
        <f t="shared" ref="N7:N9" si="0">ROUND(D7*F7*H7*J7*L7,0)</f>
        <v>1222</v>
      </c>
      <c r="P7" s="150"/>
      <c r="S7" s="145"/>
    </row>
    <row r="8" spans="1:64" s="4" customFormat="1" ht="15.95" hidden="1" customHeight="1">
      <c r="A8" s="3"/>
      <c r="B8" s="4" t="s">
        <v>280</v>
      </c>
      <c r="C8" s="145"/>
      <c r="D8" s="146">
        <v>1</v>
      </c>
      <c r="E8" s="145" t="s">
        <v>8</v>
      </c>
      <c r="F8" s="146">
        <v>3</v>
      </c>
      <c r="G8" s="146" t="s">
        <v>8</v>
      </c>
      <c r="H8" s="147">
        <v>14.13</v>
      </c>
      <c r="I8" s="146" t="s">
        <v>8</v>
      </c>
      <c r="J8" s="148">
        <v>3</v>
      </c>
      <c r="K8" s="146" t="s">
        <v>8</v>
      </c>
      <c r="L8" s="148">
        <v>3</v>
      </c>
      <c r="M8" s="4" t="s">
        <v>9</v>
      </c>
      <c r="N8" s="149">
        <f t="shared" si="0"/>
        <v>382</v>
      </c>
      <c r="P8" s="150"/>
      <c r="S8" s="145"/>
    </row>
    <row r="9" spans="1:64" s="4" customFormat="1" ht="15.95" hidden="1" customHeight="1">
      <c r="A9" s="3"/>
      <c r="B9" s="4" t="s">
        <v>281</v>
      </c>
      <c r="C9" s="145"/>
      <c r="D9" s="146">
        <v>1</v>
      </c>
      <c r="E9" s="145" t="s">
        <v>8</v>
      </c>
      <c r="F9" s="146">
        <v>5</v>
      </c>
      <c r="G9" s="146" t="s">
        <v>8</v>
      </c>
      <c r="H9" s="147">
        <v>12.13</v>
      </c>
      <c r="I9" s="146" t="s">
        <v>8</v>
      </c>
      <c r="J9" s="148">
        <v>3</v>
      </c>
      <c r="K9" s="146" t="s">
        <v>8</v>
      </c>
      <c r="L9" s="148">
        <v>3</v>
      </c>
      <c r="M9" s="4" t="s">
        <v>9</v>
      </c>
      <c r="N9" s="149">
        <f t="shared" si="0"/>
        <v>546</v>
      </c>
      <c r="P9" s="150"/>
      <c r="S9" s="145"/>
    </row>
    <row r="10" spans="1:64" s="4" customFormat="1" ht="15.95" hidden="1" customHeight="1">
      <c r="A10" s="3"/>
      <c r="B10" s="4" t="s">
        <v>282</v>
      </c>
      <c r="C10" s="145"/>
      <c r="D10" s="146">
        <v>1</v>
      </c>
      <c r="E10" s="145" t="s">
        <v>8</v>
      </c>
      <c r="F10" s="146">
        <v>2</v>
      </c>
      <c r="G10" s="146" t="s">
        <v>8</v>
      </c>
      <c r="H10" s="147">
        <v>3.13</v>
      </c>
      <c r="I10" s="146" t="s">
        <v>8</v>
      </c>
      <c r="J10" s="148">
        <v>3</v>
      </c>
      <c r="K10" s="146" t="s">
        <v>8</v>
      </c>
      <c r="L10" s="148">
        <v>3</v>
      </c>
      <c r="M10" s="4" t="s">
        <v>9</v>
      </c>
      <c r="N10" s="149">
        <f t="shared" ref="N10" si="1">ROUND(D10*F10*H10*J10*L10,0)</f>
        <v>56</v>
      </c>
      <c r="P10" s="150"/>
      <c r="S10" s="145"/>
    </row>
    <row r="11" spans="1:64" s="4" customFormat="1" ht="15.95" hidden="1" customHeight="1">
      <c r="A11" s="3"/>
      <c r="B11" s="4" t="s">
        <v>271</v>
      </c>
      <c r="C11" s="145"/>
      <c r="D11" s="146">
        <v>2</v>
      </c>
      <c r="E11" s="145" t="s">
        <v>8</v>
      </c>
      <c r="F11" s="146">
        <v>2</v>
      </c>
      <c r="G11" s="146" t="s">
        <v>8</v>
      </c>
      <c r="H11" s="147">
        <v>4.13</v>
      </c>
      <c r="I11" s="146" t="s">
        <v>8</v>
      </c>
      <c r="J11" s="148">
        <v>3</v>
      </c>
      <c r="K11" s="146" t="s">
        <v>8</v>
      </c>
      <c r="L11" s="148">
        <v>3</v>
      </c>
      <c r="M11" s="4" t="s">
        <v>9</v>
      </c>
      <c r="N11" s="149">
        <f t="shared" ref="N11:N12" si="2">ROUND(D11*F11*H11*J11*L11,0)</f>
        <v>149</v>
      </c>
      <c r="P11" s="150"/>
      <c r="S11" s="145"/>
    </row>
    <row r="12" spans="1:64" s="4" customFormat="1" ht="15.95" hidden="1" customHeight="1">
      <c r="A12" s="3"/>
      <c r="B12" s="4" t="s">
        <v>266</v>
      </c>
      <c r="C12" s="145"/>
      <c r="D12" s="146">
        <v>1</v>
      </c>
      <c r="E12" s="145" t="s">
        <v>8</v>
      </c>
      <c r="F12" s="146">
        <v>1</v>
      </c>
      <c r="G12" s="146" t="s">
        <v>8</v>
      </c>
      <c r="H12" s="147">
        <v>15.5</v>
      </c>
      <c r="I12" s="146" t="s">
        <v>8</v>
      </c>
      <c r="J12" s="148">
        <v>6.5</v>
      </c>
      <c r="K12" s="146" t="s">
        <v>8</v>
      </c>
      <c r="L12" s="148">
        <v>1</v>
      </c>
      <c r="M12" s="4" t="s">
        <v>9</v>
      </c>
      <c r="N12" s="149">
        <f t="shared" si="2"/>
        <v>101</v>
      </c>
      <c r="P12" s="150"/>
      <c r="S12" s="145"/>
    </row>
    <row r="13" spans="1:64" s="4" customFormat="1" ht="15.95" hidden="1" customHeight="1">
      <c r="A13" s="3"/>
      <c r="B13" s="4" t="s">
        <v>283</v>
      </c>
      <c r="C13" s="145"/>
      <c r="D13" s="146">
        <v>1</v>
      </c>
      <c r="E13" s="145" t="s">
        <v>8</v>
      </c>
      <c r="F13" s="146">
        <v>1</v>
      </c>
      <c r="G13" s="146" t="s">
        <v>8</v>
      </c>
      <c r="H13" s="147">
        <v>46.75</v>
      </c>
      <c r="I13" s="146" t="s">
        <v>8</v>
      </c>
      <c r="J13" s="148">
        <v>1.5</v>
      </c>
      <c r="K13" s="146" t="s">
        <v>8</v>
      </c>
      <c r="L13" s="148">
        <v>1</v>
      </c>
      <c r="M13" s="4" t="s">
        <v>9</v>
      </c>
      <c r="N13" s="149">
        <f t="shared" ref="N13" si="3">ROUND(D13*F13*H13*J13*L13,0)</f>
        <v>70</v>
      </c>
      <c r="P13" s="150"/>
      <c r="S13" s="145"/>
    </row>
    <row r="14" spans="1:64" s="4" customFormat="1" ht="15.95" hidden="1" customHeight="1">
      <c r="A14" s="3"/>
      <c r="C14" s="145"/>
      <c r="D14" s="151"/>
      <c r="E14" s="145"/>
      <c r="F14" s="146"/>
      <c r="G14" s="146"/>
      <c r="H14" s="147"/>
      <c r="I14" s="146"/>
      <c r="J14" s="148"/>
      <c r="K14" s="146"/>
      <c r="L14" s="152" t="s">
        <v>207</v>
      </c>
      <c r="M14" s="153"/>
      <c r="N14" s="154">
        <f>SUM(N7:N13)</f>
        <v>2526</v>
      </c>
      <c r="O14" s="155"/>
      <c r="P14" s="150"/>
      <c r="S14" s="145"/>
    </row>
    <row r="15" spans="1:64" s="4" customFormat="1" ht="15.95" customHeight="1">
      <c r="A15" s="3"/>
      <c r="B15" s="12"/>
      <c r="C15" s="115">
        <f>N14</f>
        <v>2526</v>
      </c>
      <c r="D15" s="156"/>
      <c r="E15" s="115"/>
      <c r="F15" s="6" t="s">
        <v>11</v>
      </c>
      <c r="G15" s="7" t="s">
        <v>12</v>
      </c>
      <c r="H15" s="8">
        <v>3176.25</v>
      </c>
      <c r="I15" s="8"/>
      <c r="J15" s="8"/>
      <c r="K15" s="8"/>
      <c r="L15" s="157" t="s">
        <v>54</v>
      </c>
      <c r="M15" s="157"/>
      <c r="N15" s="10"/>
      <c r="O15" s="11" t="s">
        <v>14</v>
      </c>
      <c r="P15" s="12">
        <f>ROUND(C15*H15/1000,0)</f>
        <v>8023</v>
      </c>
      <c r="S15" s="14"/>
    </row>
    <row r="16" spans="1:64" s="161" customFormat="1" ht="15.95" customHeight="1">
      <c r="A16" s="158" t="s">
        <v>166</v>
      </c>
      <c r="B16" s="159" t="s">
        <v>55</v>
      </c>
      <c r="C16" s="159"/>
      <c r="D16" s="159"/>
      <c r="E16" s="159"/>
      <c r="F16" s="159"/>
      <c r="G16" s="159"/>
      <c r="H16" s="159"/>
      <c r="I16" s="159"/>
      <c r="J16" s="159"/>
      <c r="K16" s="159"/>
      <c r="L16" s="159"/>
      <c r="M16" s="159"/>
      <c r="N16" s="159"/>
      <c r="O16" s="159"/>
      <c r="P16" s="160"/>
    </row>
    <row r="17" spans="1:19" s="4" customFormat="1" ht="15.95" hidden="1" customHeight="1">
      <c r="A17" s="3"/>
      <c r="B17" s="4" t="s">
        <v>269</v>
      </c>
      <c r="C17" s="145"/>
      <c r="D17" s="146">
        <v>1</v>
      </c>
      <c r="E17" s="145" t="s">
        <v>8</v>
      </c>
      <c r="F17" s="146">
        <v>3</v>
      </c>
      <c r="G17" s="146" t="s">
        <v>8</v>
      </c>
      <c r="H17" s="147">
        <v>45.25</v>
      </c>
      <c r="I17" s="146" t="s">
        <v>8</v>
      </c>
      <c r="J17" s="148">
        <v>3</v>
      </c>
      <c r="K17" s="146" t="s">
        <v>8</v>
      </c>
      <c r="L17" s="148">
        <v>0.75</v>
      </c>
      <c r="M17" s="4" t="s">
        <v>9</v>
      </c>
      <c r="N17" s="149">
        <f t="shared" ref="N17:N25" si="4">ROUND(D17*F17*H17*J17*L17,0)</f>
        <v>305</v>
      </c>
      <c r="P17" s="150"/>
      <c r="S17" s="145"/>
    </row>
    <row r="18" spans="1:19" s="4" customFormat="1" ht="15.95" hidden="1" customHeight="1">
      <c r="A18" s="3"/>
      <c r="B18" s="4" t="s">
        <v>280</v>
      </c>
      <c r="C18" s="145"/>
      <c r="D18" s="146">
        <v>1</v>
      </c>
      <c r="E18" s="145" t="s">
        <v>8</v>
      </c>
      <c r="F18" s="146">
        <v>3</v>
      </c>
      <c r="G18" s="146" t="s">
        <v>8</v>
      </c>
      <c r="H18" s="147">
        <v>14.13</v>
      </c>
      <c r="I18" s="146" t="s">
        <v>8</v>
      </c>
      <c r="J18" s="148">
        <v>3</v>
      </c>
      <c r="K18" s="146" t="s">
        <v>8</v>
      </c>
      <c r="L18" s="148">
        <v>0.75</v>
      </c>
      <c r="M18" s="4" t="s">
        <v>9</v>
      </c>
      <c r="N18" s="149">
        <f t="shared" si="4"/>
        <v>95</v>
      </c>
      <c r="P18" s="150"/>
      <c r="S18" s="145"/>
    </row>
    <row r="19" spans="1:19" s="4" customFormat="1" ht="15.95" hidden="1" customHeight="1">
      <c r="A19" s="3"/>
      <c r="B19" s="4" t="s">
        <v>281</v>
      </c>
      <c r="C19" s="145"/>
      <c r="D19" s="146">
        <v>1</v>
      </c>
      <c r="E19" s="145" t="s">
        <v>8</v>
      </c>
      <c r="F19" s="146">
        <v>5</v>
      </c>
      <c r="G19" s="146" t="s">
        <v>8</v>
      </c>
      <c r="H19" s="147">
        <v>12.13</v>
      </c>
      <c r="I19" s="146" t="s">
        <v>8</v>
      </c>
      <c r="J19" s="148">
        <v>3</v>
      </c>
      <c r="K19" s="146" t="s">
        <v>8</v>
      </c>
      <c r="L19" s="148">
        <v>0.75</v>
      </c>
      <c r="M19" s="4" t="s">
        <v>9</v>
      </c>
      <c r="N19" s="149">
        <f t="shared" si="4"/>
        <v>136</v>
      </c>
      <c r="P19" s="150"/>
      <c r="S19" s="145"/>
    </row>
    <row r="20" spans="1:19" s="4" customFormat="1" ht="15.95" hidden="1" customHeight="1">
      <c r="A20" s="3"/>
      <c r="B20" s="4" t="s">
        <v>282</v>
      </c>
      <c r="C20" s="145"/>
      <c r="D20" s="146">
        <v>1</v>
      </c>
      <c r="E20" s="145" t="s">
        <v>8</v>
      </c>
      <c r="F20" s="146">
        <v>2</v>
      </c>
      <c r="G20" s="146" t="s">
        <v>8</v>
      </c>
      <c r="H20" s="147">
        <v>3.13</v>
      </c>
      <c r="I20" s="146" t="s">
        <v>8</v>
      </c>
      <c r="J20" s="148">
        <v>3</v>
      </c>
      <c r="K20" s="146" t="s">
        <v>8</v>
      </c>
      <c r="L20" s="148">
        <v>0.75</v>
      </c>
      <c r="M20" s="4" t="s">
        <v>9</v>
      </c>
      <c r="N20" s="149">
        <f t="shared" si="4"/>
        <v>14</v>
      </c>
      <c r="P20" s="150"/>
      <c r="S20" s="145"/>
    </row>
    <row r="21" spans="1:19" s="4" customFormat="1" ht="15.95" hidden="1" customHeight="1">
      <c r="A21" s="3"/>
      <c r="B21" s="4" t="s">
        <v>271</v>
      </c>
      <c r="C21" s="145"/>
      <c r="D21" s="146">
        <v>2</v>
      </c>
      <c r="E21" s="145" t="s">
        <v>8</v>
      </c>
      <c r="F21" s="146">
        <v>2</v>
      </c>
      <c r="G21" s="146" t="s">
        <v>8</v>
      </c>
      <c r="H21" s="147">
        <v>4.13</v>
      </c>
      <c r="I21" s="146" t="s">
        <v>8</v>
      </c>
      <c r="J21" s="148">
        <v>3</v>
      </c>
      <c r="K21" s="146" t="s">
        <v>8</v>
      </c>
      <c r="L21" s="148">
        <v>0.75</v>
      </c>
      <c r="M21" s="4" t="s">
        <v>9</v>
      </c>
      <c r="N21" s="149">
        <f t="shared" si="4"/>
        <v>37</v>
      </c>
      <c r="P21" s="150"/>
      <c r="S21" s="145"/>
    </row>
    <row r="22" spans="1:19" s="4" customFormat="1" ht="15.95" hidden="1" customHeight="1">
      <c r="A22" s="3"/>
      <c r="B22" s="4" t="s">
        <v>266</v>
      </c>
      <c r="C22" s="145"/>
      <c r="D22" s="146">
        <v>1</v>
      </c>
      <c r="E22" s="145" t="s">
        <v>8</v>
      </c>
      <c r="F22" s="146">
        <v>1</v>
      </c>
      <c r="G22" s="146" t="s">
        <v>8</v>
      </c>
      <c r="H22" s="147">
        <v>15.5</v>
      </c>
      <c r="I22" s="146" t="s">
        <v>8</v>
      </c>
      <c r="J22" s="148">
        <v>6.5</v>
      </c>
      <c r="K22" s="146" t="s">
        <v>8</v>
      </c>
      <c r="L22" s="148">
        <v>0.5</v>
      </c>
      <c r="M22" s="4" t="s">
        <v>9</v>
      </c>
      <c r="N22" s="149">
        <f t="shared" si="4"/>
        <v>50</v>
      </c>
      <c r="P22" s="150"/>
      <c r="S22" s="145"/>
    </row>
    <row r="23" spans="1:19" s="4" customFormat="1" ht="15.95" hidden="1" customHeight="1">
      <c r="A23" s="3"/>
      <c r="B23" s="4" t="s">
        <v>284</v>
      </c>
      <c r="C23" s="145"/>
      <c r="D23" s="146">
        <v>1</v>
      </c>
      <c r="E23" s="145" t="s">
        <v>8</v>
      </c>
      <c r="F23" s="146">
        <v>1</v>
      </c>
      <c r="G23" s="146" t="s">
        <v>8</v>
      </c>
      <c r="H23" s="147">
        <v>46.75</v>
      </c>
      <c r="I23" s="146" t="s">
        <v>8</v>
      </c>
      <c r="J23" s="148">
        <v>1.5</v>
      </c>
      <c r="K23" s="146" t="s">
        <v>8</v>
      </c>
      <c r="L23" s="148">
        <v>0.5</v>
      </c>
      <c r="M23" s="4" t="s">
        <v>9</v>
      </c>
      <c r="N23" s="149">
        <f t="shared" si="4"/>
        <v>35</v>
      </c>
      <c r="P23" s="150"/>
      <c r="S23" s="145"/>
    </row>
    <row r="24" spans="1:19" s="4" customFormat="1" ht="15.95" hidden="1" customHeight="1">
      <c r="A24" s="3"/>
      <c r="B24" s="4" t="s">
        <v>285</v>
      </c>
      <c r="C24" s="145"/>
      <c r="D24" s="146">
        <v>1</v>
      </c>
      <c r="E24" s="145" t="s">
        <v>8</v>
      </c>
      <c r="F24" s="146">
        <v>1</v>
      </c>
      <c r="G24" s="146" t="s">
        <v>8</v>
      </c>
      <c r="H24" s="147">
        <v>73.63</v>
      </c>
      <c r="I24" s="146" t="s">
        <v>8</v>
      </c>
      <c r="J24" s="148">
        <v>2.25</v>
      </c>
      <c r="K24" s="146" t="s">
        <v>8</v>
      </c>
      <c r="L24" s="148">
        <v>0.33</v>
      </c>
      <c r="M24" s="4" t="s">
        <v>9</v>
      </c>
      <c r="N24" s="149">
        <f t="shared" ref="N24" si="5">ROUND(D24*F24*H24*J24*L24,0)</f>
        <v>55</v>
      </c>
      <c r="P24" s="150"/>
      <c r="S24" s="145"/>
    </row>
    <row r="25" spans="1:19" s="4" customFormat="1" ht="15.95" hidden="1" customHeight="1">
      <c r="A25" s="3"/>
      <c r="B25" s="4" t="s">
        <v>286</v>
      </c>
      <c r="C25" s="145"/>
      <c r="D25" s="146">
        <v>1</v>
      </c>
      <c r="E25" s="145" t="s">
        <v>8</v>
      </c>
      <c r="F25" s="146">
        <v>1</v>
      </c>
      <c r="G25" s="146" t="s">
        <v>8</v>
      </c>
      <c r="H25" s="147">
        <v>46.75</v>
      </c>
      <c r="I25" s="146" t="s">
        <v>8</v>
      </c>
      <c r="J25" s="148">
        <v>2.25</v>
      </c>
      <c r="K25" s="146" t="s">
        <v>8</v>
      </c>
      <c r="L25" s="148">
        <v>0.33</v>
      </c>
      <c r="M25" s="4" t="s">
        <v>9</v>
      </c>
      <c r="N25" s="149">
        <f t="shared" si="4"/>
        <v>35</v>
      </c>
      <c r="P25" s="150"/>
      <c r="S25" s="145"/>
    </row>
    <row r="26" spans="1:19" s="4" customFormat="1" ht="15.95" hidden="1" customHeight="1">
      <c r="A26" s="3"/>
      <c r="B26" s="4" t="s">
        <v>270</v>
      </c>
      <c r="C26" s="145"/>
      <c r="D26" s="146">
        <v>1</v>
      </c>
      <c r="E26" s="145" t="s">
        <v>8</v>
      </c>
      <c r="F26" s="146">
        <v>1</v>
      </c>
      <c r="G26" s="146" t="s">
        <v>8</v>
      </c>
      <c r="H26" s="147">
        <v>23.75</v>
      </c>
      <c r="I26" s="146" t="s">
        <v>8</v>
      </c>
      <c r="J26" s="148">
        <v>2.25</v>
      </c>
      <c r="K26" s="146" t="s">
        <v>8</v>
      </c>
      <c r="L26" s="148">
        <v>0.33</v>
      </c>
      <c r="M26" s="4" t="s">
        <v>9</v>
      </c>
      <c r="N26" s="149">
        <f t="shared" ref="N26:N31" si="6">ROUND(D26*F26*H26*J26*L26,0)</f>
        <v>18</v>
      </c>
      <c r="P26" s="150"/>
      <c r="S26" s="145"/>
    </row>
    <row r="27" spans="1:19" s="4" customFormat="1" ht="15.95" hidden="1" customHeight="1">
      <c r="A27" s="3"/>
      <c r="B27" s="4" t="s">
        <v>211</v>
      </c>
      <c r="C27" s="145"/>
      <c r="D27" s="146">
        <v>1</v>
      </c>
      <c r="E27" s="145" t="s">
        <v>8</v>
      </c>
      <c r="F27" s="146">
        <v>2</v>
      </c>
      <c r="G27" s="146" t="s">
        <v>8</v>
      </c>
      <c r="H27" s="147">
        <v>19.63</v>
      </c>
      <c r="I27" s="146" t="s">
        <v>8</v>
      </c>
      <c r="J27" s="148">
        <v>13.63</v>
      </c>
      <c r="K27" s="146" t="s">
        <v>8</v>
      </c>
      <c r="L27" s="148">
        <v>0.38</v>
      </c>
      <c r="M27" s="4" t="s">
        <v>9</v>
      </c>
      <c r="N27" s="149">
        <f t="shared" ref="N27:N30" si="7">ROUND(D27*F27*H27*J27*L27,0)</f>
        <v>203</v>
      </c>
      <c r="P27" s="150"/>
      <c r="S27" s="145"/>
    </row>
    <row r="28" spans="1:19" s="4" customFormat="1" ht="15.95" hidden="1" customHeight="1">
      <c r="A28" s="3"/>
      <c r="B28" s="4" t="s">
        <v>268</v>
      </c>
      <c r="C28" s="145"/>
      <c r="D28" s="146">
        <v>1</v>
      </c>
      <c r="E28" s="145" t="s">
        <v>8</v>
      </c>
      <c r="F28" s="146">
        <v>1</v>
      </c>
      <c r="G28" s="146" t="s">
        <v>8</v>
      </c>
      <c r="H28" s="147">
        <v>40.75</v>
      </c>
      <c r="I28" s="146" t="s">
        <v>8</v>
      </c>
      <c r="J28" s="148">
        <v>5.63</v>
      </c>
      <c r="K28" s="146" t="s">
        <v>8</v>
      </c>
      <c r="L28" s="148">
        <v>0.38</v>
      </c>
      <c r="M28" s="4" t="s">
        <v>9</v>
      </c>
      <c r="N28" s="149">
        <f t="shared" si="7"/>
        <v>87</v>
      </c>
      <c r="P28" s="150"/>
      <c r="S28" s="145"/>
    </row>
    <row r="29" spans="1:19" s="4" customFormat="1" ht="15.95" hidden="1" customHeight="1">
      <c r="A29" s="3"/>
      <c r="B29" s="4" t="s">
        <v>287</v>
      </c>
      <c r="C29" s="145"/>
      <c r="D29" s="146">
        <v>1</v>
      </c>
      <c r="E29" s="145" t="s">
        <v>8</v>
      </c>
      <c r="F29" s="146">
        <v>1</v>
      </c>
      <c r="G29" s="146" t="s">
        <v>8</v>
      </c>
      <c r="H29" s="147">
        <v>9.6300000000000008</v>
      </c>
      <c r="I29" s="146" t="s">
        <v>8</v>
      </c>
      <c r="J29" s="148">
        <v>13.63</v>
      </c>
      <c r="K29" s="146" t="s">
        <v>8</v>
      </c>
      <c r="L29" s="148">
        <v>0.38</v>
      </c>
      <c r="M29" s="4" t="s">
        <v>9</v>
      </c>
      <c r="N29" s="149">
        <f t="shared" si="7"/>
        <v>50</v>
      </c>
      <c r="P29" s="150"/>
      <c r="S29" s="145"/>
    </row>
    <row r="30" spans="1:19" s="4" customFormat="1" ht="15.95" hidden="1" customHeight="1">
      <c r="A30" s="3"/>
      <c r="B30" s="4" t="s">
        <v>288</v>
      </c>
      <c r="C30" s="145"/>
      <c r="D30" s="146">
        <v>1</v>
      </c>
      <c r="E30" s="145" t="s">
        <v>8</v>
      </c>
      <c r="F30" s="146">
        <v>1</v>
      </c>
      <c r="G30" s="146" t="s">
        <v>8</v>
      </c>
      <c r="H30" s="147">
        <v>9.6300000000000008</v>
      </c>
      <c r="I30" s="146" t="s">
        <v>8</v>
      </c>
      <c r="J30" s="148">
        <v>4.63</v>
      </c>
      <c r="K30" s="146" t="s">
        <v>8</v>
      </c>
      <c r="L30" s="148">
        <v>0.38</v>
      </c>
      <c r="M30" s="4" t="s">
        <v>9</v>
      </c>
      <c r="N30" s="149">
        <f t="shared" si="7"/>
        <v>17</v>
      </c>
      <c r="P30" s="150"/>
      <c r="S30" s="145"/>
    </row>
    <row r="31" spans="1:19" s="4" customFormat="1" ht="15.95" hidden="1" customHeight="1">
      <c r="A31" s="3"/>
      <c r="B31" s="4" t="s">
        <v>289</v>
      </c>
      <c r="C31" s="145"/>
      <c r="D31" s="146">
        <v>1</v>
      </c>
      <c r="E31" s="145" t="s">
        <v>8</v>
      </c>
      <c r="F31" s="146">
        <v>1</v>
      </c>
      <c r="G31" s="146" t="s">
        <v>8</v>
      </c>
      <c r="H31" s="147">
        <v>9.6300000000000008</v>
      </c>
      <c r="I31" s="146" t="s">
        <v>8</v>
      </c>
      <c r="J31" s="148">
        <v>5.63</v>
      </c>
      <c r="K31" s="146" t="s">
        <v>8</v>
      </c>
      <c r="L31" s="148">
        <v>0.38</v>
      </c>
      <c r="M31" s="4" t="s">
        <v>9</v>
      </c>
      <c r="N31" s="149">
        <f t="shared" si="6"/>
        <v>21</v>
      </c>
      <c r="P31" s="150"/>
      <c r="S31" s="145"/>
    </row>
    <row r="32" spans="1:19" s="4" customFormat="1" ht="15.95" hidden="1" customHeight="1">
      <c r="A32" s="3"/>
      <c r="C32" s="145"/>
      <c r="D32" s="151"/>
      <c r="E32" s="145"/>
      <c r="F32" s="146"/>
      <c r="G32" s="146"/>
      <c r="H32" s="147"/>
      <c r="I32" s="146"/>
      <c r="J32" s="148"/>
      <c r="K32" s="146"/>
      <c r="L32" s="152" t="s">
        <v>10</v>
      </c>
      <c r="M32" s="153"/>
      <c r="N32" s="154">
        <f>SUM(N17:N31)</f>
        <v>1158</v>
      </c>
      <c r="O32" s="155"/>
      <c r="P32" s="150"/>
      <c r="S32" s="145"/>
    </row>
    <row r="33" spans="1:19" ht="15.95" customHeight="1">
      <c r="A33" s="139"/>
      <c r="B33" s="126"/>
      <c r="C33" s="162">
        <f>N32</f>
        <v>1158</v>
      </c>
      <c r="D33" s="163"/>
      <c r="E33" s="162"/>
      <c r="F33" s="164" t="s">
        <v>11</v>
      </c>
      <c r="G33" s="165" t="s">
        <v>12</v>
      </c>
      <c r="H33" s="166">
        <v>8694.9500000000007</v>
      </c>
      <c r="I33" s="166"/>
      <c r="J33" s="166"/>
      <c r="K33" s="166"/>
      <c r="L33" s="167" t="s">
        <v>13</v>
      </c>
      <c r="M33" s="167"/>
      <c r="O33" s="168" t="s">
        <v>14</v>
      </c>
      <c r="P33" s="126">
        <f>ROUND(C33*H33/100,0)</f>
        <v>100688</v>
      </c>
      <c r="S33" s="169"/>
    </row>
    <row r="34" spans="1:19" s="4" customFormat="1" ht="15.95" customHeight="1">
      <c r="A34" s="170" t="s">
        <v>167</v>
      </c>
      <c r="B34" s="171" t="s">
        <v>93</v>
      </c>
      <c r="C34" s="171"/>
      <c r="D34" s="171"/>
      <c r="E34" s="171"/>
      <c r="F34" s="171"/>
      <c r="G34" s="171"/>
      <c r="H34" s="171"/>
      <c r="I34" s="171"/>
      <c r="J34" s="171"/>
      <c r="K34" s="171"/>
      <c r="L34" s="171"/>
      <c r="M34" s="171"/>
      <c r="N34" s="171"/>
      <c r="O34" s="172"/>
      <c r="P34" s="12"/>
    </row>
    <row r="35" spans="1:19" s="4" customFormat="1" ht="15.95" hidden="1" customHeight="1">
      <c r="A35" s="3"/>
      <c r="B35" s="153" t="s">
        <v>292</v>
      </c>
      <c r="C35" s="145"/>
      <c r="D35" s="146"/>
      <c r="E35" s="145"/>
      <c r="F35" s="146"/>
      <c r="G35" s="146"/>
      <c r="H35" s="147"/>
      <c r="I35" s="146"/>
      <c r="J35" s="148"/>
      <c r="K35" s="146"/>
      <c r="L35" s="148"/>
      <c r="N35" s="149"/>
      <c r="P35" s="150"/>
      <c r="S35" s="145"/>
    </row>
    <row r="36" spans="1:19" s="4" customFormat="1" ht="15.95" hidden="1" customHeight="1">
      <c r="A36" s="3"/>
      <c r="B36" s="4" t="s">
        <v>269</v>
      </c>
      <c r="C36" s="145"/>
      <c r="D36" s="146">
        <v>1</v>
      </c>
      <c r="E36" s="145" t="s">
        <v>8</v>
      </c>
      <c r="F36" s="146">
        <v>3</v>
      </c>
      <c r="G36" s="146" t="s">
        <v>8</v>
      </c>
      <c r="H36" s="147">
        <v>44.5</v>
      </c>
      <c r="I36" s="146" t="s">
        <v>8</v>
      </c>
      <c r="J36" s="148">
        <v>2.25</v>
      </c>
      <c r="K36" s="146" t="s">
        <v>8</v>
      </c>
      <c r="L36" s="148">
        <v>0.75</v>
      </c>
      <c r="M36" s="4" t="s">
        <v>9</v>
      </c>
      <c r="N36" s="149">
        <f t="shared" ref="N36" si="8">ROUND(D36*F36*H36*J36*L36,0)</f>
        <v>225</v>
      </c>
      <c r="P36" s="150"/>
      <c r="S36" s="145"/>
    </row>
    <row r="37" spans="1:19" s="4" customFormat="1" ht="15.95" hidden="1" customHeight="1">
      <c r="A37" s="3"/>
      <c r="B37" s="4" t="s">
        <v>280</v>
      </c>
      <c r="C37" s="145"/>
      <c r="D37" s="146">
        <v>1</v>
      </c>
      <c r="E37" s="145" t="s">
        <v>8</v>
      </c>
      <c r="F37" s="146">
        <v>3</v>
      </c>
      <c r="G37" s="146" t="s">
        <v>8</v>
      </c>
      <c r="H37" s="147">
        <v>13.63</v>
      </c>
      <c r="I37" s="146" t="s">
        <v>8</v>
      </c>
      <c r="J37" s="148">
        <v>2.25</v>
      </c>
      <c r="K37" s="146" t="s">
        <v>8</v>
      </c>
      <c r="L37" s="148">
        <v>0.75</v>
      </c>
      <c r="M37" s="4" t="s">
        <v>9</v>
      </c>
      <c r="N37" s="149">
        <f t="shared" ref="N37" si="9">ROUND(D37*F37*H37*J37*L37,0)</f>
        <v>69</v>
      </c>
      <c r="P37" s="150"/>
      <c r="S37" s="145"/>
    </row>
    <row r="38" spans="1:19" s="4" customFormat="1" ht="15.95" hidden="1" customHeight="1">
      <c r="A38" s="3"/>
      <c r="B38" s="4" t="s">
        <v>291</v>
      </c>
      <c r="C38" s="145"/>
      <c r="D38" s="146">
        <v>1</v>
      </c>
      <c r="E38" s="145" t="s">
        <v>8</v>
      </c>
      <c r="F38" s="146">
        <v>5</v>
      </c>
      <c r="G38" s="146" t="s">
        <v>8</v>
      </c>
      <c r="H38" s="147">
        <v>12.88</v>
      </c>
      <c r="I38" s="146" t="s">
        <v>8</v>
      </c>
      <c r="J38" s="148">
        <v>2.25</v>
      </c>
      <c r="K38" s="146" t="s">
        <v>8</v>
      </c>
      <c r="L38" s="148">
        <v>0.75</v>
      </c>
      <c r="M38" s="4" t="s">
        <v>9</v>
      </c>
      <c r="N38" s="149">
        <f t="shared" ref="N38:N46" si="10">ROUND(D38*F38*H38*J38*L38,0)</f>
        <v>109</v>
      </c>
      <c r="P38" s="150"/>
      <c r="S38" s="145"/>
    </row>
    <row r="39" spans="1:19" s="4" customFormat="1" ht="15.95" hidden="1" customHeight="1">
      <c r="A39" s="3"/>
      <c r="B39" s="4" t="s">
        <v>290</v>
      </c>
      <c r="C39" s="145"/>
      <c r="D39" s="146">
        <v>1</v>
      </c>
      <c r="E39" s="145" t="s">
        <v>8</v>
      </c>
      <c r="F39" s="146">
        <v>2</v>
      </c>
      <c r="G39" s="146" t="s">
        <v>8</v>
      </c>
      <c r="H39" s="147">
        <v>3.88</v>
      </c>
      <c r="I39" s="146" t="s">
        <v>8</v>
      </c>
      <c r="J39" s="148">
        <v>2.25</v>
      </c>
      <c r="K39" s="146" t="s">
        <v>8</v>
      </c>
      <c r="L39" s="148">
        <v>0.75</v>
      </c>
      <c r="M39" s="4" t="s">
        <v>9</v>
      </c>
      <c r="N39" s="149">
        <f t="shared" si="10"/>
        <v>13</v>
      </c>
      <c r="P39" s="150"/>
      <c r="S39" s="145"/>
    </row>
    <row r="40" spans="1:19" s="4" customFormat="1" ht="15.95" hidden="1" customHeight="1">
      <c r="A40" s="3"/>
      <c r="B40" s="4" t="s">
        <v>271</v>
      </c>
      <c r="C40" s="145"/>
      <c r="D40" s="146">
        <v>2</v>
      </c>
      <c r="E40" s="145" t="s">
        <v>8</v>
      </c>
      <c r="F40" s="146">
        <v>2</v>
      </c>
      <c r="G40" s="146" t="s">
        <v>8</v>
      </c>
      <c r="H40" s="147">
        <v>4.88</v>
      </c>
      <c r="I40" s="146" t="s">
        <v>8</v>
      </c>
      <c r="J40" s="148">
        <v>2.25</v>
      </c>
      <c r="K40" s="146" t="s">
        <v>8</v>
      </c>
      <c r="L40" s="148">
        <v>0.75</v>
      </c>
      <c r="M40" s="4" t="s">
        <v>9</v>
      </c>
      <c r="N40" s="149">
        <f t="shared" si="10"/>
        <v>33</v>
      </c>
      <c r="P40" s="150"/>
      <c r="S40" s="145"/>
    </row>
    <row r="41" spans="1:19" s="4" customFormat="1" ht="15.95" hidden="1" customHeight="1">
      <c r="A41" s="3"/>
      <c r="B41" s="153" t="s">
        <v>293</v>
      </c>
      <c r="C41" s="145"/>
      <c r="D41" s="146"/>
      <c r="E41" s="145"/>
      <c r="F41" s="146"/>
      <c r="G41" s="146"/>
      <c r="H41" s="147"/>
      <c r="I41" s="146"/>
      <c r="J41" s="148"/>
      <c r="K41" s="146"/>
      <c r="L41" s="148"/>
      <c r="N41" s="149"/>
      <c r="P41" s="150"/>
      <c r="S41" s="145"/>
    </row>
    <row r="42" spans="1:19" s="4" customFormat="1" ht="15.95" hidden="1" customHeight="1">
      <c r="A42" s="3"/>
      <c r="B42" s="4" t="s">
        <v>269</v>
      </c>
      <c r="C42" s="145"/>
      <c r="D42" s="146">
        <v>1</v>
      </c>
      <c r="E42" s="145" t="s">
        <v>8</v>
      </c>
      <c r="F42" s="146">
        <v>3</v>
      </c>
      <c r="G42" s="146" t="s">
        <v>8</v>
      </c>
      <c r="H42" s="147">
        <v>44.13</v>
      </c>
      <c r="I42" s="146" t="s">
        <v>8</v>
      </c>
      <c r="J42" s="148">
        <v>1.88</v>
      </c>
      <c r="K42" s="146" t="s">
        <v>8</v>
      </c>
      <c r="L42" s="148">
        <v>0.75</v>
      </c>
      <c r="M42" s="4" t="s">
        <v>9</v>
      </c>
      <c r="N42" s="149">
        <f t="shared" si="10"/>
        <v>187</v>
      </c>
      <c r="P42" s="150"/>
      <c r="S42" s="145"/>
    </row>
    <row r="43" spans="1:19" s="4" customFormat="1" ht="15.95" hidden="1" customHeight="1">
      <c r="A43" s="3"/>
      <c r="B43" s="4" t="s">
        <v>280</v>
      </c>
      <c r="C43" s="145"/>
      <c r="D43" s="146">
        <v>1</v>
      </c>
      <c r="E43" s="145" t="s">
        <v>8</v>
      </c>
      <c r="F43" s="146">
        <v>3</v>
      </c>
      <c r="G43" s="146" t="s">
        <v>8</v>
      </c>
      <c r="H43" s="147">
        <v>13</v>
      </c>
      <c r="I43" s="146" t="s">
        <v>8</v>
      </c>
      <c r="J43" s="148">
        <v>1.88</v>
      </c>
      <c r="K43" s="146" t="s">
        <v>8</v>
      </c>
      <c r="L43" s="148">
        <v>0.75</v>
      </c>
      <c r="M43" s="4" t="s">
        <v>9</v>
      </c>
      <c r="N43" s="149">
        <f t="shared" si="10"/>
        <v>55</v>
      </c>
      <c r="P43" s="150"/>
      <c r="S43" s="145"/>
    </row>
    <row r="44" spans="1:19" s="4" customFormat="1" ht="15.95" hidden="1" customHeight="1">
      <c r="A44" s="3"/>
      <c r="B44" s="4" t="s">
        <v>291</v>
      </c>
      <c r="C44" s="145"/>
      <c r="D44" s="146">
        <v>1</v>
      </c>
      <c r="E44" s="145" t="s">
        <v>8</v>
      </c>
      <c r="F44" s="146">
        <v>5</v>
      </c>
      <c r="G44" s="146" t="s">
        <v>8</v>
      </c>
      <c r="H44" s="147">
        <v>13.25</v>
      </c>
      <c r="I44" s="146" t="s">
        <v>8</v>
      </c>
      <c r="J44" s="148">
        <v>1.88</v>
      </c>
      <c r="K44" s="146" t="s">
        <v>8</v>
      </c>
      <c r="L44" s="148">
        <v>0.75</v>
      </c>
      <c r="M44" s="4" t="s">
        <v>9</v>
      </c>
      <c r="N44" s="149">
        <f t="shared" si="10"/>
        <v>93</v>
      </c>
      <c r="P44" s="150"/>
      <c r="S44" s="145"/>
    </row>
    <row r="45" spans="1:19" s="4" customFormat="1" ht="15.95" hidden="1" customHeight="1">
      <c r="A45" s="3"/>
      <c r="B45" s="4" t="s">
        <v>259</v>
      </c>
      <c r="C45" s="145"/>
      <c r="D45" s="146">
        <v>1</v>
      </c>
      <c r="E45" s="145" t="s">
        <v>8</v>
      </c>
      <c r="F45" s="146">
        <v>2</v>
      </c>
      <c r="G45" s="146" t="s">
        <v>8</v>
      </c>
      <c r="H45" s="147">
        <v>4.25</v>
      </c>
      <c r="I45" s="146" t="s">
        <v>8</v>
      </c>
      <c r="J45" s="148">
        <v>1.88</v>
      </c>
      <c r="K45" s="146" t="s">
        <v>8</v>
      </c>
      <c r="L45" s="148">
        <v>0.75</v>
      </c>
      <c r="M45" s="4" t="s">
        <v>9</v>
      </c>
      <c r="N45" s="149">
        <f t="shared" ref="N45" si="11">ROUND(D45*F45*H45*J45*L45,0)</f>
        <v>12</v>
      </c>
      <c r="P45" s="150"/>
      <c r="S45" s="145"/>
    </row>
    <row r="46" spans="1:19" s="4" customFormat="1" ht="15.95" hidden="1" customHeight="1">
      <c r="A46" s="3"/>
      <c r="B46" s="4" t="s">
        <v>271</v>
      </c>
      <c r="C46" s="145"/>
      <c r="D46" s="146">
        <v>2</v>
      </c>
      <c r="E46" s="145" t="s">
        <v>8</v>
      </c>
      <c r="F46" s="146">
        <v>2</v>
      </c>
      <c r="G46" s="146" t="s">
        <v>8</v>
      </c>
      <c r="H46" s="147">
        <v>5.25</v>
      </c>
      <c r="I46" s="146" t="s">
        <v>8</v>
      </c>
      <c r="J46" s="148">
        <v>1.88</v>
      </c>
      <c r="K46" s="146" t="s">
        <v>8</v>
      </c>
      <c r="L46" s="148">
        <v>0.75</v>
      </c>
      <c r="M46" s="4" t="s">
        <v>9</v>
      </c>
      <c r="N46" s="149">
        <f t="shared" si="10"/>
        <v>30</v>
      </c>
      <c r="P46" s="150"/>
      <c r="S46" s="145"/>
    </row>
    <row r="47" spans="1:19" s="4" customFormat="1" ht="15.95" hidden="1" customHeight="1">
      <c r="A47" s="3"/>
      <c r="B47" s="153" t="s">
        <v>294</v>
      </c>
      <c r="C47" s="145"/>
      <c r="D47" s="146"/>
      <c r="E47" s="145"/>
      <c r="F47" s="146"/>
      <c r="G47" s="146"/>
      <c r="H47" s="147"/>
      <c r="I47" s="146"/>
      <c r="J47" s="148"/>
      <c r="K47" s="146"/>
      <c r="L47" s="148"/>
      <c r="N47" s="149"/>
      <c r="P47" s="150"/>
      <c r="S47" s="145"/>
    </row>
    <row r="48" spans="1:19" s="4" customFormat="1" ht="15.95" hidden="1" customHeight="1">
      <c r="A48" s="3"/>
      <c r="B48" s="4" t="s">
        <v>269</v>
      </c>
      <c r="C48" s="145"/>
      <c r="D48" s="146">
        <v>1</v>
      </c>
      <c r="E48" s="145" t="s">
        <v>8</v>
      </c>
      <c r="F48" s="146">
        <v>3</v>
      </c>
      <c r="G48" s="146" t="s">
        <v>8</v>
      </c>
      <c r="H48" s="147">
        <v>43.75</v>
      </c>
      <c r="I48" s="146" t="s">
        <v>8</v>
      </c>
      <c r="J48" s="148">
        <v>1.5</v>
      </c>
      <c r="K48" s="146" t="s">
        <v>8</v>
      </c>
      <c r="L48" s="148">
        <v>3</v>
      </c>
      <c r="M48" s="4" t="s">
        <v>9</v>
      </c>
      <c r="N48" s="149">
        <f t="shared" ref="N48:N53" si="12">ROUND(D48*F48*H48*J48*L48,0)</f>
        <v>591</v>
      </c>
      <c r="P48" s="150"/>
      <c r="S48" s="145"/>
    </row>
    <row r="49" spans="1:19" s="4" customFormat="1" ht="15.95" hidden="1" customHeight="1">
      <c r="A49" s="3"/>
      <c r="B49" s="4" t="s">
        <v>280</v>
      </c>
      <c r="C49" s="145"/>
      <c r="D49" s="146">
        <v>1</v>
      </c>
      <c r="E49" s="145" t="s">
        <v>8</v>
      </c>
      <c r="F49" s="146">
        <v>3</v>
      </c>
      <c r="G49" s="146" t="s">
        <v>8</v>
      </c>
      <c r="H49" s="147">
        <v>12.625</v>
      </c>
      <c r="I49" s="146" t="s">
        <v>8</v>
      </c>
      <c r="J49" s="148">
        <v>1.5</v>
      </c>
      <c r="K49" s="146" t="s">
        <v>8</v>
      </c>
      <c r="L49" s="148">
        <v>3</v>
      </c>
      <c r="M49" s="4" t="s">
        <v>9</v>
      </c>
      <c r="N49" s="149">
        <f t="shared" si="12"/>
        <v>170</v>
      </c>
      <c r="P49" s="150"/>
      <c r="S49" s="145"/>
    </row>
    <row r="50" spans="1:19" s="4" customFormat="1" ht="15.95" hidden="1" customHeight="1">
      <c r="A50" s="3"/>
      <c r="B50" s="4" t="s">
        <v>295</v>
      </c>
      <c r="C50" s="145"/>
      <c r="D50" s="146">
        <v>1</v>
      </c>
      <c r="E50" s="145" t="s">
        <v>8</v>
      </c>
      <c r="F50" s="146">
        <v>5</v>
      </c>
      <c r="G50" s="146" t="s">
        <v>8</v>
      </c>
      <c r="H50" s="147">
        <v>13.63</v>
      </c>
      <c r="I50" s="146" t="s">
        <v>8</v>
      </c>
      <c r="J50" s="148">
        <v>1.5</v>
      </c>
      <c r="K50" s="146" t="s">
        <v>8</v>
      </c>
      <c r="L50" s="148">
        <v>3</v>
      </c>
      <c r="M50" s="4" t="s">
        <v>9</v>
      </c>
      <c r="N50" s="149">
        <f t="shared" si="12"/>
        <v>307</v>
      </c>
      <c r="P50" s="150"/>
      <c r="S50" s="145"/>
    </row>
    <row r="51" spans="1:19" s="4" customFormat="1" ht="15.95" hidden="1" customHeight="1">
      <c r="A51" s="3"/>
      <c r="B51" s="4" t="s">
        <v>282</v>
      </c>
      <c r="C51" s="145"/>
      <c r="D51" s="146">
        <v>1</v>
      </c>
      <c r="E51" s="145" t="s">
        <v>8</v>
      </c>
      <c r="F51" s="146">
        <v>2</v>
      </c>
      <c r="G51" s="146" t="s">
        <v>8</v>
      </c>
      <c r="H51" s="147">
        <v>4.63</v>
      </c>
      <c r="I51" s="146" t="s">
        <v>8</v>
      </c>
      <c r="J51" s="148">
        <v>1.5</v>
      </c>
      <c r="K51" s="146" t="s">
        <v>8</v>
      </c>
      <c r="L51" s="148">
        <v>3</v>
      </c>
      <c r="M51" s="4" t="s">
        <v>9</v>
      </c>
      <c r="N51" s="149">
        <f t="shared" si="12"/>
        <v>42</v>
      </c>
      <c r="P51" s="150"/>
      <c r="S51" s="145"/>
    </row>
    <row r="52" spans="1:19" s="4" customFormat="1" ht="15.95" hidden="1" customHeight="1">
      <c r="A52" s="3"/>
      <c r="B52" s="4" t="s">
        <v>271</v>
      </c>
      <c r="C52" s="145"/>
      <c r="D52" s="146">
        <v>2</v>
      </c>
      <c r="E52" s="145" t="s">
        <v>8</v>
      </c>
      <c r="F52" s="146">
        <v>2</v>
      </c>
      <c r="G52" s="146" t="s">
        <v>8</v>
      </c>
      <c r="H52" s="147">
        <v>5.63</v>
      </c>
      <c r="I52" s="146" t="s">
        <v>8</v>
      </c>
      <c r="J52" s="148">
        <v>1.5</v>
      </c>
      <c r="K52" s="146" t="s">
        <v>8</v>
      </c>
      <c r="L52" s="148">
        <v>3</v>
      </c>
      <c r="M52" s="4" t="s">
        <v>9</v>
      </c>
      <c r="N52" s="149">
        <f t="shared" si="12"/>
        <v>101</v>
      </c>
      <c r="P52" s="150"/>
      <c r="S52" s="145"/>
    </row>
    <row r="53" spans="1:19" s="4" customFormat="1" ht="15.95" hidden="1" customHeight="1">
      <c r="A53" s="3"/>
      <c r="B53" s="4" t="s">
        <v>296</v>
      </c>
      <c r="C53" s="145"/>
      <c r="D53" s="146">
        <v>1</v>
      </c>
      <c r="E53" s="145" t="s">
        <v>8</v>
      </c>
      <c r="F53" s="146">
        <v>1</v>
      </c>
      <c r="G53" s="146" t="s">
        <v>8</v>
      </c>
      <c r="H53" s="147">
        <v>46.75</v>
      </c>
      <c r="I53" s="146" t="s">
        <v>8</v>
      </c>
      <c r="J53" s="148">
        <v>0.75</v>
      </c>
      <c r="K53" s="146" t="s">
        <v>8</v>
      </c>
      <c r="L53" s="148">
        <v>3</v>
      </c>
      <c r="M53" s="4" t="s">
        <v>9</v>
      </c>
      <c r="N53" s="149">
        <f t="shared" si="12"/>
        <v>105</v>
      </c>
      <c r="P53" s="150"/>
      <c r="S53" s="145"/>
    </row>
    <row r="54" spans="1:19" s="4" customFormat="1" ht="15.95" hidden="1" customHeight="1">
      <c r="A54" s="3"/>
      <c r="B54" s="4" t="s">
        <v>296</v>
      </c>
      <c r="C54" s="145"/>
      <c r="D54" s="146">
        <v>1</v>
      </c>
      <c r="E54" s="145" t="s">
        <v>8</v>
      </c>
      <c r="F54" s="146">
        <v>2</v>
      </c>
      <c r="G54" s="146" t="s">
        <v>8</v>
      </c>
      <c r="H54" s="147">
        <v>4.63</v>
      </c>
      <c r="I54" s="146" t="s">
        <v>8</v>
      </c>
      <c r="J54" s="148">
        <v>1.5</v>
      </c>
      <c r="K54" s="146" t="s">
        <v>8</v>
      </c>
      <c r="L54" s="148">
        <v>3</v>
      </c>
      <c r="M54" s="4" t="s">
        <v>9</v>
      </c>
      <c r="N54" s="149">
        <f t="shared" ref="N54:N55" si="13">ROUND(D54*F54*H54*J54*L54,0)</f>
        <v>42</v>
      </c>
      <c r="P54" s="150"/>
      <c r="S54" s="145"/>
    </row>
    <row r="55" spans="1:19" s="4" customFormat="1" ht="15.95" hidden="1" customHeight="1">
      <c r="A55" s="3"/>
      <c r="B55" s="4" t="s">
        <v>272</v>
      </c>
      <c r="C55" s="145"/>
      <c r="D55" s="146">
        <v>1</v>
      </c>
      <c r="E55" s="145" t="s">
        <v>8</v>
      </c>
      <c r="F55" s="146">
        <v>1</v>
      </c>
      <c r="G55" s="146" t="s">
        <v>8</v>
      </c>
      <c r="H55" s="147">
        <v>15</v>
      </c>
      <c r="I55" s="146" t="s">
        <v>8</v>
      </c>
      <c r="J55" s="148">
        <v>6</v>
      </c>
      <c r="K55" s="146" t="s">
        <v>8</v>
      </c>
      <c r="L55" s="148">
        <v>0.5</v>
      </c>
      <c r="M55" s="4" t="s">
        <v>9</v>
      </c>
      <c r="N55" s="149">
        <f t="shared" si="13"/>
        <v>45</v>
      </c>
      <c r="P55" s="150"/>
      <c r="S55" s="145"/>
    </row>
    <row r="56" spans="1:19" s="4" customFormat="1" ht="15.95" hidden="1" customHeight="1">
      <c r="A56" s="3"/>
      <c r="B56" s="4" t="s">
        <v>272</v>
      </c>
      <c r="C56" s="145"/>
      <c r="D56" s="146">
        <v>1</v>
      </c>
      <c r="E56" s="145" t="s">
        <v>8</v>
      </c>
      <c r="F56" s="146">
        <v>1</v>
      </c>
      <c r="G56" s="146" t="s">
        <v>8</v>
      </c>
      <c r="H56" s="147">
        <v>15</v>
      </c>
      <c r="I56" s="146" t="s">
        <v>8</v>
      </c>
      <c r="J56" s="148">
        <v>5</v>
      </c>
      <c r="K56" s="146" t="s">
        <v>8</v>
      </c>
      <c r="L56" s="148">
        <v>0.5</v>
      </c>
      <c r="M56" s="4" t="s">
        <v>9</v>
      </c>
      <c r="N56" s="149">
        <f t="shared" ref="N56:N59" si="14">ROUND(D56*F56*H56*J56*L56,0)</f>
        <v>38</v>
      </c>
      <c r="P56" s="150"/>
      <c r="S56" s="145"/>
    </row>
    <row r="57" spans="1:19" s="4" customFormat="1" ht="15.95" hidden="1" customHeight="1">
      <c r="A57" s="3"/>
      <c r="B57" s="4" t="s">
        <v>272</v>
      </c>
      <c r="C57" s="145"/>
      <c r="D57" s="146">
        <v>1</v>
      </c>
      <c r="E57" s="145" t="s">
        <v>8</v>
      </c>
      <c r="F57" s="146">
        <v>1</v>
      </c>
      <c r="G57" s="146" t="s">
        <v>8</v>
      </c>
      <c r="H57" s="147">
        <v>15</v>
      </c>
      <c r="I57" s="146" t="s">
        <v>8</v>
      </c>
      <c r="J57" s="148">
        <v>4</v>
      </c>
      <c r="K57" s="146" t="s">
        <v>8</v>
      </c>
      <c r="L57" s="148">
        <v>0.5</v>
      </c>
      <c r="M57" s="4" t="s">
        <v>9</v>
      </c>
      <c r="N57" s="149">
        <f t="shared" si="14"/>
        <v>30</v>
      </c>
      <c r="P57" s="150"/>
      <c r="S57" s="145"/>
    </row>
    <row r="58" spans="1:19" s="4" customFormat="1" ht="15.95" hidden="1" customHeight="1">
      <c r="A58" s="3"/>
      <c r="B58" s="4" t="s">
        <v>272</v>
      </c>
      <c r="C58" s="145"/>
      <c r="D58" s="146">
        <v>1</v>
      </c>
      <c r="E58" s="145" t="s">
        <v>8</v>
      </c>
      <c r="F58" s="146">
        <v>1</v>
      </c>
      <c r="G58" s="146" t="s">
        <v>8</v>
      </c>
      <c r="H58" s="147">
        <v>15</v>
      </c>
      <c r="I58" s="146" t="s">
        <v>8</v>
      </c>
      <c r="J58" s="148">
        <v>3</v>
      </c>
      <c r="K58" s="146" t="s">
        <v>8</v>
      </c>
      <c r="L58" s="148">
        <v>0.5</v>
      </c>
      <c r="M58" s="4" t="s">
        <v>9</v>
      </c>
      <c r="N58" s="149">
        <f t="shared" ref="N58" si="15">ROUND(D58*F58*H58*J58*L58,0)</f>
        <v>23</v>
      </c>
      <c r="P58" s="150"/>
      <c r="S58" s="145"/>
    </row>
    <row r="59" spans="1:19" s="4" customFormat="1" ht="15.95" hidden="1" customHeight="1" thickBot="1">
      <c r="A59" s="3"/>
      <c r="B59" s="4" t="s">
        <v>272</v>
      </c>
      <c r="C59" s="145"/>
      <c r="D59" s="146">
        <v>1</v>
      </c>
      <c r="E59" s="145" t="s">
        <v>8</v>
      </c>
      <c r="F59" s="146">
        <v>1</v>
      </c>
      <c r="G59" s="146" t="s">
        <v>8</v>
      </c>
      <c r="H59" s="147">
        <v>15</v>
      </c>
      <c r="I59" s="146" t="s">
        <v>8</v>
      </c>
      <c r="J59" s="148">
        <v>2</v>
      </c>
      <c r="K59" s="146" t="s">
        <v>8</v>
      </c>
      <c r="L59" s="148">
        <v>0.5</v>
      </c>
      <c r="M59" s="4" t="s">
        <v>9</v>
      </c>
      <c r="N59" s="149">
        <f t="shared" si="14"/>
        <v>15</v>
      </c>
      <c r="P59" s="150"/>
      <c r="S59" s="145"/>
    </row>
    <row r="60" spans="1:19" s="4" customFormat="1" ht="15.95" hidden="1" customHeight="1" thickBot="1">
      <c r="A60" s="9"/>
      <c r="C60" s="10"/>
      <c r="D60" s="146"/>
      <c r="E60" s="173"/>
      <c r="F60" s="146"/>
      <c r="G60" s="9"/>
      <c r="H60" s="147"/>
      <c r="I60" s="8"/>
      <c r="J60" s="152"/>
      <c r="K60" s="8"/>
      <c r="L60" s="152" t="s">
        <v>10</v>
      </c>
      <c r="M60" s="9"/>
      <c r="N60" s="174">
        <f>SUM(N36:N59)</f>
        <v>2335</v>
      </c>
      <c r="O60" s="155"/>
      <c r="P60" s="12"/>
      <c r="S60" s="10"/>
    </row>
    <row r="61" spans="1:19" s="4" customFormat="1" ht="15.95" customHeight="1">
      <c r="A61" s="3"/>
      <c r="C61" s="115">
        <v>2293</v>
      </c>
      <c r="D61" s="156"/>
      <c r="E61" s="115"/>
      <c r="F61" s="146" t="s">
        <v>11</v>
      </c>
      <c r="G61" s="9" t="s">
        <v>12</v>
      </c>
      <c r="H61" s="175">
        <v>11948.36</v>
      </c>
      <c r="I61" s="175"/>
      <c r="J61" s="152"/>
      <c r="K61" s="8"/>
      <c r="L61" s="9" t="s">
        <v>91</v>
      </c>
      <c r="M61" s="9"/>
      <c r="N61" s="176"/>
      <c r="O61" s="12" t="s">
        <v>14</v>
      </c>
      <c r="P61" s="12">
        <f>ROUND(C61*H61/100,0)</f>
        <v>273976</v>
      </c>
      <c r="S61" s="14"/>
    </row>
    <row r="62" spans="1:19" ht="88.5" customHeight="1">
      <c r="A62" s="177" t="s">
        <v>168</v>
      </c>
      <c r="B62" s="171" t="s">
        <v>57</v>
      </c>
      <c r="C62" s="171"/>
      <c r="D62" s="171"/>
      <c r="E62" s="171"/>
      <c r="F62" s="171"/>
      <c r="G62" s="171"/>
      <c r="H62" s="171"/>
      <c r="I62" s="171"/>
      <c r="J62" s="171"/>
      <c r="K62" s="171"/>
      <c r="L62" s="171"/>
      <c r="M62" s="171"/>
      <c r="N62" s="171"/>
      <c r="O62" s="178"/>
      <c r="P62" s="179"/>
      <c r="S62" s="120"/>
    </row>
    <row r="63" spans="1:19" s="4" customFormat="1" ht="15.95" hidden="1" customHeight="1">
      <c r="A63" s="3"/>
      <c r="B63" s="4" t="s">
        <v>297</v>
      </c>
      <c r="C63" s="145"/>
      <c r="D63" s="146">
        <v>1</v>
      </c>
      <c r="E63" s="145" t="s">
        <v>8</v>
      </c>
      <c r="F63" s="146">
        <v>3</v>
      </c>
      <c r="G63" s="146" t="s">
        <v>8</v>
      </c>
      <c r="H63" s="147">
        <v>43.75</v>
      </c>
      <c r="I63" s="146" t="s">
        <v>8</v>
      </c>
      <c r="J63" s="148">
        <v>1.5</v>
      </c>
      <c r="K63" s="146" t="s">
        <v>8</v>
      </c>
      <c r="L63" s="148">
        <v>0.75</v>
      </c>
      <c r="M63" s="4" t="s">
        <v>9</v>
      </c>
      <c r="N63" s="149">
        <f t="shared" ref="N63:N75" si="16">ROUND(D63*F63*H63*J63*L63,0)</f>
        <v>148</v>
      </c>
      <c r="P63" s="150"/>
      <c r="S63" s="145"/>
    </row>
    <row r="64" spans="1:19" s="4" customFormat="1" ht="15.95" hidden="1" customHeight="1">
      <c r="A64" s="3"/>
      <c r="B64" s="4" t="s">
        <v>280</v>
      </c>
      <c r="C64" s="145"/>
      <c r="D64" s="146">
        <v>1</v>
      </c>
      <c r="E64" s="145" t="s">
        <v>8</v>
      </c>
      <c r="F64" s="146">
        <v>3</v>
      </c>
      <c r="G64" s="146" t="s">
        <v>8</v>
      </c>
      <c r="H64" s="147">
        <v>12.63</v>
      </c>
      <c r="I64" s="146" t="s">
        <v>8</v>
      </c>
      <c r="J64" s="148">
        <v>1.5</v>
      </c>
      <c r="K64" s="146" t="s">
        <v>8</v>
      </c>
      <c r="L64" s="148">
        <v>0.75</v>
      </c>
      <c r="M64" s="4" t="s">
        <v>9</v>
      </c>
      <c r="N64" s="149">
        <f t="shared" si="16"/>
        <v>43</v>
      </c>
      <c r="P64" s="150"/>
      <c r="S64" s="145"/>
    </row>
    <row r="65" spans="1:19" s="4" customFormat="1" ht="15.95" hidden="1" customHeight="1">
      <c r="A65" s="3"/>
      <c r="B65" s="4" t="s">
        <v>298</v>
      </c>
      <c r="C65" s="145"/>
      <c r="D65" s="146">
        <v>1</v>
      </c>
      <c r="E65" s="145" t="s">
        <v>8</v>
      </c>
      <c r="F65" s="146">
        <v>5</v>
      </c>
      <c r="G65" s="146" t="s">
        <v>8</v>
      </c>
      <c r="H65" s="147">
        <v>13.63</v>
      </c>
      <c r="I65" s="146" t="s">
        <v>8</v>
      </c>
      <c r="J65" s="148">
        <v>1.5</v>
      </c>
      <c r="K65" s="146" t="s">
        <v>8</v>
      </c>
      <c r="L65" s="148">
        <v>0.75</v>
      </c>
      <c r="M65" s="4" t="s">
        <v>9</v>
      </c>
      <c r="N65" s="149">
        <f t="shared" si="16"/>
        <v>77</v>
      </c>
      <c r="P65" s="150"/>
      <c r="S65" s="145"/>
    </row>
    <row r="66" spans="1:19" s="4" customFormat="1" ht="15.95" hidden="1" customHeight="1">
      <c r="A66" s="3"/>
      <c r="B66" s="4" t="s">
        <v>299</v>
      </c>
      <c r="C66" s="145"/>
      <c r="D66" s="146">
        <v>1</v>
      </c>
      <c r="E66" s="145" t="s">
        <v>8</v>
      </c>
      <c r="F66" s="146">
        <v>2</v>
      </c>
      <c r="G66" s="146" t="s">
        <v>8</v>
      </c>
      <c r="H66" s="147">
        <v>4.63</v>
      </c>
      <c r="I66" s="146" t="s">
        <v>8</v>
      </c>
      <c r="J66" s="148">
        <v>1.5</v>
      </c>
      <c r="K66" s="146" t="s">
        <v>8</v>
      </c>
      <c r="L66" s="148">
        <v>0.75</v>
      </c>
      <c r="M66" s="4" t="s">
        <v>9</v>
      </c>
      <c r="N66" s="149">
        <f t="shared" ref="N66" si="17">ROUND(D66*F66*H66*J66*L66,0)</f>
        <v>10</v>
      </c>
      <c r="P66" s="150"/>
      <c r="S66" s="145"/>
    </row>
    <row r="67" spans="1:19" s="4" customFormat="1" ht="15.95" hidden="1" customHeight="1">
      <c r="A67" s="3"/>
      <c r="B67" s="4" t="s">
        <v>271</v>
      </c>
      <c r="C67" s="145"/>
      <c r="D67" s="146">
        <v>2</v>
      </c>
      <c r="E67" s="145" t="s">
        <v>8</v>
      </c>
      <c r="F67" s="146">
        <v>2</v>
      </c>
      <c r="G67" s="146" t="s">
        <v>8</v>
      </c>
      <c r="H67" s="147">
        <v>5.63</v>
      </c>
      <c r="I67" s="146" t="s">
        <v>8</v>
      </c>
      <c r="J67" s="148">
        <v>1.5</v>
      </c>
      <c r="K67" s="146" t="s">
        <v>8</v>
      </c>
      <c r="L67" s="148">
        <v>0.75</v>
      </c>
      <c r="M67" s="4" t="s">
        <v>9</v>
      </c>
      <c r="N67" s="149">
        <f t="shared" si="16"/>
        <v>25</v>
      </c>
      <c r="P67" s="150"/>
      <c r="S67" s="145"/>
    </row>
    <row r="68" spans="1:19" s="4" customFormat="1" ht="15.95" hidden="1" customHeight="1">
      <c r="A68" s="3"/>
      <c r="B68" s="4" t="s">
        <v>300</v>
      </c>
      <c r="C68" s="145"/>
      <c r="D68" s="146">
        <v>1</v>
      </c>
      <c r="E68" s="145" t="s">
        <v>8</v>
      </c>
      <c r="F68" s="146">
        <v>12</v>
      </c>
      <c r="G68" s="146" t="s">
        <v>8</v>
      </c>
      <c r="H68" s="147">
        <v>5.5</v>
      </c>
      <c r="I68" s="146" t="s">
        <v>8</v>
      </c>
      <c r="J68" s="148">
        <v>1.1299999999999999</v>
      </c>
      <c r="K68" s="146" t="s">
        <v>8</v>
      </c>
      <c r="L68" s="148">
        <v>0.75</v>
      </c>
      <c r="M68" s="4" t="s">
        <v>9</v>
      </c>
      <c r="N68" s="149">
        <f t="shared" si="16"/>
        <v>56</v>
      </c>
      <c r="P68" s="150"/>
      <c r="S68" s="145"/>
    </row>
    <row r="69" spans="1:19" s="4" customFormat="1" ht="15.95" hidden="1" customHeight="1">
      <c r="A69" s="3"/>
      <c r="B69" s="4" t="s">
        <v>301</v>
      </c>
      <c r="C69" s="145"/>
      <c r="D69" s="146">
        <v>1</v>
      </c>
      <c r="E69" s="145" t="s">
        <v>8</v>
      </c>
      <c r="F69" s="146">
        <v>3</v>
      </c>
      <c r="G69" s="146" t="s">
        <v>8</v>
      </c>
      <c r="H69" s="147">
        <v>4.5</v>
      </c>
      <c r="I69" s="146" t="s">
        <v>8</v>
      </c>
      <c r="J69" s="148">
        <v>1.1299999999999999</v>
      </c>
      <c r="K69" s="146" t="s">
        <v>8</v>
      </c>
      <c r="L69" s="148">
        <v>0.75</v>
      </c>
      <c r="M69" s="4" t="s">
        <v>9</v>
      </c>
      <c r="N69" s="149">
        <f t="shared" si="16"/>
        <v>11</v>
      </c>
      <c r="P69" s="150"/>
      <c r="S69" s="145"/>
    </row>
    <row r="70" spans="1:19" s="4" customFormat="1" ht="15.95" hidden="1" customHeight="1">
      <c r="A70" s="3"/>
      <c r="B70" s="4" t="s">
        <v>302</v>
      </c>
      <c r="C70" s="145"/>
      <c r="D70" s="146">
        <v>1</v>
      </c>
      <c r="E70" s="145" t="s">
        <v>8</v>
      </c>
      <c r="F70" s="146">
        <v>1</v>
      </c>
      <c r="G70" s="146" t="s">
        <v>8</v>
      </c>
      <c r="H70" s="147">
        <v>42.63</v>
      </c>
      <c r="I70" s="146" t="s">
        <v>8</v>
      </c>
      <c r="J70" s="148">
        <v>0.75</v>
      </c>
      <c r="K70" s="146" t="s">
        <v>8</v>
      </c>
      <c r="L70" s="148">
        <v>3.5</v>
      </c>
      <c r="M70" s="4" t="s">
        <v>9</v>
      </c>
      <c r="N70" s="149">
        <f t="shared" si="16"/>
        <v>112</v>
      </c>
      <c r="P70" s="150"/>
      <c r="S70" s="145"/>
    </row>
    <row r="71" spans="1:19" s="4" customFormat="1" ht="15.95" hidden="1" customHeight="1">
      <c r="A71" s="3"/>
      <c r="B71" s="180" t="s">
        <v>303</v>
      </c>
      <c r="C71" s="145"/>
      <c r="D71" s="146">
        <v>1</v>
      </c>
      <c r="E71" s="145" t="s">
        <v>8</v>
      </c>
      <c r="F71" s="146">
        <v>4</v>
      </c>
      <c r="G71" s="146" t="s">
        <v>8</v>
      </c>
      <c r="H71" s="147">
        <v>6</v>
      </c>
      <c r="I71" s="146" t="s">
        <v>8</v>
      </c>
      <c r="J71" s="148">
        <v>0.75</v>
      </c>
      <c r="K71" s="146" t="s">
        <v>8</v>
      </c>
      <c r="L71" s="148">
        <v>3.5</v>
      </c>
      <c r="M71" s="4" t="s">
        <v>9</v>
      </c>
      <c r="N71" s="149">
        <f t="shared" si="16"/>
        <v>63</v>
      </c>
      <c r="P71" s="150"/>
      <c r="S71" s="145"/>
    </row>
    <row r="72" spans="1:19" s="4" customFormat="1" ht="15.95" hidden="1" customHeight="1">
      <c r="A72" s="3"/>
      <c r="B72" s="4" t="s">
        <v>304</v>
      </c>
      <c r="C72" s="145"/>
      <c r="D72" s="146">
        <v>2</v>
      </c>
      <c r="E72" s="145" t="s">
        <v>8</v>
      </c>
      <c r="F72" s="146">
        <v>2</v>
      </c>
      <c r="G72" s="146" t="s">
        <v>8</v>
      </c>
      <c r="H72" s="147">
        <v>2.5</v>
      </c>
      <c r="I72" s="146" t="s">
        <v>8</v>
      </c>
      <c r="J72" s="148">
        <v>1.1299999999999999</v>
      </c>
      <c r="K72" s="146" t="s">
        <v>8</v>
      </c>
      <c r="L72" s="148">
        <v>0.5</v>
      </c>
      <c r="M72" s="4" t="s">
        <v>9</v>
      </c>
      <c r="N72" s="149">
        <f t="shared" ref="N72:N74" si="18">ROUND(D72*F72*H72*J72*L72,0)</f>
        <v>6</v>
      </c>
      <c r="P72" s="150"/>
      <c r="S72" s="145"/>
    </row>
    <row r="73" spans="1:19" s="4" customFormat="1" ht="15.95" hidden="1" customHeight="1">
      <c r="A73" s="3"/>
      <c r="B73" s="4" t="s">
        <v>45</v>
      </c>
      <c r="C73" s="145"/>
      <c r="D73" s="146">
        <v>1</v>
      </c>
      <c r="E73" s="145" t="s">
        <v>8</v>
      </c>
      <c r="F73" s="146">
        <v>2</v>
      </c>
      <c r="G73" s="146" t="s">
        <v>8</v>
      </c>
      <c r="H73" s="147">
        <v>16.25</v>
      </c>
      <c r="I73" s="146" t="s">
        <v>8</v>
      </c>
      <c r="J73" s="148">
        <v>0.75</v>
      </c>
      <c r="K73" s="146" t="s">
        <v>8</v>
      </c>
      <c r="L73" s="148">
        <v>1.5</v>
      </c>
      <c r="M73" s="4" t="s">
        <v>9</v>
      </c>
      <c r="N73" s="149">
        <f t="shared" si="18"/>
        <v>37</v>
      </c>
      <c r="P73" s="150"/>
      <c r="S73" s="145"/>
    </row>
    <row r="74" spans="1:19" s="4" customFormat="1" ht="15.95" hidden="1" customHeight="1">
      <c r="A74" s="3"/>
      <c r="B74" s="4" t="s">
        <v>270</v>
      </c>
      <c r="C74" s="145"/>
      <c r="D74" s="146">
        <v>1</v>
      </c>
      <c r="E74" s="145" t="s">
        <v>8</v>
      </c>
      <c r="F74" s="146">
        <v>1</v>
      </c>
      <c r="G74" s="146" t="s">
        <v>8</v>
      </c>
      <c r="H74" s="147">
        <v>44.88</v>
      </c>
      <c r="I74" s="146" t="s">
        <v>8</v>
      </c>
      <c r="J74" s="148">
        <v>26.38</v>
      </c>
      <c r="K74" s="146" t="s">
        <v>8</v>
      </c>
      <c r="L74" s="148">
        <v>0.42</v>
      </c>
      <c r="M74" s="4" t="s">
        <v>9</v>
      </c>
      <c r="N74" s="149">
        <f t="shared" si="18"/>
        <v>497</v>
      </c>
      <c r="P74" s="150"/>
      <c r="S74" s="145"/>
    </row>
    <row r="75" spans="1:19" s="4" customFormat="1" ht="15.95" hidden="1" customHeight="1">
      <c r="A75" s="3"/>
      <c r="B75" s="4" t="s">
        <v>281</v>
      </c>
      <c r="C75" s="145"/>
      <c r="D75" s="146">
        <v>1</v>
      </c>
      <c r="E75" s="145" t="s">
        <v>8</v>
      </c>
      <c r="F75" s="146">
        <v>1</v>
      </c>
      <c r="G75" s="146" t="s">
        <v>8</v>
      </c>
      <c r="H75" s="147">
        <v>29.88</v>
      </c>
      <c r="I75" s="146" t="s">
        <v>8</v>
      </c>
      <c r="J75" s="148">
        <v>13.75</v>
      </c>
      <c r="K75" s="146" t="s">
        <v>8</v>
      </c>
      <c r="L75" s="148">
        <v>0.42</v>
      </c>
      <c r="M75" s="4" t="s">
        <v>9</v>
      </c>
      <c r="N75" s="149">
        <f t="shared" si="16"/>
        <v>173</v>
      </c>
      <c r="P75" s="150"/>
      <c r="S75" s="145"/>
    </row>
    <row r="76" spans="1:19" s="4" customFormat="1" ht="15.95" hidden="1" customHeight="1">
      <c r="A76" s="3"/>
      <c r="B76" s="153"/>
      <c r="C76" s="145"/>
      <c r="D76" s="146"/>
      <c r="E76" s="145"/>
      <c r="F76" s="146"/>
      <c r="G76" s="146"/>
      <c r="H76" s="147"/>
      <c r="I76" s="146"/>
      <c r="J76" s="148"/>
      <c r="K76" s="146"/>
      <c r="L76" s="181" t="s">
        <v>206</v>
      </c>
      <c r="M76" s="119"/>
      <c r="N76" s="154">
        <f>SUM(N63:N75)</f>
        <v>1258</v>
      </c>
      <c r="P76" s="150"/>
      <c r="S76" s="145"/>
    </row>
    <row r="77" spans="1:19" ht="15.95" hidden="1" customHeight="1">
      <c r="A77" s="139"/>
      <c r="B77" s="182" t="s">
        <v>29</v>
      </c>
      <c r="C77" s="123"/>
      <c r="E77" s="126"/>
      <c r="G77" s="119"/>
      <c r="H77" s="183"/>
      <c r="I77" s="166"/>
      <c r="J77" s="125"/>
      <c r="K77" s="119"/>
      <c r="L77" s="125"/>
      <c r="M77" s="184"/>
      <c r="N77" s="184"/>
      <c r="O77" s="126"/>
      <c r="Q77" s="184"/>
      <c r="S77" s="123"/>
    </row>
    <row r="78" spans="1:19" ht="15.95" hidden="1" customHeight="1">
      <c r="A78" s="139"/>
      <c r="B78" s="120" t="s">
        <v>305</v>
      </c>
      <c r="C78" s="123"/>
      <c r="D78" s="122">
        <v>1</v>
      </c>
      <c r="E78" s="123" t="s">
        <v>8</v>
      </c>
      <c r="F78" s="122">
        <v>6</v>
      </c>
      <c r="G78" s="122" t="s">
        <v>8</v>
      </c>
      <c r="H78" s="185">
        <v>4.25</v>
      </c>
      <c r="I78" s="122" t="s">
        <v>8</v>
      </c>
      <c r="J78" s="186">
        <v>0.75</v>
      </c>
      <c r="K78" s="146" t="s">
        <v>8</v>
      </c>
      <c r="L78" s="148">
        <v>0.75</v>
      </c>
      <c r="M78" s="4" t="s">
        <v>9</v>
      </c>
      <c r="N78" s="149">
        <f t="shared" ref="N78" si="19">ROUND(D78*F78*H78*J78*L78,0)</f>
        <v>14</v>
      </c>
      <c r="O78" s="187"/>
      <c r="P78" s="188"/>
      <c r="S78" s="123"/>
    </row>
    <row r="79" spans="1:19" ht="15.95" hidden="1" customHeight="1">
      <c r="A79" s="139"/>
      <c r="B79" s="120" t="s">
        <v>306</v>
      </c>
      <c r="C79" s="123"/>
      <c r="D79" s="189">
        <v>0.5</v>
      </c>
      <c r="E79" s="123" t="s">
        <v>8</v>
      </c>
      <c r="F79" s="122">
        <v>6</v>
      </c>
      <c r="G79" s="122" t="s">
        <v>8</v>
      </c>
      <c r="H79" s="185">
        <v>4.25</v>
      </c>
      <c r="I79" s="122" t="s">
        <v>8</v>
      </c>
      <c r="J79" s="186">
        <v>0.75</v>
      </c>
      <c r="K79" s="146" t="s">
        <v>8</v>
      </c>
      <c r="L79" s="148">
        <v>1.1299999999999999</v>
      </c>
      <c r="M79" s="4" t="s">
        <v>9</v>
      </c>
      <c r="N79" s="149">
        <f t="shared" ref="N79" si="20">ROUND(D79*F79*H79*J79*L79,0)</f>
        <v>11</v>
      </c>
      <c r="O79" s="187"/>
      <c r="P79" s="188"/>
      <c r="S79" s="123"/>
    </row>
    <row r="80" spans="1:19" ht="15.95" hidden="1" customHeight="1">
      <c r="A80" s="139"/>
      <c r="B80" s="120" t="s">
        <v>307</v>
      </c>
      <c r="C80" s="123"/>
      <c r="D80" s="122">
        <v>2</v>
      </c>
      <c r="E80" s="123" t="s">
        <v>8</v>
      </c>
      <c r="F80" s="122">
        <v>2</v>
      </c>
      <c r="G80" s="122" t="s">
        <v>8</v>
      </c>
      <c r="H80" s="185">
        <v>3.25</v>
      </c>
      <c r="I80" s="122" t="s">
        <v>8</v>
      </c>
      <c r="J80" s="186">
        <v>0.75</v>
      </c>
      <c r="K80" s="146" t="s">
        <v>8</v>
      </c>
      <c r="L80" s="148">
        <v>0.75</v>
      </c>
      <c r="M80" s="4" t="s">
        <v>9</v>
      </c>
      <c r="N80" s="149">
        <f t="shared" ref="N80" si="21">ROUND(D80*F80*H80*J80*L80,0)</f>
        <v>7</v>
      </c>
      <c r="O80" s="187"/>
      <c r="P80" s="188"/>
      <c r="S80" s="123"/>
    </row>
    <row r="81" spans="1:19" ht="15.95" hidden="1" customHeight="1">
      <c r="A81" s="139"/>
      <c r="B81" s="120" t="s">
        <v>307</v>
      </c>
      <c r="C81" s="190">
        <v>0.5</v>
      </c>
      <c r="D81" s="122">
        <v>2</v>
      </c>
      <c r="E81" s="123" t="s">
        <v>8</v>
      </c>
      <c r="F81" s="122">
        <v>2</v>
      </c>
      <c r="G81" s="122" t="s">
        <v>8</v>
      </c>
      <c r="H81" s="185">
        <v>3.25</v>
      </c>
      <c r="I81" s="122" t="s">
        <v>8</v>
      </c>
      <c r="J81" s="186">
        <v>0.75</v>
      </c>
      <c r="K81" s="146" t="s">
        <v>8</v>
      </c>
      <c r="L81" s="148">
        <v>1.1299999999999999</v>
      </c>
      <c r="M81" s="4" t="s">
        <v>9</v>
      </c>
      <c r="N81" s="149">
        <f>ROUND(C81*D81*F81*H81*J81*L81,0)</f>
        <v>6</v>
      </c>
      <c r="O81" s="187"/>
      <c r="P81" s="188"/>
      <c r="S81" s="123"/>
    </row>
    <row r="82" spans="1:19" ht="15.95" hidden="1" customHeight="1">
      <c r="A82" s="139"/>
      <c r="B82" s="122"/>
      <c r="C82" s="120"/>
      <c r="E82" s="126"/>
      <c r="G82" s="119"/>
      <c r="H82" s="191"/>
      <c r="I82" s="166"/>
      <c r="J82" s="125"/>
      <c r="K82" s="119"/>
      <c r="L82" s="181" t="s">
        <v>10</v>
      </c>
      <c r="M82" s="120" t="s">
        <v>9</v>
      </c>
      <c r="N82" s="154">
        <f>SUM(N78:N81)</f>
        <v>38</v>
      </c>
      <c r="O82" s="126"/>
      <c r="P82" s="192"/>
      <c r="Q82" s="184"/>
      <c r="S82" s="120"/>
    </row>
    <row r="83" spans="1:19" ht="15.95" hidden="1" customHeight="1">
      <c r="A83" s="139"/>
      <c r="B83" s="182" t="s">
        <v>37</v>
      </c>
      <c r="C83" s="123"/>
      <c r="E83" s="126"/>
      <c r="G83" s="119"/>
      <c r="H83" s="191"/>
      <c r="I83" s="166"/>
      <c r="J83" s="125"/>
      <c r="K83" s="166"/>
      <c r="L83" s="119"/>
      <c r="M83" s="119"/>
      <c r="N83" s="184"/>
      <c r="O83" s="193"/>
      <c r="P83" s="192"/>
      <c r="Q83" s="184"/>
      <c r="S83" s="123"/>
    </row>
    <row r="84" spans="1:19" ht="15.95" hidden="1" customHeight="1">
      <c r="A84" s="139"/>
      <c r="C84" s="182"/>
      <c r="D84" s="194">
        <f>N76</f>
        <v>1258</v>
      </c>
      <c r="E84" s="194"/>
      <c r="F84" s="194"/>
      <c r="G84" s="119" t="s">
        <v>38</v>
      </c>
      <c r="H84" s="195">
        <f>N82</f>
        <v>38</v>
      </c>
      <c r="I84" s="181" t="s">
        <v>9</v>
      </c>
      <c r="J84" s="196">
        <f>D84-H84</f>
        <v>1220</v>
      </c>
      <c r="K84" s="196"/>
      <c r="L84" s="197"/>
      <c r="M84" s="119"/>
      <c r="N84" s="198"/>
      <c r="O84" s="126"/>
      <c r="P84" s="192"/>
      <c r="Q84" s="184"/>
      <c r="S84" s="182"/>
    </row>
    <row r="85" spans="1:19" ht="15.95" customHeight="1">
      <c r="C85" s="162">
        <v>1213</v>
      </c>
      <c r="D85" s="163"/>
      <c r="E85" s="162"/>
      <c r="F85" s="164" t="s">
        <v>11</v>
      </c>
      <c r="G85" s="119" t="s">
        <v>12</v>
      </c>
      <c r="H85" s="199">
        <v>337</v>
      </c>
      <c r="I85" s="199"/>
      <c r="J85" s="199"/>
      <c r="K85" s="199"/>
      <c r="L85" s="167" t="s">
        <v>58</v>
      </c>
      <c r="M85" s="167"/>
      <c r="O85" s="126" t="s">
        <v>14</v>
      </c>
      <c r="P85" s="126">
        <f>ROUND(C85*H85,0)</f>
        <v>408781</v>
      </c>
      <c r="S85" s="169"/>
    </row>
    <row r="86" spans="1:19" ht="49.5" customHeight="1">
      <c r="A86" s="177" t="s">
        <v>52</v>
      </c>
      <c r="B86" s="171" t="s">
        <v>60</v>
      </c>
      <c r="C86" s="171"/>
      <c r="D86" s="171"/>
      <c r="E86" s="171"/>
      <c r="F86" s="171"/>
      <c r="G86" s="171"/>
      <c r="H86" s="171"/>
      <c r="I86" s="171"/>
      <c r="J86" s="171"/>
      <c r="K86" s="171"/>
      <c r="L86" s="171"/>
      <c r="M86" s="171"/>
      <c r="N86" s="171"/>
      <c r="O86" s="200"/>
      <c r="S86" s="120"/>
    </row>
    <row r="87" spans="1:19" ht="15.95" hidden="1" customHeight="1">
      <c r="A87" s="139"/>
      <c r="B87" s="201" t="s">
        <v>61</v>
      </c>
      <c r="E87" s="202"/>
      <c r="G87" s="119"/>
      <c r="H87" s="203"/>
      <c r="I87" s="166"/>
      <c r="J87" s="166"/>
      <c r="K87" s="166"/>
      <c r="L87" s="119"/>
      <c r="M87" s="119"/>
      <c r="O87" s="126"/>
    </row>
    <row r="88" spans="1:19" ht="15.95" hidden="1" customHeight="1" thickBot="1">
      <c r="A88" s="139"/>
      <c r="B88" s="204" t="s">
        <v>62</v>
      </c>
      <c r="C88" s="204"/>
      <c r="D88" s="122" t="s">
        <v>8</v>
      </c>
      <c r="E88" s="205">
        <v>5.5</v>
      </c>
      <c r="F88" s="206"/>
      <c r="G88" s="119"/>
      <c r="H88" s="203"/>
      <c r="I88" s="166"/>
      <c r="J88" s="181"/>
      <c r="K88" s="166"/>
      <c r="L88" s="119"/>
      <c r="M88" s="119"/>
      <c r="O88" s="126"/>
      <c r="S88" s="120"/>
    </row>
    <row r="89" spans="1:19" ht="15.95" hidden="1" customHeight="1">
      <c r="A89" s="139"/>
      <c r="E89" s="207">
        <v>112</v>
      </c>
      <c r="F89" s="208"/>
      <c r="G89" s="119"/>
      <c r="H89" s="203"/>
      <c r="I89" s="166"/>
      <c r="J89" s="125"/>
      <c r="K89" s="166"/>
      <c r="L89" s="119"/>
      <c r="M89" s="119"/>
      <c r="O89" s="126"/>
    </row>
    <row r="90" spans="1:19" ht="15.95" hidden="1" customHeight="1" thickBot="1">
      <c r="A90" s="139"/>
      <c r="C90" s="209">
        <f>C85</f>
        <v>1213</v>
      </c>
      <c r="D90" s="122" t="s">
        <v>8</v>
      </c>
      <c r="E90" s="205">
        <v>5.5</v>
      </c>
      <c r="F90" s="206"/>
      <c r="G90" s="122" t="s">
        <v>9</v>
      </c>
      <c r="H90" s="210">
        <f>C90*E90/E91</f>
        <v>59.566964285714285</v>
      </c>
      <c r="I90" s="210"/>
      <c r="J90" s="125" t="s">
        <v>63</v>
      </c>
      <c r="K90" s="166"/>
      <c r="L90" s="119"/>
      <c r="M90" s="119"/>
      <c r="O90" s="126"/>
      <c r="S90" s="209"/>
    </row>
    <row r="91" spans="1:19" ht="15.95" hidden="1" customHeight="1">
      <c r="A91" s="139"/>
      <c r="E91" s="207">
        <v>112</v>
      </c>
      <c r="F91" s="208"/>
      <c r="G91" s="119"/>
      <c r="H91" s="191"/>
      <c r="I91" s="166"/>
      <c r="J91" s="125"/>
      <c r="K91" s="166"/>
      <c r="L91" s="119"/>
      <c r="M91" s="119"/>
      <c r="O91" s="126"/>
    </row>
    <row r="92" spans="1:19" ht="15.95" customHeight="1">
      <c r="A92" s="139"/>
      <c r="C92" s="211">
        <v>59.56</v>
      </c>
      <c r="D92" s="122" t="s">
        <v>63</v>
      </c>
      <c r="E92" s="169"/>
      <c r="G92" s="165" t="s">
        <v>12</v>
      </c>
      <c r="H92" s="199">
        <v>5001.7</v>
      </c>
      <c r="I92" s="199"/>
      <c r="J92" s="199"/>
      <c r="K92" s="199"/>
      <c r="L92" s="167" t="s">
        <v>64</v>
      </c>
      <c r="M92" s="167"/>
      <c r="O92" s="126" t="s">
        <v>14</v>
      </c>
      <c r="P92" s="126">
        <f>(C92*H92)</f>
        <v>297901.25199999998</v>
      </c>
      <c r="S92" s="211"/>
    </row>
    <row r="93" spans="1:19" s="4" customFormat="1" ht="48.75" customHeight="1">
      <c r="A93" s="1">
        <v>6</v>
      </c>
      <c r="B93" s="143" t="s">
        <v>210</v>
      </c>
      <c r="C93" s="143"/>
      <c r="D93" s="143"/>
      <c r="E93" s="143"/>
      <c r="F93" s="143"/>
      <c r="G93" s="143"/>
      <c r="H93" s="143"/>
      <c r="I93" s="143"/>
      <c r="J93" s="143"/>
      <c r="K93" s="143"/>
      <c r="L93" s="143"/>
      <c r="M93" s="143"/>
      <c r="N93" s="143"/>
      <c r="O93" s="144"/>
      <c r="P93" s="12"/>
    </row>
    <row r="94" spans="1:19" s="4" customFormat="1" ht="15.95" hidden="1" customHeight="1">
      <c r="A94" s="3"/>
      <c r="B94" s="4" t="s">
        <v>308</v>
      </c>
      <c r="C94" s="145"/>
      <c r="D94" s="146"/>
      <c r="E94" s="145"/>
      <c r="F94" s="146"/>
      <c r="G94" s="146"/>
      <c r="H94" s="147">
        <f>C15</f>
        <v>2526</v>
      </c>
      <c r="I94" s="146" t="s">
        <v>8</v>
      </c>
      <c r="J94" s="148">
        <f>2/3</f>
        <v>0.66666666666666663</v>
      </c>
      <c r="K94" s="146"/>
      <c r="L94" s="148"/>
      <c r="N94" s="149">
        <f>H94*J94</f>
        <v>1684</v>
      </c>
      <c r="P94" s="150"/>
      <c r="S94" s="145"/>
    </row>
    <row r="95" spans="1:19" s="4" customFormat="1" ht="15.95" hidden="1" customHeight="1">
      <c r="A95" s="3"/>
      <c r="C95" s="145"/>
      <c r="D95" s="151"/>
      <c r="E95" s="145"/>
      <c r="F95" s="146"/>
      <c r="G95" s="146"/>
      <c r="H95" s="147"/>
      <c r="I95" s="146"/>
      <c r="J95" s="148"/>
      <c r="K95" s="146"/>
      <c r="L95" s="152" t="s">
        <v>10</v>
      </c>
      <c r="M95" s="153"/>
      <c r="N95" s="154">
        <f>SUM(N94:N94)</f>
        <v>1684</v>
      </c>
      <c r="O95" s="155"/>
      <c r="P95" s="150"/>
      <c r="S95" s="145"/>
    </row>
    <row r="96" spans="1:19" s="4" customFormat="1" ht="15.95" customHeight="1">
      <c r="A96" s="3"/>
      <c r="B96" s="12"/>
      <c r="C96" s="115">
        <f>N95</f>
        <v>1684</v>
      </c>
      <c r="D96" s="156"/>
      <c r="E96" s="115"/>
      <c r="F96" s="6" t="s">
        <v>11</v>
      </c>
      <c r="G96" s="7" t="s">
        <v>12</v>
      </c>
      <c r="H96" s="8">
        <v>1512.5</v>
      </c>
      <c r="I96" s="8"/>
      <c r="J96" s="8"/>
      <c r="K96" s="8"/>
      <c r="L96" s="157" t="s">
        <v>54</v>
      </c>
      <c r="M96" s="157"/>
      <c r="N96" s="10"/>
      <c r="O96" s="11" t="s">
        <v>14</v>
      </c>
      <c r="P96" s="12">
        <f>ROUND(C96*H96/1000,0)</f>
        <v>2547</v>
      </c>
      <c r="S96" s="14"/>
    </row>
    <row r="97" spans="1:19" s="161" customFormat="1" ht="31.5" customHeight="1">
      <c r="A97" s="177" t="s">
        <v>56</v>
      </c>
      <c r="B97" s="171" t="s">
        <v>53</v>
      </c>
      <c r="C97" s="171"/>
      <c r="D97" s="171"/>
      <c r="E97" s="171"/>
      <c r="F97" s="171"/>
      <c r="G97" s="171"/>
      <c r="H97" s="171"/>
      <c r="I97" s="171"/>
      <c r="J97" s="171"/>
      <c r="K97" s="171"/>
      <c r="L97" s="171"/>
      <c r="M97" s="171"/>
      <c r="N97" s="171"/>
      <c r="O97" s="200"/>
      <c r="P97" s="160"/>
    </row>
    <row r="98" spans="1:19" s="4" customFormat="1" ht="15.95" hidden="1" customHeight="1">
      <c r="A98" s="3"/>
      <c r="B98" s="4" t="s">
        <v>211</v>
      </c>
      <c r="C98" s="145"/>
      <c r="D98" s="146">
        <v>1</v>
      </c>
      <c r="E98" s="145" t="s">
        <v>8</v>
      </c>
      <c r="F98" s="146">
        <v>2</v>
      </c>
      <c r="G98" s="146" t="s">
        <v>8</v>
      </c>
      <c r="H98" s="212">
        <v>19.625</v>
      </c>
      <c r="I98" s="146" t="s">
        <v>8</v>
      </c>
      <c r="J98" s="212">
        <v>13.625</v>
      </c>
      <c r="K98" s="146" t="s">
        <v>8</v>
      </c>
      <c r="L98" s="213">
        <v>2.125</v>
      </c>
      <c r="M98" s="4" t="s">
        <v>9</v>
      </c>
      <c r="N98" s="149">
        <f t="shared" ref="N98:N104" si="22">ROUND(D98*F98*H98*J98*L98,0)</f>
        <v>1136</v>
      </c>
      <c r="P98" s="150"/>
      <c r="S98" s="145"/>
    </row>
    <row r="99" spans="1:19" s="4" customFormat="1" ht="15.95" hidden="1" customHeight="1">
      <c r="A99" s="3"/>
      <c r="B99" s="4" t="s">
        <v>268</v>
      </c>
      <c r="C99" s="145"/>
      <c r="D99" s="146">
        <v>1</v>
      </c>
      <c r="E99" s="145" t="s">
        <v>8</v>
      </c>
      <c r="F99" s="146">
        <v>1</v>
      </c>
      <c r="G99" s="146" t="s">
        <v>8</v>
      </c>
      <c r="H99" s="147">
        <v>40.75</v>
      </c>
      <c r="I99" s="146" t="s">
        <v>8</v>
      </c>
      <c r="J99" s="213">
        <v>5.625</v>
      </c>
      <c r="K99" s="146" t="s">
        <v>8</v>
      </c>
      <c r="L99" s="213">
        <v>2.125</v>
      </c>
      <c r="M99" s="4" t="s">
        <v>9</v>
      </c>
      <c r="N99" s="149">
        <f t="shared" ref="N99:N102" si="23">ROUND(D99*F99*H99*J99*L99,0)</f>
        <v>487</v>
      </c>
      <c r="P99" s="150"/>
      <c r="S99" s="145"/>
    </row>
    <row r="100" spans="1:19" s="4" customFormat="1" ht="15.95" hidden="1" customHeight="1">
      <c r="A100" s="3"/>
      <c r="B100" s="4" t="s">
        <v>309</v>
      </c>
      <c r="C100" s="145"/>
      <c r="D100" s="146">
        <v>1</v>
      </c>
      <c r="E100" s="145" t="s">
        <v>8</v>
      </c>
      <c r="F100" s="146">
        <v>1</v>
      </c>
      <c r="G100" s="146" t="s">
        <v>8</v>
      </c>
      <c r="H100" s="212">
        <v>9.625</v>
      </c>
      <c r="I100" s="146" t="s">
        <v>8</v>
      </c>
      <c r="J100" s="213">
        <v>13.625</v>
      </c>
      <c r="K100" s="146" t="s">
        <v>8</v>
      </c>
      <c r="L100" s="213">
        <v>2.125</v>
      </c>
      <c r="M100" s="4" t="s">
        <v>9</v>
      </c>
      <c r="N100" s="149">
        <f t="shared" si="23"/>
        <v>279</v>
      </c>
      <c r="P100" s="150"/>
      <c r="S100" s="145"/>
    </row>
    <row r="101" spans="1:19" s="4" customFormat="1" ht="15.95" hidden="1" customHeight="1">
      <c r="A101" s="3"/>
      <c r="B101" s="4" t="s">
        <v>288</v>
      </c>
      <c r="C101" s="145"/>
      <c r="D101" s="146">
        <v>1</v>
      </c>
      <c r="E101" s="145" t="s">
        <v>8</v>
      </c>
      <c r="F101" s="146">
        <v>1</v>
      </c>
      <c r="G101" s="146" t="s">
        <v>8</v>
      </c>
      <c r="H101" s="212">
        <v>9.625</v>
      </c>
      <c r="I101" s="146" t="s">
        <v>8</v>
      </c>
      <c r="J101" s="213">
        <v>4.625</v>
      </c>
      <c r="K101" s="146" t="s">
        <v>8</v>
      </c>
      <c r="L101" s="213">
        <v>2.125</v>
      </c>
      <c r="M101" s="4" t="s">
        <v>9</v>
      </c>
      <c r="N101" s="149">
        <f t="shared" si="23"/>
        <v>95</v>
      </c>
      <c r="P101" s="150"/>
      <c r="S101" s="145"/>
    </row>
    <row r="102" spans="1:19" s="4" customFormat="1" ht="15.95" hidden="1" customHeight="1">
      <c r="A102" s="3"/>
      <c r="B102" s="4" t="s">
        <v>310</v>
      </c>
      <c r="C102" s="145"/>
      <c r="D102" s="146">
        <v>1</v>
      </c>
      <c r="E102" s="145" t="s">
        <v>8</v>
      </c>
      <c r="F102" s="146">
        <v>1</v>
      </c>
      <c r="G102" s="146" t="s">
        <v>8</v>
      </c>
      <c r="H102" s="212">
        <v>9.625</v>
      </c>
      <c r="I102" s="146" t="s">
        <v>8</v>
      </c>
      <c r="J102" s="213">
        <v>5.625</v>
      </c>
      <c r="K102" s="146" t="s">
        <v>8</v>
      </c>
      <c r="L102" s="213">
        <v>2.125</v>
      </c>
      <c r="M102" s="4" t="s">
        <v>9</v>
      </c>
      <c r="N102" s="149">
        <f t="shared" si="23"/>
        <v>115</v>
      </c>
      <c r="P102" s="150"/>
      <c r="S102" s="145"/>
    </row>
    <row r="103" spans="1:19" s="4" customFormat="1" ht="15.95" hidden="1" customHeight="1">
      <c r="A103" s="3"/>
      <c r="B103" s="4" t="s">
        <v>311</v>
      </c>
      <c r="C103" s="145"/>
      <c r="D103" s="146">
        <v>1</v>
      </c>
      <c r="E103" s="145" t="s">
        <v>8</v>
      </c>
      <c r="F103" s="146">
        <v>1</v>
      </c>
      <c r="G103" s="146" t="s">
        <v>8</v>
      </c>
      <c r="H103" s="212">
        <v>73.625</v>
      </c>
      <c r="I103" s="146" t="s">
        <v>8</v>
      </c>
      <c r="J103" s="213">
        <v>2.25</v>
      </c>
      <c r="K103" s="146" t="s">
        <v>8</v>
      </c>
      <c r="L103" s="213">
        <v>1.67</v>
      </c>
      <c r="M103" s="4" t="s">
        <v>9</v>
      </c>
      <c r="N103" s="149">
        <f t="shared" si="22"/>
        <v>277</v>
      </c>
      <c r="P103" s="150"/>
      <c r="S103" s="145"/>
    </row>
    <row r="104" spans="1:19" ht="15.95" hidden="1" customHeight="1">
      <c r="A104" s="139"/>
      <c r="B104" s="4" t="s">
        <v>312</v>
      </c>
      <c r="C104" s="123"/>
      <c r="D104" s="146">
        <v>1</v>
      </c>
      <c r="E104" s="145" t="s">
        <v>8</v>
      </c>
      <c r="F104" s="146">
        <v>1</v>
      </c>
      <c r="G104" s="146" t="s">
        <v>8</v>
      </c>
      <c r="H104" s="212">
        <v>46.75</v>
      </c>
      <c r="I104" s="146" t="s">
        <v>8</v>
      </c>
      <c r="J104" s="213">
        <v>2.25</v>
      </c>
      <c r="K104" s="146" t="s">
        <v>8</v>
      </c>
      <c r="L104" s="213">
        <v>1.67</v>
      </c>
      <c r="M104" s="4" t="s">
        <v>9</v>
      </c>
      <c r="N104" s="149">
        <f t="shared" si="22"/>
        <v>176</v>
      </c>
      <c r="O104" s="187"/>
      <c r="P104" s="150"/>
      <c r="S104" s="123"/>
    </row>
    <row r="105" spans="1:19" ht="15.95" hidden="1" customHeight="1">
      <c r="A105" s="139"/>
      <c r="B105" s="4" t="s">
        <v>313</v>
      </c>
      <c r="C105" s="123"/>
      <c r="D105" s="146">
        <v>1</v>
      </c>
      <c r="E105" s="145" t="s">
        <v>8</v>
      </c>
      <c r="F105" s="146">
        <v>1</v>
      </c>
      <c r="G105" s="146" t="s">
        <v>8</v>
      </c>
      <c r="H105" s="212">
        <v>23.75</v>
      </c>
      <c r="I105" s="146" t="s">
        <v>8</v>
      </c>
      <c r="J105" s="213">
        <v>2.25</v>
      </c>
      <c r="K105" s="146" t="s">
        <v>8</v>
      </c>
      <c r="L105" s="213">
        <v>1.67</v>
      </c>
      <c r="M105" s="4" t="s">
        <v>9</v>
      </c>
      <c r="N105" s="149">
        <f t="shared" ref="N105" si="24">ROUND(D105*F105*H105*J105*L105,0)</f>
        <v>89</v>
      </c>
      <c r="O105" s="187"/>
      <c r="P105" s="150"/>
      <c r="S105" s="123"/>
    </row>
    <row r="106" spans="1:19" ht="15.95" hidden="1" customHeight="1">
      <c r="A106" s="139"/>
      <c r="B106" s="4"/>
      <c r="C106" s="123"/>
      <c r="D106" s="214"/>
      <c r="H106" s="191"/>
      <c r="I106" s="122"/>
      <c r="J106" s="125"/>
      <c r="K106" s="122"/>
      <c r="L106" s="181" t="s">
        <v>10</v>
      </c>
      <c r="M106" s="197"/>
      <c r="N106" s="215">
        <f>SUM(N98:N105)</f>
        <v>2654</v>
      </c>
      <c r="O106" s="187"/>
      <c r="P106" s="150"/>
      <c r="S106" s="123"/>
    </row>
    <row r="107" spans="1:19" ht="15.95" customHeight="1">
      <c r="A107" s="139"/>
      <c r="B107" s="126"/>
      <c r="C107" s="216">
        <f>N106</f>
        <v>2654</v>
      </c>
      <c r="D107" s="216"/>
      <c r="E107" s="169"/>
      <c r="F107" s="164" t="s">
        <v>11</v>
      </c>
      <c r="G107" s="165" t="s">
        <v>12</v>
      </c>
      <c r="H107" s="166">
        <v>3630</v>
      </c>
      <c r="I107" s="166"/>
      <c r="J107" s="166"/>
      <c r="K107" s="166"/>
      <c r="L107" s="167" t="s">
        <v>54</v>
      </c>
      <c r="M107" s="167"/>
      <c r="O107" s="168" t="s">
        <v>14</v>
      </c>
      <c r="P107" s="126">
        <f>ROUND(C107*H107/1000,0)</f>
        <v>9634</v>
      </c>
      <c r="S107" s="169"/>
    </row>
    <row r="108" spans="1:19" s="220" customFormat="1" ht="15.95" customHeight="1">
      <c r="A108" s="217" t="s">
        <v>59</v>
      </c>
      <c r="B108" s="218" t="s">
        <v>200</v>
      </c>
      <c r="C108" s="218"/>
      <c r="D108" s="218"/>
      <c r="E108" s="218"/>
      <c r="F108" s="218"/>
      <c r="G108" s="218"/>
      <c r="H108" s="218"/>
      <c r="I108" s="218"/>
      <c r="J108" s="218"/>
      <c r="K108" s="218"/>
      <c r="L108" s="218"/>
      <c r="M108" s="218"/>
      <c r="N108" s="218"/>
      <c r="O108" s="200"/>
      <c r="P108" s="219"/>
    </row>
    <row r="109" spans="1:19" s="4" customFormat="1" ht="15.95" hidden="1" customHeight="1">
      <c r="A109" s="3"/>
      <c r="B109" s="4" t="s">
        <v>211</v>
      </c>
      <c r="C109" s="145"/>
      <c r="D109" s="146">
        <v>1</v>
      </c>
      <c r="E109" s="145" t="s">
        <v>8</v>
      </c>
      <c r="F109" s="146">
        <v>2</v>
      </c>
      <c r="G109" s="146" t="s">
        <v>8</v>
      </c>
      <c r="H109" s="147">
        <v>19.63</v>
      </c>
      <c r="I109" s="146" t="s">
        <v>8</v>
      </c>
      <c r="J109" s="148">
        <v>13.63</v>
      </c>
      <c r="K109" s="146" t="s">
        <v>8</v>
      </c>
      <c r="L109" s="148">
        <v>0.5</v>
      </c>
      <c r="M109" s="4" t="s">
        <v>9</v>
      </c>
      <c r="N109" s="149">
        <f t="shared" ref="N109:N116" si="25">ROUND(D109*F109*H109*J109*L109,0)</f>
        <v>268</v>
      </c>
      <c r="P109" s="150"/>
      <c r="S109" s="145"/>
    </row>
    <row r="110" spans="1:19" s="4" customFormat="1" ht="15.95" hidden="1" customHeight="1">
      <c r="A110" s="3"/>
      <c r="B110" s="4" t="s">
        <v>268</v>
      </c>
      <c r="C110" s="145"/>
      <c r="D110" s="146">
        <v>1</v>
      </c>
      <c r="E110" s="145" t="s">
        <v>8</v>
      </c>
      <c r="F110" s="146">
        <v>1</v>
      </c>
      <c r="G110" s="146" t="s">
        <v>8</v>
      </c>
      <c r="H110" s="147">
        <v>40.75</v>
      </c>
      <c r="I110" s="146" t="s">
        <v>8</v>
      </c>
      <c r="J110" s="148">
        <v>5.63</v>
      </c>
      <c r="K110" s="146" t="s">
        <v>8</v>
      </c>
      <c r="L110" s="148">
        <v>0.5</v>
      </c>
      <c r="M110" s="4" t="s">
        <v>9</v>
      </c>
      <c r="N110" s="149">
        <f t="shared" si="25"/>
        <v>115</v>
      </c>
      <c r="P110" s="150"/>
      <c r="S110" s="145"/>
    </row>
    <row r="111" spans="1:19" s="4" customFormat="1" ht="15.95" hidden="1" customHeight="1">
      <c r="A111" s="3"/>
      <c r="B111" s="4" t="s">
        <v>309</v>
      </c>
      <c r="C111" s="145"/>
      <c r="D111" s="146">
        <v>1</v>
      </c>
      <c r="E111" s="145" t="s">
        <v>8</v>
      </c>
      <c r="F111" s="146">
        <v>1</v>
      </c>
      <c r="G111" s="146" t="s">
        <v>8</v>
      </c>
      <c r="H111" s="147">
        <v>9.625</v>
      </c>
      <c r="I111" s="146" t="s">
        <v>8</v>
      </c>
      <c r="J111" s="148">
        <v>13.63</v>
      </c>
      <c r="K111" s="146" t="s">
        <v>8</v>
      </c>
      <c r="L111" s="148">
        <v>0.5</v>
      </c>
      <c r="M111" s="4" t="s">
        <v>9</v>
      </c>
      <c r="N111" s="149">
        <f t="shared" si="25"/>
        <v>66</v>
      </c>
      <c r="P111" s="150"/>
      <c r="S111" s="145"/>
    </row>
    <row r="112" spans="1:19" s="4" customFormat="1" ht="15.95" hidden="1" customHeight="1">
      <c r="A112" s="3"/>
      <c r="B112" s="4" t="s">
        <v>288</v>
      </c>
      <c r="C112" s="145"/>
      <c r="D112" s="146">
        <v>1</v>
      </c>
      <c r="E112" s="145" t="s">
        <v>8</v>
      </c>
      <c r="F112" s="146">
        <v>1</v>
      </c>
      <c r="G112" s="146" t="s">
        <v>8</v>
      </c>
      <c r="H112" s="147">
        <v>9.625</v>
      </c>
      <c r="I112" s="146" t="s">
        <v>8</v>
      </c>
      <c r="J112" s="148">
        <v>4.63</v>
      </c>
      <c r="K112" s="146" t="s">
        <v>8</v>
      </c>
      <c r="L112" s="148">
        <v>0.5</v>
      </c>
      <c r="M112" s="4" t="s">
        <v>9</v>
      </c>
      <c r="N112" s="149">
        <f t="shared" si="25"/>
        <v>22</v>
      </c>
      <c r="P112" s="150"/>
      <c r="S112" s="145"/>
    </row>
    <row r="113" spans="1:19" s="4" customFormat="1" ht="15.95" hidden="1" customHeight="1">
      <c r="A113" s="3"/>
      <c r="B113" s="4" t="s">
        <v>310</v>
      </c>
      <c r="C113" s="145"/>
      <c r="D113" s="146">
        <v>1</v>
      </c>
      <c r="E113" s="145" t="s">
        <v>8</v>
      </c>
      <c r="F113" s="146">
        <v>1</v>
      </c>
      <c r="G113" s="146" t="s">
        <v>8</v>
      </c>
      <c r="H113" s="147">
        <v>9.625</v>
      </c>
      <c r="I113" s="146" t="s">
        <v>8</v>
      </c>
      <c r="J113" s="148">
        <v>5.63</v>
      </c>
      <c r="K113" s="146" t="s">
        <v>8</v>
      </c>
      <c r="L113" s="148">
        <v>0.5</v>
      </c>
      <c r="M113" s="4" t="s">
        <v>9</v>
      </c>
      <c r="N113" s="149">
        <f t="shared" si="25"/>
        <v>27</v>
      </c>
      <c r="P113" s="150"/>
      <c r="S113" s="145"/>
    </row>
    <row r="114" spans="1:19" s="4" customFormat="1" ht="15.95" hidden="1" customHeight="1">
      <c r="A114" s="3"/>
      <c r="B114" s="4" t="s">
        <v>314</v>
      </c>
      <c r="C114" s="145"/>
      <c r="D114" s="146">
        <v>1</v>
      </c>
      <c r="E114" s="145" t="s">
        <v>8</v>
      </c>
      <c r="F114" s="146">
        <v>1</v>
      </c>
      <c r="G114" s="146" t="s">
        <v>8</v>
      </c>
      <c r="H114" s="147">
        <v>73.63</v>
      </c>
      <c r="I114" s="146" t="s">
        <v>8</v>
      </c>
      <c r="J114" s="148">
        <v>2.25</v>
      </c>
      <c r="K114" s="146" t="s">
        <v>8</v>
      </c>
      <c r="L114" s="148">
        <v>0.5</v>
      </c>
      <c r="M114" s="4" t="s">
        <v>9</v>
      </c>
      <c r="N114" s="149">
        <f t="shared" si="25"/>
        <v>83</v>
      </c>
      <c r="P114" s="150"/>
      <c r="S114" s="145"/>
    </row>
    <row r="115" spans="1:19" s="4" customFormat="1" ht="15.95" hidden="1" customHeight="1">
      <c r="A115" s="3"/>
      <c r="B115" s="4" t="s">
        <v>315</v>
      </c>
      <c r="C115" s="145"/>
      <c r="D115" s="146">
        <v>1</v>
      </c>
      <c r="E115" s="145" t="s">
        <v>8</v>
      </c>
      <c r="F115" s="146">
        <v>1</v>
      </c>
      <c r="G115" s="146" t="s">
        <v>8</v>
      </c>
      <c r="H115" s="147">
        <v>46.75</v>
      </c>
      <c r="I115" s="146" t="s">
        <v>8</v>
      </c>
      <c r="J115" s="148">
        <v>2.25</v>
      </c>
      <c r="K115" s="146" t="s">
        <v>8</v>
      </c>
      <c r="L115" s="148">
        <v>0.5</v>
      </c>
      <c r="M115" s="4" t="s">
        <v>9</v>
      </c>
      <c r="N115" s="149">
        <f t="shared" si="25"/>
        <v>53</v>
      </c>
      <c r="P115" s="150"/>
      <c r="S115" s="145"/>
    </row>
    <row r="116" spans="1:19" s="4" customFormat="1" ht="15.95" hidden="1" customHeight="1">
      <c r="A116" s="3"/>
      <c r="B116" s="4" t="s">
        <v>316</v>
      </c>
      <c r="C116" s="145"/>
      <c r="D116" s="146">
        <v>1</v>
      </c>
      <c r="E116" s="145" t="s">
        <v>8</v>
      </c>
      <c r="F116" s="146">
        <v>1</v>
      </c>
      <c r="G116" s="146" t="s">
        <v>8</v>
      </c>
      <c r="H116" s="147">
        <v>23.75</v>
      </c>
      <c r="I116" s="146" t="s">
        <v>8</v>
      </c>
      <c r="J116" s="148">
        <v>2.25</v>
      </c>
      <c r="K116" s="146" t="s">
        <v>8</v>
      </c>
      <c r="L116" s="148">
        <v>0.5</v>
      </c>
      <c r="M116" s="4" t="s">
        <v>9</v>
      </c>
      <c r="N116" s="149">
        <f t="shared" si="25"/>
        <v>27</v>
      </c>
      <c r="P116" s="150"/>
      <c r="S116" s="145"/>
    </row>
    <row r="117" spans="1:19" ht="15.95" hidden="1" customHeight="1">
      <c r="A117" s="139"/>
      <c r="C117" s="123"/>
      <c r="D117" s="214"/>
      <c r="H117" s="191"/>
      <c r="I117" s="122"/>
      <c r="J117" s="125"/>
      <c r="K117" s="122"/>
      <c r="L117" s="181" t="s">
        <v>10</v>
      </c>
      <c r="M117" s="197"/>
      <c r="N117" s="215">
        <f>SUM(N109:N116)</f>
        <v>661</v>
      </c>
      <c r="O117" s="187"/>
      <c r="P117" s="150"/>
      <c r="S117" s="123"/>
    </row>
    <row r="118" spans="1:19" s="4" customFormat="1" ht="15.95" customHeight="1">
      <c r="A118" s="3"/>
      <c r="B118" s="12"/>
      <c r="C118" s="221">
        <f>N117</f>
        <v>661</v>
      </c>
      <c r="D118" s="221"/>
      <c r="E118" s="222"/>
      <c r="F118" s="6" t="s">
        <v>11</v>
      </c>
      <c r="G118" s="7" t="s">
        <v>12</v>
      </c>
      <c r="H118" s="8">
        <v>1141.25</v>
      </c>
      <c r="I118" s="8"/>
      <c r="J118" s="8"/>
      <c r="K118" s="8"/>
      <c r="L118" s="157" t="s">
        <v>97</v>
      </c>
      <c r="M118" s="157"/>
      <c r="N118" s="10"/>
      <c r="O118" s="11" t="s">
        <v>14</v>
      </c>
      <c r="P118" s="12">
        <f>ROUND(C118*H118/100,0)</f>
        <v>7544</v>
      </c>
      <c r="S118" s="222"/>
    </row>
    <row r="119" spans="1:19" s="4" customFormat="1" ht="15.95" customHeight="1">
      <c r="A119" s="170" t="s">
        <v>94</v>
      </c>
      <c r="B119" s="223" t="s">
        <v>138</v>
      </c>
      <c r="C119" s="223"/>
      <c r="D119" s="223"/>
      <c r="E119" s="223"/>
      <c r="F119" s="223"/>
      <c r="G119" s="223"/>
      <c r="H119" s="223"/>
      <c r="I119" s="223"/>
      <c r="J119" s="223"/>
      <c r="K119" s="223"/>
      <c r="L119" s="223"/>
      <c r="M119" s="223"/>
      <c r="N119" s="223"/>
      <c r="O119" s="224"/>
      <c r="P119" s="12"/>
    </row>
    <row r="120" spans="1:19" s="4" customFormat="1" ht="15.95" hidden="1" customHeight="1">
      <c r="A120" s="3"/>
      <c r="B120" s="4" t="s">
        <v>269</v>
      </c>
      <c r="C120" s="145"/>
      <c r="D120" s="146">
        <v>1</v>
      </c>
      <c r="E120" s="145" t="s">
        <v>8</v>
      </c>
      <c r="F120" s="146">
        <v>3</v>
      </c>
      <c r="G120" s="146" t="s">
        <v>8</v>
      </c>
      <c r="H120" s="147">
        <v>43.75</v>
      </c>
      <c r="I120" s="146" t="s">
        <v>8</v>
      </c>
      <c r="J120" s="148">
        <v>1.5</v>
      </c>
      <c r="K120" s="146"/>
      <c r="L120" s="148"/>
      <c r="M120" s="4" t="s">
        <v>9</v>
      </c>
      <c r="N120" s="149">
        <f t="shared" ref="N120:N124" si="26">ROUND(D120*F120*H120*J120,0)</f>
        <v>197</v>
      </c>
      <c r="P120" s="150"/>
      <c r="S120" s="145"/>
    </row>
    <row r="121" spans="1:19" s="4" customFormat="1" ht="15.95" hidden="1" customHeight="1">
      <c r="A121" s="3"/>
      <c r="B121" s="4" t="s">
        <v>280</v>
      </c>
      <c r="C121" s="145"/>
      <c r="D121" s="146">
        <v>1</v>
      </c>
      <c r="E121" s="145" t="s">
        <v>8</v>
      </c>
      <c r="F121" s="146">
        <v>3</v>
      </c>
      <c r="G121" s="146" t="s">
        <v>8</v>
      </c>
      <c r="H121" s="147">
        <v>12.63</v>
      </c>
      <c r="I121" s="146" t="s">
        <v>8</v>
      </c>
      <c r="J121" s="148">
        <v>1.5</v>
      </c>
      <c r="K121" s="146"/>
      <c r="L121" s="148"/>
      <c r="M121" s="4" t="s">
        <v>9</v>
      </c>
      <c r="N121" s="149">
        <f t="shared" ref="N121:N122" si="27">ROUND(D121*F121*H121*J121,0)</f>
        <v>57</v>
      </c>
      <c r="P121" s="150"/>
      <c r="S121" s="145"/>
    </row>
    <row r="122" spans="1:19" s="4" customFormat="1" ht="15.95" hidden="1" customHeight="1">
      <c r="A122" s="3"/>
      <c r="B122" s="4" t="s">
        <v>298</v>
      </c>
      <c r="C122" s="145"/>
      <c r="D122" s="146">
        <v>1</v>
      </c>
      <c r="E122" s="145" t="s">
        <v>8</v>
      </c>
      <c r="F122" s="146">
        <v>5</v>
      </c>
      <c r="G122" s="146" t="s">
        <v>8</v>
      </c>
      <c r="H122" s="147">
        <v>13.63</v>
      </c>
      <c r="I122" s="146" t="s">
        <v>8</v>
      </c>
      <c r="J122" s="148">
        <v>1.5</v>
      </c>
      <c r="K122" s="146"/>
      <c r="L122" s="148"/>
      <c r="M122" s="4" t="s">
        <v>9</v>
      </c>
      <c r="N122" s="149">
        <f t="shared" si="27"/>
        <v>102</v>
      </c>
      <c r="P122" s="150"/>
      <c r="S122" s="145"/>
    </row>
    <row r="123" spans="1:19" s="4" customFormat="1" ht="15.95" hidden="1" customHeight="1">
      <c r="A123" s="3"/>
      <c r="B123" s="4" t="s">
        <v>282</v>
      </c>
      <c r="C123" s="145"/>
      <c r="D123" s="146">
        <v>1</v>
      </c>
      <c r="E123" s="145" t="s">
        <v>8</v>
      </c>
      <c r="F123" s="146">
        <v>2</v>
      </c>
      <c r="G123" s="146" t="s">
        <v>8</v>
      </c>
      <c r="H123" s="147">
        <v>4.63</v>
      </c>
      <c r="I123" s="146" t="s">
        <v>8</v>
      </c>
      <c r="J123" s="148">
        <v>1.5</v>
      </c>
      <c r="K123" s="146"/>
      <c r="L123" s="148"/>
      <c r="M123" s="4" t="s">
        <v>9</v>
      </c>
      <c r="N123" s="149">
        <f t="shared" si="26"/>
        <v>14</v>
      </c>
      <c r="P123" s="150"/>
      <c r="S123" s="145"/>
    </row>
    <row r="124" spans="1:19" s="4" customFormat="1" ht="15.95" hidden="1" customHeight="1">
      <c r="A124" s="3"/>
      <c r="B124" s="4" t="s">
        <v>271</v>
      </c>
      <c r="C124" s="145"/>
      <c r="D124" s="146">
        <v>2</v>
      </c>
      <c r="E124" s="145" t="s">
        <v>8</v>
      </c>
      <c r="F124" s="146">
        <v>2</v>
      </c>
      <c r="G124" s="146" t="s">
        <v>8</v>
      </c>
      <c r="H124" s="147">
        <v>5.63</v>
      </c>
      <c r="I124" s="146" t="s">
        <v>8</v>
      </c>
      <c r="J124" s="148">
        <v>1.5</v>
      </c>
      <c r="K124" s="146"/>
      <c r="L124" s="148"/>
      <c r="M124" s="4" t="s">
        <v>9</v>
      </c>
      <c r="N124" s="149">
        <f t="shared" si="26"/>
        <v>34</v>
      </c>
      <c r="P124" s="150"/>
      <c r="S124" s="145"/>
    </row>
    <row r="125" spans="1:19" s="4" customFormat="1" ht="15.95" hidden="1" customHeight="1">
      <c r="A125" s="9"/>
      <c r="C125" s="10"/>
      <c r="D125" s="146"/>
      <c r="E125" s="173"/>
      <c r="F125" s="146"/>
      <c r="G125" s="9"/>
      <c r="H125" s="147"/>
      <c r="I125" s="8"/>
      <c r="J125" s="152"/>
      <c r="K125" s="8"/>
      <c r="L125" s="152" t="s">
        <v>10</v>
      </c>
      <c r="M125" s="9"/>
      <c r="N125" s="154">
        <f>SUM(N120:N124)</f>
        <v>404</v>
      </c>
      <c r="O125" s="155"/>
      <c r="P125" s="12"/>
      <c r="S125" s="10"/>
    </row>
    <row r="126" spans="1:19" s="4" customFormat="1" ht="15.95" customHeight="1">
      <c r="A126" s="3"/>
      <c r="B126" s="225"/>
      <c r="C126" s="14">
        <v>370</v>
      </c>
      <c r="D126" s="146" t="s">
        <v>41</v>
      </c>
      <c r="E126" s="14"/>
      <c r="F126" s="146"/>
      <c r="G126" s="225" t="s">
        <v>12</v>
      </c>
      <c r="H126" s="8">
        <v>778.09</v>
      </c>
      <c r="I126" s="8"/>
      <c r="J126" s="148"/>
      <c r="K126" s="8"/>
      <c r="L126" s="9" t="s">
        <v>68</v>
      </c>
      <c r="M126" s="9"/>
      <c r="N126" s="225"/>
      <c r="O126" s="12" t="s">
        <v>14</v>
      </c>
      <c r="P126" s="12">
        <f>(C126*H126/100)</f>
        <v>2878.933</v>
      </c>
      <c r="S126" s="14"/>
    </row>
    <row r="127" spans="1:19" s="4" customFormat="1" ht="36" customHeight="1">
      <c r="A127" s="170" t="s">
        <v>66</v>
      </c>
      <c r="B127" s="223" t="s">
        <v>139</v>
      </c>
      <c r="C127" s="223"/>
      <c r="D127" s="223"/>
      <c r="E127" s="223"/>
      <c r="F127" s="223"/>
      <c r="G127" s="223"/>
      <c r="H127" s="223"/>
      <c r="I127" s="223"/>
      <c r="J127" s="223"/>
      <c r="K127" s="223"/>
      <c r="L127" s="223"/>
      <c r="M127" s="223"/>
      <c r="N127" s="223"/>
      <c r="O127" s="224"/>
      <c r="P127" s="12"/>
    </row>
    <row r="128" spans="1:19" s="4" customFormat="1" ht="15.95" hidden="1" customHeight="1" thickBot="1">
      <c r="A128" s="3"/>
      <c r="B128" s="4" t="s">
        <v>317</v>
      </c>
      <c r="C128" s="226"/>
      <c r="D128" s="146"/>
      <c r="E128" s="145"/>
      <c r="F128" s="146"/>
      <c r="G128" s="146"/>
      <c r="H128" s="147"/>
      <c r="I128" s="146"/>
      <c r="J128" s="148"/>
      <c r="K128" s="146"/>
      <c r="L128" s="148"/>
      <c r="M128" s="4" t="s">
        <v>9</v>
      </c>
      <c r="N128" s="149">
        <f>C126</f>
        <v>370</v>
      </c>
      <c r="O128" s="144"/>
      <c r="P128" s="12"/>
      <c r="S128" s="226"/>
    </row>
    <row r="129" spans="1:19" s="4" customFormat="1" ht="15.95" hidden="1" customHeight="1" thickBot="1">
      <c r="A129" s="9"/>
      <c r="C129" s="10"/>
      <c r="D129" s="146"/>
      <c r="E129" s="173"/>
      <c r="F129" s="146"/>
      <c r="G129" s="9"/>
      <c r="H129" s="147"/>
      <c r="I129" s="8"/>
      <c r="J129" s="152"/>
      <c r="K129" s="8"/>
      <c r="L129" s="152" t="s">
        <v>10</v>
      </c>
      <c r="M129" s="9"/>
      <c r="N129" s="174">
        <f>SUM(N128)</f>
        <v>370</v>
      </c>
      <c r="O129" s="155"/>
      <c r="P129" s="12"/>
      <c r="S129" s="10"/>
    </row>
    <row r="130" spans="1:19" s="4" customFormat="1" ht="15.95" customHeight="1">
      <c r="A130" s="3"/>
      <c r="B130" s="225"/>
      <c r="C130" s="14">
        <f>N129</f>
        <v>370</v>
      </c>
      <c r="D130" s="146" t="s">
        <v>41</v>
      </c>
      <c r="E130" s="14"/>
      <c r="F130" s="146"/>
      <c r="G130" s="225" t="s">
        <v>12</v>
      </c>
      <c r="H130" s="8">
        <v>10.7</v>
      </c>
      <c r="I130" s="8"/>
      <c r="J130" s="148"/>
      <c r="K130" s="8"/>
      <c r="L130" s="9" t="s">
        <v>65</v>
      </c>
      <c r="M130" s="9"/>
      <c r="N130" s="225"/>
      <c r="O130" s="12" t="s">
        <v>14</v>
      </c>
      <c r="P130" s="12">
        <f>(C130*H130)</f>
        <v>3958.9999999999995</v>
      </c>
      <c r="S130" s="14"/>
    </row>
    <row r="131" spans="1:19" s="4" customFormat="1" ht="20.25" customHeight="1">
      <c r="A131" s="1">
        <v>11</v>
      </c>
      <c r="B131" s="171" t="s">
        <v>111</v>
      </c>
      <c r="C131" s="171"/>
      <c r="D131" s="171"/>
      <c r="E131" s="171"/>
      <c r="F131" s="171"/>
      <c r="G131" s="171"/>
      <c r="H131" s="171"/>
      <c r="I131" s="171"/>
      <c r="J131" s="171"/>
      <c r="K131" s="171"/>
      <c r="L131" s="171"/>
      <c r="M131" s="171"/>
      <c r="N131" s="171"/>
      <c r="O131" s="12"/>
      <c r="P131" s="227"/>
      <c r="Q131" s="225"/>
    </row>
    <row r="132" spans="1:19" s="4" customFormat="1" ht="15.95" hidden="1" customHeight="1">
      <c r="A132" s="3"/>
      <c r="B132" s="4" t="s">
        <v>203</v>
      </c>
      <c r="C132" s="226"/>
      <c r="D132" s="146">
        <v>1</v>
      </c>
      <c r="E132" s="145" t="s">
        <v>8</v>
      </c>
      <c r="F132" s="146">
        <v>2</v>
      </c>
      <c r="G132" s="146" t="s">
        <v>8</v>
      </c>
      <c r="H132" s="228">
        <v>1.5</v>
      </c>
      <c r="I132" s="213" t="s">
        <v>8</v>
      </c>
      <c r="J132" s="213">
        <v>1.125</v>
      </c>
      <c r="K132" s="146" t="s">
        <v>8</v>
      </c>
      <c r="L132" s="148">
        <v>8.5</v>
      </c>
      <c r="M132" s="4" t="s">
        <v>9</v>
      </c>
      <c r="N132" s="149">
        <f t="shared" ref="N132:N138" si="28">ROUND(D132*F132*H132*J132*L132,0)</f>
        <v>29</v>
      </c>
      <c r="O132" s="144"/>
      <c r="P132" s="12"/>
      <c r="S132" s="226"/>
    </row>
    <row r="133" spans="1:19" s="4" customFormat="1" ht="15.95" hidden="1" customHeight="1">
      <c r="A133" s="3"/>
      <c r="B133" s="4" t="s">
        <v>203</v>
      </c>
      <c r="C133" s="226"/>
      <c r="D133" s="146">
        <v>1</v>
      </c>
      <c r="E133" s="145" t="s">
        <v>8</v>
      </c>
      <c r="F133" s="146">
        <v>5</v>
      </c>
      <c r="G133" s="146" t="s">
        <v>8</v>
      </c>
      <c r="H133" s="229">
        <v>1.125</v>
      </c>
      <c r="I133" s="146" t="s">
        <v>8</v>
      </c>
      <c r="J133" s="229">
        <v>1.125</v>
      </c>
      <c r="K133" s="146" t="s">
        <v>8</v>
      </c>
      <c r="L133" s="148">
        <v>8.5</v>
      </c>
      <c r="M133" s="4" t="s">
        <v>9</v>
      </c>
      <c r="N133" s="149">
        <f t="shared" si="28"/>
        <v>54</v>
      </c>
      <c r="O133" s="144"/>
      <c r="P133" s="12"/>
      <c r="S133" s="226"/>
    </row>
    <row r="134" spans="1:19" s="4" customFormat="1" ht="15.95" hidden="1" customHeight="1">
      <c r="A134" s="3"/>
      <c r="B134" s="4" t="s">
        <v>87</v>
      </c>
      <c r="C134" s="226"/>
      <c r="D134" s="146">
        <v>2</v>
      </c>
      <c r="E134" s="145" t="s">
        <v>8</v>
      </c>
      <c r="F134" s="146">
        <v>2</v>
      </c>
      <c r="G134" s="146" t="s">
        <v>8</v>
      </c>
      <c r="H134" s="229">
        <v>0.375</v>
      </c>
      <c r="I134" s="146" t="s">
        <v>8</v>
      </c>
      <c r="J134" s="229">
        <v>1.125</v>
      </c>
      <c r="K134" s="146" t="s">
        <v>8</v>
      </c>
      <c r="L134" s="148">
        <v>8.5</v>
      </c>
      <c r="M134" s="4" t="s">
        <v>9</v>
      </c>
      <c r="N134" s="149">
        <f t="shared" ref="N134:N136" si="29">ROUND(D134*F134*H134*J134*L134,0)</f>
        <v>14</v>
      </c>
      <c r="O134" s="144"/>
      <c r="P134" s="12"/>
      <c r="S134" s="226"/>
    </row>
    <row r="135" spans="1:19" s="4" customFormat="1" ht="15.95" hidden="1" customHeight="1">
      <c r="A135" s="3"/>
      <c r="B135" s="4" t="s">
        <v>269</v>
      </c>
      <c r="C135" s="226"/>
      <c r="D135" s="146">
        <v>1</v>
      </c>
      <c r="E135" s="145" t="s">
        <v>8</v>
      </c>
      <c r="F135" s="146">
        <v>2</v>
      </c>
      <c r="G135" s="146" t="s">
        <v>8</v>
      </c>
      <c r="H135" s="229">
        <v>43.375</v>
      </c>
      <c r="I135" s="146" t="s">
        <v>8</v>
      </c>
      <c r="J135" s="229">
        <v>1.125</v>
      </c>
      <c r="K135" s="146" t="s">
        <v>8</v>
      </c>
      <c r="L135" s="148">
        <v>12</v>
      </c>
      <c r="M135" s="4" t="s">
        <v>9</v>
      </c>
      <c r="N135" s="149">
        <f t="shared" si="29"/>
        <v>1171</v>
      </c>
      <c r="O135" s="144"/>
      <c r="P135" s="12"/>
      <c r="S135" s="226"/>
    </row>
    <row r="136" spans="1:19" s="4" customFormat="1" ht="15.95" hidden="1" customHeight="1">
      <c r="A136" s="3"/>
      <c r="B136" s="4" t="s">
        <v>318</v>
      </c>
      <c r="C136" s="226"/>
      <c r="D136" s="146">
        <v>1</v>
      </c>
      <c r="E136" s="145" t="s">
        <v>8</v>
      </c>
      <c r="F136" s="146">
        <v>3</v>
      </c>
      <c r="G136" s="146" t="s">
        <v>8</v>
      </c>
      <c r="H136" s="229">
        <v>12.25</v>
      </c>
      <c r="I136" s="146" t="s">
        <v>8</v>
      </c>
      <c r="J136" s="229">
        <v>1.125</v>
      </c>
      <c r="K136" s="146" t="s">
        <v>8</v>
      </c>
      <c r="L136" s="148">
        <v>12</v>
      </c>
      <c r="M136" s="4" t="s">
        <v>9</v>
      </c>
      <c r="N136" s="149">
        <f t="shared" si="29"/>
        <v>496</v>
      </c>
      <c r="O136" s="144"/>
      <c r="P136" s="12"/>
      <c r="S136" s="226"/>
    </row>
    <row r="137" spans="1:19" s="4" customFormat="1" ht="15.95" hidden="1" customHeight="1">
      <c r="A137" s="3"/>
      <c r="B137" s="4" t="s">
        <v>295</v>
      </c>
      <c r="C137" s="226"/>
      <c r="D137" s="146">
        <v>1</v>
      </c>
      <c r="E137" s="145" t="s">
        <v>8</v>
      </c>
      <c r="F137" s="146">
        <v>5</v>
      </c>
      <c r="G137" s="146" t="s">
        <v>8</v>
      </c>
      <c r="H137" s="229">
        <v>14</v>
      </c>
      <c r="I137" s="146" t="s">
        <v>8</v>
      </c>
      <c r="J137" s="229">
        <v>1.125</v>
      </c>
      <c r="K137" s="146" t="s">
        <v>8</v>
      </c>
      <c r="L137" s="148">
        <v>12</v>
      </c>
      <c r="M137" s="4" t="s">
        <v>9</v>
      </c>
      <c r="N137" s="149">
        <f t="shared" si="28"/>
        <v>945</v>
      </c>
      <c r="O137" s="144"/>
      <c r="P137" s="12"/>
      <c r="S137" s="226"/>
    </row>
    <row r="138" spans="1:19" s="4" customFormat="1" ht="15.95" hidden="1" customHeight="1" thickBot="1">
      <c r="A138" s="3"/>
      <c r="B138" s="4" t="s">
        <v>319</v>
      </c>
      <c r="C138" s="226"/>
      <c r="D138" s="146">
        <v>1</v>
      </c>
      <c r="E138" s="145" t="s">
        <v>8</v>
      </c>
      <c r="F138" s="146">
        <v>2</v>
      </c>
      <c r="G138" s="146" t="s">
        <v>8</v>
      </c>
      <c r="H138" s="230">
        <v>5</v>
      </c>
      <c r="I138" s="146" t="s">
        <v>8</v>
      </c>
      <c r="J138" s="229">
        <v>1.125</v>
      </c>
      <c r="K138" s="146" t="s">
        <v>8</v>
      </c>
      <c r="L138" s="148">
        <v>12</v>
      </c>
      <c r="M138" s="4" t="s">
        <v>9</v>
      </c>
      <c r="N138" s="149">
        <f t="shared" si="28"/>
        <v>135</v>
      </c>
      <c r="O138" s="144"/>
      <c r="P138" s="12"/>
      <c r="S138" s="226"/>
    </row>
    <row r="139" spans="1:19" s="4" customFormat="1" ht="15.95" hidden="1" customHeight="1" thickBot="1">
      <c r="A139" s="9"/>
      <c r="C139" s="10"/>
      <c r="D139" s="146"/>
      <c r="E139" s="173"/>
      <c r="F139" s="146"/>
      <c r="G139" s="9"/>
      <c r="H139" s="230"/>
      <c r="I139" s="8"/>
      <c r="J139" s="152"/>
      <c r="K139" s="8"/>
      <c r="L139" s="152" t="s">
        <v>10</v>
      </c>
      <c r="M139" s="9"/>
      <c r="N139" s="174">
        <f>SUM(N132:N138)</f>
        <v>2844</v>
      </c>
      <c r="O139" s="155"/>
      <c r="P139" s="12"/>
      <c r="S139" s="10"/>
    </row>
    <row r="140" spans="1:19" ht="15.95" hidden="1" customHeight="1">
      <c r="A140" s="139"/>
      <c r="B140" s="182" t="s">
        <v>29</v>
      </c>
      <c r="C140" s="123"/>
      <c r="E140" s="126"/>
      <c r="G140" s="119"/>
      <c r="H140" s="191"/>
      <c r="I140" s="166"/>
      <c r="J140" s="125"/>
      <c r="K140" s="119"/>
      <c r="L140" s="125"/>
      <c r="M140" s="184"/>
      <c r="N140" s="184"/>
      <c r="O140" s="126"/>
      <c r="Q140" s="184"/>
      <c r="S140" s="123"/>
    </row>
    <row r="141" spans="1:19" ht="15.95" hidden="1" customHeight="1">
      <c r="A141" s="139"/>
      <c r="B141" s="120" t="s">
        <v>214</v>
      </c>
      <c r="C141" s="123"/>
      <c r="D141" s="122">
        <v>1</v>
      </c>
      <c r="E141" s="123" t="s">
        <v>8</v>
      </c>
      <c r="F141" s="122">
        <v>3</v>
      </c>
      <c r="G141" s="122" t="s">
        <v>8</v>
      </c>
      <c r="H141" s="185">
        <v>4</v>
      </c>
      <c r="I141" s="122" t="s">
        <v>8</v>
      </c>
      <c r="J141" s="186">
        <v>1.125</v>
      </c>
      <c r="K141" s="146" t="s">
        <v>8</v>
      </c>
      <c r="L141" s="148">
        <v>7</v>
      </c>
      <c r="M141" s="4" t="s">
        <v>9</v>
      </c>
      <c r="N141" s="149">
        <f t="shared" ref="N141:N146" si="30">ROUND(D141*F141*H141*J141*L141,0)</f>
        <v>95</v>
      </c>
      <c r="O141" s="187"/>
      <c r="P141" s="188"/>
      <c r="S141" s="123"/>
    </row>
    <row r="142" spans="1:19" ht="15.95" hidden="1" customHeight="1">
      <c r="A142" s="139"/>
      <c r="B142" s="120" t="s">
        <v>31</v>
      </c>
      <c r="C142" s="123"/>
      <c r="D142" s="122">
        <v>1</v>
      </c>
      <c r="E142" s="123" t="s">
        <v>8</v>
      </c>
      <c r="F142" s="122">
        <v>9</v>
      </c>
      <c r="G142" s="122" t="s">
        <v>8</v>
      </c>
      <c r="H142" s="185">
        <v>4</v>
      </c>
      <c r="I142" s="122" t="s">
        <v>8</v>
      </c>
      <c r="J142" s="186">
        <v>1.125</v>
      </c>
      <c r="K142" s="146" t="s">
        <v>8</v>
      </c>
      <c r="L142" s="148">
        <v>4</v>
      </c>
      <c r="M142" s="4" t="s">
        <v>9</v>
      </c>
      <c r="N142" s="149">
        <f t="shared" si="30"/>
        <v>162</v>
      </c>
      <c r="O142" s="187"/>
      <c r="P142" s="188"/>
      <c r="S142" s="123"/>
    </row>
    <row r="143" spans="1:19" ht="15.95" hidden="1" customHeight="1">
      <c r="A143" s="139"/>
      <c r="B143" s="120" t="s">
        <v>320</v>
      </c>
      <c r="C143" s="123"/>
      <c r="D143" s="122">
        <v>1</v>
      </c>
      <c r="E143" s="123" t="s">
        <v>8</v>
      </c>
      <c r="F143" s="122">
        <v>1</v>
      </c>
      <c r="G143" s="122" t="s">
        <v>8</v>
      </c>
      <c r="H143" s="185">
        <v>3</v>
      </c>
      <c r="I143" s="122" t="s">
        <v>8</v>
      </c>
      <c r="J143" s="186">
        <v>1.125</v>
      </c>
      <c r="K143" s="146" t="s">
        <v>8</v>
      </c>
      <c r="L143" s="148">
        <v>7</v>
      </c>
      <c r="M143" s="4" t="s">
        <v>9</v>
      </c>
      <c r="N143" s="149">
        <f t="shared" ref="N143:N144" si="31">ROUND(D143*F143*H143*J143*L143,0)</f>
        <v>24</v>
      </c>
      <c r="O143" s="187"/>
      <c r="P143" s="188"/>
      <c r="S143" s="123"/>
    </row>
    <row r="144" spans="1:19" ht="15.95" hidden="1" customHeight="1">
      <c r="A144" s="139"/>
      <c r="B144" s="120" t="s">
        <v>321</v>
      </c>
      <c r="C144" s="123"/>
      <c r="D144" s="122">
        <v>1</v>
      </c>
      <c r="E144" s="123" t="s">
        <v>8</v>
      </c>
      <c r="F144" s="122">
        <v>2</v>
      </c>
      <c r="G144" s="122" t="s">
        <v>8</v>
      </c>
      <c r="H144" s="185">
        <v>3</v>
      </c>
      <c r="I144" s="122" t="s">
        <v>8</v>
      </c>
      <c r="J144" s="186">
        <v>1.125</v>
      </c>
      <c r="K144" s="146" t="s">
        <v>8</v>
      </c>
      <c r="L144" s="148">
        <v>2</v>
      </c>
      <c r="M144" s="4" t="s">
        <v>9</v>
      </c>
      <c r="N144" s="149">
        <f t="shared" si="31"/>
        <v>14</v>
      </c>
      <c r="O144" s="187"/>
      <c r="P144" s="188"/>
      <c r="S144" s="123"/>
    </row>
    <row r="145" spans="1:24" ht="15.95" hidden="1" customHeight="1">
      <c r="A145" s="139"/>
      <c r="B145" s="120" t="s">
        <v>225</v>
      </c>
      <c r="C145" s="123"/>
      <c r="D145" s="122">
        <v>1</v>
      </c>
      <c r="E145" s="123" t="s">
        <v>8</v>
      </c>
      <c r="F145" s="122">
        <v>12</v>
      </c>
      <c r="G145" s="122" t="s">
        <v>8</v>
      </c>
      <c r="H145" s="185">
        <v>5.5</v>
      </c>
      <c r="I145" s="122" t="s">
        <v>8</v>
      </c>
      <c r="J145" s="186">
        <v>1.125</v>
      </c>
      <c r="K145" s="146" t="s">
        <v>8</v>
      </c>
      <c r="L145" s="148">
        <v>0.75</v>
      </c>
      <c r="M145" s="4" t="s">
        <v>9</v>
      </c>
      <c r="N145" s="149">
        <f t="shared" si="30"/>
        <v>56</v>
      </c>
      <c r="O145" s="187"/>
      <c r="P145" s="188"/>
      <c r="S145" s="123"/>
    </row>
    <row r="146" spans="1:24" ht="15.95" hidden="1" customHeight="1">
      <c r="A146" s="139"/>
      <c r="B146" s="120" t="s">
        <v>322</v>
      </c>
      <c r="C146" s="123"/>
      <c r="D146" s="122">
        <v>2</v>
      </c>
      <c r="E146" s="123" t="s">
        <v>8</v>
      </c>
      <c r="F146" s="122">
        <v>2</v>
      </c>
      <c r="G146" s="122" t="s">
        <v>8</v>
      </c>
      <c r="H146" s="185">
        <v>2.5</v>
      </c>
      <c r="I146" s="122" t="s">
        <v>8</v>
      </c>
      <c r="J146" s="186">
        <v>1.125</v>
      </c>
      <c r="K146" s="146" t="s">
        <v>8</v>
      </c>
      <c r="L146" s="148">
        <v>0.5</v>
      </c>
      <c r="M146" s="4" t="s">
        <v>9</v>
      </c>
      <c r="N146" s="149">
        <f t="shared" si="30"/>
        <v>6</v>
      </c>
      <c r="O146" s="187"/>
      <c r="P146" s="188"/>
      <c r="S146" s="123"/>
    </row>
    <row r="147" spans="1:24" ht="15.95" hidden="1" customHeight="1" thickBot="1">
      <c r="A147" s="139"/>
      <c r="B147" s="120" t="s">
        <v>45</v>
      </c>
      <c r="C147" s="123"/>
      <c r="D147" s="122">
        <v>2</v>
      </c>
      <c r="E147" s="123" t="s">
        <v>8</v>
      </c>
      <c r="F147" s="122">
        <v>2</v>
      </c>
      <c r="G147" s="122" t="s">
        <v>8</v>
      </c>
      <c r="H147" s="185">
        <v>0.75</v>
      </c>
      <c r="I147" s="122" t="s">
        <v>8</v>
      </c>
      <c r="J147" s="186">
        <v>1.125</v>
      </c>
      <c r="K147" s="146" t="s">
        <v>8</v>
      </c>
      <c r="L147" s="148">
        <v>1.5</v>
      </c>
      <c r="M147" s="4" t="s">
        <v>9</v>
      </c>
      <c r="N147" s="149">
        <f t="shared" ref="N147" si="32">ROUND(D147*F147*H147*J147*L147,0)</f>
        <v>5</v>
      </c>
      <c r="O147" s="187"/>
      <c r="P147" s="188"/>
      <c r="S147" s="123"/>
    </row>
    <row r="148" spans="1:24" ht="15.95" hidden="1" customHeight="1" thickBot="1">
      <c r="A148" s="139"/>
      <c r="B148" s="122"/>
      <c r="C148" s="120"/>
      <c r="E148" s="126"/>
      <c r="G148" s="119"/>
      <c r="H148" s="191"/>
      <c r="I148" s="166"/>
      <c r="J148" s="125"/>
      <c r="K148" s="119"/>
      <c r="L148" s="181" t="s">
        <v>10</v>
      </c>
      <c r="M148" s="120" t="s">
        <v>9</v>
      </c>
      <c r="N148" s="231">
        <f>SUM(N141:N147)</f>
        <v>362</v>
      </c>
      <c r="O148" s="126"/>
      <c r="P148" s="192"/>
      <c r="Q148" s="184"/>
      <c r="S148" s="120"/>
    </row>
    <row r="149" spans="1:24" ht="15.95" hidden="1" customHeight="1">
      <c r="A149" s="139"/>
      <c r="B149" s="182" t="s">
        <v>37</v>
      </c>
      <c r="C149" s="123"/>
      <c r="E149" s="126"/>
      <c r="G149" s="119"/>
      <c r="H149" s="191"/>
      <c r="I149" s="166"/>
      <c r="J149" s="125"/>
      <c r="K149" s="166"/>
      <c r="L149" s="119"/>
      <c r="M149" s="119"/>
      <c r="N149" s="184"/>
      <c r="O149" s="193"/>
      <c r="P149" s="192"/>
      <c r="Q149" s="184"/>
      <c r="S149" s="123"/>
    </row>
    <row r="150" spans="1:24" ht="15.95" hidden="1" customHeight="1">
      <c r="A150" s="139"/>
      <c r="C150" s="182"/>
      <c r="D150" s="194">
        <f>N139</f>
        <v>2844</v>
      </c>
      <c r="E150" s="194"/>
      <c r="F150" s="194"/>
      <c r="G150" s="119" t="s">
        <v>38</v>
      </c>
      <c r="H150" s="195">
        <f>N148</f>
        <v>362</v>
      </c>
      <c r="I150" s="181" t="s">
        <v>9</v>
      </c>
      <c r="J150" s="196">
        <f>D150-H150</f>
        <v>2482</v>
      </c>
      <c r="K150" s="196"/>
      <c r="L150" s="197"/>
      <c r="M150" s="119"/>
      <c r="N150" s="198"/>
      <c r="O150" s="126"/>
      <c r="P150" s="192"/>
      <c r="Q150" s="184"/>
      <c r="S150" s="182"/>
    </row>
    <row r="151" spans="1:24" s="4" customFormat="1" ht="15.95" customHeight="1">
      <c r="A151" s="3"/>
      <c r="C151" s="115">
        <v>2483</v>
      </c>
      <c r="D151" s="115"/>
      <c r="E151" s="115"/>
      <c r="F151" s="146" t="s">
        <v>11</v>
      </c>
      <c r="G151" s="7" t="s">
        <v>12</v>
      </c>
      <c r="H151" s="175">
        <v>12674.36</v>
      </c>
      <c r="I151" s="175"/>
      <c r="J151" s="175"/>
      <c r="K151" s="175"/>
      <c r="L151" s="157" t="s">
        <v>97</v>
      </c>
      <c r="M151" s="157"/>
      <c r="N151" s="176"/>
      <c r="O151" s="12" t="s">
        <v>14</v>
      </c>
      <c r="P151" s="12">
        <f>ROUND(C151*H151/100,0)</f>
        <v>314704</v>
      </c>
      <c r="S151" s="14"/>
    </row>
    <row r="152" spans="1:24" s="4" customFormat="1" ht="37.5" customHeight="1">
      <c r="A152" s="170" t="s">
        <v>169</v>
      </c>
      <c r="B152" s="171" t="s">
        <v>142</v>
      </c>
      <c r="C152" s="171"/>
      <c r="D152" s="171"/>
      <c r="E152" s="171"/>
      <c r="F152" s="171"/>
      <c r="G152" s="171"/>
      <c r="H152" s="171"/>
      <c r="I152" s="171"/>
      <c r="J152" s="171"/>
      <c r="K152" s="171"/>
      <c r="L152" s="171"/>
      <c r="M152" s="171"/>
      <c r="N152" s="171"/>
      <c r="O152" s="171"/>
      <c r="P152" s="12"/>
      <c r="Q152" s="225"/>
      <c r="R152" s="225"/>
      <c r="S152" s="225"/>
      <c r="T152" s="225"/>
      <c r="U152" s="225"/>
      <c r="V152" s="225"/>
      <c r="W152" s="225"/>
      <c r="X152" s="225"/>
    </row>
    <row r="153" spans="1:24" s="4" customFormat="1" ht="15.95" customHeight="1">
      <c r="A153" s="3"/>
      <c r="C153" s="226"/>
      <c r="D153" s="146"/>
      <c r="E153" s="145"/>
      <c r="F153" s="146"/>
      <c r="G153" s="146"/>
      <c r="H153" s="147"/>
      <c r="I153" s="146"/>
      <c r="J153" s="148"/>
      <c r="K153" s="146"/>
      <c r="L153" s="148"/>
      <c r="N153" s="149"/>
      <c r="O153" s="155"/>
      <c r="P153" s="150"/>
      <c r="S153" s="226"/>
    </row>
    <row r="154" spans="1:24" s="4" customFormat="1" ht="15.95" hidden="1" customHeight="1" thickBot="1">
      <c r="A154" s="3"/>
      <c r="B154" s="4" t="s">
        <v>233</v>
      </c>
      <c r="C154" s="226"/>
      <c r="D154" s="146">
        <v>1</v>
      </c>
      <c r="E154" s="145" t="s">
        <v>8</v>
      </c>
      <c r="F154" s="146">
        <v>3</v>
      </c>
      <c r="G154" s="146" t="s">
        <v>8</v>
      </c>
      <c r="H154" s="147">
        <v>18</v>
      </c>
      <c r="I154" s="146"/>
      <c r="J154" s="148"/>
      <c r="K154" s="146"/>
      <c r="L154" s="148"/>
      <c r="M154" s="4" t="s">
        <v>9</v>
      </c>
      <c r="N154" s="149">
        <f>ROUND(D154*F154*H154,0)</f>
        <v>54</v>
      </c>
      <c r="O154" s="155"/>
      <c r="P154" s="150"/>
      <c r="S154" s="226"/>
    </row>
    <row r="155" spans="1:24" s="4" customFormat="1" ht="15.95" hidden="1" customHeight="1" thickBot="1">
      <c r="A155" s="3"/>
      <c r="C155" s="227"/>
      <c r="D155" s="9"/>
      <c r="E155" s="145"/>
      <c r="F155" s="146"/>
      <c r="G155" s="146"/>
      <c r="H155" s="232"/>
      <c r="I155" s="233"/>
      <c r="J155" s="152"/>
      <c r="K155" s="233"/>
      <c r="L155" s="9" t="s">
        <v>10</v>
      </c>
      <c r="M155" s="233"/>
      <c r="N155" s="174">
        <f>SUM(N154:N154)</f>
        <v>54</v>
      </c>
      <c r="O155" s="12"/>
      <c r="P155" s="12"/>
      <c r="S155" s="227"/>
    </row>
    <row r="156" spans="1:24" s="4" customFormat="1" ht="15.95" customHeight="1">
      <c r="A156" s="3"/>
      <c r="B156" s="225" t="s">
        <v>124</v>
      </c>
      <c r="C156" s="2">
        <v>71</v>
      </c>
      <c r="D156" s="234" t="s">
        <v>105</v>
      </c>
      <c r="E156" s="157"/>
      <c r="F156" s="233"/>
      <c r="G156" s="7" t="s">
        <v>12</v>
      </c>
      <c r="H156" s="175">
        <v>228.9</v>
      </c>
      <c r="I156" s="175"/>
      <c r="J156" s="175"/>
      <c r="K156" s="8"/>
      <c r="L156" s="234" t="s">
        <v>106</v>
      </c>
      <c r="M156" s="157"/>
      <c r="O156" s="12" t="s">
        <v>14</v>
      </c>
      <c r="P156" s="12">
        <f>ROUND(C156*H156,0)</f>
        <v>16252</v>
      </c>
      <c r="S156" s="2"/>
    </row>
    <row r="157" spans="1:24" s="4" customFormat="1" ht="15.95" customHeight="1">
      <c r="A157" s="3"/>
      <c r="C157" s="226"/>
      <c r="D157" s="146"/>
      <c r="E157" s="145"/>
      <c r="F157" s="146"/>
      <c r="G157" s="146"/>
      <c r="H157" s="147"/>
      <c r="I157" s="146"/>
      <c r="J157" s="148"/>
      <c r="K157" s="146"/>
      <c r="L157" s="148"/>
      <c r="N157" s="149"/>
      <c r="O157" s="155"/>
      <c r="P157" s="150"/>
      <c r="S157" s="226"/>
    </row>
    <row r="158" spans="1:24" s="4" customFormat="1" ht="15.95" hidden="1" customHeight="1">
      <c r="A158" s="3"/>
      <c r="B158" s="4" t="s">
        <v>31</v>
      </c>
      <c r="C158" s="226"/>
      <c r="D158" s="146">
        <v>9</v>
      </c>
      <c r="E158" s="145" t="s">
        <v>8</v>
      </c>
      <c r="F158" s="146">
        <v>6</v>
      </c>
      <c r="G158" s="146" t="s">
        <v>8</v>
      </c>
      <c r="H158" s="147">
        <v>3.67</v>
      </c>
      <c r="I158" s="146"/>
      <c r="J158" s="148"/>
      <c r="K158" s="146"/>
      <c r="L158" s="148"/>
      <c r="M158" s="4" t="s">
        <v>9</v>
      </c>
      <c r="N158" s="149">
        <f>ROUND(D158*F158*H158,0)</f>
        <v>198</v>
      </c>
      <c r="O158" s="155"/>
      <c r="P158" s="150"/>
      <c r="S158" s="226"/>
    </row>
    <row r="159" spans="1:24" s="4" customFormat="1" ht="15.95" hidden="1" customHeight="1">
      <c r="A159" s="3"/>
      <c r="B159" s="4" t="s">
        <v>31</v>
      </c>
      <c r="C159" s="226"/>
      <c r="D159" s="146">
        <v>9</v>
      </c>
      <c r="E159" s="145" t="s">
        <v>8</v>
      </c>
      <c r="F159" s="146">
        <v>2</v>
      </c>
      <c r="G159" s="146" t="s">
        <v>8</v>
      </c>
      <c r="H159" s="147">
        <v>4</v>
      </c>
      <c r="I159" s="146"/>
      <c r="J159" s="148"/>
      <c r="K159" s="146"/>
      <c r="L159" s="148"/>
      <c r="M159" s="4" t="s">
        <v>9</v>
      </c>
      <c r="N159" s="149">
        <f>ROUND(D159*F159*H159,0)</f>
        <v>72</v>
      </c>
      <c r="O159" s="155"/>
      <c r="P159" s="150"/>
      <c r="S159" s="226"/>
    </row>
    <row r="160" spans="1:24" s="4" customFormat="1" ht="15.95" hidden="1" customHeight="1">
      <c r="A160" s="3"/>
      <c r="B160" s="4" t="s">
        <v>323</v>
      </c>
      <c r="C160" s="226"/>
      <c r="D160" s="146">
        <v>2</v>
      </c>
      <c r="E160" s="145" t="s">
        <v>8</v>
      </c>
      <c r="F160" s="146">
        <v>4</v>
      </c>
      <c r="G160" s="146" t="s">
        <v>8</v>
      </c>
      <c r="H160" s="147">
        <v>1.67</v>
      </c>
      <c r="I160" s="146"/>
      <c r="J160" s="148"/>
      <c r="K160" s="146"/>
      <c r="L160" s="148"/>
      <c r="M160" s="4" t="s">
        <v>9</v>
      </c>
      <c r="N160" s="149">
        <f>ROUND(D160*F160*H160,0)</f>
        <v>13</v>
      </c>
      <c r="O160" s="155"/>
      <c r="P160" s="150"/>
      <c r="S160" s="226"/>
    </row>
    <row r="161" spans="1:19" s="4" customFormat="1" ht="15.95" hidden="1" customHeight="1" thickBot="1">
      <c r="A161" s="3"/>
      <c r="B161" s="4" t="s">
        <v>323</v>
      </c>
      <c r="C161" s="226"/>
      <c r="D161" s="146">
        <v>2</v>
      </c>
      <c r="E161" s="145" t="s">
        <v>8</v>
      </c>
      <c r="F161" s="146">
        <v>2</v>
      </c>
      <c r="G161" s="146" t="s">
        <v>8</v>
      </c>
      <c r="H161" s="147">
        <v>3</v>
      </c>
      <c r="I161" s="146"/>
      <c r="J161" s="148"/>
      <c r="K161" s="146"/>
      <c r="L161" s="148"/>
      <c r="M161" s="4" t="s">
        <v>9</v>
      </c>
      <c r="N161" s="149">
        <f>ROUND(D161*F161*H161,0)</f>
        <v>12</v>
      </c>
      <c r="O161" s="155"/>
      <c r="P161" s="150"/>
      <c r="S161" s="226"/>
    </row>
    <row r="162" spans="1:19" s="4" customFormat="1" ht="15.95" hidden="1" customHeight="1" thickBot="1">
      <c r="A162" s="3"/>
      <c r="C162" s="227"/>
      <c r="D162" s="9"/>
      <c r="E162" s="145"/>
      <c r="F162" s="146"/>
      <c r="G162" s="146"/>
      <c r="H162" s="232"/>
      <c r="I162" s="233"/>
      <c r="J162" s="152"/>
      <c r="K162" s="233"/>
      <c r="L162" s="9" t="s">
        <v>10</v>
      </c>
      <c r="M162" s="233"/>
      <c r="N162" s="174">
        <f>SUM(N158:N161)</f>
        <v>295</v>
      </c>
      <c r="O162" s="12"/>
      <c r="P162" s="12"/>
      <c r="S162" s="227"/>
    </row>
    <row r="163" spans="1:19" s="4" customFormat="1" ht="21.75" customHeight="1">
      <c r="A163" s="3"/>
      <c r="B163" s="225" t="s">
        <v>31</v>
      </c>
      <c r="C163" s="2">
        <f>N162</f>
        <v>295</v>
      </c>
      <c r="D163" s="234" t="s">
        <v>105</v>
      </c>
      <c r="E163" s="157"/>
      <c r="F163" s="233"/>
      <c r="G163" s="7" t="s">
        <v>12</v>
      </c>
      <c r="H163" s="175">
        <v>240.5</v>
      </c>
      <c r="I163" s="175"/>
      <c r="J163" s="175"/>
      <c r="K163" s="8"/>
      <c r="L163" s="234" t="s">
        <v>106</v>
      </c>
      <c r="M163" s="157"/>
      <c r="O163" s="12" t="s">
        <v>14</v>
      </c>
      <c r="P163" s="12">
        <f>ROUND(C163*H163,0)</f>
        <v>70948</v>
      </c>
      <c r="S163" s="2"/>
    </row>
    <row r="164" spans="1:19" ht="33" customHeight="1">
      <c r="A164" s="235">
        <v>13</v>
      </c>
      <c r="B164" s="171" t="s">
        <v>164</v>
      </c>
      <c r="C164" s="171"/>
      <c r="D164" s="171"/>
      <c r="E164" s="171"/>
      <c r="F164" s="171"/>
      <c r="G164" s="171"/>
      <c r="H164" s="171"/>
      <c r="I164" s="171"/>
      <c r="J164" s="171"/>
      <c r="K164" s="171"/>
      <c r="L164" s="171"/>
      <c r="M164" s="171"/>
      <c r="N164" s="171"/>
      <c r="O164" s="126"/>
      <c r="P164" s="192"/>
      <c r="Q164" s="184"/>
      <c r="S164" s="120"/>
    </row>
    <row r="165" spans="1:19" ht="15.95" hidden="1" customHeight="1">
      <c r="A165" s="139"/>
      <c r="B165" s="120" t="s">
        <v>327</v>
      </c>
      <c r="C165" s="236"/>
      <c r="D165" s="122">
        <v>1</v>
      </c>
      <c r="E165" s="123" t="s">
        <v>8</v>
      </c>
      <c r="F165" s="122">
        <v>9</v>
      </c>
      <c r="G165" s="122" t="s">
        <v>8</v>
      </c>
      <c r="H165" s="191">
        <v>3</v>
      </c>
      <c r="I165" s="122" t="s">
        <v>8</v>
      </c>
      <c r="J165" s="125">
        <v>1.1299999999999999</v>
      </c>
      <c r="K165" s="146" t="s">
        <v>8</v>
      </c>
      <c r="L165" s="148">
        <v>3.6</v>
      </c>
      <c r="M165" s="4" t="s">
        <v>9</v>
      </c>
      <c r="N165" s="149">
        <f t="shared" ref="N165" si="33">ROUND(D165*F165*H165*J165*L165,0)</f>
        <v>110</v>
      </c>
      <c r="O165" s="141"/>
      <c r="S165" s="236"/>
    </row>
    <row r="166" spans="1:19" ht="15.95" hidden="1" customHeight="1" thickBot="1">
      <c r="A166" s="139"/>
      <c r="B166" s="120" t="s">
        <v>323</v>
      </c>
      <c r="C166" s="236"/>
      <c r="D166" s="122">
        <v>1</v>
      </c>
      <c r="E166" s="123" t="s">
        <v>8</v>
      </c>
      <c r="F166" s="122">
        <v>2</v>
      </c>
      <c r="G166" s="122" t="s">
        <v>8</v>
      </c>
      <c r="H166" s="191">
        <v>2</v>
      </c>
      <c r="I166" s="122" t="s">
        <v>8</v>
      </c>
      <c r="J166" s="125">
        <v>1.1299999999999999</v>
      </c>
      <c r="K166" s="146" t="s">
        <v>8</v>
      </c>
      <c r="L166" s="148">
        <v>1.6</v>
      </c>
      <c r="M166" s="4" t="s">
        <v>9</v>
      </c>
      <c r="N166" s="149">
        <f t="shared" ref="N166" si="34">ROUND(D166*F166*H166*J166*L166,0)</f>
        <v>7</v>
      </c>
      <c r="O166" s="141"/>
      <c r="S166" s="236"/>
    </row>
    <row r="167" spans="1:19" ht="15.95" hidden="1" customHeight="1" thickBot="1">
      <c r="E167" s="202"/>
      <c r="G167" s="119"/>
      <c r="H167" s="191"/>
      <c r="I167" s="166"/>
      <c r="J167" s="181"/>
      <c r="K167" s="166"/>
      <c r="L167" s="181" t="s">
        <v>10</v>
      </c>
      <c r="M167" s="119"/>
      <c r="N167" s="231">
        <f>SUM(N165:N166)</f>
        <v>117</v>
      </c>
      <c r="O167" s="187"/>
    </row>
    <row r="168" spans="1:19" ht="15.95" customHeight="1">
      <c r="A168" s="139"/>
      <c r="C168" s="162">
        <f>N167</f>
        <v>117</v>
      </c>
      <c r="D168" s="162"/>
      <c r="E168" s="162"/>
      <c r="F168" s="119" t="s">
        <v>41</v>
      </c>
      <c r="G168" s="165" t="s">
        <v>12</v>
      </c>
      <c r="H168" s="199">
        <v>180.5</v>
      </c>
      <c r="I168" s="199"/>
      <c r="J168" s="199"/>
      <c r="K168" s="199"/>
      <c r="L168" s="167" t="s">
        <v>65</v>
      </c>
      <c r="M168" s="167"/>
      <c r="N168" s="237"/>
      <c r="O168" s="126" t="s">
        <v>14</v>
      </c>
      <c r="P168" s="126">
        <f>ROUND(C168*H168,0)</f>
        <v>21119</v>
      </c>
      <c r="S168" s="169"/>
    </row>
    <row r="169" spans="1:19" s="4" customFormat="1" ht="15.95" customHeight="1">
      <c r="A169" s="3">
        <v>14</v>
      </c>
      <c r="B169" s="218" t="s">
        <v>70</v>
      </c>
      <c r="C169" s="218"/>
      <c r="D169" s="218"/>
      <c r="E169" s="218"/>
      <c r="F169" s="218"/>
      <c r="G169" s="218"/>
      <c r="H169" s="218"/>
      <c r="I169" s="218"/>
      <c r="J169" s="218"/>
      <c r="K169" s="218"/>
      <c r="L169" s="218"/>
      <c r="M169" s="218"/>
      <c r="N169" s="218"/>
      <c r="O169" s="200"/>
      <c r="P169" s="12"/>
    </row>
    <row r="170" spans="1:19" ht="15.95" hidden="1" customHeight="1">
      <c r="A170" s="139"/>
      <c r="B170" s="238" t="s">
        <v>258</v>
      </c>
      <c r="C170" s="236"/>
      <c r="D170" s="122">
        <v>2</v>
      </c>
      <c r="E170" s="123" t="s">
        <v>8</v>
      </c>
      <c r="F170" s="122">
        <v>2</v>
      </c>
      <c r="G170" s="122" t="s">
        <v>17</v>
      </c>
      <c r="H170" s="191">
        <v>20</v>
      </c>
      <c r="I170" s="122" t="s">
        <v>18</v>
      </c>
      <c r="J170" s="125">
        <v>14</v>
      </c>
      <c r="K170" s="122" t="s">
        <v>19</v>
      </c>
      <c r="L170" s="125">
        <v>12</v>
      </c>
      <c r="M170" s="120" t="s">
        <v>9</v>
      </c>
      <c r="N170" s="239">
        <f t="shared" ref="N170:N174" si="35">ROUND(D170*F170*(H170+J170)*L170,0)</f>
        <v>1632</v>
      </c>
      <c r="O170" s="141"/>
      <c r="S170" s="236"/>
    </row>
    <row r="171" spans="1:19" ht="15.95" hidden="1" customHeight="1">
      <c r="A171" s="139"/>
      <c r="B171" s="238" t="s">
        <v>324</v>
      </c>
      <c r="C171" s="236"/>
      <c r="D171" s="122">
        <v>1</v>
      </c>
      <c r="E171" s="123" t="s">
        <v>8</v>
      </c>
      <c r="F171" s="122">
        <v>2</v>
      </c>
      <c r="G171" s="122" t="s">
        <v>17</v>
      </c>
      <c r="H171" s="191">
        <v>41.13</v>
      </c>
      <c r="I171" s="122" t="s">
        <v>18</v>
      </c>
      <c r="J171" s="125">
        <v>6</v>
      </c>
      <c r="K171" s="122" t="s">
        <v>19</v>
      </c>
      <c r="L171" s="125">
        <v>12</v>
      </c>
      <c r="M171" s="120" t="s">
        <v>9</v>
      </c>
      <c r="N171" s="239">
        <f t="shared" si="35"/>
        <v>1131</v>
      </c>
      <c r="O171" s="141"/>
      <c r="S171" s="236"/>
    </row>
    <row r="172" spans="1:19" ht="15.95" hidden="1" customHeight="1">
      <c r="A172" s="139"/>
      <c r="B172" s="238" t="s">
        <v>87</v>
      </c>
      <c r="C172" s="236"/>
      <c r="D172" s="122">
        <v>1</v>
      </c>
      <c r="E172" s="123" t="s">
        <v>8</v>
      </c>
      <c r="F172" s="122">
        <v>2</v>
      </c>
      <c r="G172" s="122" t="s">
        <v>17</v>
      </c>
      <c r="H172" s="191">
        <v>10</v>
      </c>
      <c r="I172" s="122" t="s">
        <v>18</v>
      </c>
      <c r="J172" s="125">
        <v>14</v>
      </c>
      <c r="K172" s="122" t="s">
        <v>19</v>
      </c>
      <c r="L172" s="125">
        <v>12</v>
      </c>
      <c r="M172" s="120" t="s">
        <v>9</v>
      </c>
      <c r="N172" s="239">
        <f t="shared" si="35"/>
        <v>576</v>
      </c>
      <c r="O172" s="141"/>
      <c r="S172" s="236"/>
    </row>
    <row r="173" spans="1:19" ht="15.95" hidden="1" customHeight="1">
      <c r="A173" s="139"/>
      <c r="B173" s="238" t="s">
        <v>87</v>
      </c>
      <c r="C173" s="236"/>
      <c r="D173" s="122">
        <v>1</v>
      </c>
      <c r="E173" s="123" t="s">
        <v>8</v>
      </c>
      <c r="F173" s="122">
        <v>2</v>
      </c>
      <c r="G173" s="122" t="s">
        <v>17</v>
      </c>
      <c r="H173" s="191">
        <v>5</v>
      </c>
      <c r="I173" s="122" t="s">
        <v>18</v>
      </c>
      <c r="J173" s="125">
        <v>10</v>
      </c>
      <c r="K173" s="122" t="s">
        <v>19</v>
      </c>
      <c r="L173" s="125">
        <v>12</v>
      </c>
      <c r="M173" s="120" t="s">
        <v>9</v>
      </c>
      <c r="N173" s="239">
        <f t="shared" si="35"/>
        <v>360</v>
      </c>
      <c r="O173" s="141"/>
      <c r="S173" s="236"/>
    </row>
    <row r="174" spans="1:19" ht="15.95" hidden="1" customHeight="1">
      <c r="A174" s="139"/>
      <c r="B174" s="238" t="s">
        <v>324</v>
      </c>
      <c r="C174" s="236"/>
      <c r="D174" s="122">
        <v>1</v>
      </c>
      <c r="E174" s="123" t="s">
        <v>8</v>
      </c>
      <c r="F174" s="122">
        <v>2</v>
      </c>
      <c r="G174" s="122" t="s">
        <v>17</v>
      </c>
      <c r="H174" s="191">
        <v>10</v>
      </c>
      <c r="I174" s="122" t="s">
        <v>18</v>
      </c>
      <c r="J174" s="125">
        <v>6</v>
      </c>
      <c r="K174" s="122" t="s">
        <v>19</v>
      </c>
      <c r="L174" s="125">
        <v>12</v>
      </c>
      <c r="M174" s="120" t="s">
        <v>9</v>
      </c>
      <c r="N174" s="239">
        <f t="shared" si="35"/>
        <v>384</v>
      </c>
      <c r="O174" s="141"/>
      <c r="S174" s="236"/>
    </row>
    <row r="175" spans="1:19" ht="15.95" hidden="1" customHeight="1">
      <c r="A175" s="139"/>
      <c r="B175" s="238" t="s">
        <v>325</v>
      </c>
      <c r="C175" s="236"/>
      <c r="D175" s="146">
        <v>1</v>
      </c>
      <c r="E175" s="145" t="s">
        <v>8</v>
      </c>
      <c r="F175" s="146">
        <v>1</v>
      </c>
      <c r="G175" s="146" t="s">
        <v>8</v>
      </c>
      <c r="H175" s="147">
        <v>43.38</v>
      </c>
      <c r="I175" s="146" t="s">
        <v>8</v>
      </c>
      <c r="J175" s="148">
        <v>12</v>
      </c>
      <c r="K175" s="122"/>
      <c r="L175" s="125"/>
      <c r="M175" s="120" t="s">
        <v>9</v>
      </c>
      <c r="N175" s="149">
        <f t="shared" ref="N175" si="36">ROUND(D175*F175*H175*J175,0)</f>
        <v>521</v>
      </c>
      <c r="O175" s="141"/>
      <c r="S175" s="236"/>
    </row>
    <row r="176" spans="1:19" ht="15.95" hidden="1" customHeight="1">
      <c r="A176" s="139"/>
      <c r="B176" s="238" t="s">
        <v>328</v>
      </c>
      <c r="C176" s="236"/>
      <c r="D176" s="146">
        <v>1</v>
      </c>
      <c r="E176" s="145" t="s">
        <v>8</v>
      </c>
      <c r="F176" s="146">
        <v>4</v>
      </c>
      <c r="G176" s="146" t="s">
        <v>8</v>
      </c>
      <c r="H176" s="147">
        <v>7.63</v>
      </c>
      <c r="I176" s="146" t="s">
        <v>8</v>
      </c>
      <c r="J176" s="148">
        <v>12</v>
      </c>
      <c r="K176" s="122"/>
      <c r="L176" s="125"/>
      <c r="M176" s="120" t="s">
        <v>9</v>
      </c>
      <c r="N176" s="149">
        <f t="shared" ref="N176" si="37">ROUND(D176*F176*H176*J176,0)</f>
        <v>366</v>
      </c>
      <c r="O176" s="141"/>
      <c r="S176" s="236"/>
    </row>
    <row r="177" spans="1:19" ht="15.95" hidden="1" customHeight="1">
      <c r="A177" s="139"/>
      <c r="B177" s="238" t="s">
        <v>329</v>
      </c>
      <c r="C177" s="236"/>
      <c r="D177" s="146">
        <v>1</v>
      </c>
      <c r="E177" s="145" t="s">
        <v>8</v>
      </c>
      <c r="F177" s="146">
        <v>2</v>
      </c>
      <c r="G177" s="122" t="s">
        <v>17</v>
      </c>
      <c r="H177" s="191">
        <v>72.13</v>
      </c>
      <c r="I177" s="122" t="s">
        <v>18</v>
      </c>
      <c r="J177" s="125">
        <v>23.75</v>
      </c>
      <c r="K177" s="122" t="s">
        <v>19</v>
      </c>
      <c r="L177" s="125">
        <v>3</v>
      </c>
      <c r="M177" s="120" t="s">
        <v>9</v>
      </c>
      <c r="N177" s="239">
        <f t="shared" ref="N177" si="38">ROUND(D177*F177*(H177+J177)*L177,0)</f>
        <v>575</v>
      </c>
      <c r="O177" s="141"/>
      <c r="S177" s="236"/>
    </row>
    <row r="178" spans="1:19" ht="15.95" hidden="1" customHeight="1">
      <c r="A178" s="139"/>
      <c r="B178" s="238" t="s">
        <v>276</v>
      </c>
      <c r="C178" s="236"/>
      <c r="D178" s="146">
        <v>1</v>
      </c>
      <c r="E178" s="145" t="s">
        <v>8</v>
      </c>
      <c r="F178" s="146">
        <v>1</v>
      </c>
      <c r="G178" s="146" t="s">
        <v>8</v>
      </c>
      <c r="H178" s="147">
        <v>15</v>
      </c>
      <c r="I178" s="146" t="s">
        <v>8</v>
      </c>
      <c r="J178" s="148">
        <v>8.5</v>
      </c>
      <c r="K178" s="122"/>
      <c r="L178" s="125"/>
      <c r="M178" s="120" t="s">
        <v>9</v>
      </c>
      <c r="N178" s="149">
        <f t="shared" ref="N178" si="39">ROUND(D178*F178*H178*J178,0)</f>
        <v>128</v>
      </c>
      <c r="O178" s="141"/>
      <c r="S178" s="236"/>
    </row>
    <row r="179" spans="1:19" ht="15.95" hidden="1" customHeight="1" thickBot="1">
      <c r="A179" s="139"/>
      <c r="B179" s="238" t="s">
        <v>276</v>
      </c>
      <c r="C179" s="240"/>
      <c r="D179" s="241">
        <v>0.5</v>
      </c>
      <c r="E179" s="145" t="s">
        <v>8</v>
      </c>
      <c r="F179" s="146">
        <v>2</v>
      </c>
      <c r="G179" s="146" t="s">
        <v>8</v>
      </c>
      <c r="H179" s="147">
        <v>5</v>
      </c>
      <c r="I179" s="146" t="s">
        <v>8</v>
      </c>
      <c r="J179" s="148">
        <v>2.5</v>
      </c>
      <c r="K179" s="122"/>
      <c r="L179" s="125"/>
      <c r="M179" s="120" t="s">
        <v>9</v>
      </c>
      <c r="N179" s="149">
        <f t="shared" ref="N179" si="40">ROUND(D179*F179*H179*J179,0)</f>
        <v>13</v>
      </c>
      <c r="O179" s="141"/>
      <c r="S179" s="236"/>
    </row>
    <row r="180" spans="1:19" s="4" customFormat="1" ht="15.95" hidden="1" customHeight="1" thickBot="1">
      <c r="A180" s="3"/>
      <c r="B180" s="172"/>
      <c r="C180" s="145"/>
      <c r="D180" s="146"/>
      <c r="E180" s="145"/>
      <c r="F180" s="146"/>
      <c r="G180" s="146"/>
      <c r="H180" s="230"/>
      <c r="I180" s="146"/>
      <c r="J180" s="148"/>
      <c r="K180" s="146"/>
      <c r="L180" s="152" t="s">
        <v>10</v>
      </c>
      <c r="N180" s="242">
        <f>SUM(N170:N179)</f>
        <v>5686</v>
      </c>
      <c r="O180" s="12"/>
      <c r="P180" s="12"/>
      <c r="S180" s="145"/>
    </row>
    <row r="181" spans="1:19" s="4" customFormat="1" ht="15.95" hidden="1" customHeight="1">
      <c r="A181" s="3"/>
      <c r="B181" s="243" t="s">
        <v>29</v>
      </c>
      <c r="C181" s="145"/>
      <c r="D181" s="146"/>
      <c r="E181" s="12"/>
      <c r="F181" s="146"/>
      <c r="G181" s="9"/>
      <c r="H181" s="147"/>
      <c r="I181" s="8"/>
      <c r="J181" s="148"/>
      <c r="K181" s="9"/>
      <c r="L181" s="148"/>
      <c r="M181" s="225"/>
      <c r="N181" s="225"/>
      <c r="O181" s="12"/>
      <c r="P181" s="12"/>
      <c r="Q181" s="225"/>
      <c r="S181" s="145"/>
    </row>
    <row r="182" spans="1:19" s="4" customFormat="1" ht="15.95" hidden="1" customHeight="1">
      <c r="A182" s="3"/>
      <c r="B182" s="4" t="s">
        <v>124</v>
      </c>
      <c r="C182" s="145"/>
      <c r="D182" s="146">
        <v>1</v>
      </c>
      <c r="E182" s="145" t="s">
        <v>8</v>
      </c>
      <c r="F182" s="146">
        <v>3</v>
      </c>
      <c r="G182" s="146" t="s">
        <v>8</v>
      </c>
      <c r="H182" s="147">
        <v>4</v>
      </c>
      <c r="I182" s="146" t="s">
        <v>8</v>
      </c>
      <c r="J182" s="148">
        <v>7</v>
      </c>
      <c r="K182" s="146" t="s">
        <v>8</v>
      </c>
      <c r="L182" s="148"/>
      <c r="M182" s="4" t="s">
        <v>9</v>
      </c>
      <c r="N182" s="149">
        <f>ROUND(D182*F182*H182*J182,0)</f>
        <v>84</v>
      </c>
      <c r="O182" s="155"/>
      <c r="P182" s="150"/>
      <c r="S182" s="145"/>
    </row>
    <row r="183" spans="1:19" s="4" customFormat="1" ht="15.95" hidden="1" customHeight="1">
      <c r="A183" s="3"/>
      <c r="B183" s="4" t="s">
        <v>31</v>
      </c>
      <c r="C183" s="145"/>
      <c r="D183" s="146">
        <v>1</v>
      </c>
      <c r="E183" s="145" t="s">
        <v>8</v>
      </c>
      <c r="F183" s="146">
        <v>3</v>
      </c>
      <c r="G183" s="146" t="s">
        <v>8</v>
      </c>
      <c r="H183" s="147">
        <v>4</v>
      </c>
      <c r="I183" s="146" t="s">
        <v>8</v>
      </c>
      <c r="J183" s="148">
        <v>4</v>
      </c>
      <c r="K183" s="146" t="s">
        <v>8</v>
      </c>
      <c r="L183" s="148"/>
      <c r="M183" s="4" t="s">
        <v>9</v>
      </c>
      <c r="N183" s="149">
        <f>ROUND(D183*F183*H183*J183,0)</f>
        <v>48</v>
      </c>
      <c r="O183" s="155"/>
      <c r="P183" s="150"/>
      <c r="S183" s="145"/>
    </row>
    <row r="184" spans="1:19" s="4" customFormat="1" ht="15.95" hidden="1" customHeight="1">
      <c r="A184" s="3"/>
      <c r="B184" s="4" t="s">
        <v>330</v>
      </c>
      <c r="C184" s="145"/>
      <c r="D184" s="146">
        <v>1</v>
      </c>
      <c r="E184" s="145" t="s">
        <v>8</v>
      </c>
      <c r="F184" s="146">
        <v>6</v>
      </c>
      <c r="G184" s="146" t="s">
        <v>8</v>
      </c>
      <c r="H184" s="147">
        <v>5.75</v>
      </c>
      <c r="I184" s="146" t="s">
        <v>8</v>
      </c>
      <c r="J184" s="148">
        <v>8.5</v>
      </c>
      <c r="K184" s="146" t="s">
        <v>8</v>
      </c>
      <c r="L184" s="148"/>
      <c r="M184" s="4" t="s">
        <v>9</v>
      </c>
      <c r="N184" s="149">
        <f>ROUND(D184*F184*H184*J184,0)</f>
        <v>293</v>
      </c>
      <c r="O184" s="155"/>
      <c r="P184" s="150"/>
      <c r="S184" s="145"/>
    </row>
    <row r="185" spans="1:19" s="4" customFormat="1" ht="15.95" hidden="1" customHeight="1" thickBot="1">
      <c r="A185" s="3"/>
      <c r="B185" s="4" t="s">
        <v>331</v>
      </c>
      <c r="C185" s="145"/>
      <c r="D185" s="146">
        <v>2</v>
      </c>
      <c r="E185" s="145" t="s">
        <v>8</v>
      </c>
      <c r="F185" s="146">
        <v>2</v>
      </c>
      <c r="G185" s="146" t="s">
        <v>8</v>
      </c>
      <c r="H185" s="147">
        <v>5.25</v>
      </c>
      <c r="I185" s="146" t="s">
        <v>8</v>
      </c>
      <c r="J185" s="148">
        <v>8.5</v>
      </c>
      <c r="K185" s="146" t="s">
        <v>8</v>
      </c>
      <c r="L185" s="148"/>
      <c r="M185" s="4" t="s">
        <v>9</v>
      </c>
      <c r="N185" s="149">
        <f>ROUND(D185*F185*H185*J185,0)</f>
        <v>179</v>
      </c>
      <c r="O185" s="155"/>
      <c r="P185" s="150"/>
      <c r="S185" s="145"/>
    </row>
    <row r="186" spans="1:19" s="4" customFormat="1" ht="15.95" hidden="1" customHeight="1" thickBot="1">
      <c r="A186" s="3"/>
      <c r="B186" s="146"/>
      <c r="D186" s="146"/>
      <c r="E186" s="12"/>
      <c r="F186" s="146"/>
      <c r="G186" s="9"/>
      <c r="H186" s="147"/>
      <c r="I186" s="8"/>
      <c r="J186" s="148"/>
      <c r="K186" s="9"/>
      <c r="L186" s="152" t="s">
        <v>10</v>
      </c>
      <c r="M186" s="4" t="s">
        <v>9</v>
      </c>
      <c r="N186" s="174">
        <f>SUM(N181:N185)</f>
        <v>604</v>
      </c>
      <c r="O186" s="12"/>
      <c r="P186" s="227"/>
      <c r="Q186" s="225"/>
    </row>
    <row r="187" spans="1:19" s="4" customFormat="1" ht="15.95" hidden="1" customHeight="1">
      <c r="A187" s="3"/>
      <c r="B187" s="243" t="s">
        <v>37</v>
      </c>
      <c r="C187" s="145"/>
      <c r="D187" s="146"/>
      <c r="E187" s="12"/>
      <c r="F187" s="146"/>
      <c r="G187" s="9"/>
      <c r="H187" s="147"/>
      <c r="I187" s="8"/>
      <c r="J187" s="148"/>
      <c r="K187" s="8"/>
      <c r="L187" s="9"/>
      <c r="M187" s="9"/>
      <c r="N187" s="225"/>
      <c r="O187" s="233"/>
      <c r="P187" s="227"/>
      <c r="Q187" s="225"/>
      <c r="S187" s="145"/>
    </row>
    <row r="188" spans="1:19" s="4" customFormat="1" ht="15.95" hidden="1" customHeight="1">
      <c r="A188" s="3"/>
      <c r="C188" s="243"/>
      <c r="D188" s="244">
        <f>N180</f>
        <v>5686</v>
      </c>
      <c r="E188" s="244"/>
      <c r="F188" s="244"/>
      <c r="G188" s="9" t="s">
        <v>38</v>
      </c>
      <c r="H188" s="245">
        <f>N186</f>
        <v>604</v>
      </c>
      <c r="I188" s="152" t="s">
        <v>9</v>
      </c>
      <c r="J188" s="246">
        <f>D188-H188</f>
        <v>5082</v>
      </c>
      <c r="K188" s="246"/>
      <c r="L188" s="153" t="s">
        <v>39</v>
      </c>
      <c r="M188" s="9"/>
      <c r="N188" s="172"/>
      <c r="O188" s="12"/>
      <c r="P188" s="227"/>
      <c r="Q188" s="225"/>
      <c r="S188" s="243"/>
    </row>
    <row r="189" spans="1:19" s="4" customFormat="1" ht="15.95" customHeight="1">
      <c r="A189" s="3"/>
      <c r="B189" s="146"/>
      <c r="C189" s="13">
        <v>4739</v>
      </c>
      <c r="D189" s="9" t="s">
        <v>41</v>
      </c>
      <c r="E189" s="12"/>
      <c r="F189" s="146"/>
      <c r="G189" s="7" t="s">
        <v>12</v>
      </c>
      <c r="H189" s="175">
        <v>2206.6</v>
      </c>
      <c r="I189" s="175"/>
      <c r="J189" s="148"/>
      <c r="K189" s="8"/>
      <c r="L189" s="9" t="s">
        <v>74</v>
      </c>
      <c r="M189" s="153"/>
      <c r="N189" s="224"/>
      <c r="O189" s="12" t="s">
        <v>72</v>
      </c>
      <c r="P189" s="12">
        <f>ROUND(C189*H189/100,0)</f>
        <v>104571</v>
      </c>
      <c r="Q189" s="225"/>
      <c r="S189" s="243"/>
    </row>
    <row r="190" spans="1:19" s="4" customFormat="1" ht="15.95" customHeight="1">
      <c r="A190" s="3">
        <v>15</v>
      </c>
      <c r="B190" s="218" t="s">
        <v>82</v>
      </c>
      <c r="C190" s="218"/>
      <c r="D190" s="218"/>
      <c r="E190" s="218"/>
      <c r="F190" s="218"/>
      <c r="G190" s="218"/>
      <c r="H190" s="218"/>
      <c r="I190" s="218"/>
      <c r="J190" s="218"/>
      <c r="K190" s="218"/>
      <c r="L190" s="218"/>
      <c r="M190" s="218"/>
      <c r="N190" s="218"/>
      <c r="O190" s="200"/>
      <c r="P190" s="12"/>
    </row>
    <row r="191" spans="1:19" s="4" customFormat="1" ht="15.95" hidden="1" customHeight="1" thickBot="1">
      <c r="A191" s="3"/>
      <c r="B191" s="247" t="s">
        <v>351</v>
      </c>
      <c r="C191" s="226"/>
      <c r="D191" s="146"/>
      <c r="E191" s="145"/>
      <c r="F191" s="146"/>
      <c r="G191" s="146"/>
      <c r="H191" s="147"/>
      <c r="I191" s="146"/>
      <c r="J191" s="148"/>
      <c r="K191" s="146"/>
      <c r="L191" s="148"/>
      <c r="M191" s="4" t="s">
        <v>9</v>
      </c>
      <c r="N191" s="149">
        <f>C189</f>
        <v>4739</v>
      </c>
      <c r="O191" s="144"/>
      <c r="P191" s="12"/>
      <c r="S191" s="226"/>
    </row>
    <row r="192" spans="1:19" s="4" customFormat="1" ht="15.95" hidden="1" customHeight="1" thickBot="1">
      <c r="A192" s="3"/>
      <c r="B192" s="172"/>
      <c r="C192" s="145"/>
      <c r="D192" s="146"/>
      <c r="E192" s="145"/>
      <c r="F192" s="146"/>
      <c r="G192" s="146"/>
      <c r="H192" s="230"/>
      <c r="I192" s="146"/>
      <c r="J192" s="148"/>
      <c r="K192" s="146"/>
      <c r="L192" s="152" t="s">
        <v>10</v>
      </c>
      <c r="N192" s="174">
        <f>N191</f>
        <v>4739</v>
      </c>
      <c r="O192" s="12"/>
      <c r="P192" s="12"/>
      <c r="S192" s="145"/>
    </row>
    <row r="193" spans="1:24" s="4" customFormat="1" ht="15.95" hidden="1" customHeight="1">
      <c r="A193" s="3"/>
      <c r="B193" s="243" t="s">
        <v>29</v>
      </c>
      <c r="C193" s="145"/>
      <c r="D193" s="146"/>
      <c r="E193" s="12"/>
      <c r="F193" s="146"/>
      <c r="G193" s="9"/>
      <c r="H193" s="147"/>
      <c r="I193" s="8"/>
      <c r="J193" s="148"/>
      <c r="K193" s="9"/>
      <c r="L193" s="148"/>
      <c r="M193" s="225"/>
      <c r="N193" s="225"/>
      <c r="O193" s="12"/>
      <c r="P193" s="12"/>
      <c r="Q193" s="225"/>
      <c r="S193" s="145"/>
    </row>
    <row r="194" spans="1:24" s="4" customFormat="1" ht="15.95" hidden="1" customHeight="1">
      <c r="A194" s="3"/>
      <c r="B194" s="4" t="s">
        <v>332</v>
      </c>
      <c r="C194" s="145"/>
      <c r="D194" s="146">
        <v>1</v>
      </c>
      <c r="E194" s="145" t="s">
        <v>8</v>
      </c>
      <c r="F194" s="146">
        <v>2</v>
      </c>
      <c r="G194" s="146" t="s">
        <v>8</v>
      </c>
      <c r="H194" s="147">
        <v>8</v>
      </c>
      <c r="I194" s="146" t="s">
        <v>8</v>
      </c>
      <c r="J194" s="148">
        <v>4</v>
      </c>
      <c r="K194" s="146" t="s">
        <v>8</v>
      </c>
      <c r="L194" s="148"/>
      <c r="M194" s="4" t="s">
        <v>9</v>
      </c>
      <c r="N194" s="149">
        <f>ROUND(D194*F194*H194*J194,0)</f>
        <v>64</v>
      </c>
      <c r="O194" s="155"/>
      <c r="P194" s="150"/>
      <c r="S194" s="145"/>
    </row>
    <row r="195" spans="1:24" s="4" customFormat="1" ht="15.95" hidden="1" customHeight="1" thickBot="1">
      <c r="A195" s="3"/>
      <c r="B195" s="4" t="s">
        <v>333</v>
      </c>
      <c r="C195" s="145"/>
      <c r="D195" s="146">
        <v>1</v>
      </c>
      <c r="E195" s="145" t="s">
        <v>8</v>
      </c>
      <c r="F195" s="146">
        <v>8</v>
      </c>
      <c r="G195" s="146" t="s">
        <v>8</v>
      </c>
      <c r="H195" s="147">
        <v>0.67</v>
      </c>
      <c r="I195" s="146" t="s">
        <v>8</v>
      </c>
      <c r="J195" s="148">
        <v>12</v>
      </c>
      <c r="K195" s="146" t="s">
        <v>8</v>
      </c>
      <c r="L195" s="148"/>
      <c r="M195" s="4" t="s">
        <v>9</v>
      </c>
      <c r="N195" s="149">
        <f>ROUND(D195*F195*H195*J195,0)</f>
        <v>64</v>
      </c>
      <c r="O195" s="155"/>
      <c r="P195" s="150"/>
      <c r="S195" s="145"/>
    </row>
    <row r="196" spans="1:24" s="4" customFormat="1" ht="15.95" hidden="1" customHeight="1" thickBot="1">
      <c r="A196" s="3"/>
      <c r="B196" s="146"/>
      <c r="D196" s="146"/>
      <c r="E196" s="12"/>
      <c r="F196" s="146"/>
      <c r="G196" s="9"/>
      <c r="H196" s="147"/>
      <c r="I196" s="8"/>
      <c r="J196" s="148"/>
      <c r="K196" s="9"/>
      <c r="L196" s="152" t="s">
        <v>10</v>
      </c>
      <c r="M196" s="4" t="s">
        <v>9</v>
      </c>
      <c r="N196" s="174">
        <f>SUM(N193:N195)</f>
        <v>128</v>
      </c>
      <c r="O196" s="12"/>
      <c r="P196" s="227"/>
      <c r="Q196" s="225"/>
    </row>
    <row r="197" spans="1:24" s="4" customFormat="1" ht="15.95" hidden="1" customHeight="1">
      <c r="A197" s="3"/>
      <c r="B197" s="243" t="s">
        <v>37</v>
      </c>
      <c r="C197" s="145"/>
      <c r="D197" s="146"/>
      <c r="E197" s="12"/>
      <c r="F197" s="146"/>
      <c r="G197" s="9"/>
      <c r="H197" s="147"/>
      <c r="I197" s="8"/>
      <c r="J197" s="148"/>
      <c r="K197" s="8"/>
      <c r="L197" s="9"/>
      <c r="M197" s="9"/>
      <c r="N197" s="225"/>
      <c r="O197" s="233"/>
      <c r="P197" s="227"/>
      <c r="Q197" s="225"/>
      <c r="S197" s="145"/>
    </row>
    <row r="198" spans="1:24" s="4" customFormat="1" ht="15.95" hidden="1" customHeight="1">
      <c r="A198" s="3"/>
      <c r="C198" s="243"/>
      <c r="D198" s="244">
        <f>N192</f>
        <v>4739</v>
      </c>
      <c r="E198" s="244"/>
      <c r="F198" s="244"/>
      <c r="G198" s="9" t="s">
        <v>38</v>
      </c>
      <c r="H198" s="245">
        <f>N196</f>
        <v>128</v>
      </c>
      <c r="I198" s="152" t="s">
        <v>9</v>
      </c>
      <c r="J198" s="246">
        <f>D198-H198</f>
        <v>4611</v>
      </c>
      <c r="K198" s="246"/>
      <c r="L198" s="153" t="s">
        <v>39</v>
      </c>
      <c r="M198" s="9"/>
      <c r="N198" s="172"/>
      <c r="O198" s="12"/>
      <c r="P198" s="227"/>
      <c r="Q198" s="225"/>
      <c r="S198" s="243"/>
    </row>
    <row r="199" spans="1:24" s="4" customFormat="1" ht="15.95" customHeight="1">
      <c r="A199" s="3"/>
      <c r="C199" s="2">
        <f>J198</f>
        <v>4611</v>
      </c>
      <c r="D199" s="156" t="s">
        <v>41</v>
      </c>
      <c r="E199" s="248"/>
      <c r="F199" s="146"/>
      <c r="G199" s="7" t="s">
        <v>12</v>
      </c>
      <c r="H199" s="175">
        <v>2197.52</v>
      </c>
      <c r="I199" s="175"/>
      <c r="J199" s="175"/>
      <c r="K199" s="175"/>
      <c r="L199" s="9" t="s">
        <v>74</v>
      </c>
      <c r="M199" s="9"/>
      <c r="N199" s="10"/>
      <c r="O199" s="12" t="s">
        <v>14</v>
      </c>
      <c r="P199" s="12">
        <f>ROUND(C199*H199/100,0)</f>
        <v>101328</v>
      </c>
      <c r="Q199" s="225"/>
      <c r="R199" s="225"/>
      <c r="S199" s="2"/>
      <c r="T199" s="225"/>
      <c r="U199" s="225"/>
      <c r="V199" s="225"/>
      <c r="W199" s="225"/>
      <c r="X199" s="225"/>
    </row>
    <row r="200" spans="1:24" s="4" customFormat="1" ht="15.95" customHeight="1">
      <c r="A200" s="3">
        <v>16</v>
      </c>
      <c r="B200" s="218" t="s">
        <v>116</v>
      </c>
      <c r="C200" s="218"/>
      <c r="D200" s="218"/>
      <c r="E200" s="218"/>
      <c r="F200" s="218"/>
      <c r="G200" s="218"/>
      <c r="H200" s="218"/>
      <c r="I200" s="218"/>
      <c r="J200" s="218"/>
      <c r="K200" s="218"/>
      <c r="L200" s="218"/>
      <c r="M200" s="218"/>
      <c r="N200" s="218"/>
      <c r="O200" s="224"/>
      <c r="P200" s="12"/>
    </row>
    <row r="201" spans="1:24" s="4" customFormat="1" ht="15.95" hidden="1" customHeight="1" thickBot="1">
      <c r="A201" s="3"/>
      <c r="B201" s="4" t="s">
        <v>117</v>
      </c>
      <c r="C201" s="226"/>
      <c r="D201" s="146">
        <v>1</v>
      </c>
      <c r="E201" s="145" t="s">
        <v>8</v>
      </c>
      <c r="F201" s="146">
        <v>2</v>
      </c>
      <c r="G201" s="146" t="s">
        <v>8</v>
      </c>
      <c r="H201" s="147">
        <v>8</v>
      </c>
      <c r="I201" s="146" t="s">
        <v>8</v>
      </c>
      <c r="J201" s="148">
        <v>4</v>
      </c>
      <c r="K201" s="146"/>
      <c r="L201" s="148"/>
      <c r="M201" s="4" t="s">
        <v>9</v>
      </c>
      <c r="N201" s="149">
        <f>ROUND(D201*F201*H201*J201,0)</f>
        <v>64</v>
      </c>
      <c r="O201" s="144"/>
      <c r="P201" s="12"/>
      <c r="S201" s="226"/>
    </row>
    <row r="202" spans="1:24" s="4" customFormat="1" ht="15.95" hidden="1" customHeight="1" thickBot="1">
      <c r="A202" s="9"/>
      <c r="C202" s="10"/>
      <c r="D202" s="146"/>
      <c r="E202" s="173"/>
      <c r="F202" s="146"/>
      <c r="G202" s="9"/>
      <c r="H202" s="147"/>
      <c r="I202" s="8"/>
      <c r="J202" s="152"/>
      <c r="K202" s="8"/>
      <c r="L202" s="152" t="s">
        <v>10</v>
      </c>
      <c r="M202" s="9"/>
      <c r="N202" s="174">
        <f>SUM(N201:N201)</f>
        <v>64</v>
      </c>
      <c r="O202" s="155"/>
      <c r="P202" s="12"/>
      <c r="S202" s="10"/>
    </row>
    <row r="203" spans="1:24" s="4" customFormat="1" ht="15.95" customHeight="1">
      <c r="A203" s="3"/>
      <c r="B203" s="225"/>
      <c r="C203" s="14">
        <f>N202</f>
        <v>64</v>
      </c>
      <c r="D203" s="146" t="s">
        <v>41</v>
      </c>
      <c r="E203" s="14"/>
      <c r="F203" s="146"/>
      <c r="G203" s="225" t="s">
        <v>12</v>
      </c>
      <c r="H203" s="8">
        <v>58.11</v>
      </c>
      <c r="I203" s="8"/>
      <c r="J203" s="148"/>
      <c r="K203" s="8"/>
      <c r="L203" s="9" t="s">
        <v>65</v>
      </c>
      <c r="M203" s="9"/>
      <c r="N203" s="225"/>
      <c r="O203" s="12" t="s">
        <v>14</v>
      </c>
      <c r="P203" s="12">
        <f>(C203*H203)</f>
        <v>3719.04</v>
      </c>
      <c r="S203" s="14"/>
    </row>
    <row r="204" spans="1:24" s="4" customFormat="1" ht="33.75" customHeight="1">
      <c r="A204" s="1">
        <v>17</v>
      </c>
      <c r="B204" s="171" t="s">
        <v>101</v>
      </c>
      <c r="C204" s="171"/>
      <c r="D204" s="171"/>
      <c r="E204" s="171"/>
      <c r="F204" s="171"/>
      <c r="G204" s="171"/>
      <c r="H204" s="171"/>
      <c r="I204" s="171"/>
      <c r="J204" s="171"/>
      <c r="K204" s="171"/>
      <c r="L204" s="171"/>
      <c r="M204" s="171"/>
      <c r="N204" s="171"/>
      <c r="O204" s="12"/>
      <c r="P204" s="227"/>
      <c r="Q204" s="225"/>
    </row>
    <row r="205" spans="1:24" s="4" customFormat="1" ht="15.95" hidden="1" customHeight="1">
      <c r="A205" s="3"/>
      <c r="B205" s="4" t="s">
        <v>80</v>
      </c>
      <c r="C205" s="226"/>
      <c r="D205" s="146">
        <v>1</v>
      </c>
      <c r="E205" s="145" t="s">
        <v>8</v>
      </c>
      <c r="F205" s="146">
        <v>3</v>
      </c>
      <c r="G205" s="146" t="s">
        <v>8</v>
      </c>
      <c r="H205" s="147">
        <v>4</v>
      </c>
      <c r="I205" s="146" t="s">
        <v>8</v>
      </c>
      <c r="J205" s="148">
        <v>7</v>
      </c>
      <c r="K205" s="146"/>
      <c r="L205" s="148"/>
      <c r="M205" s="4" t="s">
        <v>9</v>
      </c>
      <c r="N205" s="149">
        <f>ROUND(D205*F205*H205*J205,0)</f>
        <v>84</v>
      </c>
      <c r="O205" s="144"/>
      <c r="P205" s="12"/>
      <c r="S205" s="226"/>
    </row>
    <row r="206" spans="1:24" s="4" customFormat="1" ht="15.95" hidden="1" customHeight="1">
      <c r="A206" s="3"/>
      <c r="B206" s="4" t="s">
        <v>31</v>
      </c>
      <c r="C206" s="226"/>
      <c r="D206" s="146">
        <v>1</v>
      </c>
      <c r="E206" s="145" t="s">
        <v>8</v>
      </c>
      <c r="F206" s="146">
        <v>9</v>
      </c>
      <c r="G206" s="146" t="s">
        <v>8</v>
      </c>
      <c r="H206" s="147">
        <v>4</v>
      </c>
      <c r="I206" s="146" t="s">
        <v>8</v>
      </c>
      <c r="J206" s="148">
        <v>4</v>
      </c>
      <c r="K206" s="146"/>
      <c r="L206" s="148"/>
      <c r="M206" s="4" t="s">
        <v>9</v>
      </c>
      <c r="N206" s="149">
        <f>ROUND(D206*F206*H206*J206,0)</f>
        <v>144</v>
      </c>
      <c r="O206" s="144"/>
      <c r="P206" s="12"/>
      <c r="S206" s="226"/>
    </row>
    <row r="207" spans="1:24" s="4" customFormat="1" ht="15.95" hidden="1" customHeight="1" thickBot="1">
      <c r="A207" s="3"/>
      <c r="B207" s="4" t="s">
        <v>323</v>
      </c>
      <c r="C207" s="226"/>
      <c r="D207" s="146">
        <v>1</v>
      </c>
      <c r="E207" s="145" t="s">
        <v>8</v>
      </c>
      <c r="F207" s="146">
        <v>2</v>
      </c>
      <c r="G207" s="146" t="s">
        <v>8</v>
      </c>
      <c r="H207" s="147">
        <v>3</v>
      </c>
      <c r="I207" s="146" t="s">
        <v>8</v>
      </c>
      <c r="J207" s="148">
        <v>2</v>
      </c>
      <c r="K207" s="146"/>
      <c r="L207" s="148"/>
      <c r="M207" s="4" t="s">
        <v>9</v>
      </c>
      <c r="N207" s="149">
        <f>ROUND(D207*F207*H207*J207,0)</f>
        <v>12</v>
      </c>
      <c r="O207" s="144"/>
      <c r="P207" s="12"/>
      <c r="S207" s="226"/>
    </row>
    <row r="208" spans="1:24" s="4" customFormat="1" ht="15.95" hidden="1" customHeight="1" thickBot="1">
      <c r="A208" s="3"/>
      <c r="C208" s="10"/>
      <c r="D208" s="146"/>
      <c r="E208" s="173"/>
      <c r="F208" s="146"/>
      <c r="G208" s="9"/>
      <c r="H208" s="147"/>
      <c r="I208" s="8"/>
      <c r="J208" s="152"/>
      <c r="K208" s="8"/>
      <c r="L208" s="152" t="s">
        <v>10</v>
      </c>
      <c r="M208" s="9"/>
      <c r="N208" s="174">
        <f>SUM(N205:N207)</f>
        <v>240</v>
      </c>
      <c r="O208" s="155"/>
      <c r="P208" s="12"/>
      <c r="S208" s="10"/>
    </row>
    <row r="209" spans="1:19" s="4" customFormat="1" ht="15.95" customHeight="1">
      <c r="A209" s="9"/>
      <c r="C209" s="115">
        <f>N208</f>
        <v>240</v>
      </c>
      <c r="D209" s="115"/>
      <c r="E209" s="115"/>
      <c r="F209" s="146"/>
      <c r="G209" s="7" t="s">
        <v>12</v>
      </c>
      <c r="H209" s="175">
        <v>902.93</v>
      </c>
      <c r="I209" s="175"/>
      <c r="J209" s="175"/>
      <c r="K209" s="175"/>
      <c r="L209" s="157" t="s">
        <v>65</v>
      </c>
      <c r="M209" s="157"/>
      <c r="N209" s="176"/>
      <c r="O209" s="12" t="s">
        <v>14</v>
      </c>
      <c r="P209" s="12">
        <f>ROUND(C209*H209,0)</f>
        <v>216703</v>
      </c>
      <c r="S209" s="14"/>
    </row>
    <row r="210" spans="1:19" s="4" customFormat="1" ht="35.25" customHeight="1">
      <c r="A210" s="1">
        <v>18</v>
      </c>
      <c r="B210" s="223" t="s">
        <v>121</v>
      </c>
      <c r="C210" s="223"/>
      <c r="D210" s="249"/>
      <c r="E210" s="223"/>
      <c r="F210" s="249"/>
      <c r="G210" s="223"/>
      <c r="H210" s="249"/>
      <c r="I210" s="223"/>
      <c r="J210" s="249"/>
      <c r="K210" s="223"/>
      <c r="L210" s="223"/>
      <c r="M210" s="223"/>
      <c r="N210" s="223"/>
      <c r="O210" s="223"/>
      <c r="P210" s="12"/>
    </row>
    <row r="211" spans="1:19" s="4" customFormat="1" ht="15.95" hidden="1" customHeight="1">
      <c r="A211" s="3"/>
      <c r="B211" s="4" t="s">
        <v>117</v>
      </c>
      <c r="C211" s="226"/>
      <c r="D211" s="146">
        <v>1</v>
      </c>
      <c r="E211" s="145" t="s">
        <v>8</v>
      </c>
      <c r="F211" s="146">
        <v>2</v>
      </c>
      <c r="G211" s="146" t="s">
        <v>8</v>
      </c>
      <c r="H211" s="147">
        <v>20</v>
      </c>
      <c r="I211" s="146" t="s">
        <v>8</v>
      </c>
      <c r="J211" s="148">
        <v>14</v>
      </c>
      <c r="K211" s="146"/>
      <c r="L211" s="148"/>
      <c r="M211" s="4" t="s">
        <v>9</v>
      </c>
      <c r="N211" s="149">
        <f>ROUND(D211*F211*H211*J211,0)</f>
        <v>560</v>
      </c>
      <c r="O211" s="144"/>
      <c r="P211" s="12"/>
      <c r="S211" s="226"/>
    </row>
    <row r="212" spans="1:19" s="4" customFormat="1" ht="15.95" hidden="1" customHeight="1">
      <c r="A212" s="3"/>
      <c r="B212" s="4" t="s">
        <v>260</v>
      </c>
      <c r="C212" s="226"/>
      <c r="D212" s="122">
        <v>2</v>
      </c>
      <c r="E212" s="123" t="s">
        <v>8</v>
      </c>
      <c r="F212" s="122">
        <v>2</v>
      </c>
      <c r="G212" s="122" t="s">
        <v>17</v>
      </c>
      <c r="H212" s="191">
        <v>20</v>
      </c>
      <c r="I212" s="122" t="s">
        <v>18</v>
      </c>
      <c r="J212" s="125">
        <v>14</v>
      </c>
      <c r="K212" s="122" t="s">
        <v>19</v>
      </c>
      <c r="L212" s="125">
        <v>0.67</v>
      </c>
      <c r="M212" s="120" t="s">
        <v>9</v>
      </c>
      <c r="N212" s="239">
        <f>ROUND(D212*F212*(H212+J212)*L212,0)</f>
        <v>91</v>
      </c>
      <c r="O212" s="224"/>
      <c r="P212" s="12"/>
      <c r="S212" s="226"/>
    </row>
    <row r="213" spans="1:19" s="4" customFormat="1" ht="15.95" hidden="1" customHeight="1" thickBot="1">
      <c r="A213" s="3"/>
      <c r="B213" s="4" t="s">
        <v>334</v>
      </c>
      <c r="C213" s="226"/>
      <c r="D213" s="146">
        <v>1</v>
      </c>
      <c r="E213" s="145" t="s">
        <v>8</v>
      </c>
      <c r="F213" s="146">
        <v>2</v>
      </c>
      <c r="G213" s="146" t="s">
        <v>8</v>
      </c>
      <c r="H213" s="147">
        <v>4</v>
      </c>
      <c r="I213" s="146" t="s">
        <v>8</v>
      </c>
      <c r="J213" s="148">
        <v>1.1299999999999999</v>
      </c>
      <c r="K213" s="146"/>
      <c r="L213" s="148"/>
      <c r="M213" s="4" t="s">
        <v>9</v>
      </c>
      <c r="N213" s="149">
        <f>ROUND(D213*F213*H213*J213,0)</f>
        <v>9</v>
      </c>
      <c r="O213" s="144"/>
      <c r="P213" s="12"/>
      <c r="S213" s="226"/>
    </row>
    <row r="214" spans="1:19" s="4" customFormat="1" ht="15.95" hidden="1" customHeight="1" thickBot="1">
      <c r="A214" s="9"/>
      <c r="C214" s="10"/>
      <c r="D214" s="146"/>
      <c r="E214" s="173"/>
      <c r="F214" s="146"/>
      <c r="G214" s="9"/>
      <c r="H214" s="147"/>
      <c r="I214" s="8"/>
      <c r="J214" s="152"/>
      <c r="K214" s="8"/>
      <c r="L214" s="152" t="s">
        <v>10</v>
      </c>
      <c r="M214" s="9"/>
      <c r="N214" s="174">
        <f>SUM(N211:N213)</f>
        <v>660</v>
      </c>
      <c r="O214" s="155"/>
      <c r="P214" s="12"/>
      <c r="S214" s="10"/>
    </row>
    <row r="215" spans="1:19" s="4" customFormat="1" ht="15.95" customHeight="1">
      <c r="A215" s="3"/>
      <c r="B215" s="225"/>
      <c r="C215" s="250">
        <f>N214</f>
        <v>660</v>
      </c>
      <c r="D215" s="146" t="s">
        <v>41</v>
      </c>
      <c r="E215" s="14"/>
      <c r="F215" s="146"/>
      <c r="G215" s="225" t="s">
        <v>12</v>
      </c>
      <c r="H215" s="8">
        <v>10964.99</v>
      </c>
      <c r="I215" s="8"/>
      <c r="J215" s="148"/>
      <c r="K215" s="8"/>
      <c r="L215" s="9" t="s">
        <v>68</v>
      </c>
      <c r="M215" s="9"/>
      <c r="N215" s="225"/>
      <c r="O215" s="12" t="s">
        <v>14</v>
      </c>
      <c r="P215" s="12">
        <f>(C215*H215/100)</f>
        <v>72368.933999999994</v>
      </c>
      <c r="S215" s="14"/>
    </row>
    <row r="216" spans="1:19" s="4" customFormat="1" ht="44.25" customHeight="1">
      <c r="A216" s="1">
        <v>19</v>
      </c>
      <c r="B216" s="251" t="s">
        <v>100</v>
      </c>
      <c r="C216" s="251"/>
      <c r="D216" s="251"/>
      <c r="E216" s="251"/>
      <c r="F216" s="251"/>
      <c r="G216" s="251"/>
      <c r="H216" s="251"/>
      <c r="I216" s="251"/>
      <c r="J216" s="251"/>
      <c r="K216" s="251"/>
      <c r="L216" s="251"/>
      <c r="M216" s="251"/>
      <c r="N216" s="251"/>
      <c r="O216" s="224"/>
      <c r="P216" s="12"/>
    </row>
    <row r="217" spans="1:19" ht="15.95" hidden="1" customHeight="1">
      <c r="A217" s="139"/>
      <c r="B217" s="238" t="s">
        <v>87</v>
      </c>
      <c r="C217" s="236"/>
      <c r="D217" s="146">
        <v>1</v>
      </c>
      <c r="E217" s="145" t="s">
        <v>8</v>
      </c>
      <c r="F217" s="146">
        <v>1</v>
      </c>
      <c r="G217" s="146" t="s">
        <v>8</v>
      </c>
      <c r="H217" s="147">
        <v>10</v>
      </c>
      <c r="I217" s="146" t="s">
        <v>8</v>
      </c>
      <c r="J217" s="148">
        <v>14</v>
      </c>
      <c r="K217" s="122"/>
      <c r="L217" s="125"/>
      <c r="M217" s="120" t="s">
        <v>9</v>
      </c>
      <c r="N217" s="149">
        <f t="shared" ref="N217" si="41">ROUND(D217*F217*H217*J217,0)</f>
        <v>140</v>
      </c>
      <c r="O217" s="141"/>
      <c r="S217" s="236"/>
    </row>
    <row r="218" spans="1:19" s="4" customFormat="1" ht="15.95" hidden="1" customHeight="1">
      <c r="A218" s="3"/>
      <c r="B218" s="247" t="s">
        <v>259</v>
      </c>
      <c r="C218" s="226"/>
      <c r="D218" s="122">
        <v>1</v>
      </c>
      <c r="E218" s="123" t="s">
        <v>8</v>
      </c>
      <c r="F218" s="146">
        <v>2</v>
      </c>
      <c r="G218" s="146" t="s">
        <v>8</v>
      </c>
      <c r="H218" s="147">
        <v>10</v>
      </c>
      <c r="I218" s="146" t="s">
        <v>8</v>
      </c>
      <c r="J218" s="148">
        <v>5</v>
      </c>
      <c r="K218" s="122"/>
      <c r="L218" s="125"/>
      <c r="M218" s="120" t="s">
        <v>9</v>
      </c>
      <c r="N218" s="149">
        <f t="shared" ref="N218" si="42">ROUND(D218*F218*H218*J218,0)</f>
        <v>100</v>
      </c>
      <c r="O218" s="144"/>
      <c r="P218" s="12"/>
      <c r="S218" s="226"/>
    </row>
    <row r="219" spans="1:19" s="4" customFormat="1" ht="15.95" hidden="1" customHeight="1">
      <c r="A219" s="3"/>
      <c r="B219" s="4" t="s">
        <v>334</v>
      </c>
      <c r="C219" s="226"/>
      <c r="D219" s="146">
        <v>1</v>
      </c>
      <c r="E219" s="145" t="s">
        <v>8</v>
      </c>
      <c r="F219" s="146">
        <v>1</v>
      </c>
      <c r="G219" s="146" t="s">
        <v>8</v>
      </c>
      <c r="H219" s="147">
        <v>3</v>
      </c>
      <c r="I219" s="146" t="s">
        <v>8</v>
      </c>
      <c r="J219" s="148">
        <v>1.1299999999999999</v>
      </c>
      <c r="K219" s="146"/>
      <c r="L219" s="148"/>
      <c r="M219" s="4" t="s">
        <v>9</v>
      </c>
      <c r="N219" s="149">
        <f>ROUND(D219*F219*H219*J219,0)</f>
        <v>3</v>
      </c>
      <c r="O219" s="144"/>
      <c r="P219" s="12"/>
      <c r="S219" s="226"/>
    </row>
    <row r="220" spans="1:19" s="4" customFormat="1" ht="15.95" hidden="1" customHeight="1" thickBot="1">
      <c r="A220" s="3"/>
      <c r="B220" s="4" t="s">
        <v>334</v>
      </c>
      <c r="C220" s="226"/>
      <c r="D220" s="146">
        <v>1</v>
      </c>
      <c r="E220" s="145" t="s">
        <v>8</v>
      </c>
      <c r="F220" s="146">
        <v>1</v>
      </c>
      <c r="G220" s="146" t="s">
        <v>8</v>
      </c>
      <c r="H220" s="147">
        <v>4</v>
      </c>
      <c r="I220" s="146" t="s">
        <v>8</v>
      </c>
      <c r="J220" s="148">
        <v>1.1299999999999999</v>
      </c>
      <c r="K220" s="146"/>
      <c r="L220" s="148"/>
      <c r="M220" s="4" t="s">
        <v>9</v>
      </c>
      <c r="N220" s="149">
        <f>ROUND(D220*F220*H220*J220,0)</f>
        <v>5</v>
      </c>
      <c r="O220" s="144"/>
      <c r="P220" s="12"/>
      <c r="S220" s="226"/>
    </row>
    <row r="221" spans="1:19" s="4" customFormat="1" ht="15.95" hidden="1" customHeight="1" thickBot="1">
      <c r="A221" s="3"/>
      <c r="C221" s="10"/>
      <c r="D221" s="146"/>
      <c r="E221" s="173"/>
      <c r="F221" s="146"/>
      <c r="G221" s="9"/>
      <c r="H221" s="147"/>
      <c r="I221" s="8"/>
      <c r="J221" s="152"/>
      <c r="K221" s="8"/>
      <c r="L221" s="152" t="s">
        <v>10</v>
      </c>
      <c r="M221" s="9"/>
      <c r="N221" s="174">
        <f>SUM(N217:N220)</f>
        <v>248</v>
      </c>
      <c r="O221" s="155"/>
      <c r="P221" s="12"/>
      <c r="S221" s="10"/>
    </row>
    <row r="222" spans="1:19" s="4" customFormat="1" ht="15.95" customHeight="1">
      <c r="A222" s="9"/>
      <c r="B222" s="225"/>
      <c r="C222" s="14">
        <f>N221</f>
        <v>248</v>
      </c>
      <c r="D222" s="146" t="s">
        <v>41</v>
      </c>
      <c r="E222" s="14"/>
      <c r="F222" s="146"/>
      <c r="G222" s="225" t="s">
        <v>12</v>
      </c>
      <c r="H222" s="8">
        <v>27747.06</v>
      </c>
      <c r="I222" s="8"/>
      <c r="J222" s="148"/>
      <c r="K222" s="8"/>
      <c r="L222" s="9" t="s">
        <v>68</v>
      </c>
      <c r="M222" s="9"/>
      <c r="N222" s="225"/>
      <c r="O222" s="12" t="s">
        <v>14</v>
      </c>
      <c r="P222" s="12">
        <f>(C222*H222/100)</f>
        <v>68812.708799999993</v>
      </c>
      <c r="S222" s="14"/>
    </row>
    <row r="223" spans="1:19" s="4" customFormat="1" ht="39.75" customHeight="1">
      <c r="A223" s="1">
        <v>20</v>
      </c>
      <c r="B223" s="251" t="s">
        <v>99</v>
      </c>
      <c r="C223" s="251"/>
      <c r="D223" s="251"/>
      <c r="E223" s="251"/>
      <c r="F223" s="251"/>
      <c r="G223" s="251"/>
      <c r="H223" s="251"/>
      <c r="I223" s="251"/>
      <c r="J223" s="251"/>
      <c r="K223" s="251"/>
      <c r="L223" s="251"/>
      <c r="M223" s="251"/>
      <c r="N223" s="251"/>
      <c r="O223" s="224"/>
      <c r="P223" s="12"/>
    </row>
    <row r="224" spans="1:19" s="4" customFormat="1" ht="15.95" hidden="1" customHeight="1">
      <c r="A224" s="3"/>
      <c r="B224" s="247" t="s">
        <v>87</v>
      </c>
      <c r="C224" s="226"/>
      <c r="D224" s="122">
        <v>1</v>
      </c>
      <c r="E224" s="123" t="s">
        <v>8</v>
      </c>
      <c r="F224" s="122">
        <v>2</v>
      </c>
      <c r="G224" s="122" t="s">
        <v>17</v>
      </c>
      <c r="H224" s="191">
        <v>10</v>
      </c>
      <c r="I224" s="122" t="s">
        <v>18</v>
      </c>
      <c r="J224" s="125">
        <v>14</v>
      </c>
      <c r="K224" s="122" t="s">
        <v>19</v>
      </c>
      <c r="L224" s="125">
        <v>0.5</v>
      </c>
      <c r="M224" s="120" t="s">
        <v>9</v>
      </c>
      <c r="N224" s="239">
        <f>ROUND(D224*F224*(H224+J224)*L224,0)</f>
        <v>24</v>
      </c>
      <c r="O224" s="224"/>
      <c r="P224" s="12"/>
      <c r="S224" s="226"/>
    </row>
    <row r="225" spans="1:19" s="4" customFormat="1" ht="15.95" hidden="1" customHeight="1" thickBot="1">
      <c r="A225" s="3"/>
      <c r="B225" s="247" t="s">
        <v>88</v>
      </c>
      <c r="C225" s="226"/>
      <c r="D225" s="146">
        <v>1</v>
      </c>
      <c r="E225" s="145" t="s">
        <v>8</v>
      </c>
      <c r="F225" s="146">
        <v>2</v>
      </c>
      <c r="G225" s="122" t="s">
        <v>17</v>
      </c>
      <c r="H225" s="191">
        <v>10</v>
      </c>
      <c r="I225" s="122" t="s">
        <v>18</v>
      </c>
      <c r="J225" s="125">
        <v>5</v>
      </c>
      <c r="K225" s="122" t="s">
        <v>19</v>
      </c>
      <c r="L225" s="125">
        <v>5</v>
      </c>
      <c r="M225" s="120" t="s">
        <v>9</v>
      </c>
      <c r="N225" s="239">
        <f>ROUND(D225*F225*(H225+J225)*L225,0)</f>
        <v>150</v>
      </c>
      <c r="O225" s="224"/>
      <c r="P225" s="12"/>
      <c r="S225" s="226"/>
    </row>
    <row r="226" spans="1:19" s="4" customFormat="1" ht="15.95" hidden="1" customHeight="1" thickBot="1">
      <c r="A226" s="3"/>
      <c r="C226" s="10"/>
      <c r="D226" s="146"/>
      <c r="E226" s="173"/>
      <c r="F226" s="146"/>
      <c r="G226" s="9"/>
      <c r="H226" s="147"/>
      <c r="I226" s="8"/>
      <c r="J226" s="152"/>
      <c r="K226" s="8"/>
      <c r="L226" s="152" t="s">
        <v>10</v>
      </c>
      <c r="M226" s="9"/>
      <c r="N226" s="174">
        <f>SUM(N224:N225)</f>
        <v>174</v>
      </c>
      <c r="O226" s="155"/>
      <c r="P226" s="12"/>
      <c r="S226" s="10"/>
    </row>
    <row r="227" spans="1:19" s="4" customFormat="1" ht="15.95" customHeight="1">
      <c r="A227" s="9"/>
      <c r="B227" s="225"/>
      <c r="C227" s="14">
        <f>N226</f>
        <v>174</v>
      </c>
      <c r="D227" s="146" t="s">
        <v>41</v>
      </c>
      <c r="E227" s="14"/>
      <c r="F227" s="146"/>
      <c r="G227" s="225" t="s">
        <v>12</v>
      </c>
      <c r="H227" s="8">
        <v>28299.3</v>
      </c>
      <c r="I227" s="8"/>
      <c r="J227" s="148"/>
      <c r="K227" s="8"/>
      <c r="L227" s="9" t="s">
        <v>68</v>
      </c>
      <c r="M227" s="9"/>
      <c r="N227" s="225"/>
      <c r="O227" s="12" t="s">
        <v>14</v>
      </c>
      <c r="P227" s="12">
        <f>(C227*H227/100)</f>
        <v>49240.781999999999</v>
      </c>
      <c r="S227" s="14"/>
    </row>
    <row r="228" spans="1:19" s="4" customFormat="1" ht="80.25" customHeight="1">
      <c r="A228" s="1">
        <v>21</v>
      </c>
      <c r="B228" s="223" t="s">
        <v>236</v>
      </c>
      <c r="C228" s="223"/>
      <c r="D228" s="223"/>
      <c r="E228" s="223"/>
      <c r="F228" s="223"/>
      <c r="G228" s="223"/>
      <c r="H228" s="223"/>
      <c r="I228" s="223"/>
      <c r="J228" s="223"/>
      <c r="K228" s="223"/>
      <c r="L228" s="223"/>
      <c r="M228" s="223"/>
      <c r="N228" s="223"/>
      <c r="O228" s="224"/>
      <c r="P228" s="12"/>
    </row>
    <row r="229" spans="1:19" s="4" customFormat="1" ht="15.95" hidden="1" customHeight="1">
      <c r="A229" s="3"/>
      <c r="B229" s="4" t="s">
        <v>22</v>
      </c>
      <c r="C229" s="226"/>
      <c r="D229" s="146">
        <v>1</v>
      </c>
      <c r="E229" s="145" t="s">
        <v>8</v>
      </c>
      <c r="F229" s="146">
        <v>1</v>
      </c>
      <c r="G229" s="146" t="s">
        <v>8</v>
      </c>
      <c r="H229" s="147">
        <v>41.13</v>
      </c>
      <c r="I229" s="146" t="s">
        <v>8</v>
      </c>
      <c r="J229" s="148">
        <v>6</v>
      </c>
      <c r="K229" s="146"/>
      <c r="L229" s="148"/>
      <c r="M229" s="4" t="s">
        <v>9</v>
      </c>
      <c r="N229" s="149">
        <f>ROUND(D229*F229*H229*J229,0)</f>
        <v>247</v>
      </c>
      <c r="O229" s="144"/>
      <c r="P229" s="12"/>
      <c r="S229" s="226"/>
    </row>
    <row r="230" spans="1:19" s="4" customFormat="1" ht="15.95" hidden="1" customHeight="1">
      <c r="A230" s="3"/>
      <c r="B230" s="4" t="s">
        <v>22</v>
      </c>
      <c r="C230" s="226"/>
      <c r="D230" s="146">
        <v>1</v>
      </c>
      <c r="E230" s="145" t="s">
        <v>8</v>
      </c>
      <c r="F230" s="146">
        <v>1</v>
      </c>
      <c r="G230" s="146" t="s">
        <v>8</v>
      </c>
      <c r="H230" s="147">
        <v>10</v>
      </c>
      <c r="I230" s="146" t="s">
        <v>8</v>
      </c>
      <c r="J230" s="148">
        <v>6</v>
      </c>
      <c r="K230" s="146"/>
      <c r="L230" s="148"/>
      <c r="M230" s="4" t="s">
        <v>9</v>
      </c>
      <c r="N230" s="149">
        <f>ROUND(D230*F230*H230*J230,0)</f>
        <v>60</v>
      </c>
      <c r="O230" s="144"/>
      <c r="P230" s="12"/>
      <c r="S230" s="226"/>
    </row>
    <row r="231" spans="1:19" s="4" customFormat="1" ht="15.95" hidden="1" customHeight="1">
      <c r="A231" s="3"/>
      <c r="B231" s="4" t="s">
        <v>334</v>
      </c>
      <c r="C231" s="226"/>
      <c r="D231" s="146">
        <v>1</v>
      </c>
      <c r="E231" s="145" t="s">
        <v>8</v>
      </c>
      <c r="F231" s="146">
        <v>1</v>
      </c>
      <c r="G231" s="146" t="s">
        <v>8</v>
      </c>
      <c r="H231" s="147">
        <v>6</v>
      </c>
      <c r="I231" s="146" t="s">
        <v>8</v>
      </c>
      <c r="J231" s="148">
        <v>5.75</v>
      </c>
      <c r="K231" s="146" t="s">
        <v>8</v>
      </c>
      <c r="L231" s="148">
        <v>1.1299999999999999</v>
      </c>
      <c r="M231" s="4" t="s">
        <v>9</v>
      </c>
      <c r="N231" s="149">
        <f t="shared" ref="N231" si="43">ROUND(D231*F231*H231*J231*L231,0)</f>
        <v>39</v>
      </c>
      <c r="O231" s="144"/>
      <c r="P231" s="12"/>
      <c r="S231" s="226"/>
    </row>
    <row r="232" spans="1:19" s="4" customFormat="1" ht="15.95" hidden="1" customHeight="1" thickBot="1">
      <c r="A232" s="3"/>
      <c r="B232" s="4" t="s">
        <v>278</v>
      </c>
      <c r="C232" s="226"/>
      <c r="D232" s="146">
        <v>1</v>
      </c>
      <c r="E232" s="145" t="s">
        <v>8</v>
      </c>
      <c r="F232" s="146">
        <v>4</v>
      </c>
      <c r="G232" s="146" t="s">
        <v>8</v>
      </c>
      <c r="H232" s="147">
        <v>5.25</v>
      </c>
      <c r="I232" s="146" t="s">
        <v>8</v>
      </c>
      <c r="J232" s="148">
        <v>1.1299999999999999</v>
      </c>
      <c r="K232" s="146"/>
      <c r="L232" s="148"/>
      <c r="M232" s="4" t="s">
        <v>9</v>
      </c>
      <c r="N232" s="149">
        <f>ROUND(D232*F232*H232*J232,0)</f>
        <v>24</v>
      </c>
      <c r="O232" s="144"/>
      <c r="P232" s="12"/>
      <c r="S232" s="226"/>
    </row>
    <row r="233" spans="1:19" s="4" customFormat="1" ht="15.95" hidden="1" customHeight="1" thickBot="1">
      <c r="A233" s="9"/>
      <c r="C233" s="10"/>
      <c r="D233" s="146"/>
      <c r="E233" s="173"/>
      <c r="F233" s="146"/>
      <c r="G233" s="9"/>
      <c r="H233" s="147"/>
      <c r="I233" s="8"/>
      <c r="J233" s="152"/>
      <c r="K233" s="8"/>
      <c r="L233" s="152" t="s">
        <v>10</v>
      </c>
      <c r="M233" s="9"/>
      <c r="N233" s="174">
        <f>SUM(N229:N232)</f>
        <v>370</v>
      </c>
      <c r="O233" s="155"/>
      <c r="P233" s="12"/>
      <c r="S233" s="10"/>
    </row>
    <row r="234" spans="1:19" s="4" customFormat="1" ht="15.95" customHeight="1">
      <c r="A234" s="3"/>
      <c r="B234" s="225"/>
      <c r="C234" s="14">
        <f>N233</f>
        <v>370</v>
      </c>
      <c r="D234" s="146" t="s">
        <v>41</v>
      </c>
      <c r="E234" s="14"/>
      <c r="F234" s="146"/>
      <c r="G234" s="225" t="s">
        <v>12</v>
      </c>
      <c r="H234" s="8">
        <v>310.43</v>
      </c>
      <c r="I234" s="8"/>
      <c r="J234" s="148"/>
      <c r="K234" s="8"/>
      <c r="L234" s="9" t="s">
        <v>65</v>
      </c>
      <c r="M234" s="9"/>
      <c r="N234" s="225"/>
      <c r="O234" s="12" t="s">
        <v>14</v>
      </c>
      <c r="P234" s="12">
        <f>(C234*H234)</f>
        <v>114859.1</v>
      </c>
      <c r="S234" s="14"/>
    </row>
    <row r="235" spans="1:19" s="4" customFormat="1" ht="82.5" customHeight="1">
      <c r="A235" s="1">
        <v>22</v>
      </c>
      <c r="B235" s="223" t="s">
        <v>228</v>
      </c>
      <c r="C235" s="223"/>
      <c r="D235" s="223"/>
      <c r="E235" s="223"/>
      <c r="F235" s="223"/>
      <c r="G235" s="223"/>
      <c r="H235" s="223"/>
      <c r="I235" s="223"/>
      <c r="J235" s="223"/>
      <c r="K235" s="223"/>
      <c r="L235" s="223"/>
      <c r="M235" s="223"/>
      <c r="N235" s="223"/>
      <c r="O235" s="224"/>
      <c r="P235" s="12"/>
    </row>
    <row r="236" spans="1:19" s="4" customFormat="1" ht="15.95" hidden="1" customHeight="1">
      <c r="A236" s="3"/>
      <c r="B236" s="4" t="s">
        <v>186</v>
      </c>
      <c r="C236" s="226"/>
      <c r="D236" s="146">
        <v>1</v>
      </c>
      <c r="E236" s="145" t="s">
        <v>8</v>
      </c>
      <c r="F236" s="146">
        <v>2</v>
      </c>
      <c r="G236" s="122" t="s">
        <v>17</v>
      </c>
      <c r="H236" s="191">
        <v>41.13</v>
      </c>
      <c r="I236" s="122" t="s">
        <v>18</v>
      </c>
      <c r="J236" s="125">
        <v>6</v>
      </c>
      <c r="K236" s="122" t="s">
        <v>19</v>
      </c>
      <c r="L236" s="125">
        <v>0.5</v>
      </c>
      <c r="M236" s="120" t="s">
        <v>9</v>
      </c>
      <c r="N236" s="239">
        <f>ROUND(D236*F236*(H236+J236)*L236,0)</f>
        <v>47</v>
      </c>
      <c r="O236" s="144"/>
      <c r="P236" s="12"/>
      <c r="S236" s="226"/>
    </row>
    <row r="237" spans="1:19" s="4" customFormat="1" ht="15.95" hidden="1" customHeight="1" thickBot="1">
      <c r="A237" s="3"/>
      <c r="B237" s="4" t="s">
        <v>186</v>
      </c>
      <c r="C237" s="226"/>
      <c r="D237" s="146">
        <v>1</v>
      </c>
      <c r="E237" s="145" t="s">
        <v>8</v>
      </c>
      <c r="F237" s="146">
        <v>2</v>
      </c>
      <c r="G237" s="122" t="s">
        <v>17</v>
      </c>
      <c r="H237" s="191">
        <v>10</v>
      </c>
      <c r="I237" s="122" t="s">
        <v>18</v>
      </c>
      <c r="J237" s="125">
        <v>6</v>
      </c>
      <c r="K237" s="122" t="s">
        <v>19</v>
      </c>
      <c r="L237" s="125">
        <v>0.5</v>
      </c>
      <c r="M237" s="120" t="s">
        <v>9</v>
      </c>
      <c r="N237" s="239">
        <f>ROUND(D237*F237*(H237+J237)*L237,0)</f>
        <v>16</v>
      </c>
      <c r="O237" s="144"/>
      <c r="P237" s="12"/>
      <c r="S237" s="226"/>
    </row>
    <row r="238" spans="1:19" s="4" customFormat="1" ht="15.95" hidden="1" customHeight="1" thickBot="1">
      <c r="A238" s="9"/>
      <c r="C238" s="10"/>
      <c r="D238" s="146"/>
      <c r="E238" s="173"/>
      <c r="F238" s="146"/>
      <c r="G238" s="9"/>
      <c r="H238" s="147"/>
      <c r="I238" s="8"/>
      <c r="J238" s="152"/>
      <c r="K238" s="8"/>
      <c r="L238" s="152" t="s">
        <v>10</v>
      </c>
      <c r="M238" s="9"/>
      <c r="N238" s="174">
        <f>SUM(N236:N237)</f>
        <v>63</v>
      </c>
      <c r="O238" s="155"/>
      <c r="P238" s="12"/>
      <c r="S238" s="10"/>
    </row>
    <row r="239" spans="1:19" s="4" customFormat="1" ht="15.95" customHeight="1">
      <c r="A239" s="3"/>
      <c r="B239" s="225"/>
      <c r="C239" s="14">
        <f>N238</f>
        <v>63</v>
      </c>
      <c r="D239" s="146" t="s">
        <v>41</v>
      </c>
      <c r="E239" s="14"/>
      <c r="F239" s="146"/>
      <c r="G239" s="225" t="s">
        <v>12</v>
      </c>
      <c r="H239" s="8">
        <v>186.04</v>
      </c>
      <c r="I239" s="8"/>
      <c r="J239" s="148"/>
      <c r="K239" s="8"/>
      <c r="L239" s="9" t="s">
        <v>65</v>
      </c>
      <c r="M239" s="9"/>
      <c r="N239" s="225"/>
      <c r="O239" s="12" t="s">
        <v>14</v>
      </c>
      <c r="P239" s="12">
        <f>(C239*H239)</f>
        <v>11720.519999999999</v>
      </c>
      <c r="S239" s="14"/>
    </row>
    <row r="240" spans="1:19" s="4" customFormat="1" ht="67.5" customHeight="1">
      <c r="A240" s="1">
        <v>23</v>
      </c>
      <c r="B240" s="171" t="s">
        <v>133</v>
      </c>
      <c r="C240" s="171"/>
      <c r="D240" s="171"/>
      <c r="E240" s="171"/>
      <c r="F240" s="171"/>
      <c r="G240" s="171"/>
      <c r="H240" s="171"/>
      <c r="I240" s="171"/>
      <c r="J240" s="171"/>
      <c r="K240" s="171"/>
      <c r="L240" s="171"/>
      <c r="M240" s="171"/>
      <c r="N240" s="171"/>
      <c r="O240" s="252"/>
      <c r="P240" s="12"/>
    </row>
    <row r="241" spans="1:24" s="4" customFormat="1" ht="15.95" hidden="1" customHeight="1">
      <c r="A241" s="3"/>
      <c r="B241" s="247" t="s">
        <v>203</v>
      </c>
      <c r="C241" s="226"/>
      <c r="D241" s="146">
        <v>1</v>
      </c>
      <c r="E241" s="145" t="s">
        <v>8</v>
      </c>
      <c r="F241" s="146">
        <v>8</v>
      </c>
      <c r="G241" s="146" t="s">
        <v>8</v>
      </c>
      <c r="H241" s="147">
        <v>0.67</v>
      </c>
      <c r="I241" s="146" t="s">
        <v>8</v>
      </c>
      <c r="J241" s="148">
        <v>12</v>
      </c>
      <c r="K241" s="146"/>
      <c r="L241" s="148"/>
      <c r="M241" s="4" t="s">
        <v>9</v>
      </c>
      <c r="N241" s="149">
        <f>ROUND(D241*F241*H241*J241,0)</f>
        <v>64</v>
      </c>
      <c r="O241" s="144"/>
      <c r="P241" s="12"/>
      <c r="S241" s="226"/>
    </row>
    <row r="242" spans="1:24" s="4" customFormat="1" ht="15.95" hidden="1" customHeight="1">
      <c r="A242" s="3"/>
      <c r="C242" s="145"/>
      <c r="D242" s="151"/>
      <c r="E242" s="145"/>
      <c r="F242" s="146"/>
      <c r="G242" s="146"/>
      <c r="H242" s="147"/>
      <c r="I242" s="146"/>
      <c r="J242" s="148"/>
      <c r="K242" s="146"/>
      <c r="L242" s="152" t="s">
        <v>10</v>
      </c>
      <c r="M242" s="153"/>
      <c r="N242" s="154">
        <f>SUM(N241)</f>
        <v>64</v>
      </c>
      <c r="O242" s="155"/>
      <c r="P242" s="150"/>
      <c r="S242" s="145"/>
    </row>
    <row r="243" spans="1:24" s="4" customFormat="1" ht="15.95" customHeight="1">
      <c r="A243" s="3"/>
      <c r="C243" s="14">
        <f>N242</f>
        <v>64</v>
      </c>
      <c r="D243" s="5"/>
      <c r="E243" s="14"/>
      <c r="F243" s="6" t="s">
        <v>41</v>
      </c>
      <c r="G243" s="7" t="s">
        <v>12</v>
      </c>
      <c r="H243" s="175">
        <v>34520.31</v>
      </c>
      <c r="I243" s="175"/>
      <c r="J243" s="175"/>
      <c r="K243" s="8"/>
      <c r="L243" s="157" t="s">
        <v>68</v>
      </c>
      <c r="M243" s="157"/>
      <c r="N243" s="10"/>
      <c r="O243" s="11" t="s">
        <v>14</v>
      </c>
      <c r="P243" s="12">
        <f>ROUND(C243*H243/100,0)</f>
        <v>22093</v>
      </c>
      <c r="S243" s="14"/>
    </row>
    <row r="244" spans="1:24" s="4" customFormat="1" ht="36" customHeight="1">
      <c r="A244" s="1">
        <v>24</v>
      </c>
      <c r="B244" s="253" t="s">
        <v>126</v>
      </c>
      <c r="C244" s="253"/>
      <c r="D244" s="253"/>
      <c r="E244" s="253"/>
      <c r="F244" s="253"/>
      <c r="G244" s="253"/>
      <c r="H244" s="253"/>
      <c r="I244" s="253"/>
      <c r="J244" s="253"/>
      <c r="K244" s="253"/>
      <c r="L244" s="253"/>
      <c r="M244" s="253"/>
      <c r="N244" s="253"/>
      <c r="O244" s="253"/>
      <c r="P244" s="12"/>
      <c r="S244" s="2"/>
    </row>
    <row r="245" spans="1:24" s="225" customFormat="1" ht="15.95" customHeight="1">
      <c r="A245" s="3"/>
      <c r="B245" s="226" t="s">
        <v>338</v>
      </c>
      <c r="C245" s="226"/>
      <c r="D245" s="226"/>
      <c r="E245" s="226"/>
      <c r="F245" s="226"/>
      <c r="G245" s="226"/>
      <c r="H245" s="226"/>
      <c r="I245" s="226"/>
      <c r="J245" s="226"/>
      <c r="K245" s="226"/>
      <c r="L245" s="226"/>
      <c r="M245" s="226"/>
      <c r="N245" s="226"/>
      <c r="O245" s="12"/>
      <c r="P245" s="12"/>
      <c r="Q245" s="254"/>
      <c r="S245" s="226"/>
    </row>
    <row r="246" spans="1:24" s="4" customFormat="1" ht="15.95" hidden="1" customHeight="1">
      <c r="A246" s="3"/>
      <c r="B246" s="247" t="s">
        <v>335</v>
      </c>
      <c r="C246" s="226"/>
      <c r="D246" s="146">
        <v>1</v>
      </c>
      <c r="E246" s="145" t="s">
        <v>8</v>
      </c>
      <c r="F246" s="146">
        <v>1</v>
      </c>
      <c r="G246" s="146" t="s">
        <v>8</v>
      </c>
      <c r="H246" s="147">
        <v>46.75</v>
      </c>
      <c r="I246" s="146" t="s">
        <v>8</v>
      </c>
      <c r="J246" s="148">
        <v>3</v>
      </c>
      <c r="K246" s="146"/>
      <c r="L246" s="148"/>
      <c r="M246" s="4" t="s">
        <v>9</v>
      </c>
      <c r="N246" s="149">
        <f>ROUND(D246*F246*H246*J246,0)</f>
        <v>140</v>
      </c>
      <c r="O246" s="144"/>
      <c r="P246" s="150"/>
      <c r="S246" s="226"/>
    </row>
    <row r="247" spans="1:24" s="4" customFormat="1" ht="15.95" hidden="1" customHeight="1">
      <c r="A247" s="3"/>
      <c r="B247" s="247" t="s">
        <v>336</v>
      </c>
      <c r="C247" s="226"/>
      <c r="D247" s="146">
        <v>1</v>
      </c>
      <c r="E247" s="145" t="s">
        <v>8</v>
      </c>
      <c r="F247" s="146">
        <v>1</v>
      </c>
      <c r="G247" s="146" t="s">
        <v>8</v>
      </c>
      <c r="H247" s="147">
        <v>73.63</v>
      </c>
      <c r="I247" s="146" t="s">
        <v>8</v>
      </c>
      <c r="J247" s="148">
        <v>3</v>
      </c>
      <c r="K247" s="146"/>
      <c r="L247" s="148"/>
      <c r="M247" s="4" t="s">
        <v>9</v>
      </c>
      <c r="N247" s="149">
        <f>ROUND(D247*F247*H247*J247,0)</f>
        <v>221</v>
      </c>
      <c r="O247" s="144"/>
      <c r="P247" s="150"/>
      <c r="S247" s="226"/>
    </row>
    <row r="248" spans="1:24" s="4" customFormat="1" ht="15.95" hidden="1" customHeight="1" thickBot="1">
      <c r="A248" s="3"/>
      <c r="B248" s="247" t="s">
        <v>337</v>
      </c>
      <c r="C248" s="226"/>
      <c r="D248" s="146">
        <v>1</v>
      </c>
      <c r="E248" s="145" t="s">
        <v>8</v>
      </c>
      <c r="F248" s="146">
        <v>1</v>
      </c>
      <c r="G248" s="146" t="s">
        <v>8</v>
      </c>
      <c r="H248" s="147">
        <v>23.75</v>
      </c>
      <c r="I248" s="146" t="s">
        <v>8</v>
      </c>
      <c r="J248" s="148">
        <v>3</v>
      </c>
      <c r="K248" s="146"/>
      <c r="L248" s="148"/>
      <c r="M248" s="4" t="s">
        <v>9</v>
      </c>
      <c r="N248" s="149">
        <f>ROUND(D248*F248*H248*J248,0)</f>
        <v>71</v>
      </c>
      <c r="O248" s="144"/>
      <c r="P248" s="150"/>
      <c r="S248" s="226"/>
    </row>
    <row r="249" spans="1:24" s="4" customFormat="1" ht="15.95" hidden="1" customHeight="1" thickBot="1">
      <c r="A249" s="3"/>
      <c r="B249" s="172"/>
      <c r="C249" s="145"/>
      <c r="D249" s="146"/>
      <c r="E249" s="145"/>
      <c r="F249" s="146"/>
      <c r="G249" s="146"/>
      <c r="H249" s="230"/>
      <c r="I249" s="146"/>
      <c r="J249" s="148"/>
      <c r="K249" s="146"/>
      <c r="L249" s="152" t="s">
        <v>10</v>
      </c>
      <c r="N249" s="174">
        <f>SUM(N246:N248)</f>
        <v>432</v>
      </c>
      <c r="O249" s="12"/>
      <c r="P249" s="12"/>
      <c r="S249" s="145"/>
    </row>
    <row r="250" spans="1:24" s="4" customFormat="1" ht="15.95" hidden="1" customHeight="1">
      <c r="A250" s="3"/>
      <c r="B250" s="243" t="s">
        <v>29</v>
      </c>
      <c r="C250" s="145"/>
      <c r="D250" s="146"/>
      <c r="E250" s="12"/>
      <c r="F250" s="146"/>
      <c r="G250" s="9"/>
      <c r="H250" s="147"/>
      <c r="I250" s="8"/>
      <c r="J250" s="148"/>
      <c r="K250" s="9"/>
      <c r="L250" s="148"/>
      <c r="M250" s="225"/>
      <c r="N250" s="225"/>
      <c r="O250" s="12"/>
      <c r="P250" s="12"/>
      <c r="Q250" s="225"/>
      <c r="S250" s="145"/>
    </row>
    <row r="251" spans="1:24" s="4" customFormat="1" ht="15.95" hidden="1" customHeight="1" thickBot="1">
      <c r="A251" s="3"/>
      <c r="B251" s="4" t="s">
        <v>110</v>
      </c>
      <c r="C251" s="145"/>
      <c r="D251" s="146">
        <v>1</v>
      </c>
      <c r="E251" s="145" t="s">
        <v>8</v>
      </c>
      <c r="F251" s="146">
        <v>1</v>
      </c>
      <c r="G251" s="146" t="s">
        <v>8</v>
      </c>
      <c r="H251" s="147">
        <v>14</v>
      </c>
      <c r="I251" s="146" t="s">
        <v>8</v>
      </c>
      <c r="J251" s="148">
        <v>7</v>
      </c>
      <c r="K251" s="146"/>
      <c r="L251" s="148"/>
      <c r="M251" s="4" t="s">
        <v>9</v>
      </c>
      <c r="N251" s="149">
        <f>ROUND(D251*F251*H251*J251,0)</f>
        <v>98</v>
      </c>
      <c r="O251" s="155"/>
      <c r="P251" s="150"/>
      <c r="S251" s="145"/>
    </row>
    <row r="252" spans="1:24" s="4" customFormat="1" ht="15.95" hidden="1" customHeight="1" thickBot="1">
      <c r="A252" s="3"/>
      <c r="B252" s="146"/>
      <c r="D252" s="146"/>
      <c r="E252" s="12"/>
      <c r="F252" s="146"/>
      <c r="G252" s="9"/>
      <c r="H252" s="147"/>
      <c r="I252" s="8"/>
      <c r="J252" s="148"/>
      <c r="K252" s="9"/>
      <c r="L252" s="152" t="s">
        <v>10</v>
      </c>
      <c r="M252" s="4" t="s">
        <v>9</v>
      </c>
      <c r="N252" s="174"/>
      <c r="O252" s="12"/>
      <c r="P252" s="227"/>
      <c r="Q252" s="225"/>
    </row>
    <row r="253" spans="1:24" s="4" customFormat="1" ht="15.95" hidden="1" customHeight="1">
      <c r="A253" s="3"/>
      <c r="B253" s="243" t="s">
        <v>37</v>
      </c>
      <c r="C253" s="145"/>
      <c r="D253" s="146"/>
      <c r="E253" s="12"/>
      <c r="F253" s="146"/>
      <c r="G253" s="9"/>
      <c r="H253" s="147"/>
      <c r="I253" s="8"/>
      <c r="J253" s="148"/>
      <c r="K253" s="8"/>
      <c r="L253" s="9"/>
      <c r="M253" s="9"/>
      <c r="N253" s="225"/>
      <c r="O253" s="233"/>
      <c r="P253" s="227"/>
      <c r="Q253" s="225"/>
      <c r="S253" s="145"/>
    </row>
    <row r="254" spans="1:24" s="4" customFormat="1" ht="15.95" hidden="1" customHeight="1">
      <c r="A254" s="3"/>
      <c r="C254" s="243"/>
      <c r="D254" s="244">
        <f>N249</f>
        <v>432</v>
      </c>
      <c r="E254" s="244"/>
      <c r="F254" s="244"/>
      <c r="G254" s="9" t="s">
        <v>38</v>
      </c>
      <c r="H254" s="245">
        <f>N252</f>
        <v>0</v>
      </c>
      <c r="I254" s="152" t="s">
        <v>9</v>
      </c>
      <c r="J254" s="246">
        <f>D254-H254</f>
        <v>432</v>
      </c>
      <c r="K254" s="246"/>
      <c r="L254" s="153" t="s">
        <v>39</v>
      </c>
      <c r="M254" s="9"/>
      <c r="N254" s="172"/>
      <c r="O254" s="12"/>
      <c r="P254" s="227"/>
      <c r="Q254" s="225"/>
      <c r="S254" s="243"/>
    </row>
    <row r="255" spans="1:24" s="4" customFormat="1" ht="15.95" customHeight="1">
      <c r="A255" s="3"/>
      <c r="C255" s="2">
        <f>J254</f>
        <v>432</v>
      </c>
      <c r="D255" s="156" t="s">
        <v>41</v>
      </c>
      <c r="E255" s="156"/>
      <c r="F255" s="146"/>
      <c r="G255" s="7" t="s">
        <v>12</v>
      </c>
      <c r="H255" s="175">
        <v>3275.5</v>
      </c>
      <c r="I255" s="175"/>
      <c r="J255" s="175"/>
      <c r="K255" s="175"/>
      <c r="L255" s="9" t="s">
        <v>74</v>
      </c>
      <c r="M255" s="9"/>
      <c r="N255" s="10"/>
      <c r="O255" s="12" t="s">
        <v>14</v>
      </c>
      <c r="P255" s="12">
        <f>ROUND(C255*H255/100,0)</f>
        <v>14150</v>
      </c>
      <c r="Q255" s="225"/>
      <c r="R255" s="225"/>
      <c r="S255" s="2"/>
      <c r="T255" s="225"/>
      <c r="U255" s="225"/>
      <c r="V255" s="225"/>
      <c r="W255" s="225"/>
      <c r="X255" s="225"/>
    </row>
    <row r="256" spans="1:24" s="225" customFormat="1" ht="15.95" customHeight="1">
      <c r="B256" s="226" t="s">
        <v>339</v>
      </c>
      <c r="C256" s="226"/>
      <c r="D256" s="226"/>
      <c r="E256" s="226"/>
      <c r="F256" s="226"/>
      <c r="G256" s="226"/>
      <c r="H256" s="226"/>
      <c r="I256" s="226"/>
      <c r="J256" s="226"/>
      <c r="K256" s="226"/>
      <c r="L256" s="226"/>
      <c r="M256" s="226"/>
      <c r="N256" s="226"/>
      <c r="O256" s="12"/>
      <c r="P256" s="12"/>
      <c r="Q256" s="254"/>
      <c r="S256" s="226"/>
    </row>
    <row r="257" spans="1:24" s="4" customFormat="1" ht="15.95" hidden="1" customHeight="1">
      <c r="A257" s="3"/>
      <c r="B257" s="247" t="s">
        <v>115</v>
      </c>
      <c r="C257" s="226"/>
      <c r="D257" s="146">
        <v>1</v>
      </c>
      <c r="E257" s="145" t="s">
        <v>8</v>
      </c>
      <c r="F257" s="146">
        <v>1</v>
      </c>
      <c r="G257" s="146" t="s">
        <v>8</v>
      </c>
      <c r="H257" s="147">
        <v>44.88</v>
      </c>
      <c r="I257" s="146" t="s">
        <v>8</v>
      </c>
      <c r="J257" s="148">
        <v>26.38</v>
      </c>
      <c r="K257" s="146"/>
      <c r="L257" s="148"/>
      <c r="M257" s="4" t="s">
        <v>9</v>
      </c>
      <c r="N257" s="149">
        <f>ROUND(D257*F257*H257*J257,0)</f>
        <v>1184</v>
      </c>
      <c r="O257" s="144"/>
      <c r="P257" s="150"/>
      <c r="S257" s="226"/>
    </row>
    <row r="258" spans="1:24" s="4" customFormat="1" ht="15.95" hidden="1" customHeight="1">
      <c r="A258" s="3"/>
      <c r="B258" s="247" t="s">
        <v>20</v>
      </c>
      <c r="C258" s="226"/>
      <c r="D258" s="146">
        <v>1</v>
      </c>
      <c r="E258" s="145" t="s">
        <v>8</v>
      </c>
      <c r="F258" s="146">
        <v>1</v>
      </c>
      <c r="G258" s="146" t="s">
        <v>8</v>
      </c>
      <c r="H258" s="147">
        <v>29.88</v>
      </c>
      <c r="I258" s="146" t="s">
        <v>8</v>
      </c>
      <c r="J258" s="148">
        <v>13.75</v>
      </c>
      <c r="K258" s="146"/>
      <c r="L258" s="148"/>
      <c r="M258" s="4" t="s">
        <v>9</v>
      </c>
      <c r="N258" s="149">
        <f>ROUND(D258*F258*H258*J258,0)</f>
        <v>411</v>
      </c>
      <c r="O258" s="144"/>
      <c r="P258" s="150"/>
      <c r="S258" s="226"/>
    </row>
    <row r="259" spans="1:24" s="4" customFormat="1" ht="15.95" hidden="1" customHeight="1">
      <c r="A259" s="3"/>
      <c r="C259" s="145"/>
      <c r="D259" s="151"/>
      <c r="E259" s="145"/>
      <c r="F259" s="146"/>
      <c r="G259" s="146"/>
      <c r="H259" s="147"/>
      <c r="I259" s="146"/>
      <c r="J259" s="148"/>
      <c r="K259" s="146"/>
      <c r="L259" s="152" t="s">
        <v>10</v>
      </c>
      <c r="M259" s="153"/>
      <c r="N259" s="154">
        <f>SUM(N257:N258)</f>
        <v>1595</v>
      </c>
      <c r="O259" s="155"/>
      <c r="P259" s="150"/>
      <c r="S259" s="145"/>
    </row>
    <row r="260" spans="1:24" s="4" customFormat="1" ht="15.95" customHeight="1">
      <c r="A260" s="3"/>
      <c r="C260" s="2">
        <f>N259</f>
        <v>1595</v>
      </c>
      <c r="D260" s="156" t="s">
        <v>41</v>
      </c>
      <c r="E260" s="156"/>
      <c r="F260" s="146"/>
      <c r="G260" s="7" t="s">
        <v>12</v>
      </c>
      <c r="H260" s="175">
        <v>2548.29</v>
      </c>
      <c r="I260" s="175"/>
      <c r="J260" s="175"/>
      <c r="K260" s="175"/>
      <c r="L260" s="9" t="s">
        <v>74</v>
      </c>
      <c r="M260" s="9"/>
      <c r="N260" s="10"/>
      <c r="O260" s="12" t="s">
        <v>14</v>
      </c>
      <c r="P260" s="12">
        <f>ROUND(C260*H260/100,0)</f>
        <v>40645</v>
      </c>
      <c r="Q260" s="225"/>
      <c r="R260" s="225"/>
      <c r="S260" s="2"/>
      <c r="T260" s="225"/>
      <c r="U260" s="225"/>
      <c r="V260" s="225"/>
      <c r="W260" s="225"/>
      <c r="X260" s="225"/>
    </row>
    <row r="261" spans="1:24" s="4" customFormat="1" ht="31.5" customHeight="1">
      <c r="A261" s="1">
        <v>25</v>
      </c>
      <c r="B261" s="255" t="s">
        <v>67</v>
      </c>
      <c r="C261" s="255"/>
      <c r="D261" s="255"/>
      <c r="E261" s="255"/>
      <c r="F261" s="255"/>
      <c r="G261" s="255"/>
      <c r="H261" s="255"/>
      <c r="I261" s="255"/>
      <c r="J261" s="255"/>
      <c r="K261" s="255"/>
      <c r="L261" s="255"/>
      <c r="M261" s="255"/>
      <c r="N261" s="255"/>
      <c r="O261" s="224"/>
      <c r="P261" s="12"/>
    </row>
    <row r="262" spans="1:24" s="4" customFormat="1" ht="15.95" hidden="1" customHeight="1" thickBot="1">
      <c r="A262" s="3"/>
      <c r="B262" s="4" t="s">
        <v>340</v>
      </c>
      <c r="C262" s="226"/>
      <c r="D262" s="146"/>
      <c r="E262" s="145"/>
      <c r="F262" s="146"/>
      <c r="G262" s="146"/>
      <c r="H262" s="147"/>
      <c r="I262" s="146"/>
      <c r="J262" s="148"/>
      <c r="K262" s="146"/>
      <c r="L262" s="148"/>
      <c r="M262" s="4" t="s">
        <v>9</v>
      </c>
      <c r="N262" s="149">
        <f>C260</f>
        <v>1595</v>
      </c>
      <c r="O262" s="144"/>
      <c r="P262" s="12"/>
      <c r="S262" s="226"/>
    </row>
    <row r="263" spans="1:24" s="4" customFormat="1" ht="15.95" hidden="1" customHeight="1" thickBot="1">
      <c r="A263" s="3"/>
      <c r="C263" s="10"/>
      <c r="D263" s="146"/>
      <c r="E263" s="173"/>
      <c r="F263" s="146"/>
      <c r="G263" s="9"/>
      <c r="H263" s="147"/>
      <c r="I263" s="8"/>
      <c r="J263" s="152"/>
      <c r="K263" s="8"/>
      <c r="L263" s="152" t="s">
        <v>10</v>
      </c>
      <c r="M263" s="9"/>
      <c r="N263" s="174">
        <f>SUM(N262)</f>
        <v>1595</v>
      </c>
      <c r="O263" s="155"/>
      <c r="P263" s="12"/>
      <c r="S263" s="10"/>
    </row>
    <row r="264" spans="1:24" s="4" customFormat="1" ht="15.95" customHeight="1">
      <c r="A264" s="9"/>
      <c r="B264" s="225"/>
      <c r="C264" s="14">
        <f>N263</f>
        <v>1595</v>
      </c>
      <c r="D264" s="146" t="s">
        <v>41</v>
      </c>
      <c r="E264" s="14"/>
      <c r="F264" s="146"/>
      <c r="G264" s="225" t="s">
        <v>12</v>
      </c>
      <c r="H264" s="8">
        <v>1887.4</v>
      </c>
      <c r="I264" s="8"/>
      <c r="J264" s="148"/>
      <c r="K264" s="8"/>
      <c r="L264" s="9" t="s">
        <v>68</v>
      </c>
      <c r="M264" s="9"/>
      <c r="N264" s="225"/>
      <c r="O264" s="12" t="s">
        <v>14</v>
      </c>
      <c r="P264" s="12">
        <f>(C264*H264/100)</f>
        <v>30104.03</v>
      </c>
      <c r="S264" s="14"/>
    </row>
    <row r="265" spans="1:24" ht="15.95" customHeight="1">
      <c r="A265" s="139">
        <v>26</v>
      </c>
      <c r="B265" s="218" t="s">
        <v>73</v>
      </c>
      <c r="C265" s="218"/>
      <c r="D265" s="218"/>
      <c r="E265" s="218"/>
      <c r="F265" s="218"/>
      <c r="G265" s="218"/>
      <c r="H265" s="218"/>
      <c r="I265" s="218"/>
      <c r="J265" s="218"/>
      <c r="K265" s="218"/>
      <c r="L265" s="218"/>
      <c r="M265" s="218"/>
      <c r="N265" s="218"/>
      <c r="O265" s="200"/>
      <c r="S265" s="120"/>
    </row>
    <row r="266" spans="1:24" ht="15.95" hidden="1" customHeight="1">
      <c r="A266" s="139"/>
      <c r="B266" s="120" t="s">
        <v>341</v>
      </c>
      <c r="C266" s="236"/>
      <c r="D266" s="122">
        <v>1</v>
      </c>
      <c r="E266" s="123" t="s">
        <v>8</v>
      </c>
      <c r="F266" s="122">
        <v>1</v>
      </c>
      <c r="G266" s="122" t="s">
        <v>8</v>
      </c>
      <c r="H266" s="191">
        <v>42.38</v>
      </c>
      <c r="I266" s="122" t="s">
        <v>8</v>
      </c>
      <c r="J266" s="125">
        <v>12</v>
      </c>
      <c r="K266" s="122"/>
      <c r="L266" s="125"/>
      <c r="M266" s="120" t="s">
        <v>9</v>
      </c>
      <c r="N266" s="256">
        <f>ROUND(D266*F266*H266*J266,0)</f>
        <v>509</v>
      </c>
      <c r="O266" s="141"/>
      <c r="S266" s="236"/>
    </row>
    <row r="267" spans="1:24" ht="15.95" hidden="1" customHeight="1">
      <c r="A267" s="139"/>
      <c r="B267" s="120" t="s">
        <v>270</v>
      </c>
      <c r="C267" s="236"/>
      <c r="D267" s="122">
        <v>1</v>
      </c>
      <c r="E267" s="123" t="s">
        <v>8</v>
      </c>
      <c r="F267" s="122">
        <v>1</v>
      </c>
      <c r="G267" s="122" t="s">
        <v>8</v>
      </c>
      <c r="H267" s="191">
        <v>15.63</v>
      </c>
      <c r="I267" s="122" t="s">
        <v>8</v>
      </c>
      <c r="J267" s="125">
        <v>12</v>
      </c>
      <c r="K267" s="122"/>
      <c r="L267" s="125"/>
      <c r="M267" s="120" t="s">
        <v>9</v>
      </c>
      <c r="N267" s="256">
        <f>ROUND(D267*F267*H267*J267,0)</f>
        <v>188</v>
      </c>
      <c r="O267" s="141"/>
      <c r="S267" s="236"/>
    </row>
    <row r="268" spans="1:24" ht="15.95" hidden="1" customHeight="1">
      <c r="A268" s="139"/>
      <c r="B268" s="120" t="s">
        <v>281</v>
      </c>
      <c r="C268" s="236"/>
      <c r="D268" s="122">
        <v>1</v>
      </c>
      <c r="E268" s="123" t="s">
        <v>8</v>
      </c>
      <c r="F268" s="122">
        <v>1</v>
      </c>
      <c r="G268" s="122" t="s">
        <v>8</v>
      </c>
      <c r="H268" s="191">
        <v>21.38</v>
      </c>
      <c r="I268" s="122" t="s">
        <v>8</v>
      </c>
      <c r="J268" s="125">
        <v>12</v>
      </c>
      <c r="K268" s="122"/>
      <c r="L268" s="125"/>
      <c r="M268" s="120" t="s">
        <v>9</v>
      </c>
      <c r="N268" s="256">
        <f>ROUND(D268*F268*H268*J268,0)</f>
        <v>257</v>
      </c>
      <c r="O268" s="141"/>
      <c r="S268" s="236"/>
    </row>
    <row r="269" spans="1:24" ht="15.95" hidden="1" customHeight="1" thickBot="1">
      <c r="A269" s="139"/>
      <c r="B269" s="120" t="s">
        <v>342</v>
      </c>
      <c r="C269" s="236"/>
      <c r="D269" s="122">
        <v>1</v>
      </c>
      <c r="E269" s="123" t="s">
        <v>8</v>
      </c>
      <c r="F269" s="122">
        <v>1</v>
      </c>
      <c r="G269" s="122" t="s">
        <v>8</v>
      </c>
      <c r="H269" s="191">
        <v>11.25</v>
      </c>
      <c r="I269" s="122" t="s">
        <v>8</v>
      </c>
      <c r="J269" s="125">
        <v>12</v>
      </c>
      <c r="K269" s="122"/>
      <c r="L269" s="125"/>
      <c r="M269" s="120" t="s">
        <v>9</v>
      </c>
      <c r="N269" s="256">
        <f>ROUND(D269*F269*H269*J269,0)</f>
        <v>135</v>
      </c>
      <c r="O269" s="141"/>
      <c r="S269" s="236"/>
    </row>
    <row r="270" spans="1:24" ht="15.95" hidden="1" customHeight="1" thickBot="1">
      <c r="E270" s="202"/>
      <c r="G270" s="119"/>
      <c r="H270" s="191"/>
      <c r="I270" s="166"/>
      <c r="J270" s="181"/>
      <c r="K270" s="166"/>
      <c r="L270" s="181" t="s">
        <v>10</v>
      </c>
      <c r="M270" s="119"/>
      <c r="N270" s="231">
        <f>SUM(N266:N269)</f>
        <v>1089</v>
      </c>
      <c r="O270" s="187"/>
    </row>
    <row r="271" spans="1:24" s="4" customFormat="1" ht="15.95" hidden="1" customHeight="1">
      <c r="A271" s="3"/>
      <c r="B271" s="243" t="s">
        <v>29</v>
      </c>
      <c r="C271" s="145"/>
      <c r="D271" s="146"/>
      <c r="E271" s="12"/>
      <c r="F271" s="146"/>
      <c r="G271" s="9"/>
      <c r="H271" s="147"/>
      <c r="I271" s="8"/>
      <c r="J271" s="148"/>
      <c r="K271" s="9"/>
      <c r="L271" s="148"/>
      <c r="M271" s="225"/>
      <c r="N271" s="225"/>
      <c r="O271" s="12"/>
      <c r="P271" s="12"/>
      <c r="Q271" s="225"/>
      <c r="S271" s="145"/>
    </row>
    <row r="272" spans="1:24" s="4" customFormat="1" ht="15.95" hidden="1" customHeight="1">
      <c r="A272" s="3"/>
      <c r="B272" s="4" t="s">
        <v>31</v>
      </c>
      <c r="C272" s="145"/>
      <c r="D272" s="146">
        <v>1</v>
      </c>
      <c r="E272" s="145" t="s">
        <v>8</v>
      </c>
      <c r="F272" s="146">
        <v>6</v>
      </c>
      <c r="G272" s="146" t="s">
        <v>8</v>
      </c>
      <c r="H272" s="147">
        <v>4.92</v>
      </c>
      <c r="I272" s="146" t="s">
        <v>8</v>
      </c>
      <c r="J272" s="148">
        <v>4.42</v>
      </c>
      <c r="K272" s="146"/>
      <c r="L272" s="148"/>
      <c r="M272" s="4" t="s">
        <v>9</v>
      </c>
      <c r="N272" s="149">
        <f t="shared" ref="N272:N277" si="44">ROUND(D272*F272*H272*J272,0)</f>
        <v>130</v>
      </c>
      <c r="O272" s="155"/>
      <c r="P272" s="150"/>
      <c r="S272" s="145"/>
    </row>
    <row r="273" spans="1:24" s="4" customFormat="1" ht="15.95" hidden="1" customHeight="1">
      <c r="A273" s="3"/>
      <c r="B273" s="4" t="s">
        <v>343</v>
      </c>
      <c r="C273" s="145"/>
      <c r="D273" s="146">
        <v>1</v>
      </c>
      <c r="E273" s="145" t="s">
        <v>8</v>
      </c>
      <c r="F273" s="146">
        <v>2</v>
      </c>
      <c r="G273" s="146" t="s">
        <v>8</v>
      </c>
      <c r="H273" s="147">
        <v>3.92</v>
      </c>
      <c r="I273" s="146" t="s">
        <v>8</v>
      </c>
      <c r="J273" s="148">
        <v>2.42</v>
      </c>
      <c r="K273" s="146"/>
      <c r="L273" s="148"/>
      <c r="M273" s="4" t="s">
        <v>9</v>
      </c>
      <c r="N273" s="149">
        <f t="shared" si="44"/>
        <v>19</v>
      </c>
      <c r="O273" s="155"/>
      <c r="P273" s="150"/>
      <c r="S273" s="145"/>
    </row>
    <row r="274" spans="1:24" s="4" customFormat="1" ht="15.95" hidden="1" customHeight="1">
      <c r="A274" s="3"/>
      <c r="B274" s="4" t="s">
        <v>344</v>
      </c>
      <c r="C274" s="145"/>
      <c r="D274" s="146">
        <v>1</v>
      </c>
      <c r="E274" s="145" t="s">
        <v>8</v>
      </c>
      <c r="F274" s="146">
        <v>6</v>
      </c>
      <c r="G274" s="146" t="s">
        <v>8</v>
      </c>
      <c r="H274" s="147">
        <v>5.5</v>
      </c>
      <c r="I274" s="146" t="s">
        <v>8</v>
      </c>
      <c r="J274" s="148">
        <v>0.75</v>
      </c>
      <c r="K274" s="146"/>
      <c r="L274" s="148"/>
      <c r="M274" s="4" t="s">
        <v>9</v>
      </c>
      <c r="N274" s="149">
        <f t="shared" si="44"/>
        <v>25</v>
      </c>
      <c r="O274" s="155"/>
      <c r="P274" s="150"/>
      <c r="S274" s="145"/>
    </row>
    <row r="275" spans="1:24" s="4" customFormat="1" ht="15.95" hidden="1" customHeight="1">
      <c r="A275" s="3"/>
      <c r="B275" s="4" t="s">
        <v>343</v>
      </c>
      <c r="C275" s="145"/>
      <c r="D275" s="146">
        <v>1</v>
      </c>
      <c r="E275" s="145" t="s">
        <v>8</v>
      </c>
      <c r="F275" s="146">
        <v>2</v>
      </c>
      <c r="G275" s="146" t="s">
        <v>8</v>
      </c>
      <c r="H275" s="147">
        <v>4.5</v>
      </c>
      <c r="I275" s="146" t="s">
        <v>8</v>
      </c>
      <c r="J275" s="148">
        <v>0.75</v>
      </c>
      <c r="K275" s="146"/>
      <c r="L275" s="148"/>
      <c r="M275" s="4" t="s">
        <v>9</v>
      </c>
      <c r="N275" s="149">
        <f t="shared" si="44"/>
        <v>7</v>
      </c>
      <c r="O275" s="155"/>
      <c r="P275" s="150"/>
      <c r="S275" s="145"/>
    </row>
    <row r="276" spans="1:24" s="4" customFormat="1" ht="15.95" hidden="1" customHeight="1">
      <c r="A276" s="3"/>
      <c r="B276" s="4" t="s">
        <v>322</v>
      </c>
      <c r="C276" s="145"/>
      <c r="D276" s="146">
        <v>1</v>
      </c>
      <c r="E276" s="145" t="s">
        <v>8</v>
      </c>
      <c r="F276" s="146">
        <v>2</v>
      </c>
      <c r="G276" s="146" t="s">
        <v>8</v>
      </c>
      <c r="H276" s="147">
        <v>2.5</v>
      </c>
      <c r="I276" s="146" t="s">
        <v>8</v>
      </c>
      <c r="J276" s="148">
        <v>0.5</v>
      </c>
      <c r="K276" s="146"/>
      <c r="L276" s="148"/>
      <c r="M276" s="4" t="s">
        <v>9</v>
      </c>
      <c r="N276" s="149">
        <f t="shared" si="44"/>
        <v>3</v>
      </c>
      <c r="O276" s="155"/>
      <c r="P276" s="150"/>
      <c r="S276" s="145"/>
    </row>
    <row r="277" spans="1:24" s="4" customFormat="1" ht="15.95" hidden="1" customHeight="1" thickBot="1">
      <c r="A277" s="3"/>
      <c r="B277" s="4" t="s">
        <v>345</v>
      </c>
      <c r="C277" s="145"/>
      <c r="D277" s="146">
        <v>1</v>
      </c>
      <c r="E277" s="145" t="s">
        <v>8</v>
      </c>
      <c r="F277" s="146">
        <v>2</v>
      </c>
      <c r="G277" s="146" t="s">
        <v>8</v>
      </c>
      <c r="H277" s="147">
        <v>0.75</v>
      </c>
      <c r="I277" s="146" t="s">
        <v>8</v>
      </c>
      <c r="J277" s="148">
        <v>1.5</v>
      </c>
      <c r="K277" s="146"/>
      <c r="L277" s="148"/>
      <c r="M277" s="4" t="s">
        <v>9</v>
      </c>
      <c r="N277" s="149">
        <f t="shared" si="44"/>
        <v>2</v>
      </c>
      <c r="O277" s="155"/>
      <c r="P277" s="150"/>
      <c r="S277" s="145"/>
    </row>
    <row r="278" spans="1:24" s="4" customFormat="1" ht="15.95" hidden="1" customHeight="1" thickBot="1">
      <c r="A278" s="3"/>
      <c r="B278" s="146"/>
      <c r="D278" s="146"/>
      <c r="E278" s="12"/>
      <c r="F278" s="146"/>
      <c r="G278" s="9"/>
      <c r="H278" s="147"/>
      <c r="I278" s="8"/>
      <c r="J278" s="148"/>
      <c r="K278" s="9"/>
      <c r="L278" s="152" t="s">
        <v>10</v>
      </c>
      <c r="M278" s="4" t="s">
        <v>9</v>
      </c>
      <c r="N278" s="174">
        <f>SUM(N271:N277)</f>
        <v>186</v>
      </c>
      <c r="O278" s="12"/>
      <c r="P278" s="227"/>
      <c r="Q278" s="225"/>
    </row>
    <row r="279" spans="1:24" s="4" customFormat="1" ht="15.95" hidden="1" customHeight="1">
      <c r="A279" s="3"/>
      <c r="B279" s="243" t="s">
        <v>37</v>
      </c>
      <c r="C279" s="145"/>
      <c r="D279" s="146"/>
      <c r="E279" s="12"/>
      <c r="F279" s="146"/>
      <c r="G279" s="9"/>
      <c r="H279" s="147"/>
      <c r="I279" s="8"/>
      <c r="J279" s="148"/>
      <c r="K279" s="8"/>
      <c r="L279" s="9"/>
      <c r="M279" s="9"/>
      <c r="N279" s="225"/>
      <c r="O279" s="233"/>
      <c r="P279" s="227"/>
      <c r="Q279" s="225"/>
      <c r="S279" s="145"/>
    </row>
    <row r="280" spans="1:24" s="4" customFormat="1" ht="15.95" hidden="1" customHeight="1">
      <c r="A280" s="3"/>
      <c r="C280" s="243"/>
      <c r="D280" s="244">
        <f>N270</f>
        <v>1089</v>
      </c>
      <c r="E280" s="244"/>
      <c r="F280" s="244"/>
      <c r="G280" s="9" t="s">
        <v>38</v>
      </c>
      <c r="H280" s="245">
        <f>N278</f>
        <v>186</v>
      </c>
      <c r="I280" s="152" t="s">
        <v>9</v>
      </c>
      <c r="J280" s="246">
        <f>D280-H280</f>
        <v>903</v>
      </c>
      <c r="K280" s="246"/>
      <c r="L280" s="153" t="s">
        <v>39</v>
      </c>
      <c r="M280" s="9"/>
      <c r="N280" s="172"/>
      <c r="O280" s="12"/>
      <c r="P280" s="227"/>
      <c r="Q280" s="225"/>
      <c r="S280" s="243"/>
    </row>
    <row r="281" spans="1:24" ht="15.95" customHeight="1">
      <c r="A281" s="139"/>
      <c r="C281" s="257">
        <f>J280</f>
        <v>903</v>
      </c>
      <c r="D281" s="163" t="s">
        <v>41</v>
      </c>
      <c r="E281" s="258"/>
      <c r="G281" s="165" t="s">
        <v>12</v>
      </c>
      <c r="H281" s="199">
        <v>1287.44</v>
      </c>
      <c r="I281" s="199"/>
      <c r="J281" s="199"/>
      <c r="K281" s="199"/>
      <c r="L281" s="119" t="s">
        <v>74</v>
      </c>
      <c r="M281" s="119"/>
      <c r="O281" s="126" t="s">
        <v>14</v>
      </c>
      <c r="P281" s="126">
        <f>ROUND(C281*H281/100,0)</f>
        <v>11626</v>
      </c>
      <c r="Q281" s="184"/>
      <c r="R281" s="184"/>
      <c r="S281" s="257"/>
      <c r="T281" s="184"/>
      <c r="U281" s="184"/>
      <c r="V281" s="184"/>
      <c r="W281" s="184"/>
      <c r="X281" s="184"/>
    </row>
    <row r="282" spans="1:24" s="4" customFormat="1" ht="39.75" customHeight="1">
      <c r="A282" s="1">
        <v>27</v>
      </c>
      <c r="B282" s="171" t="s">
        <v>104</v>
      </c>
      <c r="C282" s="171"/>
      <c r="D282" s="171"/>
      <c r="E282" s="171"/>
      <c r="F282" s="171"/>
      <c r="G282" s="171"/>
      <c r="H282" s="171"/>
      <c r="I282" s="171"/>
      <c r="J282" s="171"/>
      <c r="K282" s="171"/>
      <c r="L282" s="171"/>
      <c r="M282" s="171"/>
      <c r="N282" s="171"/>
      <c r="O282" s="252"/>
      <c r="P282" s="12"/>
      <c r="Q282" s="225"/>
      <c r="R282" s="225"/>
      <c r="S282" s="225"/>
      <c r="T282" s="225"/>
      <c r="U282" s="225"/>
      <c r="V282" s="225"/>
      <c r="W282" s="225"/>
      <c r="X282" s="225"/>
    </row>
    <row r="283" spans="1:24" s="4" customFormat="1" ht="15.95" hidden="1" customHeight="1">
      <c r="A283" s="217"/>
      <c r="B283" s="4" t="s">
        <v>203</v>
      </c>
      <c r="C283" s="145"/>
      <c r="D283" s="146">
        <v>1</v>
      </c>
      <c r="E283" s="145" t="s">
        <v>8</v>
      </c>
      <c r="F283" s="146">
        <v>16</v>
      </c>
      <c r="G283" s="146" t="s">
        <v>8</v>
      </c>
      <c r="H283" s="147">
        <v>12</v>
      </c>
      <c r="I283" s="146"/>
      <c r="J283" s="148"/>
      <c r="K283" s="146"/>
      <c r="L283" s="148"/>
      <c r="M283" s="4" t="s">
        <v>9</v>
      </c>
      <c r="N283" s="149">
        <f>ROUND(D283*F283*H283,0)</f>
        <v>192</v>
      </c>
      <c r="O283" s="155"/>
      <c r="P283" s="150"/>
      <c r="S283" s="145"/>
    </row>
    <row r="284" spans="1:24" s="4" customFormat="1" ht="15.95" hidden="1" customHeight="1">
      <c r="A284" s="217"/>
      <c r="C284" s="145"/>
      <c r="D284" s="146">
        <v>1</v>
      </c>
      <c r="E284" s="145" t="s">
        <v>8</v>
      </c>
      <c r="F284" s="146">
        <v>8</v>
      </c>
      <c r="G284" s="146" t="s">
        <v>8</v>
      </c>
      <c r="H284" s="147">
        <v>12</v>
      </c>
      <c r="I284" s="146"/>
      <c r="J284" s="148"/>
      <c r="K284" s="146"/>
      <c r="L284" s="148"/>
      <c r="M284" s="4" t="s">
        <v>9</v>
      </c>
      <c r="N284" s="149">
        <f>ROUND(D284*F284*H284,0)</f>
        <v>96</v>
      </c>
      <c r="O284" s="155"/>
      <c r="P284" s="150"/>
      <c r="S284" s="145"/>
    </row>
    <row r="285" spans="1:24" s="4" customFormat="1" ht="15.95" hidden="1" customHeight="1">
      <c r="A285" s="217"/>
      <c r="B285" s="4" t="s">
        <v>31</v>
      </c>
      <c r="C285" s="145"/>
      <c r="D285" s="146">
        <v>1</v>
      </c>
      <c r="E285" s="145" t="s">
        <v>8</v>
      </c>
      <c r="F285" s="146">
        <v>6</v>
      </c>
      <c r="G285" s="146" t="s">
        <v>8</v>
      </c>
      <c r="H285" s="147">
        <v>2</v>
      </c>
      <c r="I285" s="146" t="s">
        <v>8</v>
      </c>
      <c r="J285" s="148">
        <v>4.42</v>
      </c>
      <c r="K285" s="146"/>
      <c r="L285" s="148"/>
      <c r="M285" s="4" t="s">
        <v>9</v>
      </c>
      <c r="N285" s="149">
        <f>ROUND(D285*F285*H285*J285,0)</f>
        <v>53</v>
      </c>
      <c r="O285" s="155"/>
      <c r="P285" s="150"/>
      <c r="S285" s="145"/>
    </row>
    <row r="286" spans="1:24" s="4" customFormat="1" ht="15.95" hidden="1" customHeight="1">
      <c r="A286" s="217"/>
      <c r="B286" s="4" t="s">
        <v>31</v>
      </c>
      <c r="C286" s="145"/>
      <c r="D286" s="146">
        <v>1</v>
      </c>
      <c r="E286" s="145" t="s">
        <v>8</v>
      </c>
      <c r="F286" s="146">
        <v>6</v>
      </c>
      <c r="G286" s="146" t="s">
        <v>8</v>
      </c>
      <c r="H286" s="147">
        <v>1</v>
      </c>
      <c r="I286" s="146" t="s">
        <v>8</v>
      </c>
      <c r="J286" s="148">
        <v>4</v>
      </c>
      <c r="K286" s="146"/>
      <c r="L286" s="148"/>
      <c r="M286" s="4" t="s">
        <v>9</v>
      </c>
      <c r="N286" s="149">
        <f>ROUND(D286*F286*H286*J286,0)</f>
        <v>24</v>
      </c>
      <c r="O286" s="155"/>
      <c r="P286" s="150"/>
      <c r="S286" s="145"/>
    </row>
    <row r="287" spans="1:24" s="4" customFormat="1" ht="15.95" hidden="1" customHeight="1">
      <c r="A287" s="217"/>
      <c r="B287" s="4" t="s">
        <v>323</v>
      </c>
      <c r="C287" s="145"/>
      <c r="D287" s="146">
        <v>1</v>
      </c>
      <c r="E287" s="145" t="s">
        <v>8</v>
      </c>
      <c r="F287" s="146">
        <v>2</v>
      </c>
      <c r="G287" s="146" t="s">
        <v>8</v>
      </c>
      <c r="H287" s="147">
        <v>2</v>
      </c>
      <c r="I287" s="146" t="s">
        <v>8</v>
      </c>
      <c r="J287" s="148">
        <v>2.42</v>
      </c>
      <c r="K287" s="146"/>
      <c r="L287" s="148"/>
      <c r="M287" s="4" t="s">
        <v>9</v>
      </c>
      <c r="N287" s="149">
        <f>ROUND(D287*F287*H287*J287,0)</f>
        <v>10</v>
      </c>
      <c r="O287" s="155"/>
      <c r="P287" s="150"/>
      <c r="S287" s="145"/>
    </row>
    <row r="288" spans="1:24" s="4" customFormat="1" ht="15.95" hidden="1" customHeight="1" thickBot="1">
      <c r="A288" s="217"/>
      <c r="C288" s="145"/>
      <c r="D288" s="146">
        <v>1</v>
      </c>
      <c r="E288" s="145" t="s">
        <v>8</v>
      </c>
      <c r="F288" s="146">
        <v>2</v>
      </c>
      <c r="G288" s="146" t="s">
        <v>8</v>
      </c>
      <c r="H288" s="147">
        <v>1</v>
      </c>
      <c r="I288" s="146" t="s">
        <v>8</v>
      </c>
      <c r="J288" s="148">
        <v>3</v>
      </c>
      <c r="K288" s="146"/>
      <c r="L288" s="148"/>
      <c r="M288" s="4" t="s">
        <v>9</v>
      </c>
      <c r="N288" s="149">
        <f>ROUND(D288*F288*H288*J288,0)</f>
        <v>6</v>
      </c>
      <c r="O288" s="155"/>
      <c r="P288" s="150"/>
      <c r="S288" s="145"/>
    </row>
    <row r="289" spans="1:24" s="4" customFormat="1" ht="15.95" hidden="1" customHeight="1" thickBot="1">
      <c r="A289" s="3"/>
      <c r="C289" s="227"/>
      <c r="D289" s="9"/>
      <c r="E289" s="145"/>
      <c r="F289" s="146"/>
      <c r="G289" s="146"/>
      <c r="H289" s="232"/>
      <c r="I289" s="233"/>
      <c r="J289" s="152"/>
      <c r="K289" s="233"/>
      <c r="L289" s="9" t="s">
        <v>10</v>
      </c>
      <c r="M289" s="233"/>
      <c r="N289" s="174">
        <f>SUM(N283:N288)</f>
        <v>381</v>
      </c>
      <c r="O289" s="12"/>
      <c r="P289" s="12"/>
      <c r="S289" s="227"/>
    </row>
    <row r="290" spans="1:24" s="4" customFormat="1" ht="15.95" customHeight="1">
      <c r="A290" s="3"/>
      <c r="B290" s="225"/>
      <c r="C290" s="14">
        <f>N289</f>
        <v>381</v>
      </c>
      <c r="D290" s="234" t="s">
        <v>105</v>
      </c>
      <c r="E290" s="157"/>
      <c r="F290" s="233"/>
      <c r="G290" s="7" t="s">
        <v>12</v>
      </c>
      <c r="H290" s="175">
        <v>19.36</v>
      </c>
      <c r="I290" s="175"/>
      <c r="J290" s="175"/>
      <c r="K290" s="8"/>
      <c r="L290" s="259" t="s">
        <v>106</v>
      </c>
      <c r="M290" s="259"/>
      <c r="O290" s="12" t="s">
        <v>14</v>
      </c>
      <c r="P290" s="12">
        <f>ROUND(C290*H290,0)</f>
        <v>7376</v>
      </c>
      <c r="S290" s="2"/>
    </row>
    <row r="291" spans="1:24" ht="15" customHeight="1">
      <c r="A291" s="139">
        <v>28</v>
      </c>
      <c r="B291" s="260" t="s">
        <v>78</v>
      </c>
      <c r="C291" s="260"/>
      <c r="D291" s="261"/>
      <c r="E291" s="260"/>
      <c r="F291" s="261"/>
      <c r="G291" s="260"/>
      <c r="H291" s="261"/>
      <c r="I291" s="260"/>
      <c r="J291" s="261"/>
      <c r="K291" s="260"/>
      <c r="L291" s="260"/>
      <c r="M291" s="260"/>
      <c r="N291" s="260"/>
      <c r="O291" s="260"/>
      <c r="Q291" s="184"/>
      <c r="R291" s="184"/>
      <c r="S291" s="184"/>
      <c r="T291" s="184"/>
      <c r="U291" s="184"/>
      <c r="V291" s="184"/>
      <c r="W291" s="184"/>
      <c r="X291" s="184"/>
    </row>
    <row r="292" spans="1:24" ht="15" hidden="1" customHeight="1">
      <c r="A292" s="158"/>
      <c r="B292" s="120" t="s">
        <v>346</v>
      </c>
      <c r="C292" s="262"/>
      <c r="E292" s="122"/>
      <c r="H292" s="191"/>
      <c r="I292" s="122"/>
      <c r="J292" s="125"/>
      <c r="K292" s="122"/>
      <c r="L292" s="125"/>
      <c r="M292" s="120" t="s">
        <v>9</v>
      </c>
      <c r="N292" s="239">
        <f>C281</f>
        <v>903</v>
      </c>
      <c r="O292" s="262"/>
      <c r="Q292" s="184"/>
      <c r="R292" s="184"/>
      <c r="S292" s="262"/>
      <c r="T292" s="184"/>
      <c r="U292" s="184"/>
      <c r="V292" s="184"/>
      <c r="W292" s="184"/>
      <c r="X292" s="184"/>
    </row>
    <row r="293" spans="1:24" ht="15" hidden="1" customHeight="1">
      <c r="A293" s="158"/>
      <c r="B293" s="198"/>
      <c r="C293" s="123"/>
      <c r="H293" s="191"/>
      <c r="I293" s="122"/>
      <c r="J293" s="125"/>
      <c r="K293" s="122"/>
      <c r="L293" s="181" t="s">
        <v>10</v>
      </c>
      <c r="N293" s="263">
        <f>SUM(N292)</f>
        <v>903</v>
      </c>
      <c r="O293" s="126" t="s">
        <v>41</v>
      </c>
      <c r="S293" s="123"/>
    </row>
    <row r="294" spans="1:24" ht="15" customHeight="1">
      <c r="A294" s="139"/>
      <c r="C294" s="257">
        <f>N293</f>
        <v>903</v>
      </c>
      <c r="D294" s="163" t="s">
        <v>41</v>
      </c>
      <c r="E294" s="163"/>
      <c r="G294" s="119" t="s">
        <v>12</v>
      </c>
      <c r="H294" s="166">
        <v>859.9</v>
      </c>
      <c r="I294" s="166"/>
      <c r="J294" s="166"/>
      <c r="K294" s="166"/>
      <c r="L294" s="119" t="s">
        <v>74</v>
      </c>
      <c r="M294" s="119"/>
      <c r="O294" s="126" t="s">
        <v>14</v>
      </c>
      <c r="P294" s="126">
        <f>ROUND(C294*H294/100,0)</f>
        <v>7765</v>
      </c>
      <c r="Q294" s="184"/>
      <c r="R294" s="184"/>
      <c r="S294" s="257"/>
      <c r="T294" s="184"/>
      <c r="U294" s="184"/>
      <c r="V294" s="184"/>
      <c r="W294" s="184"/>
      <c r="X294" s="184"/>
    </row>
    <row r="295" spans="1:24" ht="15.95" customHeight="1">
      <c r="A295" s="139">
        <v>29</v>
      </c>
      <c r="B295" s="260" t="s">
        <v>76</v>
      </c>
      <c r="C295" s="260"/>
      <c r="D295" s="261"/>
      <c r="E295" s="260"/>
      <c r="F295" s="261"/>
      <c r="G295" s="260"/>
      <c r="H295" s="261"/>
      <c r="I295" s="260"/>
      <c r="J295" s="261"/>
      <c r="K295" s="260"/>
      <c r="L295" s="260"/>
      <c r="M295" s="260"/>
      <c r="N295" s="260"/>
      <c r="O295" s="260"/>
      <c r="Q295" s="184"/>
      <c r="R295" s="184"/>
      <c r="S295" s="184"/>
      <c r="T295" s="184"/>
      <c r="U295" s="184"/>
      <c r="V295" s="184"/>
      <c r="W295" s="184"/>
      <c r="X295" s="184"/>
    </row>
    <row r="296" spans="1:24" ht="15.95" hidden="1" customHeight="1">
      <c r="A296" s="139"/>
      <c r="B296" s="238" t="s">
        <v>85</v>
      </c>
      <c r="C296" s="236"/>
      <c r="D296" s="122">
        <v>2</v>
      </c>
      <c r="E296" s="123" t="s">
        <v>8</v>
      </c>
      <c r="F296" s="122">
        <v>2</v>
      </c>
      <c r="G296" s="122" t="s">
        <v>17</v>
      </c>
      <c r="H296" s="191">
        <v>20</v>
      </c>
      <c r="I296" s="122" t="s">
        <v>18</v>
      </c>
      <c r="J296" s="125">
        <v>14</v>
      </c>
      <c r="K296" s="122" t="s">
        <v>19</v>
      </c>
      <c r="L296" s="125">
        <v>11.5</v>
      </c>
      <c r="M296" s="120" t="s">
        <v>9</v>
      </c>
      <c r="N296" s="239">
        <f t="shared" ref="N296:N299" si="45">ROUND(D296*F296*(H296+J296)*L296,0)</f>
        <v>1564</v>
      </c>
      <c r="O296" s="141"/>
      <c r="S296" s="236"/>
    </row>
    <row r="297" spans="1:24" ht="15.95" hidden="1" customHeight="1">
      <c r="A297" s="139"/>
      <c r="B297" s="238" t="s">
        <v>324</v>
      </c>
      <c r="C297" s="236"/>
      <c r="D297" s="122">
        <v>1</v>
      </c>
      <c r="E297" s="123" t="s">
        <v>8</v>
      </c>
      <c r="F297" s="122">
        <v>2</v>
      </c>
      <c r="G297" s="122" t="s">
        <v>17</v>
      </c>
      <c r="H297" s="191">
        <v>41.13</v>
      </c>
      <c r="I297" s="122" t="s">
        <v>18</v>
      </c>
      <c r="J297" s="125">
        <v>6</v>
      </c>
      <c r="K297" s="122" t="s">
        <v>19</v>
      </c>
      <c r="L297" s="125">
        <v>11.5</v>
      </c>
      <c r="M297" s="120" t="s">
        <v>9</v>
      </c>
      <c r="N297" s="239">
        <f t="shared" si="45"/>
        <v>1084</v>
      </c>
      <c r="O297" s="141"/>
      <c r="S297" s="236"/>
    </row>
    <row r="298" spans="1:24" ht="15.95" hidden="1" customHeight="1">
      <c r="A298" s="139"/>
      <c r="B298" s="238" t="s">
        <v>87</v>
      </c>
      <c r="C298" s="236"/>
      <c r="D298" s="122">
        <v>1</v>
      </c>
      <c r="E298" s="123" t="s">
        <v>8</v>
      </c>
      <c r="F298" s="122">
        <v>2</v>
      </c>
      <c r="G298" s="122" t="s">
        <v>17</v>
      </c>
      <c r="H298" s="191">
        <v>10</v>
      </c>
      <c r="I298" s="122" t="s">
        <v>18</v>
      </c>
      <c r="J298" s="125">
        <v>14</v>
      </c>
      <c r="K298" s="122" t="s">
        <v>19</v>
      </c>
      <c r="L298" s="125">
        <v>11.5</v>
      </c>
      <c r="M298" s="120" t="s">
        <v>9</v>
      </c>
      <c r="N298" s="239">
        <f t="shared" si="45"/>
        <v>552</v>
      </c>
      <c r="O298" s="141"/>
      <c r="S298" s="236"/>
    </row>
    <row r="299" spans="1:24" ht="15.95" hidden="1" customHeight="1">
      <c r="A299" s="139"/>
      <c r="B299" s="238" t="s">
        <v>154</v>
      </c>
      <c r="C299" s="236"/>
      <c r="D299" s="122">
        <v>1</v>
      </c>
      <c r="E299" s="123" t="s">
        <v>8</v>
      </c>
      <c r="F299" s="122">
        <v>2</v>
      </c>
      <c r="G299" s="122" t="s">
        <v>17</v>
      </c>
      <c r="H299" s="191">
        <v>10</v>
      </c>
      <c r="I299" s="122" t="s">
        <v>18</v>
      </c>
      <c r="J299" s="125">
        <v>5</v>
      </c>
      <c r="K299" s="122" t="s">
        <v>19</v>
      </c>
      <c r="L299" s="125">
        <v>7</v>
      </c>
      <c r="M299" s="120" t="s">
        <v>9</v>
      </c>
      <c r="N299" s="239">
        <f t="shared" si="45"/>
        <v>210</v>
      </c>
      <c r="O299" s="141"/>
      <c r="S299" s="236"/>
    </row>
    <row r="300" spans="1:24" ht="15.95" hidden="1" customHeight="1" thickBot="1">
      <c r="A300" s="139"/>
      <c r="B300" s="238" t="s">
        <v>89</v>
      </c>
      <c r="C300" s="236"/>
      <c r="D300" s="122">
        <v>1</v>
      </c>
      <c r="E300" s="123" t="s">
        <v>8</v>
      </c>
      <c r="F300" s="122">
        <v>2</v>
      </c>
      <c r="G300" s="122" t="s">
        <v>17</v>
      </c>
      <c r="H300" s="191">
        <v>10</v>
      </c>
      <c r="I300" s="122" t="s">
        <v>18</v>
      </c>
      <c r="J300" s="125">
        <v>6</v>
      </c>
      <c r="K300" s="122" t="s">
        <v>19</v>
      </c>
      <c r="L300" s="125">
        <v>11.5</v>
      </c>
      <c r="M300" s="120" t="s">
        <v>9</v>
      </c>
      <c r="N300" s="239">
        <f t="shared" ref="N300" si="46">ROUND(D300*F300*(H300+J300)*L300,0)</f>
        <v>368</v>
      </c>
      <c r="O300" s="141"/>
      <c r="S300" s="236"/>
    </row>
    <row r="301" spans="1:24" s="4" customFormat="1" ht="15.95" hidden="1" customHeight="1" thickBot="1">
      <c r="A301" s="3"/>
      <c r="B301" s="172"/>
      <c r="C301" s="145"/>
      <c r="D301" s="146"/>
      <c r="E301" s="145"/>
      <c r="F301" s="146"/>
      <c r="G301" s="146"/>
      <c r="H301" s="230"/>
      <c r="I301" s="146"/>
      <c r="J301" s="148"/>
      <c r="K301" s="146"/>
      <c r="L301" s="152" t="s">
        <v>10</v>
      </c>
      <c r="N301" s="174">
        <f>SUM(N296:N300)</f>
        <v>3778</v>
      </c>
      <c r="O301" s="12"/>
      <c r="P301" s="12"/>
      <c r="S301" s="145"/>
    </row>
    <row r="302" spans="1:24" s="4" customFormat="1" ht="15.95" hidden="1" customHeight="1">
      <c r="A302" s="3"/>
      <c r="B302" s="243" t="s">
        <v>29</v>
      </c>
      <c r="C302" s="145"/>
      <c r="D302" s="146"/>
      <c r="E302" s="12"/>
      <c r="F302" s="146"/>
      <c r="G302" s="9"/>
      <c r="H302" s="147"/>
      <c r="I302" s="8"/>
      <c r="J302" s="148"/>
      <c r="K302" s="9"/>
      <c r="L302" s="148"/>
      <c r="M302" s="225"/>
      <c r="N302" s="225"/>
      <c r="O302" s="12"/>
      <c r="P302" s="12"/>
      <c r="Q302" s="225"/>
      <c r="S302" s="145"/>
    </row>
    <row r="303" spans="1:24" s="4" customFormat="1" ht="15" hidden="1" customHeight="1">
      <c r="A303" s="3"/>
      <c r="B303" s="4" t="s">
        <v>124</v>
      </c>
      <c r="C303" s="145"/>
      <c r="D303" s="146">
        <v>1</v>
      </c>
      <c r="E303" s="145" t="s">
        <v>8</v>
      </c>
      <c r="F303" s="146">
        <v>3</v>
      </c>
      <c r="G303" s="146" t="s">
        <v>8</v>
      </c>
      <c r="H303" s="147">
        <v>4</v>
      </c>
      <c r="I303" s="146" t="s">
        <v>8</v>
      </c>
      <c r="J303" s="148">
        <v>7</v>
      </c>
      <c r="K303" s="146" t="s">
        <v>8</v>
      </c>
      <c r="L303" s="148"/>
      <c r="M303" s="4" t="s">
        <v>9</v>
      </c>
      <c r="N303" s="149">
        <f>ROUND(D303*F303*H303*J303,0)</f>
        <v>84</v>
      </c>
      <c r="O303" s="155"/>
      <c r="P303" s="150"/>
      <c r="S303" s="145"/>
    </row>
    <row r="304" spans="1:24" s="4" customFormat="1" ht="15" hidden="1" customHeight="1">
      <c r="A304" s="3"/>
      <c r="B304" s="4" t="s">
        <v>31</v>
      </c>
      <c r="C304" s="145"/>
      <c r="D304" s="146">
        <v>1</v>
      </c>
      <c r="E304" s="145" t="s">
        <v>8</v>
      </c>
      <c r="F304" s="146">
        <v>3</v>
      </c>
      <c r="G304" s="146" t="s">
        <v>8</v>
      </c>
      <c r="H304" s="147">
        <v>4</v>
      </c>
      <c r="I304" s="146" t="s">
        <v>8</v>
      </c>
      <c r="J304" s="148">
        <v>4</v>
      </c>
      <c r="K304" s="146" t="s">
        <v>8</v>
      </c>
      <c r="L304" s="148"/>
      <c r="M304" s="4" t="s">
        <v>9</v>
      </c>
      <c r="N304" s="149">
        <f>ROUND(D304*F304*H304*J304,0)</f>
        <v>48</v>
      </c>
      <c r="O304" s="155"/>
      <c r="P304" s="150"/>
      <c r="S304" s="145"/>
    </row>
    <row r="305" spans="1:24" s="4" customFormat="1" ht="15" hidden="1" customHeight="1" thickBot="1">
      <c r="A305" s="3"/>
      <c r="B305" s="4" t="s">
        <v>347</v>
      </c>
      <c r="C305" s="145"/>
      <c r="D305" s="146">
        <v>1</v>
      </c>
      <c r="E305" s="145" t="s">
        <v>8</v>
      </c>
      <c r="F305" s="146">
        <v>2</v>
      </c>
      <c r="G305" s="146" t="s">
        <v>8</v>
      </c>
      <c r="H305" s="147">
        <v>8</v>
      </c>
      <c r="I305" s="146" t="s">
        <v>8</v>
      </c>
      <c r="J305" s="148">
        <v>4</v>
      </c>
      <c r="K305" s="146" t="s">
        <v>8</v>
      </c>
      <c r="L305" s="148"/>
      <c r="M305" s="4" t="s">
        <v>9</v>
      </c>
      <c r="N305" s="149">
        <f>ROUND(D305*F305*H305*J305,0)</f>
        <v>64</v>
      </c>
      <c r="O305" s="155"/>
      <c r="P305" s="150"/>
      <c r="S305" s="145"/>
    </row>
    <row r="306" spans="1:24" s="4" customFormat="1" ht="15" hidden="1" customHeight="1" thickBot="1">
      <c r="A306" s="3"/>
      <c r="B306" s="146"/>
      <c r="D306" s="146"/>
      <c r="E306" s="12"/>
      <c r="F306" s="146"/>
      <c r="G306" s="9"/>
      <c r="H306" s="147"/>
      <c r="I306" s="8"/>
      <c r="J306" s="148"/>
      <c r="K306" s="9"/>
      <c r="L306" s="152" t="s">
        <v>10</v>
      </c>
      <c r="M306" s="4" t="s">
        <v>9</v>
      </c>
      <c r="N306" s="174">
        <f>SUM(N303:N305)</f>
        <v>196</v>
      </c>
      <c r="O306" s="12"/>
      <c r="P306" s="227"/>
      <c r="Q306" s="225"/>
    </row>
    <row r="307" spans="1:24" s="4" customFormat="1" ht="15" hidden="1" customHeight="1">
      <c r="A307" s="3"/>
      <c r="B307" s="243" t="s">
        <v>37</v>
      </c>
      <c r="C307" s="145"/>
      <c r="D307" s="146"/>
      <c r="E307" s="12"/>
      <c r="F307" s="146"/>
      <c r="G307" s="9"/>
      <c r="H307" s="147"/>
      <c r="I307" s="8"/>
      <c r="J307" s="148"/>
      <c r="K307" s="8"/>
      <c r="L307" s="9"/>
      <c r="M307" s="9"/>
      <c r="N307" s="225"/>
      <c r="O307" s="233"/>
      <c r="P307" s="227"/>
      <c r="Q307" s="225"/>
      <c r="S307" s="145"/>
    </row>
    <row r="308" spans="1:24" s="4" customFormat="1" ht="15" hidden="1" customHeight="1">
      <c r="A308" s="3"/>
      <c r="C308" s="243"/>
      <c r="D308" s="244">
        <f>N301</f>
        <v>3778</v>
      </c>
      <c r="E308" s="244"/>
      <c r="F308" s="244"/>
      <c r="G308" s="9" t="s">
        <v>38</v>
      </c>
      <c r="H308" s="245">
        <f>N306</f>
        <v>196</v>
      </c>
      <c r="I308" s="152" t="s">
        <v>9</v>
      </c>
      <c r="J308" s="246">
        <f>D308-H308</f>
        <v>3582</v>
      </c>
      <c r="K308" s="246"/>
      <c r="L308" s="153" t="s">
        <v>39</v>
      </c>
      <c r="M308" s="9"/>
      <c r="N308" s="172"/>
      <c r="O308" s="12"/>
      <c r="P308" s="227"/>
      <c r="Q308" s="225"/>
      <c r="S308" s="243"/>
    </row>
    <row r="309" spans="1:24" ht="15" customHeight="1">
      <c r="A309" s="139"/>
      <c r="C309" s="257">
        <f>J308</f>
        <v>3582</v>
      </c>
      <c r="D309" s="163" t="s">
        <v>41</v>
      </c>
      <c r="E309" s="163"/>
      <c r="G309" s="165" t="s">
        <v>12</v>
      </c>
      <c r="H309" s="199">
        <v>442.75</v>
      </c>
      <c r="I309" s="199"/>
      <c r="J309" s="199"/>
      <c r="K309" s="199"/>
      <c r="L309" s="119" t="s">
        <v>74</v>
      </c>
      <c r="M309" s="119"/>
      <c r="O309" s="126" t="s">
        <v>14</v>
      </c>
      <c r="P309" s="126">
        <f>ROUND(C309*H309/100,0)</f>
        <v>15859</v>
      </c>
      <c r="Q309" s="184"/>
      <c r="R309" s="184"/>
      <c r="S309" s="257"/>
      <c r="T309" s="184"/>
      <c r="U309" s="184"/>
      <c r="V309" s="184"/>
      <c r="W309" s="184"/>
      <c r="X309" s="184"/>
    </row>
    <row r="310" spans="1:24" ht="15.95" customHeight="1">
      <c r="A310" s="158" t="s">
        <v>348</v>
      </c>
      <c r="B310" s="260" t="s">
        <v>77</v>
      </c>
      <c r="C310" s="260"/>
      <c r="D310" s="261"/>
      <c r="E310" s="260"/>
      <c r="F310" s="261"/>
      <c r="G310" s="260"/>
      <c r="H310" s="261"/>
      <c r="I310" s="260"/>
      <c r="J310" s="261"/>
      <c r="K310" s="260"/>
      <c r="L310" s="260"/>
      <c r="M310" s="260"/>
      <c r="N310" s="260"/>
      <c r="O310" s="260"/>
      <c r="Q310" s="184"/>
      <c r="R310" s="184"/>
      <c r="S310" s="184"/>
      <c r="T310" s="184"/>
      <c r="U310" s="184"/>
      <c r="V310" s="184"/>
      <c r="W310" s="184"/>
      <c r="X310" s="184"/>
    </row>
    <row r="311" spans="1:24" ht="15.95" hidden="1" customHeight="1">
      <c r="B311" s="120" t="s">
        <v>349</v>
      </c>
      <c r="C311" s="262"/>
      <c r="E311" s="122"/>
      <c r="H311" s="191"/>
      <c r="I311" s="122"/>
      <c r="J311" s="125"/>
      <c r="K311" s="122"/>
      <c r="L311" s="125"/>
      <c r="M311" s="120" t="s">
        <v>9</v>
      </c>
      <c r="N311" s="239">
        <f>C309</f>
        <v>3582</v>
      </c>
      <c r="O311" s="262"/>
      <c r="Q311" s="184"/>
      <c r="R311" s="184"/>
      <c r="S311" s="262"/>
      <c r="T311" s="184"/>
      <c r="U311" s="184"/>
      <c r="V311" s="184"/>
      <c r="W311" s="184"/>
      <c r="X311" s="184"/>
    </row>
    <row r="312" spans="1:24" ht="15.95" hidden="1" customHeight="1">
      <c r="A312" s="158"/>
      <c r="B312" s="198"/>
      <c r="C312" s="123"/>
      <c r="H312" s="191"/>
      <c r="I312" s="122"/>
      <c r="J312" s="125"/>
      <c r="K312" s="122"/>
      <c r="L312" s="181" t="s">
        <v>10</v>
      </c>
      <c r="N312" s="263">
        <f>SUM(N311:N311)</f>
        <v>3582</v>
      </c>
      <c r="O312" s="126"/>
      <c r="S312" s="123"/>
    </row>
    <row r="313" spans="1:24" ht="15.95" customHeight="1">
      <c r="A313" s="139"/>
      <c r="C313" s="257">
        <f>N312</f>
        <v>3582</v>
      </c>
      <c r="D313" s="163" t="s">
        <v>41</v>
      </c>
      <c r="E313" s="163"/>
      <c r="G313" s="119" t="s">
        <v>12</v>
      </c>
      <c r="H313" s="166">
        <v>1079.6500000000001</v>
      </c>
      <c r="I313" s="166"/>
      <c r="J313" s="166"/>
      <c r="K313" s="166"/>
      <c r="L313" s="119" t="s">
        <v>74</v>
      </c>
      <c r="M313" s="119"/>
      <c r="O313" s="126" t="s">
        <v>14</v>
      </c>
      <c r="P313" s="126">
        <f>ROUND(C313*H313/100,0)</f>
        <v>38673</v>
      </c>
      <c r="Q313" s="184"/>
      <c r="R313" s="184"/>
      <c r="S313" s="257"/>
      <c r="T313" s="184"/>
      <c r="U313" s="184"/>
      <c r="V313" s="184"/>
      <c r="W313" s="184"/>
      <c r="X313" s="184"/>
    </row>
    <row r="314" spans="1:24" s="4" customFormat="1" ht="15" customHeight="1">
      <c r="A314" s="3">
        <v>31</v>
      </c>
      <c r="B314" s="264" t="s">
        <v>108</v>
      </c>
      <c r="C314" s="264"/>
      <c r="D314" s="264"/>
      <c r="E314" s="264"/>
      <c r="F314" s="264"/>
      <c r="G314" s="264"/>
      <c r="H314" s="264"/>
      <c r="I314" s="264"/>
      <c r="J314" s="264"/>
      <c r="K314" s="264"/>
      <c r="L314" s="264"/>
      <c r="M314" s="264"/>
      <c r="N314" s="264"/>
      <c r="O314" s="264"/>
      <c r="P314" s="12"/>
      <c r="Q314" s="225"/>
      <c r="R314" s="225"/>
      <c r="S314" s="225"/>
      <c r="T314" s="225"/>
      <c r="U314" s="225"/>
      <c r="V314" s="225"/>
      <c r="W314" s="225"/>
      <c r="X314" s="225"/>
    </row>
    <row r="315" spans="1:24" s="4" customFormat="1" ht="15" hidden="1" customHeight="1" thickBot="1">
      <c r="A315" s="217"/>
      <c r="B315" s="4" t="s">
        <v>350</v>
      </c>
      <c r="C315" s="145"/>
      <c r="D315" s="146"/>
      <c r="E315" s="145"/>
      <c r="F315" s="146"/>
      <c r="G315" s="146"/>
      <c r="H315" s="147"/>
      <c r="I315" s="146"/>
      <c r="J315" s="148"/>
      <c r="K315" s="146"/>
      <c r="L315" s="148"/>
      <c r="M315" s="4" t="s">
        <v>9</v>
      </c>
      <c r="N315" s="149">
        <f>C209*2</f>
        <v>480</v>
      </c>
      <c r="O315" s="155"/>
      <c r="P315" s="150"/>
      <c r="S315" s="145"/>
    </row>
    <row r="316" spans="1:24" s="4" customFormat="1" ht="15" hidden="1" customHeight="1" thickBot="1">
      <c r="A316" s="3"/>
      <c r="C316" s="227"/>
      <c r="D316" s="9"/>
      <c r="E316" s="145"/>
      <c r="F316" s="146"/>
      <c r="G316" s="146"/>
      <c r="H316" s="232"/>
      <c r="I316" s="233"/>
      <c r="J316" s="152"/>
      <c r="K316" s="233"/>
      <c r="L316" s="9" t="s">
        <v>10</v>
      </c>
      <c r="M316" s="233"/>
      <c r="N316" s="174">
        <f>SUM(N315:N315)</f>
        <v>480</v>
      </c>
      <c r="O316" s="12"/>
      <c r="P316" s="12"/>
      <c r="S316" s="227"/>
    </row>
    <row r="317" spans="1:24" s="4" customFormat="1" ht="15" customHeight="1">
      <c r="A317" s="3"/>
      <c r="B317" s="225"/>
      <c r="C317" s="2">
        <f>N316</f>
        <v>480</v>
      </c>
      <c r="D317" s="234" t="s">
        <v>41</v>
      </c>
      <c r="E317" s="157"/>
      <c r="F317" s="233"/>
      <c r="G317" s="7" t="s">
        <v>12</v>
      </c>
      <c r="H317" s="175">
        <v>2116.41</v>
      </c>
      <c r="I317" s="175"/>
      <c r="J317" s="175"/>
      <c r="K317" s="8"/>
      <c r="L317" s="259" t="s">
        <v>74</v>
      </c>
      <c r="M317" s="259"/>
      <c r="O317" s="12" t="s">
        <v>14</v>
      </c>
      <c r="P317" s="12">
        <f>ROUND(C317*H317/100,0)</f>
        <v>10159</v>
      </c>
      <c r="S317" s="2"/>
    </row>
    <row r="318" spans="1:24" s="4" customFormat="1" ht="47.25" customHeight="1">
      <c r="A318" s="1">
        <v>32</v>
      </c>
      <c r="B318" s="143" t="s">
        <v>128</v>
      </c>
      <c r="C318" s="143"/>
      <c r="D318" s="143"/>
      <c r="E318" s="143"/>
      <c r="F318" s="143"/>
      <c r="G318" s="143"/>
      <c r="H318" s="143"/>
      <c r="I318" s="143"/>
      <c r="J318" s="143"/>
      <c r="K318" s="143"/>
      <c r="L318" s="143"/>
      <c r="M318" s="143"/>
      <c r="N318" s="143"/>
      <c r="O318" s="143"/>
      <c r="P318" s="12"/>
    </row>
    <row r="319" spans="1:24" s="4" customFormat="1" ht="15" hidden="1" customHeight="1">
      <c r="A319" s="3"/>
      <c r="B319" s="265" t="s">
        <v>219</v>
      </c>
      <c r="C319" s="265"/>
      <c r="D319" s="146">
        <v>1</v>
      </c>
      <c r="E319" s="145" t="s">
        <v>8</v>
      </c>
      <c r="F319" s="146">
        <v>1</v>
      </c>
      <c r="G319" s="146" t="s">
        <v>8</v>
      </c>
      <c r="H319" s="147">
        <v>43.38</v>
      </c>
      <c r="I319" s="146" t="s">
        <v>8</v>
      </c>
      <c r="J319" s="148">
        <v>12</v>
      </c>
      <c r="K319" s="146"/>
      <c r="L319" s="148"/>
      <c r="M319" s="4" t="s">
        <v>9</v>
      </c>
      <c r="N319" s="149">
        <f>ROUND(D319*F319*H319*J319,0)</f>
        <v>521</v>
      </c>
      <c r="O319" s="224"/>
      <c r="P319" s="12"/>
      <c r="S319" s="226"/>
    </row>
    <row r="320" spans="1:24" s="4" customFormat="1" ht="15" hidden="1" customHeight="1">
      <c r="A320" s="3"/>
      <c r="B320" s="265" t="s">
        <v>271</v>
      </c>
      <c r="C320" s="265"/>
      <c r="D320" s="146">
        <v>2</v>
      </c>
      <c r="E320" s="145" t="s">
        <v>8</v>
      </c>
      <c r="F320" s="146">
        <v>2</v>
      </c>
      <c r="G320" s="146" t="s">
        <v>8</v>
      </c>
      <c r="H320" s="147">
        <v>7.63</v>
      </c>
      <c r="I320" s="146" t="s">
        <v>8</v>
      </c>
      <c r="J320" s="148">
        <v>12</v>
      </c>
      <c r="K320" s="146"/>
      <c r="L320" s="148"/>
      <c r="M320" s="4" t="s">
        <v>9</v>
      </c>
      <c r="N320" s="149">
        <f>ROUND(D320*F320*H320*J320,0)</f>
        <v>366</v>
      </c>
      <c r="O320" s="224"/>
      <c r="P320" s="12"/>
      <c r="S320" s="226"/>
    </row>
    <row r="321" spans="1:19" s="4" customFormat="1" ht="15" hidden="1" customHeight="1">
      <c r="A321" s="3"/>
      <c r="C321" s="145"/>
      <c r="D321" s="151"/>
      <c r="E321" s="145"/>
      <c r="F321" s="146"/>
      <c r="G321" s="146"/>
      <c r="H321" s="147"/>
      <c r="I321" s="146"/>
      <c r="J321" s="148"/>
      <c r="K321" s="146"/>
      <c r="L321" s="152" t="s">
        <v>10</v>
      </c>
      <c r="M321" s="153"/>
      <c r="N321" s="154">
        <f>SUM(N319:N320)</f>
        <v>887</v>
      </c>
      <c r="O321" s="155"/>
      <c r="P321" s="150"/>
      <c r="S321" s="145"/>
    </row>
    <row r="322" spans="1:19" s="4" customFormat="1" ht="15.95" hidden="1" customHeight="1">
      <c r="A322" s="3"/>
      <c r="B322" s="243" t="s">
        <v>29</v>
      </c>
      <c r="C322" s="145"/>
      <c r="D322" s="146"/>
      <c r="E322" s="12"/>
      <c r="F322" s="146"/>
      <c r="G322" s="9"/>
      <c r="H322" s="147"/>
      <c r="I322" s="8"/>
      <c r="J322" s="148"/>
      <c r="K322" s="9"/>
      <c r="L322" s="148"/>
      <c r="M322" s="225"/>
      <c r="N322" s="225"/>
      <c r="O322" s="12"/>
      <c r="P322" s="12"/>
      <c r="Q322" s="225"/>
      <c r="S322" s="145"/>
    </row>
    <row r="323" spans="1:19" s="4" customFormat="1" ht="15.95" hidden="1" customHeight="1">
      <c r="A323" s="3"/>
      <c r="B323" s="4" t="s">
        <v>205</v>
      </c>
      <c r="C323" s="145"/>
      <c r="D323" s="146">
        <v>1</v>
      </c>
      <c r="E323" s="145" t="s">
        <v>8</v>
      </c>
      <c r="F323" s="146">
        <v>6</v>
      </c>
      <c r="G323" s="146" t="s">
        <v>8</v>
      </c>
      <c r="H323" s="147">
        <v>5.75</v>
      </c>
      <c r="I323" s="146" t="s">
        <v>8</v>
      </c>
      <c r="J323" s="148">
        <v>8.5</v>
      </c>
      <c r="K323" s="146" t="s">
        <v>8</v>
      </c>
      <c r="L323" s="148"/>
      <c r="M323" s="4" t="s">
        <v>9</v>
      </c>
      <c r="N323" s="149">
        <f>ROUND(D323*F323*H323*J323,0)</f>
        <v>293</v>
      </c>
      <c r="O323" s="155"/>
      <c r="P323" s="150"/>
      <c r="S323" s="145"/>
    </row>
    <row r="324" spans="1:19" s="4" customFormat="1" ht="15.95" hidden="1" customHeight="1">
      <c r="A324" s="3"/>
      <c r="B324" s="4" t="s">
        <v>205</v>
      </c>
      <c r="C324" s="145"/>
      <c r="D324" s="146">
        <v>2</v>
      </c>
      <c r="E324" s="145" t="s">
        <v>8</v>
      </c>
      <c r="F324" s="146">
        <v>2</v>
      </c>
      <c r="G324" s="146" t="s">
        <v>8</v>
      </c>
      <c r="H324" s="147">
        <v>5.25</v>
      </c>
      <c r="I324" s="146" t="s">
        <v>8</v>
      </c>
      <c r="J324" s="148">
        <v>8.5</v>
      </c>
      <c r="K324" s="146" t="s">
        <v>8</v>
      </c>
      <c r="L324" s="148"/>
      <c r="M324" s="4" t="s">
        <v>9</v>
      </c>
      <c r="N324" s="149">
        <f>ROUND(D324*F324*H324*J324,0)</f>
        <v>179</v>
      </c>
      <c r="O324" s="155"/>
      <c r="P324" s="150"/>
      <c r="S324" s="145"/>
    </row>
    <row r="325" spans="1:19" s="4" customFormat="1" ht="15.95" hidden="1" customHeight="1" thickBot="1">
      <c r="A325" s="3"/>
      <c r="B325" s="4" t="s">
        <v>333</v>
      </c>
      <c r="C325" s="145"/>
      <c r="D325" s="146">
        <v>1</v>
      </c>
      <c r="E325" s="145" t="s">
        <v>8</v>
      </c>
      <c r="F325" s="146">
        <v>8</v>
      </c>
      <c r="G325" s="146" t="s">
        <v>8</v>
      </c>
      <c r="H325" s="147">
        <v>0.67</v>
      </c>
      <c r="I325" s="146" t="s">
        <v>8</v>
      </c>
      <c r="J325" s="148">
        <v>12</v>
      </c>
      <c r="K325" s="146" t="s">
        <v>8</v>
      </c>
      <c r="L325" s="148"/>
      <c r="M325" s="4" t="s">
        <v>9</v>
      </c>
      <c r="N325" s="149">
        <f>ROUND(D325*F325*H325*J325,0)</f>
        <v>64</v>
      </c>
      <c r="O325" s="155"/>
      <c r="P325" s="150"/>
      <c r="S325" s="145"/>
    </row>
    <row r="326" spans="1:19" s="4" customFormat="1" ht="15.95" hidden="1" customHeight="1" thickBot="1">
      <c r="A326" s="3"/>
      <c r="B326" s="146"/>
      <c r="D326" s="146"/>
      <c r="E326" s="12"/>
      <c r="F326" s="146"/>
      <c r="G326" s="9"/>
      <c r="H326" s="147"/>
      <c r="I326" s="8"/>
      <c r="J326" s="148"/>
      <c r="K326" s="9"/>
      <c r="L326" s="152" t="s">
        <v>10</v>
      </c>
      <c r="M326" s="4" t="s">
        <v>9</v>
      </c>
      <c r="N326" s="174">
        <f>SUM(N322:N325)</f>
        <v>536</v>
      </c>
      <c r="O326" s="12"/>
      <c r="P326" s="227"/>
      <c r="Q326" s="225"/>
    </row>
    <row r="327" spans="1:19" s="4" customFormat="1" ht="15.95" hidden="1" customHeight="1">
      <c r="A327" s="3"/>
      <c r="B327" s="243" t="s">
        <v>37</v>
      </c>
      <c r="C327" s="145"/>
      <c r="D327" s="146"/>
      <c r="E327" s="12"/>
      <c r="F327" s="146"/>
      <c r="G327" s="9"/>
      <c r="H327" s="147"/>
      <c r="I327" s="8"/>
      <c r="J327" s="148"/>
      <c r="K327" s="8"/>
      <c r="L327" s="9"/>
      <c r="M327" s="9"/>
      <c r="N327" s="225"/>
      <c r="O327" s="233"/>
      <c r="P327" s="227"/>
      <c r="Q327" s="225"/>
      <c r="S327" s="145"/>
    </row>
    <row r="328" spans="1:19" s="4" customFormat="1" ht="15.95" hidden="1" customHeight="1">
      <c r="A328" s="3"/>
      <c r="C328" s="243"/>
      <c r="D328" s="244">
        <f>N321</f>
        <v>887</v>
      </c>
      <c r="E328" s="244"/>
      <c r="F328" s="244"/>
      <c r="G328" s="9" t="s">
        <v>38</v>
      </c>
      <c r="H328" s="245">
        <f>N326</f>
        <v>536</v>
      </c>
      <c r="I328" s="152" t="s">
        <v>9</v>
      </c>
      <c r="J328" s="246">
        <f>D328-H328</f>
        <v>351</v>
      </c>
      <c r="K328" s="246"/>
      <c r="L328" s="153" t="s">
        <v>39</v>
      </c>
      <c r="M328" s="9"/>
      <c r="N328" s="172"/>
      <c r="O328" s="12"/>
      <c r="P328" s="227"/>
      <c r="Q328" s="225"/>
      <c r="S328" s="243"/>
    </row>
    <row r="329" spans="1:19" s="4" customFormat="1" ht="15" customHeight="1">
      <c r="A329" s="3"/>
      <c r="C329" s="115">
        <f>J328</f>
        <v>351</v>
      </c>
      <c r="D329" s="156"/>
      <c r="E329" s="115"/>
      <c r="F329" s="6" t="s">
        <v>41</v>
      </c>
      <c r="G329" s="7" t="s">
        <v>12</v>
      </c>
      <c r="H329" s="175">
        <v>2567.9499999999998</v>
      </c>
      <c r="I329" s="175"/>
      <c r="J329" s="175"/>
      <c r="K329" s="8"/>
      <c r="L329" s="157" t="s">
        <v>42</v>
      </c>
      <c r="M329" s="157"/>
      <c r="N329" s="10"/>
      <c r="O329" s="11" t="s">
        <v>14</v>
      </c>
      <c r="P329" s="12">
        <f>ROUND(C329*H329/100,0)</f>
        <v>9014</v>
      </c>
      <c r="S329" s="14"/>
    </row>
    <row r="330" spans="1:19" s="4" customFormat="1" ht="15.95" hidden="1" customHeight="1">
      <c r="A330" s="3"/>
      <c r="B330" s="218" t="s">
        <v>326</v>
      </c>
      <c r="C330" s="218"/>
      <c r="D330" s="218"/>
      <c r="E330" s="218"/>
      <c r="F330" s="218"/>
      <c r="G330" s="218"/>
      <c r="H330" s="218"/>
      <c r="I330" s="218"/>
      <c r="J330" s="218"/>
      <c r="K330" s="218"/>
      <c r="L330" s="218"/>
      <c r="M330" s="218"/>
      <c r="N330" s="218"/>
      <c r="O330" s="200"/>
      <c r="P330" s="12"/>
    </row>
    <row r="331" spans="1:19" ht="15.95" hidden="1" customHeight="1">
      <c r="A331" s="139"/>
      <c r="B331" s="238" t="s">
        <v>258</v>
      </c>
      <c r="C331" s="236"/>
      <c r="D331" s="122">
        <v>2</v>
      </c>
      <c r="E331" s="123" t="s">
        <v>8</v>
      </c>
      <c r="F331" s="122">
        <v>2</v>
      </c>
      <c r="G331" s="122" t="s">
        <v>17</v>
      </c>
      <c r="H331" s="191">
        <v>20</v>
      </c>
      <c r="I331" s="122" t="s">
        <v>18</v>
      </c>
      <c r="J331" s="125">
        <v>14</v>
      </c>
      <c r="K331" s="122" t="s">
        <v>19</v>
      </c>
      <c r="L331" s="125">
        <v>12</v>
      </c>
      <c r="M331" s="120" t="s">
        <v>9</v>
      </c>
      <c r="N331" s="239">
        <f t="shared" ref="N331:N332" si="47">ROUND(D331*F331*(H331+J331)*L331,0)</f>
        <v>1632</v>
      </c>
      <c r="O331" s="141"/>
      <c r="S331" s="236"/>
    </row>
    <row r="332" spans="1:19" ht="15.95" hidden="1" customHeight="1">
      <c r="A332" s="139"/>
      <c r="B332" s="238" t="s">
        <v>324</v>
      </c>
      <c r="C332" s="236"/>
      <c r="D332" s="122">
        <v>1</v>
      </c>
      <c r="E332" s="123" t="s">
        <v>8</v>
      </c>
      <c r="F332" s="122">
        <v>2</v>
      </c>
      <c r="G332" s="122" t="s">
        <v>17</v>
      </c>
      <c r="H332" s="191">
        <v>41.13</v>
      </c>
      <c r="I332" s="122" t="s">
        <v>18</v>
      </c>
      <c r="J332" s="125">
        <v>6</v>
      </c>
      <c r="K332" s="122" t="s">
        <v>19</v>
      </c>
      <c r="L332" s="125">
        <v>12</v>
      </c>
      <c r="M332" s="120" t="s">
        <v>9</v>
      </c>
      <c r="N332" s="239">
        <f t="shared" si="47"/>
        <v>1131</v>
      </c>
      <c r="O332" s="141"/>
      <c r="S332" s="236"/>
    </row>
    <row r="333" spans="1:19" ht="15.95" hidden="1" customHeight="1">
      <c r="A333" s="139"/>
      <c r="B333" s="238" t="s">
        <v>87</v>
      </c>
      <c r="C333" s="236"/>
      <c r="D333" s="122">
        <v>1</v>
      </c>
      <c r="E333" s="123" t="s">
        <v>8</v>
      </c>
      <c r="F333" s="122">
        <v>2</v>
      </c>
      <c r="G333" s="122" t="s">
        <v>17</v>
      </c>
      <c r="H333" s="191">
        <v>10</v>
      </c>
      <c r="I333" s="122" t="s">
        <v>18</v>
      </c>
      <c r="J333" s="125">
        <v>14</v>
      </c>
      <c r="K333" s="122" t="s">
        <v>19</v>
      </c>
      <c r="L333" s="125">
        <v>12</v>
      </c>
      <c r="M333" s="120" t="s">
        <v>9</v>
      </c>
      <c r="N333" s="239">
        <f t="shared" ref="N333:N335" si="48">ROUND(D333*F333*(H333+J333)*L333,0)</f>
        <v>576</v>
      </c>
      <c r="O333" s="141"/>
      <c r="S333" s="236"/>
    </row>
    <row r="334" spans="1:19" ht="15.95" hidden="1" customHeight="1">
      <c r="A334" s="139"/>
      <c r="B334" s="238" t="s">
        <v>87</v>
      </c>
      <c r="C334" s="236"/>
      <c r="D334" s="122">
        <v>1</v>
      </c>
      <c r="E334" s="123" t="s">
        <v>8</v>
      </c>
      <c r="F334" s="122">
        <v>2</v>
      </c>
      <c r="G334" s="122" t="s">
        <v>17</v>
      </c>
      <c r="H334" s="191">
        <v>5</v>
      </c>
      <c r="I334" s="122" t="s">
        <v>18</v>
      </c>
      <c r="J334" s="125">
        <v>10</v>
      </c>
      <c r="K334" s="122" t="s">
        <v>19</v>
      </c>
      <c r="L334" s="125">
        <v>12</v>
      </c>
      <c r="M334" s="120" t="s">
        <v>9</v>
      </c>
      <c r="N334" s="239">
        <f t="shared" si="48"/>
        <v>360</v>
      </c>
      <c r="O334" s="141"/>
      <c r="S334" s="236"/>
    </row>
    <row r="335" spans="1:19" ht="15.95" hidden="1" customHeight="1">
      <c r="A335" s="139"/>
      <c r="B335" s="238" t="s">
        <v>324</v>
      </c>
      <c r="C335" s="236"/>
      <c r="D335" s="122">
        <v>1</v>
      </c>
      <c r="E335" s="123" t="s">
        <v>8</v>
      </c>
      <c r="F335" s="122">
        <v>2</v>
      </c>
      <c r="G335" s="122" t="s">
        <v>17</v>
      </c>
      <c r="H335" s="191">
        <v>10</v>
      </c>
      <c r="I335" s="122" t="s">
        <v>18</v>
      </c>
      <c r="J335" s="125">
        <v>6</v>
      </c>
      <c r="K335" s="122" t="s">
        <v>19</v>
      </c>
      <c r="L335" s="125">
        <v>12</v>
      </c>
      <c r="M335" s="120" t="s">
        <v>9</v>
      </c>
      <c r="N335" s="239">
        <f t="shared" si="48"/>
        <v>384</v>
      </c>
      <c r="O335" s="141"/>
      <c r="S335" s="236"/>
    </row>
    <row r="336" spans="1:19" ht="15.95" hidden="1" customHeight="1">
      <c r="A336" s="139"/>
      <c r="B336" s="238" t="s">
        <v>325</v>
      </c>
      <c r="C336" s="236"/>
      <c r="D336" s="146">
        <v>1</v>
      </c>
      <c r="E336" s="145" t="s">
        <v>8</v>
      </c>
      <c r="F336" s="146">
        <v>1</v>
      </c>
      <c r="G336" s="146" t="s">
        <v>8</v>
      </c>
      <c r="H336" s="147">
        <v>43.38</v>
      </c>
      <c r="I336" s="146" t="s">
        <v>8</v>
      </c>
      <c r="J336" s="148">
        <v>12</v>
      </c>
      <c r="K336" s="122"/>
      <c r="L336" s="125"/>
      <c r="M336" s="120" t="s">
        <v>9</v>
      </c>
      <c r="N336" s="149">
        <f t="shared" ref="N336" si="49">ROUND(D336*F336*H336*J336,0)</f>
        <v>521</v>
      </c>
      <c r="O336" s="141"/>
      <c r="S336" s="236"/>
    </row>
    <row r="337" spans="1:19" ht="15.95" hidden="1" customHeight="1" thickBot="1">
      <c r="A337" s="139"/>
      <c r="B337" s="238" t="s">
        <v>276</v>
      </c>
      <c r="C337" s="236"/>
      <c r="D337" s="146">
        <v>1</v>
      </c>
      <c r="E337" s="145" t="s">
        <v>8</v>
      </c>
      <c r="F337" s="146">
        <v>1</v>
      </c>
      <c r="G337" s="146" t="s">
        <v>8</v>
      </c>
      <c r="H337" s="147">
        <v>43.38</v>
      </c>
      <c r="I337" s="146" t="s">
        <v>8</v>
      </c>
      <c r="J337" s="148">
        <v>12</v>
      </c>
      <c r="K337" s="122"/>
      <c r="L337" s="125"/>
      <c r="M337" s="120" t="s">
        <v>9</v>
      </c>
      <c r="N337" s="149">
        <f t="shared" ref="N337" si="50">ROUND(D337*F337*H337*J337,0)</f>
        <v>521</v>
      </c>
      <c r="O337" s="141"/>
      <c r="S337" s="236"/>
    </row>
    <row r="338" spans="1:19" s="4" customFormat="1" ht="15.95" hidden="1" customHeight="1" thickBot="1">
      <c r="A338" s="3"/>
      <c r="B338" s="172"/>
      <c r="C338" s="145"/>
      <c r="D338" s="146"/>
      <c r="E338" s="145"/>
      <c r="F338" s="146"/>
      <c r="G338" s="146"/>
      <c r="H338" s="230"/>
      <c r="I338" s="146"/>
      <c r="J338" s="148"/>
      <c r="K338" s="146"/>
      <c r="L338" s="152" t="s">
        <v>10</v>
      </c>
      <c r="N338" s="242"/>
      <c r="O338" s="12"/>
      <c r="P338" s="12"/>
      <c r="S338" s="145"/>
    </row>
    <row r="339" spans="1:19" s="4" customFormat="1" ht="15.95" hidden="1" customHeight="1">
      <c r="A339" s="3"/>
      <c r="B339" s="146"/>
      <c r="C339" s="13">
        <f>N338</f>
        <v>0</v>
      </c>
      <c r="D339" s="9" t="s">
        <v>41</v>
      </c>
      <c r="E339" s="12"/>
      <c r="F339" s="146"/>
      <c r="G339" s="7" t="s">
        <v>12</v>
      </c>
      <c r="H339" s="175">
        <v>2401.58</v>
      </c>
      <c r="I339" s="175"/>
      <c r="J339" s="148"/>
      <c r="K339" s="8"/>
      <c r="L339" s="9" t="s">
        <v>74</v>
      </c>
      <c r="M339" s="153"/>
      <c r="N339" s="224"/>
      <c r="O339" s="12" t="s">
        <v>72</v>
      </c>
      <c r="P339" s="12">
        <f>ROUND(C339*H339/100,0)</f>
        <v>0</v>
      </c>
      <c r="Q339" s="225"/>
      <c r="S339" s="266"/>
    </row>
    <row r="340" spans="1:19" s="220" customFormat="1" ht="15.95" hidden="1" customHeight="1">
      <c r="A340" s="217"/>
      <c r="B340" s="267" t="s">
        <v>267</v>
      </c>
      <c r="C340" s="267"/>
      <c r="D340" s="267"/>
      <c r="E340" s="267"/>
      <c r="F340" s="267"/>
      <c r="G340" s="267"/>
      <c r="H340" s="267"/>
      <c r="I340" s="267"/>
      <c r="J340" s="267"/>
      <c r="K340" s="267"/>
      <c r="L340" s="267"/>
      <c r="M340" s="267"/>
      <c r="N340" s="267"/>
      <c r="O340" s="267"/>
      <c r="P340" s="219"/>
    </row>
    <row r="341" spans="1:19" s="4" customFormat="1" ht="15.95" hidden="1" customHeight="1">
      <c r="A341" s="3"/>
      <c r="B341" s="4" t="s">
        <v>263</v>
      </c>
      <c r="C341" s="145"/>
      <c r="D341" s="146">
        <v>1</v>
      </c>
      <c r="E341" s="145" t="s">
        <v>8</v>
      </c>
      <c r="F341" s="146">
        <v>8</v>
      </c>
      <c r="G341" s="146" t="s">
        <v>8</v>
      </c>
      <c r="H341" s="147">
        <v>7</v>
      </c>
      <c r="I341" s="146" t="s">
        <v>8</v>
      </c>
      <c r="J341" s="148">
        <v>6</v>
      </c>
      <c r="K341" s="146" t="s">
        <v>8</v>
      </c>
      <c r="L341" s="148">
        <v>0.75</v>
      </c>
      <c r="M341" s="4" t="s">
        <v>9</v>
      </c>
      <c r="N341" s="149">
        <f t="shared" ref="N341:N343" si="51">ROUND(D341*F341*H341*J341*L341,0)</f>
        <v>252</v>
      </c>
      <c r="P341" s="150"/>
      <c r="S341" s="145"/>
    </row>
    <row r="342" spans="1:19" s="4" customFormat="1" ht="15.95" hidden="1" customHeight="1">
      <c r="A342" s="3"/>
      <c r="B342" s="4" t="s">
        <v>264</v>
      </c>
      <c r="C342" s="145"/>
      <c r="D342" s="146">
        <v>1</v>
      </c>
      <c r="E342" s="145" t="s">
        <v>8</v>
      </c>
      <c r="F342" s="146">
        <v>6</v>
      </c>
      <c r="G342" s="146" t="s">
        <v>8</v>
      </c>
      <c r="H342" s="147">
        <v>8</v>
      </c>
      <c r="I342" s="146" t="s">
        <v>8</v>
      </c>
      <c r="J342" s="148">
        <v>7</v>
      </c>
      <c r="K342" s="146" t="s">
        <v>8</v>
      </c>
      <c r="L342" s="148">
        <v>0.75</v>
      </c>
      <c r="M342" s="4" t="s">
        <v>9</v>
      </c>
      <c r="N342" s="149">
        <f t="shared" si="51"/>
        <v>252</v>
      </c>
      <c r="P342" s="150"/>
      <c r="S342" s="145"/>
    </row>
    <row r="343" spans="1:19" s="4" customFormat="1" ht="15.95" hidden="1" customHeight="1">
      <c r="A343" s="3"/>
      <c r="B343" s="4" t="s">
        <v>265</v>
      </c>
      <c r="C343" s="145"/>
      <c r="D343" s="146">
        <v>1</v>
      </c>
      <c r="E343" s="145" t="s">
        <v>8</v>
      </c>
      <c r="F343" s="146">
        <v>2</v>
      </c>
      <c r="G343" s="146" t="s">
        <v>8</v>
      </c>
      <c r="H343" s="147">
        <v>9</v>
      </c>
      <c r="I343" s="146" t="s">
        <v>8</v>
      </c>
      <c r="J343" s="148">
        <v>8</v>
      </c>
      <c r="K343" s="146" t="s">
        <v>8</v>
      </c>
      <c r="L343" s="148">
        <v>0.75</v>
      </c>
      <c r="M343" s="4" t="s">
        <v>9</v>
      </c>
      <c r="N343" s="149">
        <f t="shared" si="51"/>
        <v>108</v>
      </c>
      <c r="P343" s="150"/>
      <c r="S343" s="145"/>
    </row>
    <row r="344" spans="1:19" s="4" customFormat="1" ht="15.95" hidden="1" customHeight="1">
      <c r="A344" s="3"/>
      <c r="C344" s="145"/>
      <c r="D344" s="151"/>
      <c r="E344" s="145"/>
      <c r="F344" s="146"/>
      <c r="G344" s="146"/>
      <c r="H344" s="147"/>
      <c r="I344" s="146"/>
      <c r="J344" s="148"/>
      <c r="K344" s="146"/>
      <c r="L344" s="152" t="s">
        <v>10</v>
      </c>
      <c r="M344" s="153"/>
      <c r="N344" s="154"/>
      <c r="O344" s="155"/>
      <c r="P344" s="150"/>
      <c r="S344" s="145"/>
    </row>
    <row r="345" spans="1:19" s="4" customFormat="1" ht="15.95" hidden="1" customHeight="1">
      <c r="A345" s="3"/>
      <c r="B345" s="12"/>
      <c r="C345" s="115">
        <f>N344</f>
        <v>0</v>
      </c>
      <c r="D345" s="156"/>
      <c r="E345" s="115"/>
      <c r="F345" s="6" t="s">
        <v>11</v>
      </c>
      <c r="G345" s="7" t="s">
        <v>12</v>
      </c>
      <c r="H345" s="8">
        <v>9416.2800000000007</v>
      </c>
      <c r="I345" s="8"/>
      <c r="J345" s="8"/>
      <c r="K345" s="8"/>
      <c r="L345" s="157" t="s">
        <v>13</v>
      </c>
      <c r="M345" s="157"/>
      <c r="N345" s="10"/>
      <c r="O345" s="11" t="s">
        <v>14</v>
      </c>
      <c r="P345" s="12">
        <f>ROUND(C345*H345/100,0)</f>
        <v>0</v>
      </c>
      <c r="S345" s="14"/>
    </row>
    <row r="346" spans="1:19" s="220" customFormat="1" ht="15.95" hidden="1" customHeight="1">
      <c r="A346" s="217"/>
      <c r="B346" s="267" t="s">
        <v>227</v>
      </c>
      <c r="C346" s="267"/>
      <c r="D346" s="267"/>
      <c r="E346" s="267"/>
      <c r="F346" s="267"/>
      <c r="G346" s="267"/>
      <c r="H346" s="267"/>
      <c r="I346" s="267"/>
      <c r="J346" s="267"/>
      <c r="K346" s="267"/>
      <c r="L346" s="267"/>
      <c r="M346" s="267"/>
      <c r="N346" s="267"/>
      <c r="O346" s="267"/>
      <c r="P346" s="219"/>
    </row>
    <row r="347" spans="1:19" s="4" customFormat="1" ht="15.95" hidden="1" customHeight="1">
      <c r="A347" s="3"/>
      <c r="B347" s="247" t="s">
        <v>273</v>
      </c>
      <c r="C347" s="226"/>
      <c r="D347" s="146">
        <v>1</v>
      </c>
      <c r="E347" s="145" t="s">
        <v>8</v>
      </c>
      <c r="F347" s="146">
        <v>10</v>
      </c>
      <c r="G347" s="146" t="s">
        <v>8</v>
      </c>
      <c r="H347" s="147">
        <v>1.5</v>
      </c>
      <c r="I347" s="146" t="s">
        <v>8</v>
      </c>
      <c r="J347" s="148">
        <v>0.75</v>
      </c>
      <c r="K347" s="146" t="s">
        <v>8</v>
      </c>
      <c r="L347" s="148">
        <v>2</v>
      </c>
      <c r="M347" s="4" t="s">
        <v>9</v>
      </c>
      <c r="N347" s="149">
        <f>ROUND(D347*F347*H347*J347*L347,0)</f>
        <v>23</v>
      </c>
      <c r="O347" s="144"/>
      <c r="P347" s="12"/>
      <c r="S347" s="226"/>
    </row>
    <row r="348" spans="1:19" s="4" customFormat="1" ht="15.95" hidden="1" customHeight="1">
      <c r="A348" s="3"/>
      <c r="B348" s="247" t="s">
        <v>273</v>
      </c>
      <c r="C348" s="226"/>
      <c r="D348" s="146">
        <v>1</v>
      </c>
      <c r="E348" s="145" t="s">
        <v>8</v>
      </c>
      <c r="F348" s="146">
        <v>6</v>
      </c>
      <c r="G348" s="146" t="s">
        <v>8</v>
      </c>
      <c r="H348" s="147">
        <v>1</v>
      </c>
      <c r="I348" s="146" t="s">
        <v>8</v>
      </c>
      <c r="J348" s="148">
        <v>1</v>
      </c>
      <c r="K348" s="146" t="s">
        <v>8</v>
      </c>
      <c r="L348" s="148">
        <v>2</v>
      </c>
      <c r="M348" s="4" t="s">
        <v>9</v>
      </c>
      <c r="N348" s="149">
        <f>ROUND(D348*F348*H348*J348*L348,0)</f>
        <v>12</v>
      </c>
      <c r="O348" s="144"/>
      <c r="P348" s="12"/>
      <c r="S348" s="226"/>
    </row>
    <row r="349" spans="1:19" s="4" customFormat="1" ht="15.95" hidden="1" customHeight="1">
      <c r="A349" s="3"/>
      <c r="C349" s="145"/>
      <c r="D349" s="151"/>
      <c r="E349" s="145"/>
      <c r="F349" s="146"/>
      <c r="G349" s="146"/>
      <c r="H349" s="147"/>
      <c r="I349" s="146"/>
      <c r="J349" s="148"/>
      <c r="K349" s="146"/>
      <c r="L349" s="152" t="s">
        <v>10</v>
      </c>
      <c r="M349" s="153"/>
      <c r="N349" s="154"/>
      <c r="O349" s="155"/>
      <c r="P349" s="150"/>
      <c r="S349" s="145"/>
    </row>
    <row r="350" spans="1:19" s="4" customFormat="1" ht="15.95" hidden="1" customHeight="1">
      <c r="A350" s="3"/>
      <c r="B350" s="12"/>
      <c r="C350" s="2">
        <f>N349</f>
        <v>0</v>
      </c>
      <c r="D350" s="151"/>
      <c r="E350" s="145"/>
      <c r="F350" s="6" t="s">
        <v>11</v>
      </c>
      <c r="G350" s="7" t="s">
        <v>12</v>
      </c>
      <c r="H350" s="8">
        <v>12595</v>
      </c>
      <c r="I350" s="8"/>
      <c r="J350" s="8"/>
      <c r="K350" s="8"/>
      <c r="L350" s="157" t="s">
        <v>13</v>
      </c>
      <c r="M350" s="157"/>
      <c r="N350" s="10"/>
      <c r="O350" s="11" t="s">
        <v>14</v>
      </c>
      <c r="P350" s="12">
        <f>ROUND(C350*H350/100,0)</f>
        <v>0</v>
      </c>
      <c r="S350" s="14"/>
    </row>
    <row r="351" spans="1:19" s="4" customFormat="1" ht="15.95" hidden="1" customHeight="1">
      <c r="A351" s="3"/>
      <c r="B351" s="264" t="s">
        <v>274</v>
      </c>
      <c r="C351" s="264"/>
      <c r="D351" s="264"/>
      <c r="E351" s="264"/>
      <c r="F351" s="264"/>
      <c r="G351" s="264"/>
      <c r="H351" s="264"/>
      <c r="I351" s="264"/>
      <c r="J351" s="264"/>
      <c r="K351" s="264"/>
      <c r="L351" s="264"/>
      <c r="M351" s="264"/>
      <c r="N351" s="264"/>
      <c r="O351" s="264"/>
      <c r="P351" s="12"/>
    </row>
    <row r="352" spans="1:19" s="4" customFormat="1" ht="15.95" hidden="1" customHeight="1">
      <c r="A352" s="3"/>
      <c r="B352" s="268"/>
      <c r="C352" s="145"/>
      <c r="D352" s="146"/>
      <c r="E352" s="145"/>
      <c r="F352" s="146"/>
      <c r="G352" s="146"/>
      <c r="H352" s="147"/>
      <c r="I352" s="146"/>
      <c r="J352" s="148"/>
      <c r="K352" s="146"/>
      <c r="L352" s="148"/>
      <c r="N352" s="149"/>
      <c r="P352" s="150"/>
      <c r="S352" s="145"/>
    </row>
    <row r="353" spans="1:24" s="4" customFormat="1" ht="15.95" hidden="1" customHeight="1">
      <c r="A353" s="3"/>
      <c r="B353" s="247" t="s">
        <v>273</v>
      </c>
      <c r="C353" s="226"/>
      <c r="D353" s="146">
        <v>2</v>
      </c>
      <c r="E353" s="145" t="s">
        <v>8</v>
      </c>
      <c r="F353" s="146">
        <v>10</v>
      </c>
      <c r="G353" s="146" t="s">
        <v>8</v>
      </c>
      <c r="H353" s="147">
        <v>1.5</v>
      </c>
      <c r="I353" s="146" t="s">
        <v>8</v>
      </c>
      <c r="J353" s="148">
        <v>2</v>
      </c>
      <c r="K353" s="146"/>
      <c r="L353" s="148"/>
      <c r="M353" s="4" t="s">
        <v>9</v>
      </c>
      <c r="N353" s="149">
        <f>ROUND(D353*F353*H353*J353,0)</f>
        <v>60</v>
      </c>
      <c r="O353" s="144"/>
      <c r="P353" s="12"/>
      <c r="S353" s="226"/>
    </row>
    <row r="354" spans="1:24" s="4" customFormat="1" ht="15.95" hidden="1" customHeight="1">
      <c r="A354" s="3"/>
      <c r="B354" s="247" t="s">
        <v>273</v>
      </c>
      <c r="C354" s="226"/>
      <c r="D354" s="146">
        <v>2</v>
      </c>
      <c r="E354" s="145" t="s">
        <v>8</v>
      </c>
      <c r="F354" s="146">
        <v>10</v>
      </c>
      <c r="G354" s="146" t="s">
        <v>8</v>
      </c>
      <c r="H354" s="147">
        <v>0.75</v>
      </c>
      <c r="I354" s="146" t="s">
        <v>8</v>
      </c>
      <c r="J354" s="148">
        <v>2</v>
      </c>
      <c r="K354" s="146"/>
      <c r="L354" s="148"/>
      <c r="M354" s="4" t="s">
        <v>9</v>
      </c>
      <c r="N354" s="149">
        <f>ROUND(D354*F354*H354*J354,0)</f>
        <v>30</v>
      </c>
      <c r="O354" s="144"/>
      <c r="P354" s="12"/>
      <c r="S354" s="226"/>
    </row>
    <row r="355" spans="1:24" s="4" customFormat="1" ht="15.95" hidden="1" customHeight="1">
      <c r="A355" s="3"/>
      <c r="B355" s="4" t="s">
        <v>275</v>
      </c>
      <c r="C355" s="145"/>
      <c r="D355" s="146">
        <v>4</v>
      </c>
      <c r="E355" s="145" t="s">
        <v>8</v>
      </c>
      <c r="F355" s="146">
        <v>6</v>
      </c>
      <c r="G355" s="146" t="s">
        <v>8</v>
      </c>
      <c r="H355" s="147">
        <v>1</v>
      </c>
      <c r="I355" s="146" t="s">
        <v>8</v>
      </c>
      <c r="J355" s="148">
        <v>2</v>
      </c>
      <c r="K355" s="146"/>
      <c r="L355" s="148"/>
      <c r="M355" s="4" t="s">
        <v>9</v>
      </c>
      <c r="N355" s="149">
        <f>ROUND(D355*F355*H355*J355,0)</f>
        <v>48</v>
      </c>
      <c r="P355" s="150"/>
      <c r="S355" s="145"/>
    </row>
    <row r="356" spans="1:24" s="4" customFormat="1" ht="15.95" hidden="1" customHeight="1">
      <c r="A356" s="3"/>
      <c r="C356" s="145"/>
      <c r="D356" s="151"/>
      <c r="E356" s="145"/>
      <c r="F356" s="146"/>
      <c r="G356" s="146"/>
      <c r="H356" s="147"/>
      <c r="I356" s="146"/>
      <c r="J356" s="148"/>
      <c r="K356" s="146"/>
      <c r="L356" s="152" t="s">
        <v>10</v>
      </c>
      <c r="M356" s="153"/>
      <c r="N356" s="154"/>
      <c r="O356" s="155"/>
      <c r="P356" s="150"/>
      <c r="S356" s="145"/>
    </row>
    <row r="357" spans="1:24" s="4" customFormat="1" ht="15.95" hidden="1" customHeight="1">
      <c r="A357" s="3"/>
      <c r="B357" s="12"/>
      <c r="C357" s="115">
        <f>N356</f>
        <v>0</v>
      </c>
      <c r="D357" s="156"/>
      <c r="E357" s="115"/>
      <c r="F357" s="6" t="s">
        <v>41</v>
      </c>
      <c r="G357" s="7" t="s">
        <v>12</v>
      </c>
      <c r="H357" s="269">
        <v>3127.41</v>
      </c>
      <c r="I357" s="8"/>
      <c r="J357" s="8"/>
      <c r="K357" s="8"/>
      <c r="L357" s="157" t="s">
        <v>42</v>
      </c>
      <c r="M357" s="157"/>
      <c r="N357" s="10"/>
      <c r="O357" s="11" t="s">
        <v>14</v>
      </c>
      <c r="P357" s="12">
        <f>ROUND(C357*H357/100,0)</f>
        <v>0</v>
      </c>
      <c r="S357" s="14"/>
    </row>
    <row r="358" spans="1:24" s="4" customFormat="1" ht="15.95" hidden="1" customHeight="1">
      <c r="A358" s="1"/>
      <c r="B358" s="218" t="s">
        <v>204</v>
      </c>
      <c r="C358" s="218"/>
      <c r="D358" s="218"/>
      <c r="E358" s="218"/>
      <c r="F358" s="218"/>
      <c r="G358" s="218"/>
      <c r="H358" s="218"/>
      <c r="I358" s="218"/>
      <c r="J358" s="218"/>
      <c r="K358" s="218"/>
      <c r="L358" s="218"/>
      <c r="M358" s="218"/>
      <c r="N358" s="218"/>
      <c r="O358" s="200"/>
      <c r="P358" s="12"/>
    </row>
    <row r="359" spans="1:24" ht="15.95" hidden="1" customHeight="1" thickBot="1">
      <c r="A359" s="139"/>
      <c r="B359" s="238" t="s">
        <v>277</v>
      </c>
      <c r="C359" s="236"/>
      <c r="D359" s="122">
        <v>1</v>
      </c>
      <c r="E359" s="123" t="s">
        <v>8</v>
      </c>
      <c r="F359" s="122">
        <v>2</v>
      </c>
      <c r="G359" s="122" t="s">
        <v>17</v>
      </c>
      <c r="H359" s="191">
        <v>42.25</v>
      </c>
      <c r="I359" s="122" t="s">
        <v>18</v>
      </c>
      <c r="J359" s="125">
        <v>23.25</v>
      </c>
      <c r="K359" s="122" t="s">
        <v>19</v>
      </c>
      <c r="L359" s="125">
        <v>1</v>
      </c>
      <c r="M359" s="120" t="s">
        <v>9</v>
      </c>
      <c r="N359" s="239">
        <f t="shared" ref="N359" si="52">ROUND(D359*F359*(H359+J359)*L359,0)</f>
        <v>131</v>
      </c>
      <c r="O359" s="141"/>
      <c r="S359" s="236"/>
    </row>
    <row r="360" spans="1:24" s="4" customFormat="1" ht="15.95" hidden="1" customHeight="1" thickBot="1">
      <c r="A360" s="3"/>
      <c r="B360" s="172"/>
      <c r="C360" s="145"/>
      <c r="D360" s="146"/>
      <c r="E360" s="145"/>
      <c r="F360" s="146"/>
      <c r="G360" s="146"/>
      <c r="H360" s="230"/>
      <c r="I360" s="146"/>
      <c r="J360" s="148"/>
      <c r="K360" s="146"/>
      <c r="L360" s="152" t="s">
        <v>10</v>
      </c>
      <c r="N360" s="242"/>
      <c r="O360" s="12"/>
      <c r="P360" s="12"/>
      <c r="S360" s="145"/>
    </row>
    <row r="361" spans="1:24" s="4" customFormat="1" ht="15.95" hidden="1" customHeight="1">
      <c r="A361" s="3"/>
      <c r="C361" s="2">
        <f>N360</f>
        <v>0</v>
      </c>
      <c r="D361" s="156" t="s">
        <v>41</v>
      </c>
      <c r="E361" s="248"/>
      <c r="F361" s="146"/>
      <c r="G361" s="7" t="s">
        <v>12</v>
      </c>
      <c r="H361" s="175">
        <v>3015.76</v>
      </c>
      <c r="I361" s="175"/>
      <c r="J361" s="175"/>
      <c r="K361" s="175"/>
      <c r="L361" s="9" t="s">
        <v>74</v>
      </c>
      <c r="M361" s="9"/>
      <c r="N361" s="10"/>
      <c r="O361" s="12" t="s">
        <v>14</v>
      </c>
      <c r="P361" s="12">
        <f>ROUND(C361*H361/100,0)</f>
        <v>0</v>
      </c>
      <c r="Q361" s="225"/>
      <c r="R361" s="225"/>
      <c r="S361" s="2"/>
      <c r="T361" s="225"/>
      <c r="U361" s="225"/>
      <c r="V361" s="225"/>
      <c r="W361" s="225"/>
      <c r="X361" s="225"/>
    </row>
    <row r="362" spans="1:24" s="4" customFormat="1" ht="15.95" hidden="1" customHeight="1">
      <c r="A362" s="3"/>
      <c r="B362" s="218" t="s">
        <v>116</v>
      </c>
      <c r="C362" s="218"/>
      <c r="D362" s="218"/>
      <c r="E362" s="218"/>
      <c r="F362" s="218"/>
      <c r="G362" s="218"/>
      <c r="H362" s="218"/>
      <c r="I362" s="218"/>
      <c r="J362" s="218"/>
      <c r="K362" s="218"/>
      <c r="L362" s="218"/>
      <c r="M362" s="218"/>
      <c r="N362" s="218"/>
      <c r="O362" s="224"/>
      <c r="P362" s="12"/>
    </row>
    <row r="363" spans="1:24" s="4" customFormat="1" ht="15.95" hidden="1" customHeight="1" thickBot="1">
      <c r="A363" s="3"/>
      <c r="B363" s="4" t="s">
        <v>117</v>
      </c>
      <c r="C363" s="226"/>
      <c r="D363" s="146">
        <v>1</v>
      </c>
      <c r="E363" s="145" t="s">
        <v>8</v>
      </c>
      <c r="F363" s="146">
        <v>2</v>
      </c>
      <c r="G363" s="146" t="s">
        <v>8</v>
      </c>
      <c r="H363" s="147">
        <v>8</v>
      </c>
      <c r="I363" s="146" t="s">
        <v>8</v>
      </c>
      <c r="J363" s="148">
        <v>4</v>
      </c>
      <c r="K363" s="146"/>
      <c r="L363" s="148"/>
      <c r="M363" s="4" t="s">
        <v>9</v>
      </c>
      <c r="N363" s="149">
        <f>ROUND(D363*F363*H363*J363,0)</f>
        <v>64</v>
      </c>
      <c r="O363" s="144"/>
      <c r="P363" s="12"/>
      <c r="S363" s="226"/>
    </row>
    <row r="364" spans="1:24" s="4" customFormat="1" ht="15.95" hidden="1" customHeight="1" thickBot="1">
      <c r="A364" s="9"/>
      <c r="C364" s="10"/>
      <c r="D364" s="146"/>
      <c r="E364" s="173"/>
      <c r="F364" s="146"/>
      <c r="G364" s="9"/>
      <c r="H364" s="147"/>
      <c r="I364" s="8"/>
      <c r="J364" s="152"/>
      <c r="K364" s="8"/>
      <c r="L364" s="152" t="s">
        <v>10</v>
      </c>
      <c r="M364" s="9"/>
      <c r="N364" s="174"/>
      <c r="O364" s="155"/>
      <c r="P364" s="12"/>
      <c r="S364" s="10"/>
    </row>
    <row r="365" spans="1:24" s="4" customFormat="1" ht="15.95" hidden="1" customHeight="1">
      <c r="A365" s="3"/>
      <c r="B365" s="225"/>
      <c r="C365" s="14">
        <f>N364</f>
        <v>0</v>
      </c>
      <c r="D365" s="146" t="s">
        <v>41</v>
      </c>
      <c r="E365" s="14"/>
      <c r="F365" s="146"/>
      <c r="G365" s="225" t="s">
        <v>12</v>
      </c>
      <c r="H365" s="8">
        <v>58.11</v>
      </c>
      <c r="I365" s="8"/>
      <c r="J365" s="148"/>
      <c r="K365" s="8"/>
      <c r="L365" s="9" t="s">
        <v>65</v>
      </c>
      <c r="M365" s="9"/>
      <c r="N365" s="225"/>
      <c r="O365" s="12" t="s">
        <v>14</v>
      </c>
      <c r="P365" s="12">
        <f>(C365*H365)</f>
        <v>0</v>
      </c>
      <c r="S365" s="14"/>
    </row>
    <row r="366" spans="1:24" s="4" customFormat="1" ht="15.95" hidden="1" customHeight="1">
      <c r="A366" s="1"/>
      <c r="B366" s="218" t="s">
        <v>102</v>
      </c>
      <c r="C366" s="218"/>
      <c r="D366" s="218"/>
      <c r="E366" s="218"/>
      <c r="F366" s="218"/>
      <c r="G366" s="218"/>
      <c r="H366" s="218"/>
      <c r="I366" s="218"/>
      <c r="J366" s="218"/>
      <c r="K366" s="218"/>
      <c r="L366" s="218"/>
      <c r="M366" s="218"/>
      <c r="N366" s="218"/>
      <c r="O366" s="12"/>
      <c r="P366" s="227"/>
      <c r="Q366" s="225"/>
    </row>
    <row r="367" spans="1:24" s="4" customFormat="1" ht="15.95" hidden="1" customHeight="1" thickBot="1">
      <c r="A367" s="3"/>
      <c r="B367" s="120" t="s">
        <v>115</v>
      </c>
      <c r="C367" s="236"/>
      <c r="D367" s="122">
        <v>1</v>
      </c>
      <c r="E367" s="123" t="s">
        <v>8</v>
      </c>
      <c r="F367" s="122">
        <v>3</v>
      </c>
      <c r="G367" s="122"/>
      <c r="H367" s="191"/>
      <c r="I367" s="122"/>
      <c r="J367" s="125"/>
      <c r="K367" s="122"/>
      <c r="L367" s="125"/>
      <c r="M367" s="120" t="s">
        <v>9</v>
      </c>
      <c r="N367" s="256">
        <f>ROUND(D367*F367,0)</f>
        <v>3</v>
      </c>
      <c r="O367" s="144"/>
      <c r="P367" s="12"/>
      <c r="S367" s="236"/>
    </row>
    <row r="368" spans="1:24" s="4" customFormat="1" ht="15.95" hidden="1" customHeight="1" thickBot="1">
      <c r="A368" s="9"/>
      <c r="C368" s="10"/>
      <c r="D368" s="146"/>
      <c r="E368" s="173"/>
      <c r="F368" s="146"/>
      <c r="G368" s="9"/>
      <c r="H368" s="147"/>
      <c r="I368" s="8"/>
      <c r="J368" s="152"/>
      <c r="K368" s="8"/>
      <c r="L368" s="152" t="s">
        <v>10</v>
      </c>
      <c r="M368" s="9"/>
      <c r="N368" s="174"/>
      <c r="O368" s="155"/>
      <c r="P368" s="12"/>
      <c r="S368" s="10"/>
    </row>
    <row r="369" spans="1:24" s="4" customFormat="1" ht="15.95" hidden="1" customHeight="1">
      <c r="A369" s="3"/>
      <c r="C369" s="115">
        <f>N368</f>
        <v>0</v>
      </c>
      <c r="D369" s="115"/>
      <c r="E369" s="115"/>
      <c r="F369" s="146"/>
      <c r="G369" s="7" t="s">
        <v>12</v>
      </c>
      <c r="H369" s="175">
        <v>261.25</v>
      </c>
      <c r="I369" s="175"/>
      <c r="J369" s="175"/>
      <c r="K369" s="175"/>
      <c r="L369" s="157" t="s">
        <v>103</v>
      </c>
      <c r="M369" s="157"/>
      <c r="N369" s="176"/>
      <c r="O369" s="12" t="s">
        <v>14</v>
      </c>
      <c r="P369" s="12">
        <f>ROUND(C369*H369,0)</f>
        <v>0</v>
      </c>
      <c r="S369" s="14"/>
    </row>
    <row r="370" spans="1:24" s="225" customFormat="1" ht="15.95" hidden="1" customHeight="1">
      <c r="A370" s="3"/>
      <c r="B370" s="226" t="s">
        <v>132</v>
      </c>
      <c r="C370" s="226"/>
      <c r="D370" s="226"/>
      <c r="E370" s="226"/>
      <c r="F370" s="226"/>
      <c r="G370" s="226"/>
      <c r="H370" s="226"/>
      <c r="I370" s="226"/>
      <c r="J370" s="226"/>
      <c r="K370" s="226"/>
      <c r="L370" s="226"/>
      <c r="M370" s="226"/>
      <c r="N370" s="226"/>
      <c r="O370" s="12"/>
      <c r="P370" s="12"/>
      <c r="Q370" s="254"/>
      <c r="S370" s="226"/>
    </row>
    <row r="371" spans="1:24" s="4" customFormat="1" ht="15.95" hidden="1" customHeight="1">
      <c r="A371" s="3"/>
      <c r="B371" s="247" t="s">
        <v>125</v>
      </c>
      <c r="C371" s="226"/>
      <c r="D371" s="146">
        <v>1</v>
      </c>
      <c r="E371" s="145" t="s">
        <v>8</v>
      </c>
      <c r="F371" s="146">
        <v>1</v>
      </c>
      <c r="G371" s="146" t="s">
        <v>8</v>
      </c>
      <c r="H371" s="147">
        <v>92</v>
      </c>
      <c r="I371" s="146" t="s">
        <v>8</v>
      </c>
      <c r="J371" s="148">
        <v>65</v>
      </c>
      <c r="K371" s="146"/>
      <c r="L371" s="148"/>
      <c r="M371" s="4" t="s">
        <v>9</v>
      </c>
      <c r="N371" s="149">
        <f>ROUND(D371*F371*H371*J371,0)</f>
        <v>5980</v>
      </c>
      <c r="O371" s="144"/>
      <c r="P371" s="150"/>
      <c r="S371" s="226"/>
    </row>
    <row r="372" spans="1:24" s="4" customFormat="1" ht="15.95" hidden="1" customHeight="1">
      <c r="A372" s="3"/>
      <c r="C372" s="145"/>
      <c r="D372" s="151"/>
      <c r="E372" s="145"/>
      <c r="F372" s="146"/>
      <c r="G372" s="146"/>
      <c r="H372" s="147"/>
      <c r="I372" s="146"/>
      <c r="J372" s="148"/>
      <c r="K372" s="146"/>
      <c r="L372" s="152" t="s">
        <v>10</v>
      </c>
      <c r="M372" s="153"/>
      <c r="N372" s="154"/>
      <c r="O372" s="155"/>
      <c r="P372" s="150"/>
      <c r="S372" s="145"/>
    </row>
    <row r="373" spans="1:24" s="4" customFormat="1" ht="15.95" hidden="1" customHeight="1">
      <c r="A373" s="3"/>
      <c r="B373" s="243" t="s">
        <v>29</v>
      </c>
      <c r="C373" s="145"/>
      <c r="D373" s="146"/>
      <c r="E373" s="12"/>
      <c r="F373" s="146"/>
      <c r="G373" s="9"/>
      <c r="H373" s="147"/>
      <c r="I373" s="8"/>
      <c r="J373" s="148"/>
      <c r="K373" s="9"/>
      <c r="L373" s="148"/>
      <c r="M373" s="225"/>
      <c r="N373" s="225"/>
      <c r="O373" s="12"/>
      <c r="P373" s="12"/>
      <c r="Q373" s="225"/>
      <c r="S373" s="145"/>
    </row>
    <row r="374" spans="1:24" s="4" customFormat="1" ht="15.95" hidden="1" customHeight="1">
      <c r="A374" s="3"/>
      <c r="B374" s="4" t="s">
        <v>261</v>
      </c>
      <c r="C374" s="145"/>
      <c r="D374" s="146">
        <v>1</v>
      </c>
      <c r="E374" s="145" t="s">
        <v>8</v>
      </c>
      <c r="F374" s="146">
        <v>1</v>
      </c>
      <c r="G374" s="146" t="s">
        <v>8</v>
      </c>
      <c r="H374" s="147">
        <v>83.13</v>
      </c>
      <c r="I374" s="146" t="s">
        <v>8</v>
      </c>
      <c r="J374" s="148">
        <v>28.63</v>
      </c>
      <c r="K374" s="146"/>
      <c r="L374" s="148"/>
      <c r="M374" s="4" t="s">
        <v>9</v>
      </c>
      <c r="N374" s="149">
        <f>ROUND(D374*F374*H374*J374,0)</f>
        <v>2380</v>
      </c>
      <c r="O374" s="155"/>
      <c r="P374" s="150"/>
      <c r="S374" s="145"/>
    </row>
    <row r="375" spans="1:24" s="4" customFormat="1" ht="15.95" hidden="1" customHeight="1" thickBot="1">
      <c r="A375" s="3"/>
      <c r="B375" s="4" t="s">
        <v>154</v>
      </c>
      <c r="C375" s="145"/>
      <c r="D375" s="146">
        <v>1</v>
      </c>
      <c r="E375" s="145" t="s">
        <v>8</v>
      </c>
      <c r="F375" s="146">
        <v>1</v>
      </c>
      <c r="G375" s="146" t="s">
        <v>8</v>
      </c>
      <c r="H375" s="147">
        <v>18.38</v>
      </c>
      <c r="I375" s="146" t="s">
        <v>8</v>
      </c>
      <c r="J375" s="148">
        <v>10.63</v>
      </c>
      <c r="K375" s="146"/>
      <c r="L375" s="148"/>
      <c r="M375" s="4" t="s">
        <v>9</v>
      </c>
      <c r="N375" s="149">
        <f>ROUND(D375*F375*H375*J375,0)</f>
        <v>195</v>
      </c>
      <c r="O375" s="155"/>
      <c r="P375" s="150"/>
      <c r="S375" s="145"/>
    </row>
    <row r="376" spans="1:24" s="4" customFormat="1" ht="15.95" hidden="1" customHeight="1" thickBot="1">
      <c r="A376" s="3"/>
      <c r="B376" s="146"/>
      <c r="D376" s="146"/>
      <c r="E376" s="12"/>
      <c r="F376" s="146"/>
      <c r="G376" s="9"/>
      <c r="H376" s="147"/>
      <c r="I376" s="8"/>
      <c r="J376" s="148"/>
      <c r="K376" s="9"/>
      <c r="L376" s="152" t="s">
        <v>10</v>
      </c>
      <c r="M376" s="4" t="s">
        <v>9</v>
      </c>
      <c r="N376" s="174"/>
      <c r="O376" s="12"/>
      <c r="P376" s="227"/>
      <c r="Q376" s="225"/>
    </row>
    <row r="377" spans="1:24" s="4" customFormat="1" ht="15.95" hidden="1" customHeight="1">
      <c r="A377" s="3"/>
      <c r="C377" s="2">
        <f>N376</f>
        <v>0</v>
      </c>
      <c r="D377" s="156" t="s">
        <v>41</v>
      </c>
      <c r="E377" s="156"/>
      <c r="F377" s="146"/>
      <c r="G377" s="7" t="s">
        <v>12</v>
      </c>
      <c r="H377" s="175">
        <v>4411.82</v>
      </c>
      <c r="I377" s="175"/>
      <c r="J377" s="175"/>
      <c r="K377" s="175"/>
      <c r="L377" s="9" t="s">
        <v>74</v>
      </c>
      <c r="M377" s="9"/>
      <c r="N377" s="10"/>
      <c r="O377" s="12" t="s">
        <v>14</v>
      </c>
      <c r="P377" s="12">
        <f>ROUND(C377*H377/100,0)</f>
        <v>0</v>
      </c>
      <c r="Q377" s="225"/>
      <c r="R377" s="225"/>
      <c r="S377" s="2"/>
      <c r="T377" s="225"/>
      <c r="U377" s="225"/>
      <c r="V377" s="225"/>
      <c r="W377" s="225"/>
      <c r="X377" s="225"/>
    </row>
    <row r="378" spans="1:24" ht="63" hidden="1" customHeight="1">
      <c r="A378" s="235"/>
      <c r="B378" s="223" t="s">
        <v>279</v>
      </c>
      <c r="C378" s="270"/>
      <c r="D378" s="270"/>
      <c r="E378" s="270"/>
      <c r="F378" s="270"/>
      <c r="G378" s="270"/>
      <c r="H378" s="270"/>
      <c r="I378" s="270"/>
      <c r="J378" s="270"/>
      <c r="K378" s="270"/>
      <c r="L378" s="270"/>
      <c r="M378" s="270"/>
      <c r="N378" s="270"/>
      <c r="O378" s="270"/>
      <c r="S378" s="120"/>
    </row>
    <row r="379" spans="1:24" s="4" customFormat="1" ht="15.95" hidden="1" customHeight="1" thickBot="1">
      <c r="A379" s="3"/>
      <c r="B379" s="4" t="s">
        <v>175</v>
      </c>
      <c r="C379" s="226"/>
      <c r="D379" s="146">
        <v>1</v>
      </c>
      <c r="E379" s="145" t="s">
        <v>8</v>
      </c>
      <c r="F379" s="122">
        <v>2</v>
      </c>
      <c r="G379" s="122" t="s">
        <v>17</v>
      </c>
      <c r="H379" s="191">
        <v>40.75</v>
      </c>
      <c r="I379" s="122" t="s">
        <v>18</v>
      </c>
      <c r="J379" s="125">
        <v>7</v>
      </c>
      <c r="K379" s="122" t="s">
        <v>19</v>
      </c>
      <c r="L379" s="125">
        <v>0.33</v>
      </c>
      <c r="M379" s="120" t="s">
        <v>9</v>
      </c>
      <c r="N379" s="239">
        <f>ROUND(D379*F379*(H379+J379)*L379,0)</f>
        <v>32</v>
      </c>
      <c r="O379" s="144"/>
      <c r="P379" s="12"/>
      <c r="S379" s="226"/>
    </row>
    <row r="380" spans="1:24" ht="15.95" hidden="1" customHeight="1" thickBot="1">
      <c r="A380" s="139"/>
      <c r="E380" s="202"/>
      <c r="G380" s="119"/>
      <c r="H380" s="191"/>
      <c r="I380" s="166"/>
      <c r="J380" s="181"/>
      <c r="K380" s="166"/>
      <c r="L380" s="181" t="s">
        <v>10</v>
      </c>
      <c r="M380" s="119"/>
      <c r="N380" s="231"/>
      <c r="O380" s="187"/>
    </row>
    <row r="381" spans="1:24" ht="15.95" hidden="1" customHeight="1">
      <c r="B381" s="184"/>
      <c r="C381" s="169">
        <f>N380</f>
        <v>0</v>
      </c>
      <c r="D381" s="122" t="s">
        <v>41</v>
      </c>
      <c r="E381" s="169"/>
      <c r="G381" s="184" t="s">
        <v>12</v>
      </c>
      <c r="H381" s="166">
        <v>263.20999999999998</v>
      </c>
      <c r="I381" s="166"/>
      <c r="J381" s="125"/>
      <c r="K381" s="166"/>
      <c r="L381" s="119" t="s">
        <v>65</v>
      </c>
      <c r="M381" s="119"/>
      <c r="N381" s="184"/>
      <c r="O381" s="126" t="s">
        <v>14</v>
      </c>
      <c r="P381" s="126">
        <f>(C381*H381)</f>
        <v>0</v>
      </c>
      <c r="S381" s="169"/>
    </row>
    <row r="382" spans="1:24" s="4" customFormat="1" ht="47.25" hidden="1" customHeight="1">
      <c r="A382" s="1"/>
      <c r="B382" s="171" t="s">
        <v>107</v>
      </c>
      <c r="C382" s="171"/>
      <c r="D382" s="171"/>
      <c r="E382" s="171"/>
      <c r="F382" s="171"/>
      <c r="G382" s="171"/>
      <c r="H382" s="171"/>
      <c r="I382" s="171"/>
      <c r="J382" s="171"/>
      <c r="K382" s="171"/>
      <c r="L382" s="171"/>
      <c r="M382" s="171"/>
      <c r="N382" s="171"/>
      <c r="O382" s="252"/>
      <c r="P382" s="12"/>
      <c r="Q382" s="225"/>
      <c r="R382" s="225"/>
      <c r="S382" s="225"/>
      <c r="T382" s="225"/>
      <c r="U382" s="225"/>
      <c r="V382" s="225"/>
      <c r="W382" s="225"/>
      <c r="X382" s="225"/>
    </row>
    <row r="383" spans="1:24" s="4" customFormat="1" ht="15.95" hidden="1" customHeight="1" thickBot="1">
      <c r="A383" s="217"/>
      <c r="B383" s="4" t="s">
        <v>220</v>
      </c>
      <c r="C383" s="145"/>
      <c r="D383" s="146">
        <v>1</v>
      </c>
      <c r="E383" s="145" t="s">
        <v>8</v>
      </c>
      <c r="F383" s="146">
        <v>2</v>
      </c>
      <c r="G383" s="146" t="s">
        <v>17</v>
      </c>
      <c r="H383" s="147">
        <v>42.62</v>
      </c>
      <c r="I383" s="146" t="s">
        <v>18</v>
      </c>
      <c r="J383" s="148">
        <v>23.62</v>
      </c>
      <c r="K383" s="146" t="s">
        <v>19</v>
      </c>
      <c r="L383" s="148"/>
      <c r="M383" s="4" t="s">
        <v>9</v>
      </c>
      <c r="N383" s="271">
        <f>ROUND(D383*F383*(H383+J383),0)</f>
        <v>132</v>
      </c>
      <c r="O383" s="155"/>
      <c r="P383" s="150"/>
      <c r="S383" s="145"/>
    </row>
    <row r="384" spans="1:24" s="4" customFormat="1" ht="15.95" hidden="1" customHeight="1" thickBot="1">
      <c r="A384" s="3"/>
      <c r="C384" s="227"/>
      <c r="D384" s="9"/>
      <c r="E384" s="145"/>
      <c r="F384" s="146"/>
      <c r="G384" s="146"/>
      <c r="H384" s="232"/>
      <c r="I384" s="233"/>
      <c r="J384" s="152"/>
      <c r="K384" s="233"/>
      <c r="L384" s="9" t="s">
        <v>10</v>
      </c>
      <c r="M384" s="233"/>
      <c r="N384" s="174"/>
      <c r="O384" s="12"/>
      <c r="P384" s="12"/>
      <c r="S384" s="227"/>
    </row>
    <row r="385" spans="1:19" s="4" customFormat="1" ht="15.95" hidden="1" customHeight="1">
      <c r="A385" s="3"/>
      <c r="B385" s="225"/>
      <c r="C385" s="2">
        <f>N384</f>
        <v>0</v>
      </c>
      <c r="D385" s="234" t="s">
        <v>105</v>
      </c>
      <c r="E385" s="157"/>
      <c r="F385" s="233"/>
      <c r="G385" s="7" t="s">
        <v>12</v>
      </c>
      <c r="H385" s="175">
        <v>7.71</v>
      </c>
      <c r="I385" s="175"/>
      <c r="J385" s="175"/>
      <c r="K385" s="8"/>
      <c r="L385" s="259" t="s">
        <v>106</v>
      </c>
      <c r="M385" s="259"/>
      <c r="O385" s="12" t="s">
        <v>14</v>
      </c>
      <c r="P385" s="12">
        <f>ROUND(C385*H385,0)</f>
        <v>0</v>
      </c>
      <c r="S385" s="2"/>
    </row>
    <row r="386" spans="1:19" s="4" customFormat="1" ht="67.5" hidden="1" customHeight="1">
      <c r="A386" s="1"/>
      <c r="B386" s="143" t="s">
        <v>165</v>
      </c>
      <c r="C386" s="143"/>
      <c r="D386" s="143"/>
      <c r="E386" s="143"/>
      <c r="F386" s="143"/>
      <c r="G386" s="143"/>
      <c r="H386" s="143"/>
      <c r="I386" s="143"/>
      <c r="J386" s="143"/>
      <c r="K386" s="143"/>
      <c r="L386" s="143"/>
      <c r="M386" s="143"/>
      <c r="N386" s="143"/>
      <c r="O386" s="143"/>
      <c r="P386" s="12"/>
    </row>
    <row r="387" spans="1:19" s="4" customFormat="1" ht="15.95" hidden="1" customHeight="1" thickBot="1">
      <c r="A387" s="3"/>
      <c r="B387" s="4" t="s">
        <v>203</v>
      </c>
      <c r="C387" s="226"/>
      <c r="D387" s="122">
        <v>1</v>
      </c>
      <c r="E387" s="123" t="s">
        <v>8</v>
      </c>
      <c r="F387" s="146">
        <v>6</v>
      </c>
      <c r="G387" s="146" t="s">
        <v>8</v>
      </c>
      <c r="H387" s="147">
        <v>0.5</v>
      </c>
      <c r="I387" s="146" t="s">
        <v>8</v>
      </c>
      <c r="J387" s="148">
        <v>12</v>
      </c>
      <c r="K387" s="146"/>
      <c r="L387" s="148"/>
      <c r="M387" s="4" t="s">
        <v>9</v>
      </c>
      <c r="N387" s="149">
        <f>ROUND(D387*F387*H387*J387,0)</f>
        <v>36</v>
      </c>
      <c r="O387" s="144"/>
      <c r="P387" s="12"/>
      <c r="S387" s="226"/>
    </row>
    <row r="388" spans="1:19" s="4" customFormat="1" ht="15.95" hidden="1" customHeight="1" thickBot="1">
      <c r="A388" s="3"/>
      <c r="C388" s="10"/>
      <c r="D388" s="146"/>
      <c r="E388" s="173"/>
      <c r="F388" s="146"/>
      <c r="G388" s="9"/>
      <c r="H388" s="147"/>
      <c r="I388" s="8"/>
      <c r="J388" s="152"/>
      <c r="K388" s="8"/>
      <c r="L388" s="152" t="s">
        <v>10</v>
      </c>
      <c r="M388" s="9"/>
      <c r="N388" s="174"/>
      <c r="O388" s="155"/>
      <c r="P388" s="12"/>
      <c r="S388" s="10"/>
    </row>
    <row r="389" spans="1:19" s="4" customFormat="1" ht="15.95" hidden="1" customHeight="1">
      <c r="A389" s="9"/>
      <c r="B389" s="225"/>
      <c r="C389" s="14">
        <f>N388</f>
        <v>0</v>
      </c>
      <c r="D389" s="146" t="s">
        <v>41</v>
      </c>
      <c r="E389" s="14"/>
      <c r="F389" s="146"/>
      <c r="G389" s="225" t="s">
        <v>12</v>
      </c>
      <c r="H389" s="8">
        <v>47651.56</v>
      </c>
      <c r="I389" s="8"/>
      <c r="J389" s="148"/>
      <c r="K389" s="8"/>
      <c r="L389" s="9" t="s">
        <v>68</v>
      </c>
      <c r="M389" s="9"/>
      <c r="N389" s="225"/>
      <c r="O389" s="12" t="s">
        <v>14</v>
      </c>
      <c r="P389" s="12">
        <f>(C389*H389/100)</f>
        <v>0</v>
      </c>
      <c r="S389" s="14"/>
    </row>
    <row r="390" spans="1:19" s="4" customFormat="1" ht="15.95" hidden="1" customHeight="1">
      <c r="A390" s="1"/>
      <c r="B390" s="264" t="s">
        <v>141</v>
      </c>
      <c r="C390" s="264"/>
      <c r="D390" s="264"/>
      <c r="E390" s="264"/>
      <c r="F390" s="264"/>
      <c r="G390" s="264"/>
      <c r="H390" s="264"/>
      <c r="I390" s="264"/>
      <c r="J390" s="264"/>
      <c r="K390" s="264"/>
      <c r="L390" s="264"/>
      <c r="M390" s="264"/>
      <c r="N390" s="264"/>
      <c r="O390" s="264"/>
      <c r="P390" s="12"/>
    </row>
    <row r="391" spans="1:19" s="4" customFormat="1" ht="15.95" hidden="1" customHeight="1">
      <c r="A391" s="3"/>
      <c r="B391" s="4" t="s">
        <v>231</v>
      </c>
      <c r="C391" s="226"/>
      <c r="D391" s="146">
        <v>1</v>
      </c>
      <c r="E391" s="145" t="s">
        <v>8</v>
      </c>
      <c r="F391" s="146">
        <v>2</v>
      </c>
      <c r="G391" s="146" t="s">
        <v>8</v>
      </c>
      <c r="H391" s="147">
        <v>20</v>
      </c>
      <c r="I391" s="146" t="s">
        <v>8</v>
      </c>
      <c r="J391" s="148">
        <v>14</v>
      </c>
      <c r="K391" s="146"/>
      <c r="L391" s="148"/>
      <c r="M391" s="4" t="s">
        <v>9</v>
      </c>
      <c r="N391" s="149">
        <f>ROUND(D391*F391*H391*J391,0)</f>
        <v>560</v>
      </c>
      <c r="O391" s="144"/>
      <c r="P391" s="272"/>
      <c r="S391" s="226"/>
    </row>
    <row r="392" spans="1:19" s="4" customFormat="1" ht="15.95" hidden="1" customHeight="1">
      <c r="A392" s="3"/>
      <c r="B392" s="4" t="s">
        <v>232</v>
      </c>
      <c r="C392" s="226"/>
      <c r="D392" s="146">
        <v>1</v>
      </c>
      <c r="E392" s="145" t="s">
        <v>8</v>
      </c>
      <c r="F392" s="146">
        <v>1</v>
      </c>
      <c r="G392" s="146" t="s">
        <v>8</v>
      </c>
      <c r="H392" s="147">
        <v>40.75</v>
      </c>
      <c r="I392" s="146" t="s">
        <v>8</v>
      </c>
      <c r="J392" s="148">
        <v>7</v>
      </c>
      <c r="K392" s="146"/>
      <c r="L392" s="148"/>
      <c r="M392" s="4" t="s">
        <v>9</v>
      </c>
      <c r="N392" s="149">
        <f>ROUND(D392*F392*H392*J392,0)</f>
        <v>285</v>
      </c>
      <c r="O392" s="144"/>
      <c r="P392" s="272"/>
      <c r="S392" s="226"/>
    </row>
    <row r="393" spans="1:19" s="4" customFormat="1" ht="15.95" hidden="1" customHeight="1">
      <c r="A393" s="3"/>
      <c r="B393" s="4" t="s">
        <v>45</v>
      </c>
      <c r="C393" s="226"/>
      <c r="D393" s="146">
        <v>2</v>
      </c>
      <c r="E393" s="145" t="s">
        <v>8</v>
      </c>
      <c r="F393" s="146">
        <v>2</v>
      </c>
      <c r="G393" s="146" t="s">
        <v>8</v>
      </c>
      <c r="H393" s="147">
        <v>14</v>
      </c>
      <c r="I393" s="146" t="s">
        <v>8</v>
      </c>
      <c r="J393" s="148">
        <v>2</v>
      </c>
      <c r="K393" s="146"/>
      <c r="L393" s="148"/>
      <c r="M393" s="4" t="s">
        <v>9</v>
      </c>
      <c r="N393" s="149">
        <f>ROUND(D393*F393*H393*J393,0)</f>
        <v>112</v>
      </c>
      <c r="O393" s="144"/>
      <c r="P393" s="272"/>
      <c r="S393" s="226"/>
    </row>
    <row r="394" spans="1:19" s="4" customFormat="1" ht="15.95" hidden="1" customHeight="1">
      <c r="A394" s="3"/>
      <c r="C394" s="145"/>
      <c r="D394" s="151"/>
      <c r="E394" s="145"/>
      <c r="F394" s="146"/>
      <c r="G394" s="146"/>
      <c r="H394" s="147"/>
      <c r="I394" s="146"/>
      <c r="J394" s="148"/>
      <c r="K394" s="146"/>
      <c r="L394" s="152" t="s">
        <v>10</v>
      </c>
      <c r="M394" s="153"/>
      <c r="N394" s="154"/>
      <c r="O394" s="155"/>
      <c r="P394" s="150"/>
      <c r="S394" s="145"/>
    </row>
    <row r="395" spans="1:19" s="4" customFormat="1" ht="15.95" hidden="1" customHeight="1">
      <c r="A395" s="3"/>
      <c r="C395" s="115">
        <f>N394</f>
        <v>0</v>
      </c>
      <c r="D395" s="156"/>
      <c r="E395" s="115"/>
      <c r="F395" s="6" t="s">
        <v>41</v>
      </c>
      <c r="G395" s="7" t="s">
        <v>12</v>
      </c>
      <c r="H395" s="175">
        <v>829.95</v>
      </c>
      <c r="I395" s="175"/>
      <c r="J395" s="175"/>
      <c r="K395" s="8"/>
      <c r="L395" s="157" t="s">
        <v>42</v>
      </c>
      <c r="M395" s="157"/>
      <c r="N395" s="10"/>
      <c r="O395" s="11" t="s">
        <v>14</v>
      </c>
      <c r="P395" s="12">
        <f>ROUND(C395*H395/100,0)</f>
        <v>0</v>
      </c>
      <c r="S395" s="14"/>
    </row>
    <row r="396" spans="1:19" s="4" customFormat="1" ht="15.95" hidden="1" customHeight="1">
      <c r="A396" s="3"/>
      <c r="B396" s="264" t="s">
        <v>130</v>
      </c>
      <c r="C396" s="264"/>
      <c r="D396" s="264"/>
      <c r="E396" s="264"/>
      <c r="F396" s="264"/>
      <c r="G396" s="264"/>
      <c r="H396" s="264"/>
      <c r="I396" s="264"/>
      <c r="J396" s="264"/>
      <c r="K396" s="264"/>
      <c r="L396" s="264"/>
      <c r="M396" s="264"/>
      <c r="N396" s="264"/>
      <c r="O396" s="264"/>
      <c r="P396" s="12"/>
    </row>
    <row r="397" spans="1:19" s="4" customFormat="1" ht="15.95" hidden="1" customHeight="1">
      <c r="A397" s="3"/>
      <c r="B397" s="247" t="s">
        <v>143</v>
      </c>
      <c r="C397" s="226"/>
      <c r="F397" s="146">
        <v>1</v>
      </c>
      <c r="G397" s="145" t="s">
        <v>8</v>
      </c>
      <c r="H397" s="146">
        <f>C345</f>
        <v>0</v>
      </c>
      <c r="I397" s="146" t="s">
        <v>8</v>
      </c>
      <c r="J397" s="273">
        <v>9.6000000000000002E-2</v>
      </c>
      <c r="K397" s="146"/>
      <c r="L397" s="148"/>
      <c r="N397" s="149">
        <f t="shared" ref="N397:N405" si="53">ROUND(H397*J397,0)</f>
        <v>0</v>
      </c>
      <c r="O397" s="144"/>
      <c r="P397" s="12"/>
      <c r="S397" s="226"/>
    </row>
    <row r="398" spans="1:19" s="4" customFormat="1" ht="12" hidden="1" customHeight="1">
      <c r="A398" s="3"/>
      <c r="B398" s="247" t="s">
        <v>144</v>
      </c>
      <c r="C398" s="226"/>
      <c r="F398" s="146">
        <v>1</v>
      </c>
      <c r="G398" s="145" t="s">
        <v>8</v>
      </c>
      <c r="H398" s="146">
        <f>C33</f>
        <v>1158</v>
      </c>
      <c r="I398" s="146" t="s">
        <v>8</v>
      </c>
      <c r="J398" s="273">
        <v>7.8E-2</v>
      </c>
      <c r="K398" s="146"/>
      <c r="L398" s="148"/>
      <c r="N398" s="149">
        <f t="shared" si="53"/>
        <v>90</v>
      </c>
      <c r="O398" s="144"/>
      <c r="P398" s="12"/>
      <c r="S398" s="226"/>
    </row>
    <row r="399" spans="1:19" s="4" customFormat="1" ht="12" hidden="1" customHeight="1">
      <c r="A399" s="3"/>
      <c r="B399" s="247" t="s">
        <v>178</v>
      </c>
      <c r="C399" s="226"/>
      <c r="F399" s="146">
        <v>1</v>
      </c>
      <c r="G399" s="145" t="s">
        <v>8</v>
      </c>
      <c r="H399" s="146">
        <f>N76</f>
        <v>1258</v>
      </c>
      <c r="I399" s="146" t="s">
        <v>8</v>
      </c>
      <c r="J399" s="273">
        <v>0.17599999999999999</v>
      </c>
      <c r="K399" s="146"/>
      <c r="L399" s="148"/>
      <c r="N399" s="149">
        <f t="shared" si="53"/>
        <v>221</v>
      </c>
      <c r="O399" s="144"/>
      <c r="P399" s="12"/>
      <c r="S399" s="226"/>
    </row>
    <row r="400" spans="1:19" s="4" customFormat="1" ht="15.95" hidden="1" customHeight="1">
      <c r="A400" s="3"/>
      <c r="B400" s="247" t="s">
        <v>145</v>
      </c>
      <c r="C400" s="226"/>
      <c r="F400" s="146">
        <v>1</v>
      </c>
      <c r="G400" s="145" t="s">
        <v>8</v>
      </c>
      <c r="H400" s="146"/>
      <c r="I400" s="146" t="s">
        <v>8</v>
      </c>
      <c r="J400" s="273">
        <v>0.17599999999999999</v>
      </c>
      <c r="K400" s="146"/>
      <c r="L400" s="148"/>
      <c r="N400" s="149">
        <f t="shared" si="53"/>
        <v>0</v>
      </c>
      <c r="O400" s="144"/>
      <c r="P400" s="12"/>
      <c r="S400" s="226"/>
    </row>
    <row r="401" spans="1:64" s="4" customFormat="1" ht="12" hidden="1" customHeight="1">
      <c r="A401" s="3"/>
      <c r="B401" s="247" t="s">
        <v>146</v>
      </c>
      <c r="C401" s="226"/>
      <c r="F401" s="146">
        <v>1</v>
      </c>
      <c r="G401" s="145" t="s">
        <v>8</v>
      </c>
      <c r="H401" s="146">
        <f>C350</f>
        <v>0</v>
      </c>
      <c r="I401" s="146" t="s">
        <v>8</v>
      </c>
      <c r="J401" s="273">
        <v>0.13</v>
      </c>
      <c r="K401" s="146"/>
      <c r="L401" s="148"/>
      <c r="N401" s="149">
        <f t="shared" si="53"/>
        <v>0</v>
      </c>
      <c r="O401" s="144"/>
      <c r="P401" s="12"/>
      <c r="S401" s="226"/>
    </row>
    <row r="402" spans="1:64" s="4" customFormat="1" ht="12" hidden="1" customHeight="1">
      <c r="A402" s="3"/>
      <c r="B402" s="247" t="s">
        <v>147</v>
      </c>
      <c r="C402" s="226"/>
      <c r="F402" s="146">
        <v>1</v>
      </c>
      <c r="G402" s="145" t="s">
        <v>8</v>
      </c>
      <c r="H402" s="146">
        <f>C61</f>
        <v>2293</v>
      </c>
      <c r="I402" s="146" t="s">
        <v>8</v>
      </c>
      <c r="J402" s="273">
        <v>3.44E-2</v>
      </c>
      <c r="K402" s="146"/>
      <c r="L402" s="148"/>
      <c r="N402" s="149">
        <f t="shared" si="53"/>
        <v>79</v>
      </c>
      <c r="O402" s="144"/>
      <c r="P402" s="12"/>
      <c r="S402" s="226"/>
    </row>
    <row r="403" spans="1:64" s="4" customFormat="1" ht="12" hidden="1" customHeight="1">
      <c r="A403" s="3"/>
      <c r="B403" s="247" t="s">
        <v>148</v>
      </c>
      <c r="C403" s="226"/>
      <c r="F403" s="146">
        <v>1</v>
      </c>
      <c r="G403" s="145" t="s">
        <v>8</v>
      </c>
      <c r="H403" s="146">
        <f>C377</f>
        <v>0</v>
      </c>
      <c r="I403" s="146" t="s">
        <v>8</v>
      </c>
      <c r="J403" s="273">
        <v>4.3999999999999997E-2</v>
      </c>
      <c r="K403" s="146"/>
      <c r="L403" s="148"/>
      <c r="N403" s="149">
        <f t="shared" si="53"/>
        <v>0</v>
      </c>
      <c r="O403" s="144"/>
      <c r="P403" s="12"/>
      <c r="S403" s="226"/>
    </row>
    <row r="404" spans="1:64" s="4" customFormat="1" ht="15.95" hidden="1" customHeight="1">
      <c r="A404" s="3"/>
      <c r="B404" s="247" t="s">
        <v>149</v>
      </c>
      <c r="C404" s="226"/>
      <c r="F404" s="146">
        <v>1</v>
      </c>
      <c r="G404" s="145" t="s">
        <v>8</v>
      </c>
      <c r="H404" s="146"/>
      <c r="I404" s="146" t="s">
        <v>8</v>
      </c>
      <c r="J404" s="273">
        <v>0.03</v>
      </c>
      <c r="K404" s="146"/>
      <c r="L404" s="148"/>
      <c r="N404" s="149">
        <f t="shared" si="53"/>
        <v>0</v>
      </c>
      <c r="O404" s="144"/>
      <c r="P404" s="12"/>
      <c r="S404" s="226"/>
    </row>
    <row r="405" spans="1:64" s="4" customFormat="1" ht="15.95" hidden="1" customHeight="1">
      <c r="A405" s="3"/>
      <c r="B405" s="247" t="s">
        <v>150</v>
      </c>
      <c r="C405" s="226"/>
      <c r="F405" s="146">
        <v>1</v>
      </c>
      <c r="G405" s="145" t="s">
        <v>8</v>
      </c>
      <c r="I405" s="146" t="s">
        <v>8</v>
      </c>
      <c r="J405" s="273">
        <v>2.1999999999999999E-2</v>
      </c>
      <c r="K405" s="146"/>
      <c r="L405" s="148"/>
      <c r="N405" s="149">
        <f t="shared" si="53"/>
        <v>0</v>
      </c>
      <c r="O405" s="144"/>
      <c r="P405" s="12"/>
      <c r="S405" s="226"/>
    </row>
    <row r="406" spans="1:64" s="4" customFormat="1" ht="15.95" hidden="1" customHeight="1">
      <c r="A406" s="3"/>
      <c r="C406" s="145"/>
      <c r="D406" s="151"/>
      <c r="E406" s="145"/>
      <c r="F406" s="146"/>
      <c r="G406" s="146"/>
      <c r="H406" s="147"/>
      <c r="I406" s="146"/>
      <c r="J406" s="148"/>
      <c r="K406" s="146"/>
      <c r="L406" s="152" t="s">
        <v>10</v>
      </c>
      <c r="M406" s="153"/>
      <c r="N406" s="154"/>
      <c r="O406" s="155"/>
      <c r="P406" s="150"/>
      <c r="S406" s="145"/>
    </row>
    <row r="407" spans="1:64" s="4" customFormat="1" ht="15.95" hidden="1" customHeight="1">
      <c r="A407" s="3"/>
      <c r="C407" s="115">
        <f>N406</f>
        <v>0</v>
      </c>
      <c r="D407" s="156"/>
      <c r="E407" s="115"/>
      <c r="F407" s="6" t="s">
        <v>129</v>
      </c>
      <c r="G407" s="7" t="s">
        <v>12</v>
      </c>
      <c r="H407" s="175">
        <v>40</v>
      </c>
      <c r="I407" s="175"/>
      <c r="J407" s="175"/>
      <c r="K407" s="8"/>
      <c r="L407" s="157" t="s">
        <v>131</v>
      </c>
      <c r="M407" s="157"/>
      <c r="N407" s="10"/>
      <c r="O407" s="11" t="s">
        <v>14</v>
      </c>
      <c r="P407" s="12">
        <f>ROUND(C407*H407,0)</f>
        <v>0</v>
      </c>
      <c r="S407" s="14"/>
    </row>
    <row r="408" spans="1:64" ht="21.75" hidden="1" customHeight="1">
      <c r="A408" s="139"/>
      <c r="B408" s="274" t="s">
        <v>179</v>
      </c>
      <c r="C408" s="274"/>
      <c r="D408" s="274"/>
      <c r="E408" s="274"/>
      <c r="F408" s="274"/>
      <c r="G408" s="274"/>
      <c r="H408" s="274"/>
      <c r="I408" s="274"/>
      <c r="J408" s="274"/>
      <c r="K408" s="274"/>
      <c r="L408" s="274"/>
      <c r="M408" s="274"/>
      <c r="N408" s="274"/>
      <c r="O408" s="274"/>
      <c r="S408" s="120"/>
    </row>
    <row r="409" spans="1:64" ht="15.95" hidden="1" customHeight="1">
      <c r="A409" s="139"/>
      <c r="B409" s="238" t="s">
        <v>151</v>
      </c>
      <c r="C409" s="236"/>
      <c r="D409" s="122">
        <v>1</v>
      </c>
      <c r="E409" s="123" t="s">
        <v>8</v>
      </c>
      <c r="F409" s="122">
        <v>1</v>
      </c>
      <c r="G409" s="122" t="s">
        <v>8</v>
      </c>
      <c r="H409" s="191">
        <v>76.75</v>
      </c>
      <c r="I409" s="122" t="s">
        <v>8</v>
      </c>
      <c r="J409" s="125">
        <v>20.25</v>
      </c>
      <c r="K409" s="122"/>
      <c r="L409" s="186"/>
      <c r="M409" s="120" t="s">
        <v>9</v>
      </c>
      <c r="N409" s="256">
        <f>ROUND(D409*F409*H409*J409,0)</f>
        <v>1554</v>
      </c>
      <c r="O409" s="141"/>
      <c r="R409" s="142"/>
      <c r="S409" s="236"/>
      <c r="T409" s="142"/>
      <c r="U409" s="142"/>
      <c r="V409" s="142"/>
      <c r="W409" s="142"/>
      <c r="X409" s="142"/>
      <c r="Y409" s="142"/>
      <c r="Z409" s="142"/>
      <c r="AA409" s="142"/>
      <c r="AB409" s="142"/>
      <c r="AC409" s="142"/>
      <c r="AD409" s="142"/>
      <c r="AE409" s="142"/>
      <c r="AF409" s="142"/>
      <c r="AG409" s="142"/>
      <c r="AH409" s="142"/>
      <c r="AI409" s="142"/>
      <c r="AJ409" s="142"/>
      <c r="AK409" s="142"/>
      <c r="AL409" s="142"/>
      <c r="AM409" s="142"/>
      <c r="AN409" s="142"/>
      <c r="AO409" s="142"/>
      <c r="AP409" s="142"/>
      <c r="AQ409" s="142"/>
      <c r="AR409" s="142"/>
      <c r="AS409" s="142"/>
      <c r="AT409" s="142"/>
      <c r="AU409" s="142"/>
      <c r="AV409" s="142"/>
      <c r="AW409" s="142"/>
      <c r="AX409" s="142"/>
      <c r="AY409" s="142"/>
      <c r="AZ409" s="142"/>
      <c r="BA409" s="142"/>
      <c r="BB409" s="142"/>
      <c r="BC409" s="142"/>
      <c r="BD409" s="142"/>
      <c r="BE409" s="142"/>
      <c r="BF409" s="142"/>
      <c r="BG409" s="142"/>
      <c r="BH409" s="142"/>
      <c r="BI409" s="142"/>
      <c r="BJ409" s="142"/>
      <c r="BK409" s="142"/>
      <c r="BL409" s="142"/>
    </row>
    <row r="410" spans="1:64" ht="15.95" hidden="1" customHeight="1">
      <c r="A410" s="139"/>
      <c r="B410" s="238" t="s">
        <v>242</v>
      </c>
      <c r="C410" s="236"/>
      <c r="D410" s="122">
        <v>1</v>
      </c>
      <c r="E410" s="123" t="s">
        <v>8</v>
      </c>
      <c r="F410" s="122">
        <v>1</v>
      </c>
      <c r="G410" s="122" t="s">
        <v>8</v>
      </c>
      <c r="H410" s="191">
        <v>11.75</v>
      </c>
      <c r="I410" s="122" t="s">
        <v>8</v>
      </c>
      <c r="J410" s="125">
        <v>10.25</v>
      </c>
      <c r="K410" s="122"/>
      <c r="L410" s="186"/>
      <c r="M410" s="120" t="s">
        <v>9</v>
      </c>
      <c r="N410" s="256">
        <f>ROUND(D410*F410*H410*J410,0)</f>
        <v>120</v>
      </c>
      <c r="O410" s="141"/>
      <c r="R410" s="142"/>
      <c r="S410" s="236"/>
      <c r="T410" s="142"/>
      <c r="U410" s="142"/>
      <c r="V410" s="142"/>
      <c r="W410" s="142"/>
      <c r="X410" s="142"/>
      <c r="Y410" s="142"/>
      <c r="Z410" s="142"/>
      <c r="AA410" s="142"/>
      <c r="AB410" s="142"/>
      <c r="AC410" s="142"/>
      <c r="AD410" s="142"/>
      <c r="AE410" s="142"/>
      <c r="AF410" s="142"/>
      <c r="AG410" s="142"/>
      <c r="AH410" s="142"/>
      <c r="AI410" s="142"/>
      <c r="AJ410" s="142"/>
      <c r="AK410" s="142"/>
      <c r="AL410" s="142"/>
      <c r="AM410" s="142"/>
      <c r="AN410" s="142"/>
      <c r="AO410" s="142"/>
      <c r="AP410" s="142"/>
      <c r="AQ410" s="142"/>
      <c r="AR410" s="142"/>
      <c r="AS410" s="142"/>
      <c r="AT410" s="142"/>
      <c r="AU410" s="142"/>
      <c r="AV410" s="142"/>
      <c r="AW410" s="142"/>
      <c r="AX410" s="142"/>
      <c r="AY410" s="142"/>
      <c r="AZ410" s="142"/>
      <c r="BA410" s="142"/>
      <c r="BB410" s="142"/>
      <c r="BC410" s="142"/>
      <c r="BD410" s="142"/>
      <c r="BE410" s="142"/>
      <c r="BF410" s="142"/>
      <c r="BG410" s="142"/>
      <c r="BH410" s="142"/>
      <c r="BI410" s="142"/>
      <c r="BJ410" s="142"/>
      <c r="BK410" s="142"/>
      <c r="BL410" s="142"/>
    </row>
    <row r="411" spans="1:64" ht="15.95" hidden="1" customHeight="1">
      <c r="A411" s="139"/>
      <c r="B411" s="238" t="s">
        <v>22</v>
      </c>
      <c r="C411" s="236"/>
      <c r="D411" s="122">
        <v>1</v>
      </c>
      <c r="E411" s="123" t="s">
        <v>8</v>
      </c>
      <c r="F411" s="122">
        <v>1</v>
      </c>
      <c r="G411" s="122" t="s">
        <v>8</v>
      </c>
      <c r="H411" s="191">
        <v>76.75</v>
      </c>
      <c r="I411" s="122" t="s">
        <v>8</v>
      </c>
      <c r="J411" s="125">
        <v>8.25</v>
      </c>
      <c r="K411" s="122"/>
      <c r="L411" s="186"/>
      <c r="M411" s="120" t="s">
        <v>9</v>
      </c>
      <c r="N411" s="256">
        <f>ROUND(D411*F411*H411*J411,0)</f>
        <v>633</v>
      </c>
      <c r="O411" s="141"/>
      <c r="R411" s="142"/>
      <c r="S411" s="236"/>
      <c r="T411" s="142"/>
      <c r="U411" s="142"/>
      <c r="V411" s="142"/>
      <c r="W411" s="142"/>
      <c r="X411" s="142"/>
      <c r="Y411" s="142"/>
      <c r="Z411" s="142"/>
      <c r="AA411" s="142"/>
      <c r="AB411" s="142"/>
      <c r="AC411" s="142"/>
      <c r="AD411" s="142"/>
      <c r="AE411" s="142"/>
      <c r="AF411" s="142"/>
      <c r="AG411" s="142"/>
      <c r="AH411" s="142"/>
      <c r="AI411" s="142"/>
      <c r="AJ411" s="142"/>
      <c r="AK411" s="142"/>
      <c r="AL411" s="142"/>
      <c r="AM411" s="142"/>
      <c r="AN411" s="142"/>
      <c r="AO411" s="142"/>
      <c r="AP411" s="142"/>
      <c r="AQ411" s="142"/>
      <c r="AR411" s="142"/>
      <c r="AS411" s="142"/>
      <c r="AT411" s="142"/>
      <c r="AU411" s="142"/>
      <c r="AV411" s="142"/>
      <c r="AW411" s="142"/>
      <c r="AX411" s="142"/>
      <c r="AY411" s="142"/>
      <c r="AZ411" s="142"/>
      <c r="BA411" s="142"/>
      <c r="BB411" s="142"/>
      <c r="BC411" s="142"/>
      <c r="BD411" s="142"/>
      <c r="BE411" s="142"/>
      <c r="BF411" s="142"/>
      <c r="BG411" s="142"/>
      <c r="BH411" s="142"/>
      <c r="BI411" s="142"/>
      <c r="BJ411" s="142"/>
      <c r="BK411" s="142"/>
      <c r="BL411" s="142"/>
    </row>
    <row r="412" spans="1:64" ht="17.100000000000001" hidden="1" customHeight="1">
      <c r="A412" s="139"/>
      <c r="C412" s="123"/>
      <c r="D412" s="214"/>
      <c r="H412" s="191"/>
      <c r="I412" s="122"/>
      <c r="J412" s="125"/>
      <c r="K412" s="122"/>
      <c r="L412" s="181" t="s">
        <v>10</v>
      </c>
      <c r="M412" s="197"/>
      <c r="N412" s="215"/>
      <c r="O412" s="187"/>
      <c r="P412" s="150"/>
      <c r="S412" s="123"/>
    </row>
    <row r="413" spans="1:64" ht="21.75" hidden="1" customHeight="1">
      <c r="A413" s="139"/>
      <c r="B413" s="140"/>
      <c r="C413" s="162">
        <f>N412</f>
        <v>0</v>
      </c>
      <c r="D413" s="163"/>
      <c r="E413" s="162"/>
      <c r="F413" s="164" t="s">
        <v>41</v>
      </c>
      <c r="G413" s="165" t="s">
        <v>12</v>
      </c>
      <c r="H413" s="275">
        <v>378.13</v>
      </c>
      <c r="I413" s="166"/>
      <c r="J413" s="166"/>
      <c r="K413" s="166"/>
      <c r="L413" s="167" t="s">
        <v>42</v>
      </c>
      <c r="M413" s="167"/>
      <c r="O413" s="168" t="s">
        <v>14</v>
      </c>
      <c r="P413" s="126">
        <f>ROUND(C413*H413/100,0)</f>
        <v>0</v>
      </c>
      <c r="S413" s="169"/>
    </row>
    <row r="414" spans="1:64" ht="15.95" hidden="1" customHeight="1">
      <c r="A414" s="139"/>
      <c r="B414" s="274" t="s">
        <v>182</v>
      </c>
      <c r="C414" s="274"/>
      <c r="D414" s="274"/>
      <c r="E414" s="274"/>
      <c r="F414" s="274"/>
      <c r="G414" s="274"/>
      <c r="H414" s="274"/>
      <c r="I414" s="274"/>
      <c r="J414" s="274"/>
      <c r="K414" s="274"/>
      <c r="L414" s="274"/>
      <c r="M414" s="274"/>
      <c r="N414" s="274"/>
      <c r="O414" s="274"/>
      <c r="S414" s="120"/>
    </row>
    <row r="415" spans="1:64" ht="17.100000000000001" hidden="1" customHeight="1">
      <c r="A415" s="139"/>
      <c r="B415" s="238" t="s">
        <v>183</v>
      </c>
      <c r="C415" s="236"/>
      <c r="D415" s="122">
        <v>2</v>
      </c>
      <c r="E415" s="123" t="s">
        <v>8</v>
      </c>
      <c r="F415" s="122">
        <v>4</v>
      </c>
      <c r="G415" s="122" t="s">
        <v>8</v>
      </c>
      <c r="H415" s="191">
        <v>17</v>
      </c>
      <c r="I415" s="122" t="s">
        <v>8</v>
      </c>
      <c r="J415" s="125">
        <v>9</v>
      </c>
      <c r="K415" s="122"/>
      <c r="L415" s="186"/>
      <c r="M415" s="120" t="s">
        <v>9</v>
      </c>
      <c r="N415" s="256">
        <f>ROUND(D415*F415*H415*J415,0)</f>
        <v>1224</v>
      </c>
      <c r="O415" s="141"/>
      <c r="R415" s="142"/>
      <c r="S415" s="236"/>
      <c r="T415" s="142"/>
      <c r="U415" s="142"/>
      <c r="V415" s="142"/>
      <c r="W415" s="142"/>
      <c r="X415" s="142"/>
      <c r="Y415" s="142"/>
      <c r="Z415" s="142"/>
      <c r="AA415" s="142"/>
      <c r="AB415" s="142"/>
      <c r="AC415" s="142"/>
      <c r="AD415" s="142"/>
      <c r="AE415" s="142"/>
      <c r="AF415" s="142"/>
      <c r="AG415" s="142"/>
      <c r="AH415" s="142"/>
      <c r="AI415" s="142"/>
      <c r="AJ415" s="142"/>
      <c r="AK415" s="142"/>
      <c r="AL415" s="142"/>
      <c r="AM415" s="142"/>
      <c r="AN415" s="142"/>
      <c r="AO415" s="142"/>
      <c r="AP415" s="142"/>
      <c r="AQ415" s="142"/>
      <c r="AR415" s="142"/>
      <c r="AS415" s="142"/>
      <c r="AT415" s="142"/>
      <c r="AU415" s="142"/>
      <c r="AV415" s="142"/>
      <c r="AW415" s="142"/>
      <c r="AX415" s="142"/>
      <c r="AY415" s="142"/>
      <c r="AZ415" s="142"/>
      <c r="BA415" s="142"/>
      <c r="BB415" s="142"/>
      <c r="BC415" s="142"/>
      <c r="BD415" s="142"/>
      <c r="BE415" s="142"/>
      <c r="BF415" s="142"/>
      <c r="BG415" s="142"/>
      <c r="BH415" s="142"/>
      <c r="BI415" s="142"/>
      <c r="BJ415" s="142"/>
      <c r="BK415" s="142"/>
      <c r="BL415" s="142"/>
    </row>
    <row r="416" spans="1:64" ht="17.100000000000001" hidden="1" customHeight="1">
      <c r="A416" s="139"/>
      <c r="B416" s="238" t="s">
        <v>184</v>
      </c>
      <c r="C416" s="236"/>
      <c r="D416" s="122">
        <v>4</v>
      </c>
      <c r="E416" s="123" t="s">
        <v>8</v>
      </c>
      <c r="F416" s="122">
        <v>14</v>
      </c>
      <c r="G416" s="122" t="s">
        <v>8</v>
      </c>
      <c r="H416" s="191">
        <v>19</v>
      </c>
      <c r="I416" s="122" t="s">
        <v>8</v>
      </c>
      <c r="J416" s="125">
        <v>1.24</v>
      </c>
      <c r="K416" s="122"/>
      <c r="L416" s="186"/>
      <c r="M416" s="120" t="s">
        <v>9</v>
      </c>
      <c r="N416" s="256">
        <f>ROUND(D416*F416*H416*J416,0)</f>
        <v>1319</v>
      </c>
      <c r="O416" s="141"/>
      <c r="R416" s="142"/>
      <c r="S416" s="236"/>
      <c r="T416" s="142"/>
      <c r="U416" s="142"/>
      <c r="V416" s="142"/>
      <c r="W416" s="142"/>
      <c r="X416" s="142"/>
      <c r="Y416" s="142"/>
      <c r="Z416" s="142"/>
      <c r="AA416" s="142"/>
      <c r="AB416" s="142"/>
      <c r="AC416" s="142"/>
      <c r="AD416" s="142"/>
      <c r="AE416" s="142"/>
      <c r="AF416" s="142"/>
      <c r="AG416" s="142"/>
      <c r="AH416" s="142"/>
      <c r="AI416" s="142"/>
      <c r="AJ416" s="142"/>
      <c r="AK416" s="142"/>
      <c r="AL416" s="142"/>
      <c r="AM416" s="142"/>
      <c r="AN416" s="142"/>
      <c r="AO416" s="142"/>
      <c r="AP416" s="142"/>
      <c r="AQ416" s="142"/>
      <c r="AR416" s="142"/>
      <c r="AS416" s="142"/>
      <c r="AT416" s="142"/>
      <c r="AU416" s="142"/>
      <c r="AV416" s="142"/>
      <c r="AW416" s="142"/>
      <c r="AX416" s="142"/>
      <c r="AY416" s="142"/>
      <c r="AZ416" s="142"/>
      <c r="BA416" s="142"/>
      <c r="BB416" s="142"/>
      <c r="BC416" s="142"/>
      <c r="BD416" s="142"/>
      <c r="BE416" s="142"/>
      <c r="BF416" s="142"/>
      <c r="BG416" s="142"/>
      <c r="BH416" s="142"/>
      <c r="BI416" s="142"/>
      <c r="BJ416" s="142"/>
      <c r="BK416" s="142"/>
      <c r="BL416" s="142"/>
    </row>
    <row r="417" spans="1:64" ht="17.100000000000001" hidden="1" customHeight="1">
      <c r="A417" s="139"/>
      <c r="B417" s="238" t="s">
        <v>185</v>
      </c>
      <c r="C417" s="236"/>
      <c r="D417" s="122">
        <v>1</v>
      </c>
      <c r="E417" s="123" t="s">
        <v>8</v>
      </c>
      <c r="F417" s="122">
        <v>65</v>
      </c>
      <c r="G417" s="122" t="s">
        <v>8</v>
      </c>
      <c r="H417" s="191">
        <v>7</v>
      </c>
      <c r="I417" s="122" t="s">
        <v>8</v>
      </c>
      <c r="J417" s="125">
        <v>1.24</v>
      </c>
      <c r="K417" s="122"/>
      <c r="L417" s="186"/>
      <c r="M417" s="120" t="s">
        <v>9</v>
      </c>
      <c r="N417" s="256">
        <f>ROUND(D417*F417*H417*J417,0)</f>
        <v>564</v>
      </c>
      <c r="O417" s="141"/>
      <c r="R417" s="142"/>
      <c r="S417" s="236"/>
      <c r="T417" s="142"/>
      <c r="U417" s="142"/>
      <c r="V417" s="142"/>
      <c r="W417" s="142"/>
      <c r="X417" s="142"/>
      <c r="Y417" s="142"/>
      <c r="Z417" s="142"/>
      <c r="AA417" s="142"/>
      <c r="AB417" s="142"/>
      <c r="AC417" s="142"/>
      <c r="AD417" s="142"/>
      <c r="AE417" s="142"/>
      <c r="AF417" s="142"/>
      <c r="AG417" s="142"/>
      <c r="AH417" s="142"/>
      <c r="AI417" s="142"/>
      <c r="AJ417" s="142"/>
      <c r="AK417" s="142"/>
      <c r="AL417" s="142"/>
      <c r="AM417" s="142"/>
      <c r="AN417" s="142"/>
      <c r="AO417" s="142"/>
      <c r="AP417" s="142"/>
      <c r="AQ417" s="142"/>
      <c r="AR417" s="142"/>
      <c r="AS417" s="142"/>
      <c r="AT417" s="142"/>
      <c r="AU417" s="142"/>
      <c r="AV417" s="142"/>
      <c r="AW417" s="142"/>
      <c r="AX417" s="142"/>
      <c r="AY417" s="142"/>
      <c r="AZ417" s="142"/>
      <c r="BA417" s="142"/>
      <c r="BB417" s="142"/>
      <c r="BC417" s="142"/>
      <c r="BD417" s="142"/>
      <c r="BE417" s="142"/>
      <c r="BF417" s="142"/>
      <c r="BG417" s="142"/>
      <c r="BH417" s="142"/>
      <c r="BI417" s="142"/>
      <c r="BJ417" s="142"/>
      <c r="BK417" s="142"/>
      <c r="BL417" s="142"/>
    </row>
    <row r="418" spans="1:64" ht="17.100000000000001" hidden="1" customHeight="1">
      <c r="A418" s="139"/>
      <c r="C418" s="123"/>
      <c r="D418" s="214"/>
      <c r="H418" s="191"/>
      <c r="I418" s="122"/>
      <c r="J418" s="125"/>
      <c r="K418" s="122"/>
      <c r="L418" s="181" t="s">
        <v>10</v>
      </c>
      <c r="M418" s="197"/>
      <c r="N418" s="215"/>
      <c r="O418" s="187"/>
      <c r="P418" s="150"/>
      <c r="S418" s="123"/>
    </row>
    <row r="419" spans="1:64" ht="15.95" hidden="1" customHeight="1">
      <c r="A419" s="139"/>
      <c r="C419" s="182"/>
      <c r="D419" s="276">
        <f>N418</f>
        <v>0</v>
      </c>
      <c r="E419" s="276"/>
      <c r="F419" s="276"/>
      <c r="G419" s="277" t="s">
        <v>120</v>
      </c>
      <c r="H419" s="278"/>
      <c r="I419" s="181" t="s">
        <v>9</v>
      </c>
      <c r="J419" s="210">
        <f>D419/112</f>
        <v>0</v>
      </c>
      <c r="K419" s="210"/>
      <c r="L419" s="197"/>
      <c r="M419" s="119"/>
      <c r="N419" s="198"/>
      <c r="O419" s="126"/>
      <c r="P419" s="192"/>
      <c r="Q419" s="184"/>
      <c r="S419" s="182"/>
    </row>
    <row r="420" spans="1:64" ht="21.75" hidden="1" customHeight="1">
      <c r="A420" s="139"/>
      <c r="B420" s="140"/>
      <c r="C420" s="279">
        <f>J419</f>
        <v>0</v>
      </c>
      <c r="D420" s="279"/>
      <c r="E420" s="279"/>
      <c r="F420" s="280" t="s">
        <v>63</v>
      </c>
      <c r="G420" s="165" t="s">
        <v>12</v>
      </c>
      <c r="H420" s="275">
        <v>126.04</v>
      </c>
      <c r="I420" s="166"/>
      <c r="J420" s="166"/>
      <c r="K420" s="166"/>
      <c r="L420" s="167" t="s">
        <v>64</v>
      </c>
      <c r="M420" s="167"/>
      <c r="O420" s="168" t="s">
        <v>14</v>
      </c>
      <c r="P420" s="126">
        <f>ROUND(C420*H420,0)</f>
        <v>0</v>
      </c>
      <c r="S420" s="169"/>
    </row>
    <row r="421" spans="1:64" ht="26.25" hidden="1" customHeight="1">
      <c r="A421" s="235"/>
      <c r="B421" s="281" t="s">
        <v>84</v>
      </c>
      <c r="C421" s="281"/>
      <c r="D421" s="281"/>
      <c r="E421" s="281"/>
      <c r="F421" s="281"/>
      <c r="G421" s="281"/>
      <c r="H421" s="281"/>
      <c r="I421" s="281"/>
      <c r="J421" s="281"/>
      <c r="K421" s="281"/>
      <c r="L421" s="281"/>
      <c r="M421" s="281"/>
      <c r="N421" s="281"/>
      <c r="O421" s="281"/>
      <c r="S421" s="120"/>
    </row>
    <row r="422" spans="1:64" ht="15.95" hidden="1" customHeight="1">
      <c r="A422" s="139"/>
      <c r="B422" s="238" t="s">
        <v>239</v>
      </c>
      <c r="C422" s="236"/>
      <c r="D422" s="122">
        <v>1</v>
      </c>
      <c r="E422" s="123" t="s">
        <v>8</v>
      </c>
      <c r="F422" s="122">
        <v>1</v>
      </c>
      <c r="G422" s="122" t="s">
        <v>8</v>
      </c>
      <c r="H422" s="191">
        <v>22</v>
      </c>
      <c r="I422" s="122" t="s">
        <v>8</v>
      </c>
      <c r="J422" s="125">
        <v>7.5</v>
      </c>
      <c r="K422" s="122" t="s">
        <v>8</v>
      </c>
      <c r="L422" s="125">
        <v>0.38</v>
      </c>
      <c r="M422" s="120" t="s">
        <v>9</v>
      </c>
      <c r="N422" s="256">
        <f t="shared" ref="N422:N424" si="54">ROUND(D422*F422*H422*J422*L422,0)</f>
        <v>63</v>
      </c>
      <c r="O422" s="141"/>
      <c r="R422" s="142"/>
      <c r="S422" s="236"/>
      <c r="T422" s="142"/>
      <c r="U422" s="142"/>
      <c r="V422" s="142"/>
      <c r="W422" s="142"/>
      <c r="X422" s="142"/>
      <c r="Y422" s="142"/>
      <c r="Z422" s="142"/>
      <c r="AA422" s="142"/>
      <c r="AB422" s="142"/>
      <c r="AC422" s="142"/>
      <c r="AD422" s="142"/>
      <c r="AE422" s="142"/>
      <c r="AF422" s="142"/>
      <c r="AG422" s="142"/>
      <c r="AH422" s="142"/>
      <c r="AI422" s="142"/>
      <c r="AJ422" s="142"/>
      <c r="AK422" s="142"/>
      <c r="AL422" s="142"/>
      <c r="AM422" s="142"/>
      <c r="AN422" s="142"/>
      <c r="AO422" s="142"/>
      <c r="AP422" s="142"/>
      <c r="AQ422" s="142"/>
      <c r="AR422" s="142"/>
      <c r="AS422" s="142"/>
      <c r="AT422" s="142"/>
      <c r="AU422" s="142"/>
      <c r="AV422" s="142"/>
      <c r="AW422" s="142"/>
      <c r="AX422" s="142"/>
      <c r="AY422" s="142"/>
      <c r="AZ422" s="142"/>
      <c r="BA422" s="142"/>
      <c r="BB422" s="142"/>
      <c r="BC422" s="142"/>
      <c r="BD422" s="142"/>
      <c r="BE422" s="142"/>
      <c r="BF422" s="142"/>
      <c r="BG422" s="142"/>
      <c r="BH422" s="142"/>
      <c r="BI422" s="142"/>
      <c r="BJ422" s="142"/>
      <c r="BK422" s="142"/>
      <c r="BL422" s="142"/>
    </row>
    <row r="423" spans="1:64" ht="15.95" hidden="1" customHeight="1">
      <c r="A423" s="139"/>
      <c r="B423" s="238" t="s">
        <v>225</v>
      </c>
      <c r="C423" s="236"/>
      <c r="D423" s="122">
        <v>1</v>
      </c>
      <c r="E423" s="123" t="s">
        <v>8</v>
      </c>
      <c r="F423" s="122">
        <v>1</v>
      </c>
      <c r="G423" s="122" t="s">
        <v>8</v>
      </c>
      <c r="H423" s="191">
        <v>19</v>
      </c>
      <c r="I423" s="122" t="s">
        <v>8</v>
      </c>
      <c r="J423" s="125">
        <v>0.75</v>
      </c>
      <c r="K423" s="122" t="s">
        <v>8</v>
      </c>
      <c r="L423" s="125">
        <v>0.75</v>
      </c>
      <c r="M423" s="120" t="s">
        <v>9</v>
      </c>
      <c r="N423" s="256">
        <f t="shared" si="54"/>
        <v>11</v>
      </c>
      <c r="O423" s="141"/>
      <c r="R423" s="142"/>
      <c r="S423" s="236"/>
      <c r="T423" s="142"/>
      <c r="U423" s="142"/>
      <c r="V423" s="142"/>
      <c r="W423" s="142"/>
      <c r="X423" s="142"/>
      <c r="Y423" s="142"/>
      <c r="Z423" s="142"/>
      <c r="AA423" s="142"/>
      <c r="AB423" s="142"/>
      <c r="AC423" s="142"/>
      <c r="AD423" s="142"/>
      <c r="AE423" s="142"/>
      <c r="AF423" s="142"/>
      <c r="AG423" s="142"/>
      <c r="AH423" s="142"/>
      <c r="AI423" s="142"/>
      <c r="AJ423" s="142"/>
      <c r="AK423" s="142"/>
      <c r="AL423" s="142"/>
      <c r="AM423" s="142"/>
      <c r="AN423" s="142"/>
      <c r="AO423" s="142"/>
      <c r="AP423" s="142"/>
      <c r="AQ423" s="142"/>
      <c r="AR423" s="142"/>
      <c r="AS423" s="142"/>
      <c r="AT423" s="142"/>
      <c r="AU423" s="142"/>
      <c r="AV423" s="142"/>
      <c r="AW423" s="142"/>
      <c r="AX423" s="142"/>
      <c r="AY423" s="142"/>
      <c r="AZ423" s="142"/>
      <c r="BA423" s="142"/>
      <c r="BB423" s="142"/>
      <c r="BC423" s="142"/>
      <c r="BD423" s="142"/>
      <c r="BE423" s="142"/>
      <c r="BF423" s="142"/>
      <c r="BG423" s="142"/>
      <c r="BH423" s="142"/>
      <c r="BI423" s="142"/>
      <c r="BJ423" s="142"/>
      <c r="BK423" s="142"/>
      <c r="BL423" s="142"/>
    </row>
    <row r="424" spans="1:64" ht="15.95" hidden="1" customHeight="1">
      <c r="A424" s="139"/>
      <c r="B424" s="238" t="s">
        <v>109</v>
      </c>
      <c r="C424" s="236"/>
      <c r="D424" s="122">
        <v>1</v>
      </c>
      <c r="E424" s="123" t="s">
        <v>8</v>
      </c>
      <c r="F424" s="122">
        <v>2</v>
      </c>
      <c r="G424" s="122" t="s">
        <v>8</v>
      </c>
      <c r="H424" s="191">
        <v>1.5</v>
      </c>
      <c r="I424" s="122" t="s">
        <v>8</v>
      </c>
      <c r="J424" s="125">
        <v>1.5</v>
      </c>
      <c r="K424" s="122" t="s">
        <v>8</v>
      </c>
      <c r="L424" s="125">
        <v>7</v>
      </c>
      <c r="M424" s="120" t="s">
        <v>9</v>
      </c>
      <c r="N424" s="256">
        <f t="shared" si="54"/>
        <v>32</v>
      </c>
      <c r="O424" s="141"/>
      <c r="R424" s="142"/>
      <c r="S424" s="236"/>
      <c r="T424" s="142"/>
      <c r="U424" s="142"/>
      <c r="V424" s="142"/>
      <c r="W424" s="142"/>
      <c r="X424" s="142"/>
      <c r="Y424" s="142"/>
      <c r="Z424" s="142"/>
      <c r="AA424" s="142"/>
      <c r="AB424" s="142"/>
      <c r="AC424" s="142"/>
      <c r="AD424" s="142"/>
      <c r="AE424" s="142"/>
      <c r="AF424" s="142"/>
      <c r="AG424" s="142"/>
      <c r="AH424" s="142"/>
      <c r="AI424" s="142"/>
      <c r="AJ424" s="142"/>
      <c r="AK424" s="142"/>
      <c r="AL424" s="142"/>
      <c r="AM424" s="142"/>
      <c r="AN424" s="142"/>
      <c r="AO424" s="142"/>
      <c r="AP424" s="142"/>
      <c r="AQ424" s="142"/>
      <c r="AR424" s="142"/>
      <c r="AS424" s="142"/>
      <c r="AT424" s="142"/>
      <c r="AU424" s="142"/>
      <c r="AV424" s="142"/>
      <c r="AW424" s="142"/>
      <c r="AX424" s="142"/>
      <c r="AY424" s="142"/>
      <c r="AZ424" s="142"/>
      <c r="BA424" s="142"/>
      <c r="BB424" s="142"/>
      <c r="BC424" s="142"/>
      <c r="BD424" s="142"/>
      <c r="BE424" s="142"/>
      <c r="BF424" s="142"/>
      <c r="BG424" s="142"/>
      <c r="BH424" s="142"/>
      <c r="BI424" s="142"/>
      <c r="BJ424" s="142"/>
      <c r="BK424" s="142"/>
      <c r="BL424" s="142"/>
    </row>
    <row r="425" spans="1:64" ht="15.95" hidden="1" customHeight="1">
      <c r="A425" s="139"/>
      <c r="B425" s="238" t="s">
        <v>243</v>
      </c>
      <c r="C425" s="236"/>
      <c r="D425" s="122">
        <v>1</v>
      </c>
      <c r="E425" s="123" t="s">
        <v>8</v>
      </c>
      <c r="F425" s="122">
        <v>2</v>
      </c>
      <c r="G425" s="122" t="s">
        <v>8</v>
      </c>
      <c r="H425" s="191">
        <v>76.75</v>
      </c>
      <c r="I425" s="122" t="s">
        <v>8</v>
      </c>
      <c r="J425" s="125">
        <v>0.75</v>
      </c>
      <c r="K425" s="122" t="s">
        <v>8</v>
      </c>
      <c r="L425" s="125">
        <v>0.75</v>
      </c>
      <c r="M425" s="120" t="s">
        <v>9</v>
      </c>
      <c r="N425" s="256">
        <f t="shared" ref="N425" si="55">ROUND(D425*F425*H425*J425*L425,0)</f>
        <v>86</v>
      </c>
      <c r="O425" s="141"/>
      <c r="R425" s="142"/>
      <c r="S425" s="236"/>
      <c r="T425" s="142"/>
      <c r="U425" s="142"/>
      <c r="V425" s="142"/>
      <c r="W425" s="142"/>
      <c r="X425" s="142"/>
      <c r="Y425" s="142"/>
      <c r="Z425" s="142"/>
      <c r="AA425" s="142"/>
      <c r="AB425" s="142"/>
      <c r="AC425" s="142"/>
      <c r="AD425" s="142"/>
      <c r="AE425" s="142"/>
      <c r="AF425" s="142"/>
      <c r="AG425" s="142"/>
      <c r="AH425" s="142"/>
      <c r="AI425" s="142"/>
      <c r="AJ425" s="142"/>
      <c r="AK425" s="142"/>
      <c r="AL425" s="142"/>
      <c r="AM425" s="142"/>
      <c r="AN425" s="142"/>
      <c r="AO425" s="142"/>
      <c r="AP425" s="142"/>
      <c r="AQ425" s="142"/>
      <c r="AR425" s="142"/>
      <c r="AS425" s="142"/>
      <c r="AT425" s="142"/>
      <c r="AU425" s="142"/>
      <c r="AV425" s="142"/>
      <c r="AW425" s="142"/>
      <c r="AX425" s="142"/>
      <c r="AY425" s="142"/>
      <c r="AZ425" s="142"/>
      <c r="BA425" s="142"/>
      <c r="BB425" s="142"/>
      <c r="BC425" s="142"/>
      <c r="BD425" s="142"/>
      <c r="BE425" s="142"/>
      <c r="BF425" s="142"/>
      <c r="BG425" s="142"/>
      <c r="BH425" s="142"/>
      <c r="BI425" s="142"/>
      <c r="BJ425" s="142"/>
      <c r="BK425" s="142"/>
      <c r="BL425" s="142"/>
    </row>
    <row r="426" spans="1:64" ht="21" hidden="1" customHeight="1">
      <c r="A426" s="139"/>
      <c r="C426" s="123"/>
      <c r="D426" s="214"/>
      <c r="H426" s="191"/>
      <c r="I426" s="122"/>
      <c r="J426" s="125"/>
      <c r="K426" s="122"/>
      <c r="L426" s="181" t="s">
        <v>10</v>
      </c>
      <c r="M426" s="197"/>
      <c r="N426" s="215"/>
      <c r="O426" s="187"/>
      <c r="P426" s="150"/>
      <c r="S426" s="123"/>
    </row>
    <row r="427" spans="1:64" ht="21.75" hidden="1" customHeight="1">
      <c r="A427" s="139"/>
      <c r="B427" s="140"/>
      <c r="C427" s="162">
        <f>N426</f>
        <v>0</v>
      </c>
      <c r="D427" s="163"/>
      <c r="E427" s="162"/>
      <c r="F427" s="164" t="s">
        <v>11</v>
      </c>
      <c r="G427" s="165" t="s">
        <v>12</v>
      </c>
      <c r="H427" s="275">
        <v>5445</v>
      </c>
      <c r="I427" s="166"/>
      <c r="J427" s="166"/>
      <c r="K427" s="166"/>
      <c r="L427" s="167" t="s">
        <v>13</v>
      </c>
      <c r="M427" s="167"/>
      <c r="O427" s="168" t="s">
        <v>14</v>
      </c>
      <c r="P427" s="126">
        <f>ROUND(C427*H427/100,0)</f>
        <v>0</v>
      </c>
      <c r="S427" s="169"/>
    </row>
    <row r="428" spans="1:64" ht="15.95" hidden="1" customHeight="1">
      <c r="A428" s="139"/>
      <c r="B428" s="274" t="s">
        <v>90</v>
      </c>
      <c r="C428" s="274"/>
      <c r="D428" s="274"/>
      <c r="E428" s="274"/>
      <c r="F428" s="274"/>
      <c r="G428" s="274"/>
      <c r="H428" s="274"/>
      <c r="I428" s="274"/>
      <c r="J428" s="274"/>
      <c r="K428" s="274"/>
      <c r="L428" s="274"/>
      <c r="M428" s="274"/>
      <c r="N428" s="274"/>
      <c r="O428" s="274"/>
      <c r="S428" s="120"/>
    </row>
    <row r="429" spans="1:64" ht="15.95" hidden="1" customHeight="1">
      <c r="A429" s="139"/>
      <c r="B429" s="120" t="s">
        <v>244</v>
      </c>
      <c r="C429" s="123"/>
      <c r="D429" s="122">
        <v>1</v>
      </c>
      <c r="E429" s="123" t="s">
        <v>8</v>
      </c>
      <c r="F429" s="122">
        <v>2</v>
      </c>
      <c r="G429" s="122" t="s">
        <v>8</v>
      </c>
      <c r="H429" s="282">
        <v>76.75</v>
      </c>
      <c r="I429" s="122" t="s">
        <v>8</v>
      </c>
      <c r="J429" s="186">
        <v>1.1299999999999999</v>
      </c>
      <c r="K429" s="122" t="s">
        <v>8</v>
      </c>
      <c r="L429" s="125">
        <v>12</v>
      </c>
      <c r="M429" s="120" t="s">
        <v>9</v>
      </c>
      <c r="N429" s="256">
        <f t="shared" ref="N429" si="56">ROUND(D429*F429*H429*J429*L429,0)</f>
        <v>2081</v>
      </c>
      <c r="O429" s="141"/>
      <c r="R429" s="142"/>
      <c r="S429" s="123"/>
      <c r="T429" s="142"/>
      <c r="U429" s="142"/>
      <c r="V429" s="142"/>
      <c r="W429" s="142"/>
      <c r="X429" s="142"/>
      <c r="Y429" s="142"/>
      <c r="Z429" s="142"/>
      <c r="AA429" s="142"/>
      <c r="AB429" s="142"/>
      <c r="AC429" s="142"/>
      <c r="AD429" s="142"/>
      <c r="AE429" s="142"/>
      <c r="AF429" s="142"/>
      <c r="AG429" s="142"/>
      <c r="AH429" s="142"/>
      <c r="AI429" s="142"/>
      <c r="AJ429" s="142"/>
      <c r="AK429" s="142"/>
      <c r="AL429" s="142"/>
      <c r="AM429" s="142"/>
      <c r="AN429" s="142"/>
      <c r="AO429" s="142"/>
      <c r="AP429" s="142"/>
      <c r="AQ429" s="142"/>
      <c r="AR429" s="142"/>
      <c r="AS429" s="142"/>
      <c r="AT429" s="142"/>
      <c r="AU429" s="142"/>
      <c r="AV429" s="142"/>
      <c r="AW429" s="142"/>
      <c r="AX429" s="142"/>
      <c r="AY429" s="142"/>
      <c r="AZ429" s="142"/>
      <c r="BA429" s="142"/>
      <c r="BB429" s="142"/>
      <c r="BC429" s="142"/>
      <c r="BD429" s="142"/>
      <c r="BE429" s="142"/>
      <c r="BF429" s="142"/>
      <c r="BG429" s="142"/>
      <c r="BH429" s="142"/>
      <c r="BI429" s="142"/>
      <c r="BJ429" s="142"/>
      <c r="BK429" s="142"/>
      <c r="BL429" s="142"/>
    </row>
    <row r="430" spans="1:64" ht="15.95" hidden="1" customHeight="1">
      <c r="A430" s="139"/>
      <c r="B430" s="120" t="s">
        <v>245</v>
      </c>
      <c r="C430" s="236"/>
      <c r="D430" s="122">
        <v>1</v>
      </c>
      <c r="E430" s="123" t="s">
        <v>8</v>
      </c>
      <c r="F430" s="122">
        <v>5</v>
      </c>
      <c r="G430" s="122" t="s">
        <v>8</v>
      </c>
      <c r="H430" s="282">
        <v>18</v>
      </c>
      <c r="I430" s="122" t="s">
        <v>8</v>
      </c>
      <c r="J430" s="186">
        <v>1.1299999999999999</v>
      </c>
      <c r="K430" s="122" t="s">
        <v>8</v>
      </c>
      <c r="L430" s="125">
        <v>12</v>
      </c>
      <c r="M430" s="120" t="s">
        <v>9</v>
      </c>
      <c r="N430" s="256">
        <f t="shared" ref="N430:N433" si="57">ROUND(D430*F430*H430*J430*L430,0)</f>
        <v>1220</v>
      </c>
      <c r="O430" s="141"/>
      <c r="S430" s="236"/>
    </row>
    <row r="431" spans="1:64" ht="15.95" hidden="1" customHeight="1">
      <c r="A431" s="139"/>
      <c r="B431" s="120" t="s">
        <v>246</v>
      </c>
      <c r="C431" s="236"/>
      <c r="D431" s="122">
        <v>1</v>
      </c>
      <c r="E431" s="123" t="s">
        <v>8</v>
      </c>
      <c r="F431" s="122">
        <v>2</v>
      </c>
      <c r="G431" s="122" t="s">
        <v>8</v>
      </c>
      <c r="H431" s="282">
        <v>11.75</v>
      </c>
      <c r="I431" s="122" t="s">
        <v>8</v>
      </c>
      <c r="J431" s="186">
        <v>1.1299999999999999</v>
      </c>
      <c r="K431" s="122" t="s">
        <v>8</v>
      </c>
      <c r="L431" s="125">
        <v>9.5</v>
      </c>
      <c r="M431" s="120" t="s">
        <v>9</v>
      </c>
      <c r="N431" s="256">
        <f t="shared" si="57"/>
        <v>252</v>
      </c>
      <c r="O431" s="141"/>
      <c r="S431" s="236"/>
    </row>
    <row r="432" spans="1:64" ht="15.95" hidden="1" customHeight="1">
      <c r="A432" s="139"/>
      <c r="B432" s="120" t="s">
        <v>247</v>
      </c>
      <c r="C432" s="123"/>
      <c r="D432" s="122">
        <v>1</v>
      </c>
      <c r="E432" s="123" t="s">
        <v>8</v>
      </c>
      <c r="F432" s="122">
        <v>2</v>
      </c>
      <c r="G432" s="122" t="s">
        <v>8</v>
      </c>
      <c r="H432" s="282">
        <v>8</v>
      </c>
      <c r="I432" s="122" t="s">
        <v>8</v>
      </c>
      <c r="J432" s="186">
        <v>1.1299999999999999</v>
      </c>
      <c r="K432" s="122" t="s">
        <v>8</v>
      </c>
      <c r="L432" s="125">
        <v>9.5</v>
      </c>
      <c r="M432" s="120" t="s">
        <v>9</v>
      </c>
      <c r="N432" s="256">
        <f t="shared" si="57"/>
        <v>172</v>
      </c>
      <c r="O432" s="141"/>
      <c r="R432" s="142"/>
      <c r="S432" s="123"/>
      <c r="T432" s="142"/>
      <c r="U432" s="142"/>
      <c r="V432" s="142"/>
      <c r="W432" s="142"/>
      <c r="X432" s="142"/>
      <c r="Y432" s="142"/>
      <c r="Z432" s="142"/>
      <c r="AA432" s="142"/>
      <c r="AB432" s="142"/>
      <c r="AC432" s="142"/>
      <c r="AD432" s="142"/>
      <c r="AE432" s="142"/>
      <c r="AF432" s="142"/>
      <c r="AG432" s="142"/>
      <c r="AH432" s="142"/>
      <c r="AI432" s="142"/>
      <c r="AJ432" s="142"/>
      <c r="AK432" s="142"/>
      <c r="AL432" s="142"/>
      <c r="AM432" s="142"/>
      <c r="AN432" s="142"/>
      <c r="AO432" s="142"/>
      <c r="AP432" s="142"/>
      <c r="AQ432" s="142"/>
      <c r="AR432" s="142"/>
      <c r="AS432" s="142"/>
      <c r="AT432" s="142"/>
      <c r="AU432" s="142"/>
      <c r="AV432" s="142"/>
      <c r="AW432" s="142"/>
      <c r="AX432" s="142"/>
      <c r="AY432" s="142"/>
      <c r="AZ432" s="142"/>
      <c r="BA432" s="142"/>
      <c r="BB432" s="142"/>
      <c r="BC432" s="142"/>
      <c r="BD432" s="142"/>
      <c r="BE432" s="142"/>
      <c r="BF432" s="142"/>
      <c r="BG432" s="142"/>
      <c r="BH432" s="142"/>
      <c r="BI432" s="142"/>
      <c r="BJ432" s="142"/>
      <c r="BK432" s="142"/>
      <c r="BL432" s="142"/>
    </row>
    <row r="433" spans="1:19" ht="15.95" hidden="1" customHeight="1">
      <c r="A433" s="139"/>
      <c r="B433" s="120" t="s">
        <v>249</v>
      </c>
      <c r="C433" s="236"/>
      <c r="D433" s="122">
        <v>1</v>
      </c>
      <c r="E433" s="123" t="s">
        <v>8</v>
      </c>
      <c r="F433" s="122">
        <v>1</v>
      </c>
      <c r="G433" s="122" t="s">
        <v>8</v>
      </c>
      <c r="H433" s="282">
        <v>76.75</v>
      </c>
      <c r="I433" s="122" t="s">
        <v>8</v>
      </c>
      <c r="J433" s="186">
        <v>1.1299999999999999</v>
      </c>
      <c r="K433" s="122" t="s">
        <v>8</v>
      </c>
      <c r="L433" s="125">
        <v>9.5</v>
      </c>
      <c r="M433" s="120" t="s">
        <v>9</v>
      </c>
      <c r="N433" s="256">
        <f t="shared" si="57"/>
        <v>824</v>
      </c>
      <c r="O433" s="141"/>
      <c r="S433" s="236"/>
    </row>
    <row r="434" spans="1:19" ht="15.95" hidden="1" customHeight="1">
      <c r="A434" s="139"/>
      <c r="B434" s="120" t="s">
        <v>249</v>
      </c>
      <c r="C434" s="236"/>
      <c r="D434" s="122">
        <v>1</v>
      </c>
      <c r="E434" s="123" t="s">
        <v>8</v>
      </c>
      <c r="F434" s="122">
        <v>1</v>
      </c>
      <c r="G434" s="122" t="s">
        <v>8</v>
      </c>
      <c r="H434" s="282">
        <v>6</v>
      </c>
      <c r="I434" s="122" t="s">
        <v>8</v>
      </c>
      <c r="J434" s="186">
        <v>1.1299999999999999</v>
      </c>
      <c r="K434" s="122" t="s">
        <v>8</v>
      </c>
      <c r="L434" s="125">
        <v>9.5</v>
      </c>
      <c r="M434" s="120" t="s">
        <v>9</v>
      </c>
      <c r="N434" s="256">
        <f t="shared" ref="N434:N442" si="58">ROUND(D434*F434*H434*J434*L434,0)</f>
        <v>64</v>
      </c>
      <c r="O434" s="141"/>
      <c r="S434" s="236"/>
    </row>
    <row r="435" spans="1:19" ht="15.95" hidden="1" customHeight="1">
      <c r="A435" s="139"/>
      <c r="B435" s="120" t="s">
        <v>250</v>
      </c>
      <c r="C435" s="236"/>
      <c r="D435" s="122">
        <v>1</v>
      </c>
      <c r="E435" s="123" t="s">
        <v>8</v>
      </c>
      <c r="F435" s="122">
        <v>3</v>
      </c>
      <c r="G435" s="122" t="s">
        <v>8</v>
      </c>
      <c r="H435" s="282">
        <v>77.13</v>
      </c>
      <c r="I435" s="122" t="s">
        <v>8</v>
      </c>
      <c r="J435" s="186">
        <v>1.5</v>
      </c>
      <c r="K435" s="122" t="s">
        <v>8</v>
      </c>
      <c r="L435" s="125">
        <v>3</v>
      </c>
      <c r="M435" s="120" t="s">
        <v>9</v>
      </c>
      <c r="N435" s="256">
        <f t="shared" ref="N435:N441" si="59">ROUND(D435*F435*H435*J435*L435,0)</f>
        <v>1041</v>
      </c>
      <c r="O435" s="141"/>
      <c r="S435" s="236"/>
    </row>
    <row r="436" spans="1:19" ht="15.95" hidden="1" customHeight="1">
      <c r="A436" s="139"/>
      <c r="B436" s="120" t="s">
        <v>251</v>
      </c>
      <c r="C436" s="236"/>
      <c r="D436" s="122">
        <v>1</v>
      </c>
      <c r="E436" s="123" t="s">
        <v>8</v>
      </c>
      <c r="F436" s="122">
        <v>5</v>
      </c>
      <c r="G436" s="122" t="s">
        <v>8</v>
      </c>
      <c r="H436" s="282">
        <v>17.63</v>
      </c>
      <c r="I436" s="122" t="s">
        <v>8</v>
      </c>
      <c r="J436" s="186">
        <v>1.5</v>
      </c>
      <c r="K436" s="122" t="s">
        <v>8</v>
      </c>
      <c r="L436" s="125">
        <v>3</v>
      </c>
      <c r="M436" s="120" t="s">
        <v>9</v>
      </c>
      <c r="N436" s="256">
        <f t="shared" si="59"/>
        <v>397</v>
      </c>
      <c r="O436" s="141"/>
      <c r="S436" s="236"/>
    </row>
    <row r="437" spans="1:19" ht="15.95" hidden="1" customHeight="1">
      <c r="A437" s="139"/>
      <c r="B437" s="120" t="s">
        <v>246</v>
      </c>
      <c r="C437" s="236"/>
      <c r="D437" s="122">
        <v>1</v>
      </c>
      <c r="E437" s="123" t="s">
        <v>8</v>
      </c>
      <c r="F437" s="122">
        <v>2</v>
      </c>
      <c r="G437" s="122" t="s">
        <v>8</v>
      </c>
      <c r="H437" s="282">
        <v>10.63</v>
      </c>
      <c r="I437" s="122" t="s">
        <v>8</v>
      </c>
      <c r="J437" s="186">
        <v>1.5</v>
      </c>
      <c r="K437" s="122" t="s">
        <v>8</v>
      </c>
      <c r="L437" s="125">
        <v>3</v>
      </c>
      <c r="M437" s="120" t="s">
        <v>9</v>
      </c>
      <c r="N437" s="256">
        <f t="shared" si="59"/>
        <v>96</v>
      </c>
      <c r="O437" s="141"/>
      <c r="S437" s="236"/>
    </row>
    <row r="438" spans="1:19" ht="15.95" hidden="1" customHeight="1">
      <c r="A438" s="139"/>
      <c r="B438" s="120" t="s">
        <v>252</v>
      </c>
      <c r="C438" s="236"/>
      <c r="D438" s="122">
        <v>1</v>
      </c>
      <c r="E438" s="123" t="s">
        <v>8</v>
      </c>
      <c r="F438" s="122">
        <v>2</v>
      </c>
      <c r="G438" s="122" t="s">
        <v>8</v>
      </c>
      <c r="H438" s="282">
        <v>7.63</v>
      </c>
      <c r="I438" s="122" t="s">
        <v>8</v>
      </c>
      <c r="J438" s="186">
        <v>1.5</v>
      </c>
      <c r="K438" s="122" t="s">
        <v>8</v>
      </c>
      <c r="L438" s="125">
        <v>3</v>
      </c>
      <c r="M438" s="120" t="s">
        <v>9</v>
      </c>
      <c r="N438" s="256">
        <f t="shared" si="59"/>
        <v>69</v>
      </c>
      <c r="O438" s="141"/>
      <c r="S438" s="236"/>
    </row>
    <row r="439" spans="1:19" ht="15.95" hidden="1" customHeight="1">
      <c r="A439" s="139"/>
      <c r="B439" s="120" t="s">
        <v>248</v>
      </c>
      <c r="C439" s="236"/>
      <c r="D439" s="122">
        <v>1</v>
      </c>
      <c r="E439" s="123" t="s">
        <v>8</v>
      </c>
      <c r="F439" s="122">
        <v>1</v>
      </c>
      <c r="G439" s="122" t="s">
        <v>8</v>
      </c>
      <c r="H439" s="282">
        <v>5.63</v>
      </c>
      <c r="I439" s="122" t="s">
        <v>8</v>
      </c>
      <c r="J439" s="186">
        <v>1.5</v>
      </c>
      <c r="K439" s="122" t="s">
        <v>8</v>
      </c>
      <c r="L439" s="125">
        <v>3</v>
      </c>
      <c r="M439" s="120" t="s">
        <v>9</v>
      </c>
      <c r="N439" s="256">
        <f t="shared" si="59"/>
        <v>25</v>
      </c>
      <c r="O439" s="141"/>
      <c r="S439" s="236"/>
    </row>
    <row r="440" spans="1:19" ht="15.95" hidden="1" customHeight="1">
      <c r="A440" s="139"/>
      <c r="B440" s="120" t="s">
        <v>237</v>
      </c>
      <c r="C440" s="236"/>
      <c r="D440" s="122">
        <v>1</v>
      </c>
      <c r="E440" s="123" t="s">
        <v>8</v>
      </c>
      <c r="F440" s="122">
        <v>2</v>
      </c>
      <c r="G440" s="122" t="s">
        <v>8</v>
      </c>
      <c r="H440" s="282">
        <v>18</v>
      </c>
      <c r="I440" s="122" t="s">
        <v>8</v>
      </c>
      <c r="J440" s="186">
        <v>0.75</v>
      </c>
      <c r="K440" s="122" t="s">
        <v>8</v>
      </c>
      <c r="L440" s="125">
        <v>8</v>
      </c>
      <c r="M440" s="120" t="s">
        <v>9</v>
      </c>
      <c r="N440" s="256">
        <f t="shared" si="59"/>
        <v>216</v>
      </c>
      <c r="O440" s="141"/>
      <c r="S440" s="236"/>
    </row>
    <row r="441" spans="1:19" ht="15.95" hidden="1" customHeight="1">
      <c r="A441" s="139"/>
      <c r="B441" s="120" t="s">
        <v>238</v>
      </c>
      <c r="C441" s="236"/>
      <c r="D441" s="122">
        <v>1</v>
      </c>
      <c r="E441" s="123" t="s">
        <v>8</v>
      </c>
      <c r="F441" s="122">
        <v>4</v>
      </c>
      <c r="G441" s="122" t="s">
        <v>8</v>
      </c>
      <c r="H441" s="282">
        <v>4</v>
      </c>
      <c r="I441" s="122" t="s">
        <v>8</v>
      </c>
      <c r="J441" s="186">
        <v>0.75</v>
      </c>
      <c r="K441" s="122" t="s">
        <v>8</v>
      </c>
      <c r="L441" s="125">
        <v>8</v>
      </c>
      <c r="M441" s="120" t="s">
        <v>9</v>
      </c>
      <c r="N441" s="256">
        <f t="shared" si="59"/>
        <v>96</v>
      </c>
      <c r="O441" s="141"/>
      <c r="S441" s="236"/>
    </row>
    <row r="442" spans="1:19" ht="15.95" hidden="1" customHeight="1">
      <c r="A442" s="139"/>
      <c r="B442" s="120" t="s">
        <v>71</v>
      </c>
      <c r="C442" s="236"/>
      <c r="D442" s="122">
        <v>1</v>
      </c>
      <c r="E442" s="123" t="s">
        <v>8</v>
      </c>
      <c r="F442" s="122">
        <v>1</v>
      </c>
      <c r="G442" s="122" t="s">
        <v>8</v>
      </c>
      <c r="H442" s="282">
        <v>152</v>
      </c>
      <c r="I442" s="122" t="s">
        <v>8</v>
      </c>
      <c r="J442" s="186">
        <v>0.38</v>
      </c>
      <c r="K442" s="122" t="s">
        <v>8</v>
      </c>
      <c r="L442" s="125">
        <v>6</v>
      </c>
      <c r="M442" s="120" t="s">
        <v>9</v>
      </c>
      <c r="N442" s="256">
        <f t="shared" si="58"/>
        <v>347</v>
      </c>
      <c r="O442" s="141"/>
      <c r="S442" s="236"/>
    </row>
    <row r="443" spans="1:19" ht="16.5" hidden="1" customHeight="1">
      <c r="A443" s="139"/>
      <c r="C443" s="123"/>
      <c r="D443" s="214"/>
      <c r="H443" s="191"/>
      <c r="I443" s="122"/>
      <c r="J443" s="125"/>
      <c r="K443" s="122"/>
      <c r="L443" s="181" t="s">
        <v>10</v>
      </c>
      <c r="M443" s="197"/>
      <c r="N443" s="215"/>
      <c r="O443" s="187"/>
      <c r="P443" s="150"/>
      <c r="S443" s="123"/>
    </row>
    <row r="444" spans="1:19" ht="15.95" hidden="1" customHeight="1">
      <c r="A444" s="139"/>
      <c r="B444" s="182" t="s">
        <v>29</v>
      </c>
      <c r="C444" s="123"/>
      <c r="E444" s="126"/>
      <c r="G444" s="119"/>
      <c r="H444" s="191"/>
      <c r="I444" s="166"/>
      <c r="J444" s="125"/>
      <c r="K444" s="119"/>
      <c r="L444" s="125"/>
      <c r="M444" s="184"/>
      <c r="N444" s="184"/>
      <c r="O444" s="126"/>
      <c r="Q444" s="184"/>
      <c r="S444" s="123"/>
    </row>
    <row r="445" spans="1:19" ht="15.95" hidden="1" customHeight="1">
      <c r="A445" s="139"/>
      <c r="B445" s="120" t="s">
        <v>233</v>
      </c>
      <c r="C445" s="123"/>
      <c r="D445" s="122">
        <v>1</v>
      </c>
      <c r="E445" s="123" t="s">
        <v>8</v>
      </c>
      <c r="F445" s="122">
        <v>5</v>
      </c>
      <c r="G445" s="122" t="s">
        <v>8</v>
      </c>
      <c r="H445" s="282">
        <v>4</v>
      </c>
      <c r="I445" s="122" t="s">
        <v>8</v>
      </c>
      <c r="J445" s="186">
        <v>1.1299999999999999</v>
      </c>
      <c r="K445" s="122" t="s">
        <v>8</v>
      </c>
      <c r="L445" s="186">
        <v>7</v>
      </c>
      <c r="M445" s="120" t="s">
        <v>9</v>
      </c>
      <c r="N445" s="256">
        <f t="shared" ref="N445:N447" si="60">ROUND(D445*F445*H445*J445*L445,0)</f>
        <v>158</v>
      </c>
      <c r="O445" s="187"/>
      <c r="P445" s="188"/>
      <c r="S445" s="123"/>
    </row>
    <row r="446" spans="1:19" ht="15.95" hidden="1" customHeight="1">
      <c r="A446" s="139"/>
      <c r="B446" s="120" t="s">
        <v>201</v>
      </c>
      <c r="C446" s="123"/>
      <c r="D446" s="122">
        <v>1</v>
      </c>
      <c r="E446" s="123" t="s">
        <v>8</v>
      </c>
      <c r="F446" s="122">
        <v>5</v>
      </c>
      <c r="G446" s="122" t="s">
        <v>8</v>
      </c>
      <c r="H446" s="282">
        <v>4</v>
      </c>
      <c r="I446" s="122" t="s">
        <v>8</v>
      </c>
      <c r="J446" s="186">
        <v>1.1299999999999999</v>
      </c>
      <c r="K446" s="122" t="s">
        <v>8</v>
      </c>
      <c r="L446" s="186">
        <v>4</v>
      </c>
      <c r="M446" s="120" t="s">
        <v>9</v>
      </c>
      <c r="N446" s="256">
        <f t="shared" ref="N446" si="61">ROUND(D446*F446*H446*J446*L446,0)</f>
        <v>90</v>
      </c>
      <c r="O446" s="187"/>
      <c r="P446" s="188"/>
      <c r="S446" s="123"/>
    </row>
    <row r="447" spans="1:19" ht="15.95" hidden="1" customHeight="1">
      <c r="A447" s="139"/>
      <c r="B447" s="120" t="s">
        <v>201</v>
      </c>
      <c r="C447" s="123"/>
      <c r="D447" s="122">
        <v>1</v>
      </c>
      <c r="E447" s="123" t="s">
        <v>8</v>
      </c>
      <c r="F447" s="122">
        <v>8</v>
      </c>
      <c r="G447" s="122" t="s">
        <v>8</v>
      </c>
      <c r="H447" s="282">
        <v>4</v>
      </c>
      <c r="I447" s="122" t="s">
        <v>8</v>
      </c>
      <c r="J447" s="186">
        <v>1.1299999999999999</v>
      </c>
      <c r="K447" s="122" t="s">
        <v>8</v>
      </c>
      <c r="L447" s="186">
        <v>2</v>
      </c>
      <c r="M447" s="120" t="s">
        <v>9</v>
      </c>
      <c r="N447" s="256">
        <f t="shared" si="60"/>
        <v>72</v>
      </c>
      <c r="O447" s="187"/>
      <c r="P447" s="188"/>
      <c r="S447" s="123"/>
    </row>
    <row r="448" spans="1:19" ht="15.95" hidden="1" customHeight="1">
      <c r="A448" s="139"/>
      <c r="B448" s="120" t="s">
        <v>205</v>
      </c>
      <c r="C448" s="123"/>
      <c r="D448" s="122">
        <v>1</v>
      </c>
      <c r="E448" s="123" t="s">
        <v>8</v>
      </c>
      <c r="F448" s="122">
        <v>9</v>
      </c>
      <c r="G448" s="122" t="s">
        <v>8</v>
      </c>
      <c r="H448" s="282">
        <v>6</v>
      </c>
      <c r="I448" s="122" t="s">
        <v>8</v>
      </c>
      <c r="J448" s="186">
        <v>1.1299999999999999</v>
      </c>
      <c r="K448" s="122" t="s">
        <v>8</v>
      </c>
      <c r="L448" s="186">
        <v>7</v>
      </c>
      <c r="M448" s="120" t="s">
        <v>9</v>
      </c>
      <c r="N448" s="256">
        <f t="shared" ref="N448" si="62">ROUND(D448*F448*H448*J448*L448,0)</f>
        <v>427</v>
      </c>
      <c r="O448" s="187"/>
      <c r="P448" s="188"/>
      <c r="S448" s="123"/>
    </row>
    <row r="449" spans="1:19" ht="15.95" hidden="1" customHeight="1">
      <c r="A449" s="139"/>
      <c r="B449" s="122"/>
      <c r="C449" s="120"/>
      <c r="E449" s="126"/>
      <c r="G449" s="119"/>
      <c r="H449" s="191"/>
      <c r="I449" s="166"/>
      <c r="J449" s="125"/>
      <c r="K449" s="119"/>
      <c r="L449" s="181" t="s">
        <v>10</v>
      </c>
      <c r="M449" s="120" t="s">
        <v>9</v>
      </c>
      <c r="N449" s="215"/>
      <c r="O449" s="126"/>
      <c r="P449" s="192"/>
      <c r="Q449" s="184"/>
      <c r="S449" s="120"/>
    </row>
    <row r="450" spans="1:19" ht="15.95" hidden="1" customHeight="1">
      <c r="A450" s="139"/>
      <c r="B450" s="182" t="s">
        <v>37</v>
      </c>
      <c r="C450" s="123"/>
      <c r="E450" s="126"/>
      <c r="G450" s="119"/>
      <c r="H450" s="191"/>
      <c r="I450" s="166"/>
      <c r="J450" s="125"/>
      <c r="K450" s="166"/>
      <c r="L450" s="119"/>
      <c r="M450" s="119"/>
      <c r="N450" s="184"/>
      <c r="O450" s="193"/>
      <c r="P450" s="192"/>
      <c r="Q450" s="184"/>
      <c r="S450" s="123"/>
    </row>
    <row r="451" spans="1:19" ht="15.95" hidden="1" customHeight="1">
      <c r="A451" s="139"/>
      <c r="C451" s="182"/>
      <c r="D451" s="194">
        <f>N443</f>
        <v>0</v>
      </c>
      <c r="E451" s="194"/>
      <c r="F451" s="194"/>
      <c r="G451" s="119" t="s">
        <v>38</v>
      </c>
      <c r="H451" s="283">
        <f>N449</f>
        <v>0</v>
      </c>
      <c r="I451" s="181" t="s">
        <v>9</v>
      </c>
      <c r="J451" s="196">
        <f>D451-H451</f>
        <v>0</v>
      </c>
      <c r="K451" s="196"/>
      <c r="L451" s="197"/>
      <c r="M451" s="119"/>
      <c r="N451" s="198"/>
      <c r="O451" s="126"/>
      <c r="P451" s="192"/>
      <c r="Q451" s="184"/>
      <c r="S451" s="182"/>
    </row>
    <row r="452" spans="1:19" ht="21.75" hidden="1" customHeight="1">
      <c r="A452" s="139"/>
      <c r="B452" s="140"/>
      <c r="C452" s="162">
        <f>J451</f>
        <v>0</v>
      </c>
      <c r="D452" s="163"/>
      <c r="E452" s="162"/>
      <c r="F452" s="164" t="s">
        <v>11</v>
      </c>
      <c r="G452" s="165" t="s">
        <v>12</v>
      </c>
      <c r="H452" s="275">
        <v>1285.6300000000001</v>
      </c>
      <c r="I452" s="166"/>
      <c r="J452" s="166"/>
      <c r="K452" s="166"/>
      <c r="L452" s="167" t="s">
        <v>13</v>
      </c>
      <c r="M452" s="167"/>
      <c r="O452" s="168" t="s">
        <v>14</v>
      </c>
      <c r="P452" s="126">
        <f>ROUND(C452*H452/100,0)</f>
        <v>0</v>
      </c>
      <c r="S452" s="169"/>
    </row>
    <row r="453" spans="1:19" s="4" customFormat="1" ht="15.95" hidden="1" customHeight="1">
      <c r="A453" s="1"/>
      <c r="B453" s="251" t="s">
        <v>156</v>
      </c>
      <c r="C453" s="251"/>
      <c r="D453" s="251"/>
      <c r="E453" s="251"/>
      <c r="F453" s="251"/>
      <c r="G453" s="251"/>
      <c r="H453" s="251"/>
      <c r="I453" s="251"/>
      <c r="J453" s="251"/>
      <c r="K453" s="251"/>
      <c r="L453" s="251"/>
      <c r="M453" s="251"/>
      <c r="N453" s="251"/>
      <c r="O453" s="224"/>
      <c r="P453" s="12"/>
    </row>
    <row r="454" spans="1:19" s="4" customFormat="1" ht="15.95" hidden="1" customHeight="1">
      <c r="A454" s="3"/>
      <c r="B454" s="4" t="s">
        <v>253</v>
      </c>
      <c r="C454" s="226"/>
      <c r="D454" s="146">
        <v>4</v>
      </c>
      <c r="E454" s="145" t="s">
        <v>8</v>
      </c>
      <c r="F454" s="146">
        <v>4</v>
      </c>
      <c r="G454" s="146" t="s">
        <v>8</v>
      </c>
      <c r="H454" s="147">
        <v>18</v>
      </c>
      <c r="I454" s="146" t="s">
        <v>8</v>
      </c>
      <c r="J454" s="148">
        <v>14</v>
      </c>
      <c r="K454" s="146"/>
      <c r="L454" s="148"/>
      <c r="M454" s="4" t="s">
        <v>9</v>
      </c>
      <c r="N454" s="149">
        <f>ROUND(D454*F454*H454*J454,0)</f>
        <v>4032</v>
      </c>
      <c r="O454" s="144"/>
      <c r="P454" s="12"/>
      <c r="S454" s="226"/>
    </row>
    <row r="455" spans="1:19" s="4" customFormat="1" ht="15.95" hidden="1" customHeight="1">
      <c r="A455" s="3"/>
      <c r="B455" s="4" t="s">
        <v>254</v>
      </c>
      <c r="C455" s="226"/>
      <c r="D455" s="146">
        <v>1</v>
      </c>
      <c r="E455" s="145" t="s">
        <v>8</v>
      </c>
      <c r="F455" s="146">
        <v>2</v>
      </c>
      <c r="G455" s="146" t="s">
        <v>8</v>
      </c>
      <c r="H455" s="147">
        <v>13</v>
      </c>
      <c r="I455" s="146" t="s">
        <v>8</v>
      </c>
      <c r="J455" s="148">
        <v>12</v>
      </c>
      <c r="K455" s="146"/>
      <c r="L455" s="148"/>
      <c r="M455" s="4" t="s">
        <v>9</v>
      </c>
      <c r="N455" s="149">
        <f>ROUND(D455*F455*H455*J455,0)</f>
        <v>312</v>
      </c>
      <c r="O455" s="144"/>
      <c r="P455" s="12"/>
      <c r="S455" s="226"/>
    </row>
    <row r="456" spans="1:19" s="4" customFormat="1" ht="15.95" hidden="1" customHeight="1" thickBot="1">
      <c r="A456" s="3"/>
      <c r="B456" s="4" t="s">
        <v>202</v>
      </c>
      <c r="C456" s="226"/>
      <c r="D456" s="146">
        <v>1</v>
      </c>
      <c r="E456" s="145" t="s">
        <v>8</v>
      </c>
      <c r="F456" s="146">
        <v>18</v>
      </c>
      <c r="G456" s="146" t="s">
        <v>8</v>
      </c>
      <c r="H456" s="147">
        <v>8</v>
      </c>
      <c r="I456" s="146" t="s">
        <v>8</v>
      </c>
      <c r="J456" s="148">
        <v>10</v>
      </c>
      <c r="K456" s="146"/>
      <c r="L456" s="148"/>
      <c r="M456" s="4" t="s">
        <v>9</v>
      </c>
      <c r="N456" s="149">
        <f>ROUND(D456*F456*H456*J456,0)</f>
        <v>1440</v>
      </c>
      <c r="O456" s="144"/>
      <c r="P456" s="12"/>
      <c r="S456" s="226"/>
    </row>
    <row r="457" spans="1:19" s="4" customFormat="1" ht="15.95" hidden="1" customHeight="1" thickBot="1">
      <c r="A457" s="9"/>
      <c r="C457" s="10">
        <f>N457</f>
        <v>0</v>
      </c>
      <c r="D457" s="4" t="s">
        <v>120</v>
      </c>
      <c r="E457" s="173"/>
      <c r="F457" s="284">
        <f>C457/112</f>
        <v>0</v>
      </c>
      <c r="G457" s="284"/>
      <c r="H457" s="147"/>
      <c r="I457" s="8"/>
      <c r="J457" s="152"/>
      <c r="K457" s="8"/>
      <c r="L457" s="152" t="s">
        <v>10</v>
      </c>
      <c r="M457" s="9"/>
      <c r="N457" s="174"/>
      <c r="O457" s="155"/>
      <c r="P457" s="12"/>
      <c r="S457" s="10"/>
    </row>
    <row r="458" spans="1:19" s="4" customFormat="1" ht="15.95" hidden="1" customHeight="1">
      <c r="A458" s="3"/>
      <c r="B458" s="225"/>
      <c r="C458" s="272">
        <f>F457</f>
        <v>0</v>
      </c>
      <c r="D458" s="146" t="s">
        <v>157</v>
      </c>
      <c r="E458" s="14"/>
      <c r="F458" s="146"/>
      <c r="G458" s="225" t="s">
        <v>12</v>
      </c>
      <c r="H458" s="8">
        <v>3850</v>
      </c>
      <c r="I458" s="8"/>
      <c r="J458" s="148"/>
      <c r="K458" s="8"/>
      <c r="L458" s="9" t="s">
        <v>64</v>
      </c>
      <c r="M458" s="9"/>
      <c r="N458" s="225"/>
      <c r="O458" s="12" t="s">
        <v>14</v>
      </c>
      <c r="P458" s="12">
        <f>(C458*H458)</f>
        <v>0</v>
      </c>
      <c r="S458" s="14"/>
    </row>
    <row r="459" spans="1:19" s="4" customFormat="1" ht="15.95" hidden="1" customHeight="1">
      <c r="A459" s="3"/>
      <c r="B459" s="285" t="s">
        <v>158</v>
      </c>
      <c r="C459" s="285"/>
      <c r="D459" s="285"/>
      <c r="E459" s="285"/>
      <c r="F459" s="285"/>
      <c r="G459" s="285"/>
      <c r="H459" s="285"/>
      <c r="I459" s="285"/>
      <c r="J459" s="285"/>
      <c r="K459" s="285"/>
      <c r="L459" s="285"/>
      <c r="M459" s="285"/>
      <c r="N459" s="285"/>
      <c r="O459" s="224"/>
      <c r="P459" s="12"/>
    </row>
    <row r="460" spans="1:19" s="4" customFormat="1" ht="15.95" hidden="1" customHeight="1">
      <c r="A460" s="3"/>
      <c r="B460" s="4" t="s">
        <v>255</v>
      </c>
      <c r="C460" s="226"/>
      <c r="D460" s="146">
        <v>4</v>
      </c>
      <c r="E460" s="145" t="s">
        <v>8</v>
      </c>
      <c r="F460" s="146">
        <v>15</v>
      </c>
      <c r="G460" s="146" t="s">
        <v>8</v>
      </c>
      <c r="H460" s="147">
        <v>21</v>
      </c>
      <c r="I460" s="146" t="s">
        <v>8</v>
      </c>
      <c r="J460" s="148">
        <v>2.2400000000000002</v>
      </c>
      <c r="K460" s="146"/>
      <c r="L460" s="148"/>
      <c r="M460" s="4" t="s">
        <v>9</v>
      </c>
      <c r="N460" s="149">
        <f>ROUND(D460*F460*H460*J460,0)</f>
        <v>2822</v>
      </c>
      <c r="O460" s="144"/>
      <c r="P460" s="12"/>
      <c r="S460" s="226"/>
    </row>
    <row r="461" spans="1:19" s="4" customFormat="1" ht="15.95" hidden="1" customHeight="1">
      <c r="A461" s="3"/>
      <c r="B461" s="4" t="s">
        <v>256</v>
      </c>
      <c r="C461" s="226"/>
      <c r="D461" s="146">
        <v>1</v>
      </c>
      <c r="E461" s="145" t="s">
        <v>8</v>
      </c>
      <c r="F461" s="146">
        <v>15</v>
      </c>
      <c r="G461" s="146" t="s">
        <v>8</v>
      </c>
      <c r="H461" s="147">
        <v>21</v>
      </c>
      <c r="I461" s="146" t="s">
        <v>8</v>
      </c>
      <c r="J461" s="148">
        <v>2.2400000000000002</v>
      </c>
      <c r="K461" s="146"/>
      <c r="L461" s="148"/>
      <c r="M461" s="4" t="s">
        <v>9</v>
      </c>
      <c r="N461" s="149">
        <f>ROUND(D461*F461*H461*J461,0)</f>
        <v>706</v>
      </c>
      <c r="O461" s="144"/>
      <c r="P461" s="12"/>
      <c r="S461" s="226"/>
    </row>
    <row r="462" spans="1:19" s="4" customFormat="1" ht="15.95" hidden="1" customHeight="1" thickBot="1">
      <c r="A462" s="3"/>
      <c r="B462" s="4" t="s">
        <v>234</v>
      </c>
      <c r="C462" s="226"/>
      <c r="D462" s="146">
        <v>1</v>
      </c>
      <c r="E462" s="145" t="s">
        <v>8</v>
      </c>
      <c r="F462" s="146">
        <v>5</v>
      </c>
      <c r="G462" s="146" t="s">
        <v>8</v>
      </c>
      <c r="H462" s="147">
        <v>82</v>
      </c>
      <c r="I462" s="146" t="s">
        <v>8</v>
      </c>
      <c r="J462" s="148">
        <v>2.2400000000000002</v>
      </c>
      <c r="K462" s="146"/>
      <c r="L462" s="148"/>
      <c r="M462" s="4" t="s">
        <v>9</v>
      </c>
      <c r="N462" s="149">
        <f>ROUND(D462*F462*H462*J462,0)</f>
        <v>918</v>
      </c>
      <c r="O462" s="144"/>
      <c r="P462" s="12"/>
      <c r="S462" s="226"/>
    </row>
    <row r="463" spans="1:19" s="4" customFormat="1" ht="15.95" hidden="1" customHeight="1" thickBot="1">
      <c r="A463" s="9"/>
      <c r="C463" s="10">
        <f>N463</f>
        <v>0</v>
      </c>
      <c r="D463" s="4" t="s">
        <v>120</v>
      </c>
      <c r="E463" s="173"/>
      <c r="F463" s="286">
        <f>C463/112</f>
        <v>0</v>
      </c>
      <c r="G463" s="286"/>
      <c r="H463" s="147"/>
      <c r="I463" s="8"/>
      <c r="J463" s="152"/>
      <c r="K463" s="8"/>
      <c r="L463" s="152" t="s">
        <v>10</v>
      </c>
      <c r="M463" s="9"/>
      <c r="N463" s="174"/>
      <c r="O463" s="155"/>
      <c r="P463" s="12"/>
      <c r="S463" s="10"/>
    </row>
    <row r="464" spans="1:19" s="4" customFormat="1" ht="15.95" hidden="1" customHeight="1">
      <c r="A464" s="3"/>
      <c r="B464" s="225"/>
      <c r="C464" s="287">
        <f>F463</f>
        <v>0</v>
      </c>
      <c r="D464" s="146" t="s">
        <v>157</v>
      </c>
      <c r="E464" s="14"/>
      <c r="F464" s="146"/>
      <c r="G464" s="225" t="s">
        <v>12</v>
      </c>
      <c r="H464" s="8">
        <v>3570</v>
      </c>
      <c r="I464" s="8"/>
      <c r="J464" s="148"/>
      <c r="K464" s="8"/>
      <c r="L464" s="9" t="s">
        <v>64</v>
      </c>
      <c r="M464" s="9"/>
      <c r="N464" s="225"/>
      <c r="O464" s="12" t="s">
        <v>14</v>
      </c>
      <c r="P464" s="12">
        <f>(C464*H464)</f>
        <v>0</v>
      </c>
      <c r="S464" s="287"/>
    </row>
    <row r="465" spans="1:24" s="4" customFormat="1" ht="15.95" hidden="1" customHeight="1">
      <c r="A465" s="3"/>
      <c r="B465" s="285" t="s">
        <v>159</v>
      </c>
      <c r="C465" s="285"/>
      <c r="D465" s="285"/>
      <c r="E465" s="285"/>
      <c r="F465" s="285"/>
      <c r="G465" s="285"/>
      <c r="H465" s="285"/>
      <c r="I465" s="285"/>
      <c r="J465" s="285"/>
      <c r="K465" s="285"/>
      <c r="L465" s="285"/>
      <c r="M465" s="285"/>
      <c r="N465" s="285"/>
      <c r="O465" s="224"/>
      <c r="P465" s="12"/>
    </row>
    <row r="466" spans="1:24" s="4" customFormat="1" ht="15.95" hidden="1" customHeight="1" thickBot="1">
      <c r="A466" s="3"/>
      <c r="B466" s="4" t="s">
        <v>257</v>
      </c>
      <c r="C466" s="226"/>
      <c r="D466" s="146"/>
      <c r="E466" s="145"/>
      <c r="F466" s="146"/>
      <c r="G466" s="146"/>
      <c r="H466" s="147"/>
      <c r="I466" s="146"/>
      <c r="J466" s="148"/>
      <c r="K466" s="146"/>
      <c r="L466" s="148"/>
      <c r="M466" s="4" t="s">
        <v>9</v>
      </c>
      <c r="N466" s="288">
        <f>C464+C458</f>
        <v>0</v>
      </c>
      <c r="O466" s="144"/>
      <c r="P466" s="12"/>
      <c r="S466" s="226"/>
    </row>
    <row r="467" spans="1:24" s="4" customFormat="1" ht="15.95" hidden="1" customHeight="1" thickBot="1">
      <c r="A467" s="9"/>
      <c r="C467" s="10"/>
      <c r="D467" s="146"/>
      <c r="E467" s="173"/>
      <c r="F467" s="146"/>
      <c r="G467" s="9"/>
      <c r="H467" s="147"/>
      <c r="I467" s="8"/>
      <c r="J467" s="152"/>
      <c r="K467" s="8"/>
      <c r="L467" s="152" t="s">
        <v>10</v>
      </c>
      <c r="M467" s="9"/>
      <c r="N467" s="289">
        <f>SUM(N466)</f>
        <v>0</v>
      </c>
      <c r="O467" s="155"/>
      <c r="P467" s="12"/>
      <c r="S467" s="10"/>
    </row>
    <row r="468" spans="1:24" s="4" customFormat="1" ht="15.95" hidden="1" customHeight="1">
      <c r="A468" s="3"/>
      <c r="B468" s="225"/>
      <c r="C468" s="287">
        <f>N467</f>
        <v>0</v>
      </c>
      <c r="D468" s="146" t="s">
        <v>157</v>
      </c>
      <c r="E468" s="14"/>
      <c r="F468" s="146"/>
      <c r="G468" s="225" t="s">
        <v>12</v>
      </c>
      <c r="H468" s="8">
        <v>186.34</v>
      </c>
      <c r="I468" s="8"/>
      <c r="J468" s="148"/>
      <c r="K468" s="8"/>
      <c r="L468" s="9" t="s">
        <v>64</v>
      </c>
      <c r="M468" s="9"/>
      <c r="N468" s="225"/>
      <c r="O468" s="12" t="s">
        <v>14</v>
      </c>
      <c r="P468" s="12">
        <f>(C468*H468)</f>
        <v>0</v>
      </c>
      <c r="S468" s="287"/>
    </row>
    <row r="469" spans="1:24" ht="63" hidden="1" customHeight="1">
      <c r="A469" s="235"/>
      <c r="B469" s="290" t="s">
        <v>160</v>
      </c>
      <c r="C469" s="290"/>
      <c r="D469" s="291"/>
      <c r="E469" s="290"/>
      <c r="F469" s="291"/>
      <c r="G469" s="290"/>
      <c r="H469" s="291"/>
      <c r="I469" s="290"/>
      <c r="J469" s="291"/>
      <c r="K469" s="290"/>
      <c r="L469" s="290"/>
      <c r="M469" s="290"/>
      <c r="N469" s="290"/>
      <c r="O469" s="290"/>
      <c r="S469" s="120"/>
    </row>
    <row r="470" spans="1:24" ht="15.95" hidden="1" customHeight="1" thickBot="1">
      <c r="A470" s="139"/>
      <c r="B470" s="120" t="s">
        <v>151</v>
      </c>
      <c r="C470" s="236"/>
      <c r="D470" s="122">
        <v>1</v>
      </c>
      <c r="E470" s="123" t="s">
        <v>8</v>
      </c>
      <c r="F470" s="122">
        <v>1</v>
      </c>
      <c r="G470" s="122" t="s">
        <v>8</v>
      </c>
      <c r="H470" s="191">
        <v>82.75</v>
      </c>
      <c r="I470" s="122" t="s">
        <v>8</v>
      </c>
      <c r="J470" s="125">
        <v>29.13</v>
      </c>
      <c r="K470" s="122"/>
      <c r="L470" s="125"/>
      <c r="M470" s="120" t="s">
        <v>9</v>
      </c>
      <c r="N470" s="256">
        <f>ROUND(D470*F470*H470*J470,0)</f>
        <v>2411</v>
      </c>
      <c r="O470" s="141"/>
      <c r="S470" s="236"/>
    </row>
    <row r="471" spans="1:24" ht="15.95" hidden="1" customHeight="1" thickBot="1">
      <c r="E471" s="202"/>
      <c r="G471" s="119"/>
      <c r="H471" s="191"/>
      <c r="I471" s="166"/>
      <c r="J471" s="181"/>
      <c r="K471" s="166"/>
      <c r="L471" s="181" t="s">
        <v>10</v>
      </c>
      <c r="M471" s="119"/>
      <c r="N471" s="231"/>
      <c r="O471" s="187"/>
    </row>
    <row r="472" spans="1:24" ht="15.95" hidden="1" customHeight="1">
      <c r="A472" s="139"/>
      <c r="C472" s="257">
        <f>N471</f>
        <v>0</v>
      </c>
      <c r="D472" s="163" t="s">
        <v>41</v>
      </c>
      <c r="E472" s="258"/>
      <c r="G472" s="165" t="s">
        <v>12</v>
      </c>
      <c r="H472" s="199">
        <v>7607.25</v>
      </c>
      <c r="I472" s="199"/>
      <c r="J472" s="199"/>
      <c r="K472" s="199"/>
      <c r="L472" s="119" t="s">
        <v>74</v>
      </c>
      <c r="M472" s="119"/>
      <c r="O472" s="126" t="s">
        <v>14</v>
      </c>
      <c r="P472" s="126">
        <f>ROUND(C472*H472/100,0)</f>
        <v>0</v>
      </c>
      <c r="Q472" s="184"/>
      <c r="R472" s="184"/>
      <c r="S472" s="257"/>
      <c r="T472" s="184"/>
      <c r="U472" s="184"/>
      <c r="V472" s="184"/>
      <c r="W472" s="184"/>
      <c r="X472" s="184"/>
    </row>
    <row r="473" spans="1:24" ht="17.25" hidden="1" customHeight="1">
      <c r="A473" s="235"/>
      <c r="B473" s="290" t="s">
        <v>161</v>
      </c>
      <c r="C473" s="290"/>
      <c r="D473" s="291"/>
      <c r="E473" s="290"/>
      <c r="F473" s="291"/>
      <c r="G473" s="290"/>
      <c r="H473" s="291"/>
      <c r="I473" s="290"/>
      <c r="J473" s="291"/>
      <c r="K473" s="290"/>
      <c r="L473" s="290"/>
      <c r="M473" s="290"/>
      <c r="N473" s="290"/>
      <c r="O473" s="290"/>
      <c r="S473" s="120"/>
    </row>
    <row r="474" spans="1:24" ht="15.95" hidden="1" customHeight="1" thickBot="1">
      <c r="A474" s="139"/>
      <c r="B474" s="120" t="s">
        <v>151</v>
      </c>
      <c r="C474" s="236"/>
      <c r="D474" s="122">
        <v>1</v>
      </c>
      <c r="E474" s="123" t="s">
        <v>8</v>
      </c>
      <c r="F474" s="122">
        <v>1</v>
      </c>
      <c r="G474" s="122" t="s">
        <v>8</v>
      </c>
      <c r="H474" s="191">
        <v>82.75</v>
      </c>
      <c r="I474" s="122" t="s">
        <v>8</v>
      </c>
      <c r="J474" s="125">
        <v>29.13</v>
      </c>
      <c r="K474" s="122"/>
      <c r="L474" s="125"/>
      <c r="M474" s="120" t="s">
        <v>9</v>
      </c>
      <c r="N474" s="256">
        <f>ROUND(D474*F474*H474*J474,0)</f>
        <v>2411</v>
      </c>
      <c r="O474" s="141"/>
      <c r="S474" s="236"/>
    </row>
    <row r="475" spans="1:24" ht="15.95" hidden="1" customHeight="1" thickBot="1">
      <c r="E475" s="202"/>
      <c r="G475" s="119"/>
      <c r="H475" s="191"/>
      <c r="I475" s="166"/>
      <c r="J475" s="181"/>
      <c r="K475" s="166"/>
      <c r="L475" s="181" t="s">
        <v>10</v>
      </c>
      <c r="M475" s="119"/>
      <c r="N475" s="231"/>
      <c r="O475" s="187"/>
    </row>
    <row r="476" spans="1:24" ht="15.95" hidden="1" customHeight="1">
      <c r="A476" s="139"/>
      <c r="C476" s="257">
        <f>N475</f>
        <v>0</v>
      </c>
      <c r="D476" s="163" t="s">
        <v>41</v>
      </c>
      <c r="E476" s="258"/>
      <c r="G476" s="165" t="s">
        <v>12</v>
      </c>
      <c r="H476" s="199">
        <v>1428.35</v>
      </c>
      <c r="I476" s="199"/>
      <c r="J476" s="199"/>
      <c r="K476" s="199"/>
      <c r="L476" s="119" t="s">
        <v>74</v>
      </c>
      <c r="M476" s="119"/>
      <c r="O476" s="126" t="s">
        <v>14</v>
      </c>
      <c r="P476" s="126">
        <f>ROUND(C476*H476/100,0)</f>
        <v>0</v>
      </c>
      <c r="Q476" s="184"/>
      <c r="R476" s="184"/>
      <c r="S476" s="257"/>
      <c r="T476" s="184"/>
      <c r="U476" s="184"/>
      <c r="V476" s="184"/>
      <c r="W476" s="184"/>
      <c r="X476" s="184"/>
    </row>
    <row r="477" spans="1:24" s="4" customFormat="1" ht="15.95" hidden="1" customHeight="1">
      <c r="A477" s="3"/>
      <c r="B477" s="218" t="s">
        <v>96</v>
      </c>
      <c r="C477" s="218"/>
      <c r="D477" s="218"/>
      <c r="E477" s="218"/>
      <c r="F477" s="218"/>
      <c r="G477" s="218"/>
      <c r="H477" s="218"/>
      <c r="I477" s="218"/>
      <c r="J477" s="218"/>
      <c r="K477" s="218"/>
      <c r="L477" s="218"/>
      <c r="M477" s="218"/>
      <c r="N477" s="218"/>
      <c r="O477" s="12"/>
      <c r="P477" s="227"/>
      <c r="Q477" s="225"/>
    </row>
    <row r="478" spans="1:24" s="4" customFormat="1" ht="15.95" hidden="1" customHeight="1" thickBot="1">
      <c r="A478" s="3"/>
      <c r="B478" s="4" t="s">
        <v>71</v>
      </c>
      <c r="C478" s="226"/>
      <c r="D478" s="146">
        <v>1</v>
      </c>
      <c r="E478" s="145" t="s">
        <v>8</v>
      </c>
      <c r="F478" s="146">
        <v>1</v>
      </c>
      <c r="G478" s="146" t="s">
        <v>8</v>
      </c>
      <c r="H478" s="147">
        <v>210</v>
      </c>
      <c r="I478" s="146" t="s">
        <v>8</v>
      </c>
      <c r="J478" s="213">
        <v>0.75</v>
      </c>
      <c r="K478" s="146" t="s">
        <v>8</v>
      </c>
      <c r="L478" s="148">
        <v>6</v>
      </c>
      <c r="M478" s="4" t="s">
        <v>9</v>
      </c>
      <c r="N478" s="149">
        <f>ROUND(D478*F478*H478*J478*L478,0)</f>
        <v>945</v>
      </c>
      <c r="O478" s="144"/>
      <c r="P478" s="12"/>
      <c r="S478" s="226"/>
    </row>
    <row r="479" spans="1:24" s="4" customFormat="1" ht="15.95" hidden="1" customHeight="1" thickBot="1">
      <c r="A479" s="9"/>
      <c r="C479" s="10"/>
      <c r="D479" s="146"/>
      <c r="E479" s="173"/>
      <c r="F479" s="146"/>
      <c r="G479" s="9"/>
      <c r="H479" s="147"/>
      <c r="I479" s="8"/>
      <c r="J479" s="152"/>
      <c r="K479" s="8"/>
      <c r="L479" s="152" t="s">
        <v>10</v>
      </c>
      <c r="M479" s="9"/>
      <c r="N479" s="174"/>
      <c r="O479" s="155"/>
      <c r="P479" s="12"/>
      <c r="S479" s="10"/>
    </row>
    <row r="480" spans="1:24" s="4" customFormat="1" ht="15.95" hidden="1" customHeight="1">
      <c r="A480" s="3"/>
      <c r="C480" s="222">
        <f>N479</f>
        <v>0</v>
      </c>
      <c r="D480" s="222"/>
      <c r="E480" s="222"/>
      <c r="F480" s="146" t="s">
        <v>11</v>
      </c>
      <c r="G480" s="7" t="s">
        <v>12</v>
      </c>
      <c r="H480" s="175">
        <v>12346.65</v>
      </c>
      <c r="I480" s="175"/>
      <c r="J480" s="175"/>
      <c r="K480" s="175"/>
      <c r="L480" s="157" t="s">
        <v>97</v>
      </c>
      <c r="M480" s="157"/>
      <c r="N480" s="176"/>
      <c r="O480" s="12" t="s">
        <v>14</v>
      </c>
      <c r="P480" s="12">
        <f>ROUND(C480*H480/100,0)</f>
        <v>0</v>
      </c>
      <c r="S480" s="222"/>
    </row>
    <row r="481" spans="1:24" s="4" customFormat="1" ht="33" hidden="1" customHeight="1">
      <c r="A481" s="1"/>
      <c r="B481" s="171" t="s">
        <v>112</v>
      </c>
      <c r="C481" s="171"/>
      <c r="D481" s="171"/>
      <c r="E481" s="171"/>
      <c r="F481" s="171"/>
      <c r="G481" s="171"/>
      <c r="H481" s="171"/>
      <c r="I481" s="171"/>
      <c r="J481" s="171"/>
      <c r="K481" s="171"/>
      <c r="L481" s="171"/>
      <c r="M481" s="171"/>
      <c r="N481" s="171"/>
      <c r="O481" s="252"/>
      <c r="P481" s="12"/>
      <c r="Q481" s="225"/>
      <c r="R481" s="225"/>
      <c r="S481" s="225"/>
      <c r="T481" s="225"/>
      <c r="U481" s="225"/>
      <c r="V481" s="225"/>
      <c r="W481" s="225"/>
      <c r="X481" s="225"/>
    </row>
    <row r="482" spans="1:24" s="4" customFormat="1" ht="15.95" hidden="1" customHeight="1" thickBot="1">
      <c r="A482" s="217"/>
      <c r="B482" s="4" t="s">
        <v>113</v>
      </c>
      <c r="C482" s="145"/>
      <c r="D482" s="146">
        <v>1</v>
      </c>
      <c r="E482" s="145" t="s">
        <v>8</v>
      </c>
      <c r="F482" s="146">
        <v>1</v>
      </c>
      <c r="G482" s="146" t="s">
        <v>8</v>
      </c>
      <c r="H482" s="147">
        <v>10</v>
      </c>
      <c r="I482" s="146" t="s">
        <v>8</v>
      </c>
      <c r="J482" s="148">
        <v>6</v>
      </c>
      <c r="K482" s="146"/>
      <c r="L482" s="148"/>
      <c r="M482" s="4" t="s">
        <v>9</v>
      </c>
      <c r="N482" s="149">
        <f>ROUND(D482*F482*H482*J482,0)</f>
        <v>60</v>
      </c>
      <c r="O482" s="155"/>
      <c r="P482" s="150"/>
      <c r="S482" s="145"/>
    </row>
    <row r="483" spans="1:24" s="4" customFormat="1" ht="15.95" hidden="1" customHeight="1" thickBot="1">
      <c r="A483" s="3"/>
      <c r="C483" s="227"/>
      <c r="D483" s="9"/>
      <c r="E483" s="145"/>
      <c r="F483" s="146"/>
      <c r="G483" s="146"/>
      <c r="H483" s="232"/>
      <c r="I483" s="233"/>
      <c r="J483" s="152"/>
      <c r="K483" s="233"/>
      <c r="L483" s="9" t="s">
        <v>10</v>
      </c>
      <c r="M483" s="233"/>
      <c r="N483" s="174"/>
      <c r="O483" s="12"/>
      <c r="P483" s="12"/>
      <c r="S483" s="227"/>
    </row>
    <row r="484" spans="1:24" s="4" customFormat="1" ht="15.95" hidden="1" customHeight="1">
      <c r="A484" s="3"/>
      <c r="B484" s="225"/>
      <c r="C484" s="2">
        <f>N483</f>
        <v>0</v>
      </c>
      <c r="D484" s="234" t="s">
        <v>41</v>
      </c>
      <c r="E484" s="157"/>
      <c r="F484" s="233"/>
      <c r="G484" s="7" t="s">
        <v>12</v>
      </c>
      <c r="H484" s="175">
        <v>726.72</v>
      </c>
      <c r="I484" s="175"/>
      <c r="J484" s="175"/>
      <c r="K484" s="8"/>
      <c r="L484" s="259" t="s">
        <v>65</v>
      </c>
      <c r="M484" s="259"/>
      <c r="O484" s="12" t="s">
        <v>14</v>
      </c>
      <c r="P484" s="12">
        <f>ROUND(C484*H484,0)</f>
        <v>0</v>
      </c>
      <c r="S484" s="2"/>
    </row>
    <row r="485" spans="1:24" s="4" customFormat="1" ht="54.75" hidden="1" customHeight="1">
      <c r="A485" s="1"/>
      <c r="B485" s="143" t="s">
        <v>241</v>
      </c>
      <c r="C485" s="143"/>
      <c r="D485" s="143"/>
      <c r="E485" s="143"/>
      <c r="F485" s="143"/>
      <c r="G485" s="143"/>
      <c r="H485" s="143"/>
      <c r="I485" s="143"/>
      <c r="J485" s="143"/>
      <c r="K485" s="143"/>
      <c r="L485" s="143"/>
      <c r="M485" s="143"/>
      <c r="N485" s="143"/>
      <c r="O485" s="143"/>
      <c r="P485" s="12"/>
    </row>
    <row r="486" spans="1:24" s="4" customFormat="1" ht="15.95" hidden="1" customHeight="1">
      <c r="A486" s="3"/>
      <c r="B486" s="247" t="s">
        <v>109</v>
      </c>
      <c r="C486" s="226"/>
      <c r="D486" s="146">
        <v>1</v>
      </c>
      <c r="E486" s="145" t="s">
        <v>8</v>
      </c>
      <c r="F486" s="146">
        <v>1</v>
      </c>
      <c r="G486" s="146" t="s">
        <v>8</v>
      </c>
      <c r="H486" s="147">
        <v>4</v>
      </c>
      <c r="I486" s="146" t="s">
        <v>8</v>
      </c>
      <c r="J486" s="148">
        <v>4</v>
      </c>
      <c r="K486" s="4" t="s">
        <v>9</v>
      </c>
      <c r="L486" s="149">
        <f>ROUND(D486*F486*H486*J486,0)</f>
        <v>16</v>
      </c>
      <c r="O486" s="144"/>
      <c r="P486" s="12"/>
      <c r="S486" s="226"/>
    </row>
    <row r="487" spans="1:24" s="4" customFormat="1" ht="15.95" hidden="1" customHeight="1" thickBot="1">
      <c r="A487" s="3"/>
      <c r="B487" s="247" t="s">
        <v>109</v>
      </c>
      <c r="C487" s="226"/>
      <c r="D487" s="146">
        <v>16</v>
      </c>
      <c r="E487" s="145" t="s">
        <v>8</v>
      </c>
      <c r="F487" s="146">
        <v>4</v>
      </c>
      <c r="G487" s="146"/>
      <c r="H487" s="147"/>
      <c r="I487" s="146"/>
      <c r="J487" s="148"/>
      <c r="K487" s="146"/>
      <c r="L487" s="148"/>
      <c r="M487" s="4" t="s">
        <v>9</v>
      </c>
      <c r="N487" s="149">
        <f>ROUND(D487*F487,0)</f>
        <v>64</v>
      </c>
      <c r="O487" s="144"/>
      <c r="P487" s="12"/>
      <c r="S487" s="226"/>
    </row>
    <row r="488" spans="1:24" s="4" customFormat="1" ht="15.95" hidden="1" customHeight="1" thickBot="1">
      <c r="A488" s="3"/>
      <c r="C488" s="145"/>
      <c r="D488" s="151"/>
      <c r="E488" s="145"/>
      <c r="F488" s="146"/>
      <c r="G488" s="146"/>
      <c r="H488" s="147"/>
      <c r="I488" s="146"/>
      <c r="J488" s="148"/>
      <c r="K488" s="146"/>
      <c r="L488" s="152" t="s">
        <v>10</v>
      </c>
      <c r="M488" s="153"/>
      <c r="N488" s="174"/>
      <c r="O488" s="155"/>
      <c r="P488" s="150"/>
      <c r="S488" s="145"/>
    </row>
    <row r="489" spans="1:24" s="4" customFormat="1" ht="15.95" hidden="1" customHeight="1">
      <c r="A489" s="3"/>
      <c r="C489" s="115">
        <f>N488</f>
        <v>0</v>
      </c>
      <c r="D489" s="156"/>
      <c r="E489" s="115"/>
      <c r="F489" s="6" t="s">
        <v>129</v>
      </c>
      <c r="G489" s="7" t="s">
        <v>12</v>
      </c>
      <c r="H489" s="175">
        <v>222</v>
      </c>
      <c r="I489" s="175"/>
      <c r="J489" s="175"/>
      <c r="K489" s="8"/>
      <c r="L489" s="157" t="s">
        <v>103</v>
      </c>
      <c r="M489" s="157"/>
      <c r="N489" s="10"/>
      <c r="O489" s="11" t="s">
        <v>14</v>
      </c>
      <c r="P489" s="12">
        <f>ROUND(C489*H489,0)</f>
        <v>0</v>
      </c>
      <c r="S489" s="14"/>
    </row>
    <row r="490" spans="1:24" s="4" customFormat="1" ht="15.95" hidden="1" customHeight="1">
      <c r="A490" s="3"/>
      <c r="B490" s="264" t="s">
        <v>137</v>
      </c>
      <c r="C490" s="264"/>
      <c r="D490" s="264"/>
      <c r="E490" s="264"/>
      <c r="F490" s="264"/>
      <c r="G490" s="264"/>
      <c r="H490" s="264"/>
      <c r="I490" s="264"/>
      <c r="J490" s="264"/>
      <c r="K490" s="264"/>
      <c r="L490" s="264"/>
      <c r="M490" s="264"/>
      <c r="N490" s="264"/>
      <c r="O490" s="264"/>
      <c r="P490" s="12"/>
    </row>
    <row r="491" spans="1:24" s="4" customFormat="1" ht="15.95" hidden="1" customHeight="1">
      <c r="A491" s="3"/>
      <c r="B491" s="268"/>
      <c r="C491" s="145"/>
      <c r="D491" s="146"/>
      <c r="E491" s="145"/>
      <c r="F491" s="146"/>
      <c r="G491" s="146"/>
      <c r="H491" s="147"/>
      <c r="I491" s="146"/>
      <c r="J491" s="148"/>
      <c r="K491" s="146"/>
      <c r="L491" s="148"/>
      <c r="N491" s="149"/>
      <c r="P491" s="150"/>
      <c r="S491" s="145"/>
    </row>
    <row r="492" spans="1:24" s="4" customFormat="1" ht="15.95" hidden="1" customHeight="1">
      <c r="A492" s="3"/>
      <c r="B492" s="4" t="s">
        <v>244</v>
      </c>
      <c r="C492" s="145"/>
      <c r="D492" s="146">
        <v>1</v>
      </c>
      <c r="E492" s="145" t="s">
        <v>8</v>
      </c>
      <c r="F492" s="146">
        <v>3</v>
      </c>
      <c r="G492" s="146" t="s">
        <v>8</v>
      </c>
      <c r="H492" s="147">
        <v>84.63</v>
      </c>
      <c r="I492" s="146" t="s">
        <v>8</v>
      </c>
      <c r="J492" s="148">
        <v>3</v>
      </c>
      <c r="K492" s="146" t="s">
        <v>8</v>
      </c>
      <c r="L492" s="148">
        <v>0.5</v>
      </c>
      <c r="M492" s="4" t="s">
        <v>9</v>
      </c>
      <c r="N492" s="149">
        <f>ROUND(D492*F492*H492*J492*L492,0)</f>
        <v>381</v>
      </c>
      <c r="P492" s="150"/>
      <c r="S492" s="145"/>
    </row>
    <row r="493" spans="1:24" s="4" customFormat="1" ht="15.95" hidden="1" customHeight="1">
      <c r="A493" s="3"/>
      <c r="B493" s="4" t="s">
        <v>245</v>
      </c>
      <c r="C493" s="145"/>
      <c r="D493" s="146">
        <v>1</v>
      </c>
      <c r="E493" s="145" t="s">
        <v>8</v>
      </c>
      <c r="F493" s="146">
        <v>6</v>
      </c>
      <c r="G493" s="146" t="s">
        <v>8</v>
      </c>
      <c r="H493" s="147">
        <v>18.13</v>
      </c>
      <c r="I493" s="146" t="s">
        <v>8</v>
      </c>
      <c r="J493" s="148">
        <v>3</v>
      </c>
      <c r="K493" s="146" t="s">
        <v>8</v>
      </c>
      <c r="L493" s="148">
        <v>0.5</v>
      </c>
      <c r="M493" s="4" t="s">
        <v>9</v>
      </c>
      <c r="N493" s="149">
        <f>ROUND(D493*F493*H493*J493*L493,0)</f>
        <v>163</v>
      </c>
      <c r="P493" s="150"/>
      <c r="S493" s="145"/>
    </row>
    <row r="494" spans="1:24" s="4" customFormat="1" ht="15.95" hidden="1" customHeight="1">
      <c r="A494" s="3"/>
      <c r="B494" s="4" t="s">
        <v>249</v>
      </c>
      <c r="C494" s="145"/>
      <c r="D494" s="146">
        <v>1</v>
      </c>
      <c r="E494" s="145" t="s">
        <v>8</v>
      </c>
      <c r="F494" s="146">
        <v>1</v>
      </c>
      <c r="G494" s="146" t="s">
        <v>8</v>
      </c>
      <c r="H494" s="147">
        <v>10.130000000000001</v>
      </c>
      <c r="I494" s="146" t="s">
        <v>8</v>
      </c>
      <c r="J494" s="148">
        <v>3</v>
      </c>
      <c r="K494" s="146" t="s">
        <v>8</v>
      </c>
      <c r="L494" s="148">
        <v>0.5</v>
      </c>
      <c r="M494" s="4" t="s">
        <v>9</v>
      </c>
      <c r="N494" s="149">
        <f>ROUND(D494*F494*H494*J494*L494,0)</f>
        <v>15</v>
      </c>
      <c r="P494" s="150"/>
      <c r="S494" s="145"/>
    </row>
    <row r="495" spans="1:24" s="4" customFormat="1" ht="15.95" hidden="1" customHeight="1">
      <c r="A495" s="3"/>
      <c r="B495" s="4" t="s">
        <v>213</v>
      </c>
      <c r="C495" s="145"/>
      <c r="D495" s="146">
        <v>1</v>
      </c>
      <c r="E495" s="145" t="s">
        <v>8</v>
      </c>
      <c r="F495" s="146">
        <v>2</v>
      </c>
      <c r="G495" s="146" t="s">
        <v>8</v>
      </c>
      <c r="H495" s="147">
        <v>4.13</v>
      </c>
      <c r="I495" s="146" t="s">
        <v>8</v>
      </c>
      <c r="J495" s="148">
        <v>3</v>
      </c>
      <c r="K495" s="146" t="s">
        <v>8</v>
      </c>
      <c r="L495" s="148">
        <v>0.5</v>
      </c>
      <c r="M495" s="4" t="s">
        <v>9</v>
      </c>
      <c r="N495" s="149">
        <f>ROUND(D495*F495*H495*J495*L495,0)</f>
        <v>12</v>
      </c>
      <c r="P495" s="150"/>
      <c r="S495" s="145"/>
    </row>
    <row r="496" spans="1:24" s="4" customFormat="1" ht="15.95" hidden="1" customHeight="1">
      <c r="A496" s="3"/>
      <c r="C496" s="145"/>
      <c r="D496" s="151"/>
      <c r="E496" s="145"/>
      <c r="F496" s="146"/>
      <c r="G496" s="146"/>
      <c r="H496" s="147"/>
      <c r="I496" s="146"/>
      <c r="J496" s="148"/>
      <c r="K496" s="146"/>
      <c r="L496" s="152" t="s">
        <v>10</v>
      </c>
      <c r="M496" s="153"/>
      <c r="N496" s="154"/>
      <c r="O496" s="155"/>
      <c r="P496" s="150"/>
      <c r="S496" s="145"/>
    </row>
    <row r="497" spans="1:24" s="4" customFormat="1" ht="15.95" hidden="1" customHeight="1">
      <c r="A497" s="3"/>
      <c r="B497" s="12"/>
      <c r="C497" s="115">
        <f>N496</f>
        <v>0</v>
      </c>
      <c r="D497" s="156"/>
      <c r="E497" s="115"/>
      <c r="F497" s="6" t="s">
        <v>11</v>
      </c>
      <c r="G497" s="7" t="s">
        <v>12</v>
      </c>
      <c r="H497" s="269">
        <v>3327.5</v>
      </c>
      <c r="I497" s="8"/>
      <c r="J497" s="8"/>
      <c r="K497" s="8"/>
      <c r="L497" s="157" t="s">
        <v>13</v>
      </c>
      <c r="M497" s="157"/>
      <c r="N497" s="10"/>
      <c r="O497" s="11" t="s">
        <v>14</v>
      </c>
      <c r="P497" s="12">
        <f>ROUND(C497*H497/100,0)</f>
        <v>0</v>
      </c>
      <c r="S497" s="14"/>
    </row>
    <row r="498" spans="1:24" s="4" customFormat="1" ht="15.95" hidden="1" customHeight="1">
      <c r="A498" s="3"/>
      <c r="B498" s="264" t="s">
        <v>127</v>
      </c>
      <c r="C498" s="264"/>
      <c r="D498" s="264"/>
      <c r="E498" s="264"/>
      <c r="F498" s="264"/>
      <c r="G498" s="264"/>
      <c r="H498" s="264"/>
      <c r="I498" s="264"/>
      <c r="J498" s="264"/>
      <c r="K498" s="264"/>
      <c r="L498" s="264"/>
      <c r="M498" s="264"/>
      <c r="N498" s="264"/>
      <c r="O498" s="264"/>
      <c r="P498" s="12"/>
    </row>
    <row r="499" spans="1:24" ht="15.95" hidden="1" customHeight="1">
      <c r="B499" s="120" t="s">
        <v>262</v>
      </c>
      <c r="C499" s="262"/>
      <c r="E499" s="122"/>
      <c r="H499" s="191"/>
      <c r="I499" s="122"/>
      <c r="J499" s="125"/>
      <c r="K499" s="122"/>
      <c r="L499" s="125"/>
      <c r="M499" s="120" t="s">
        <v>9</v>
      </c>
      <c r="N499" s="239">
        <f>C281</f>
        <v>903</v>
      </c>
      <c r="O499" s="262"/>
      <c r="Q499" s="184"/>
      <c r="R499" s="184"/>
      <c r="S499" s="262"/>
      <c r="T499" s="184"/>
      <c r="U499" s="184"/>
      <c r="V499" s="184"/>
      <c r="W499" s="184"/>
      <c r="X499" s="184"/>
    </row>
    <row r="500" spans="1:24" s="4" customFormat="1" ht="15.95" hidden="1" customHeight="1">
      <c r="A500" s="3"/>
      <c r="C500" s="145"/>
      <c r="D500" s="151"/>
      <c r="E500" s="145"/>
      <c r="F500" s="146"/>
      <c r="G500" s="146"/>
      <c r="H500" s="147"/>
      <c r="I500" s="146"/>
      <c r="J500" s="148"/>
      <c r="K500" s="146"/>
      <c r="L500" s="152" t="s">
        <v>10</v>
      </c>
      <c r="M500" s="153"/>
      <c r="N500" s="154"/>
      <c r="O500" s="155"/>
      <c r="P500" s="150"/>
      <c r="S500" s="145"/>
    </row>
    <row r="501" spans="1:24" s="4" customFormat="1" ht="15.95" hidden="1" customHeight="1">
      <c r="A501" s="3"/>
      <c r="C501" s="115">
        <f>N500</f>
        <v>0</v>
      </c>
      <c r="D501" s="156"/>
      <c r="E501" s="115"/>
      <c r="F501" s="6" t="s">
        <v>41</v>
      </c>
      <c r="G501" s="7" t="s">
        <v>12</v>
      </c>
      <c r="H501" s="175">
        <v>416.63</v>
      </c>
      <c r="I501" s="175"/>
      <c r="J501" s="175"/>
      <c r="K501" s="8"/>
      <c r="L501" s="157" t="s">
        <v>42</v>
      </c>
      <c r="M501" s="157"/>
      <c r="N501" s="10"/>
      <c r="O501" s="11" t="s">
        <v>14</v>
      </c>
      <c r="P501" s="12">
        <f>ROUND(C501*H501/100,0)</f>
        <v>0</v>
      </c>
      <c r="S501" s="14"/>
    </row>
    <row r="502" spans="1:24" s="4" customFormat="1" ht="33.75" hidden="1" customHeight="1">
      <c r="A502" s="170"/>
      <c r="B502" s="143" t="s">
        <v>114</v>
      </c>
      <c r="C502" s="143"/>
      <c r="D502" s="143"/>
      <c r="E502" s="143"/>
      <c r="F502" s="143"/>
      <c r="G502" s="143"/>
      <c r="H502" s="143"/>
      <c r="I502" s="143"/>
      <c r="J502" s="143"/>
      <c r="K502" s="143"/>
      <c r="L502" s="143"/>
      <c r="M502" s="143"/>
      <c r="N502" s="143"/>
      <c r="O502" s="143"/>
      <c r="P502" s="12"/>
      <c r="Q502" s="225"/>
      <c r="R502" s="225"/>
      <c r="S502" s="225"/>
      <c r="T502" s="225"/>
      <c r="U502" s="225"/>
      <c r="V502" s="225"/>
      <c r="W502" s="225"/>
      <c r="X502" s="225"/>
    </row>
    <row r="503" spans="1:24" s="4" customFormat="1" ht="12" hidden="1" customHeight="1">
      <c r="A503" s="3"/>
      <c r="B503" s="4" t="s">
        <v>253</v>
      </c>
      <c r="C503" s="226"/>
      <c r="D503" s="146">
        <v>4</v>
      </c>
      <c r="E503" s="145" t="s">
        <v>8</v>
      </c>
      <c r="F503" s="146">
        <v>4</v>
      </c>
      <c r="G503" s="146" t="s">
        <v>8</v>
      </c>
      <c r="H503" s="147">
        <v>18</v>
      </c>
      <c r="I503" s="146" t="s">
        <v>8</v>
      </c>
      <c r="J503" s="148">
        <v>2.33</v>
      </c>
      <c r="K503" s="146"/>
      <c r="L503" s="148"/>
      <c r="M503" s="4" t="s">
        <v>9</v>
      </c>
      <c r="N503" s="149">
        <f t="shared" ref="N503:N509" si="63">ROUND(D503*F503*H503*J503,0)</f>
        <v>671</v>
      </c>
      <c r="O503" s="144"/>
      <c r="P503" s="12"/>
      <c r="S503" s="226"/>
    </row>
    <row r="504" spans="1:24" s="4" customFormat="1" ht="12" hidden="1" customHeight="1">
      <c r="A504" s="3"/>
      <c r="B504" s="4" t="s">
        <v>254</v>
      </c>
      <c r="C504" s="226"/>
      <c r="D504" s="146">
        <v>1</v>
      </c>
      <c r="E504" s="145" t="s">
        <v>8</v>
      </c>
      <c r="F504" s="146">
        <v>2</v>
      </c>
      <c r="G504" s="146" t="s">
        <v>8</v>
      </c>
      <c r="H504" s="147">
        <v>13</v>
      </c>
      <c r="I504" s="146" t="s">
        <v>8</v>
      </c>
      <c r="J504" s="148">
        <v>2.33</v>
      </c>
      <c r="K504" s="146"/>
      <c r="L504" s="148"/>
      <c r="M504" s="4" t="s">
        <v>9</v>
      </c>
      <c r="N504" s="149">
        <f t="shared" si="63"/>
        <v>61</v>
      </c>
      <c r="O504" s="144"/>
      <c r="P504" s="12"/>
      <c r="S504" s="226"/>
    </row>
    <row r="505" spans="1:24" s="4" customFormat="1" ht="12" hidden="1" customHeight="1">
      <c r="A505" s="3"/>
      <c r="B505" s="4" t="s">
        <v>202</v>
      </c>
      <c r="C505" s="226"/>
      <c r="D505" s="146">
        <v>1</v>
      </c>
      <c r="E505" s="145" t="s">
        <v>8</v>
      </c>
      <c r="F505" s="146">
        <v>18</v>
      </c>
      <c r="G505" s="146" t="s">
        <v>8</v>
      </c>
      <c r="H505" s="147">
        <v>8</v>
      </c>
      <c r="I505" s="146" t="s">
        <v>8</v>
      </c>
      <c r="J505" s="148">
        <v>2.33</v>
      </c>
      <c r="K505" s="146"/>
      <c r="L505" s="148"/>
      <c r="M505" s="4" t="s">
        <v>9</v>
      </c>
      <c r="N505" s="149">
        <f t="shared" si="63"/>
        <v>336</v>
      </c>
      <c r="O505" s="144"/>
      <c r="P505" s="12"/>
      <c r="S505" s="226"/>
    </row>
    <row r="506" spans="1:24" s="4" customFormat="1" ht="12" hidden="1" customHeight="1">
      <c r="A506" s="3"/>
      <c r="B506" s="4" t="s">
        <v>255</v>
      </c>
      <c r="C506" s="226"/>
      <c r="D506" s="146">
        <v>4</v>
      </c>
      <c r="E506" s="145" t="s">
        <v>8</v>
      </c>
      <c r="F506" s="146">
        <v>15</v>
      </c>
      <c r="G506" s="146" t="s">
        <v>8</v>
      </c>
      <c r="H506" s="147">
        <v>21</v>
      </c>
      <c r="I506" s="146" t="s">
        <v>8</v>
      </c>
      <c r="J506" s="148">
        <v>0.66</v>
      </c>
      <c r="K506" s="146"/>
      <c r="L506" s="148"/>
      <c r="M506" s="4" t="s">
        <v>9</v>
      </c>
      <c r="N506" s="149">
        <f t="shared" si="63"/>
        <v>832</v>
      </c>
      <c r="O506" s="144"/>
      <c r="P506" s="12"/>
      <c r="S506" s="226"/>
    </row>
    <row r="507" spans="1:24" s="4" customFormat="1" ht="12" hidden="1" customHeight="1">
      <c r="A507" s="3"/>
      <c r="B507" s="4" t="s">
        <v>256</v>
      </c>
      <c r="C507" s="226"/>
      <c r="D507" s="146">
        <v>1</v>
      </c>
      <c r="E507" s="145" t="s">
        <v>8</v>
      </c>
      <c r="F507" s="146">
        <v>15</v>
      </c>
      <c r="G507" s="146" t="s">
        <v>8</v>
      </c>
      <c r="H507" s="147">
        <v>21</v>
      </c>
      <c r="I507" s="146" t="s">
        <v>8</v>
      </c>
      <c r="J507" s="148">
        <v>0.66</v>
      </c>
      <c r="K507" s="146"/>
      <c r="L507" s="148"/>
      <c r="M507" s="4" t="s">
        <v>9</v>
      </c>
      <c r="N507" s="149">
        <f t="shared" si="63"/>
        <v>208</v>
      </c>
      <c r="O507" s="144"/>
      <c r="P507" s="12"/>
      <c r="S507" s="226"/>
    </row>
    <row r="508" spans="1:24" s="4" customFormat="1" ht="12" hidden="1" customHeight="1">
      <c r="A508" s="3"/>
      <c r="B508" s="4" t="s">
        <v>234</v>
      </c>
      <c r="C508" s="226"/>
      <c r="D508" s="146">
        <v>1</v>
      </c>
      <c r="E508" s="145" t="s">
        <v>8</v>
      </c>
      <c r="F508" s="146">
        <v>5</v>
      </c>
      <c r="G508" s="146" t="s">
        <v>8</v>
      </c>
      <c r="H508" s="147">
        <v>82</v>
      </c>
      <c r="I508" s="146" t="s">
        <v>8</v>
      </c>
      <c r="J508" s="148">
        <v>0.66</v>
      </c>
      <c r="K508" s="146"/>
      <c r="L508" s="148"/>
      <c r="M508" s="4" t="s">
        <v>9</v>
      </c>
      <c r="N508" s="149">
        <f t="shared" si="63"/>
        <v>271</v>
      </c>
      <c r="O508" s="144"/>
      <c r="P508" s="12"/>
      <c r="S508" s="226"/>
    </row>
    <row r="509" spans="1:24" s="4" customFormat="1" ht="12" hidden="1" customHeight="1" thickBot="1">
      <c r="A509" s="3"/>
      <c r="B509" s="4" t="s">
        <v>113</v>
      </c>
      <c r="C509" s="226"/>
      <c r="D509" s="146">
        <v>1</v>
      </c>
      <c r="E509" s="145" t="s">
        <v>8</v>
      </c>
      <c r="F509" s="146">
        <v>2</v>
      </c>
      <c r="G509" s="146" t="s">
        <v>8</v>
      </c>
      <c r="H509" s="147">
        <v>10</v>
      </c>
      <c r="I509" s="146" t="s">
        <v>8</v>
      </c>
      <c r="J509" s="148">
        <v>6</v>
      </c>
      <c r="K509" s="146"/>
      <c r="L509" s="148"/>
      <c r="M509" s="4" t="s">
        <v>9</v>
      </c>
      <c r="N509" s="149">
        <f t="shared" si="63"/>
        <v>120</v>
      </c>
      <c r="O509" s="144"/>
      <c r="P509" s="12"/>
      <c r="S509" s="226"/>
    </row>
    <row r="510" spans="1:24" s="4" customFormat="1" ht="15.95" hidden="1" customHeight="1" thickBot="1">
      <c r="A510" s="3"/>
      <c r="C510" s="227"/>
      <c r="D510" s="9"/>
      <c r="E510" s="145"/>
      <c r="F510" s="146"/>
      <c r="G510" s="146"/>
      <c r="H510" s="232"/>
      <c r="I510" s="233"/>
      <c r="J510" s="152"/>
      <c r="K510" s="233"/>
      <c r="L510" s="9" t="s">
        <v>10</v>
      </c>
      <c r="M510" s="233"/>
      <c r="N510" s="174"/>
      <c r="O510" s="12"/>
      <c r="P510" s="12"/>
      <c r="S510" s="227"/>
    </row>
    <row r="511" spans="1:24" s="4" customFormat="1" ht="15.95" hidden="1" customHeight="1">
      <c r="A511" s="3"/>
      <c r="B511" s="225"/>
      <c r="C511" s="2">
        <f>N510</f>
        <v>0</v>
      </c>
      <c r="D511" s="234" t="s">
        <v>41</v>
      </c>
      <c r="E511" s="157"/>
      <c r="F511" s="233"/>
      <c r="G511" s="7" t="s">
        <v>12</v>
      </c>
      <c r="H511" s="175">
        <v>1270.83</v>
      </c>
      <c r="I511" s="175"/>
      <c r="J511" s="175"/>
      <c r="K511" s="8"/>
      <c r="L511" s="259" t="s">
        <v>74</v>
      </c>
      <c r="M511" s="259"/>
      <c r="O511" s="12" t="s">
        <v>14</v>
      </c>
      <c r="P511" s="12">
        <f>ROUND(C511*H511/100,0)</f>
        <v>0</v>
      </c>
      <c r="S511" s="2"/>
    </row>
    <row r="512" spans="1:24" s="4" customFormat="1" ht="48" hidden="1" customHeight="1">
      <c r="A512" s="170"/>
      <c r="B512" s="223" t="s">
        <v>229</v>
      </c>
      <c r="C512" s="223"/>
      <c r="D512" s="223"/>
      <c r="E512" s="223"/>
      <c r="F512" s="223"/>
      <c r="G512" s="223"/>
      <c r="H512" s="223"/>
      <c r="I512" s="223"/>
      <c r="J512" s="223"/>
      <c r="K512" s="223"/>
      <c r="L512" s="223"/>
      <c r="M512" s="223"/>
      <c r="N512" s="223"/>
      <c r="O512" s="224"/>
      <c r="P512" s="12"/>
    </row>
    <row r="513" spans="1:24" s="4" customFormat="1" ht="15.95" hidden="1" customHeight="1">
      <c r="A513" s="3"/>
      <c r="B513" s="4" t="s">
        <v>235</v>
      </c>
      <c r="C513" s="226"/>
      <c r="D513" s="146">
        <v>1</v>
      </c>
      <c r="E513" s="145" t="s">
        <v>8</v>
      </c>
      <c r="F513" s="146">
        <v>1</v>
      </c>
      <c r="G513" s="146" t="s">
        <v>8</v>
      </c>
      <c r="H513" s="147">
        <v>50</v>
      </c>
      <c r="I513" s="146" t="s">
        <v>8</v>
      </c>
      <c r="J513" s="148">
        <v>10.5</v>
      </c>
      <c r="K513" s="146"/>
      <c r="L513" s="148"/>
      <c r="M513" s="4" t="s">
        <v>9</v>
      </c>
      <c r="N513" s="149">
        <f>ROUND(D513*F513*H513*J513,0)</f>
        <v>525</v>
      </c>
      <c r="O513" s="144"/>
      <c r="P513" s="12"/>
      <c r="S513" s="226"/>
    </row>
    <row r="514" spans="1:24" s="4" customFormat="1" ht="15.95" hidden="1" customHeight="1" thickBot="1">
      <c r="A514" s="3"/>
      <c r="B514" s="4" t="s">
        <v>240</v>
      </c>
      <c r="C514" s="226"/>
      <c r="D514" s="146">
        <v>1</v>
      </c>
      <c r="E514" s="145" t="s">
        <v>8</v>
      </c>
      <c r="F514" s="146">
        <v>1</v>
      </c>
      <c r="G514" s="146" t="s">
        <v>8</v>
      </c>
      <c r="H514" s="147">
        <v>35</v>
      </c>
      <c r="I514" s="146" t="s">
        <v>8</v>
      </c>
      <c r="J514" s="148">
        <v>4</v>
      </c>
      <c r="K514" s="146"/>
      <c r="L514" s="148"/>
      <c r="M514" s="4" t="s">
        <v>9</v>
      </c>
      <c r="N514" s="149">
        <f>ROUND(D514*F514*H514*J514,0)</f>
        <v>140</v>
      </c>
      <c r="O514" s="144"/>
      <c r="P514" s="12"/>
      <c r="S514" s="226"/>
    </row>
    <row r="515" spans="1:24" s="4" customFormat="1" ht="15.95" hidden="1" customHeight="1" thickBot="1">
      <c r="A515" s="9"/>
      <c r="C515" s="10"/>
      <c r="D515" s="146"/>
      <c r="E515" s="173"/>
      <c r="F515" s="146"/>
      <c r="G515" s="9"/>
      <c r="H515" s="147"/>
      <c r="I515" s="8"/>
      <c r="J515" s="152"/>
      <c r="K515" s="8"/>
      <c r="L515" s="152" t="s">
        <v>10</v>
      </c>
      <c r="M515" s="9"/>
      <c r="N515" s="174"/>
      <c r="O515" s="155"/>
      <c r="P515" s="12"/>
      <c r="S515" s="10"/>
    </row>
    <row r="516" spans="1:24" s="4" customFormat="1" ht="15.95" hidden="1" customHeight="1">
      <c r="A516" s="3"/>
      <c r="B516" s="225"/>
      <c r="C516" s="14">
        <f>N515</f>
        <v>0</v>
      </c>
      <c r="D516" s="146" t="s">
        <v>41</v>
      </c>
      <c r="E516" s="14"/>
      <c r="F516" s="146"/>
      <c r="G516" s="225" t="s">
        <v>12</v>
      </c>
      <c r="H516" s="8">
        <v>223.97</v>
      </c>
      <c r="I516" s="8"/>
      <c r="J516" s="148"/>
      <c r="K516" s="8"/>
      <c r="L516" s="9" t="s">
        <v>65</v>
      </c>
      <c r="M516" s="9"/>
      <c r="N516" s="225"/>
      <c r="O516" s="12" t="s">
        <v>14</v>
      </c>
      <c r="P516" s="12">
        <f>(C516*H516)</f>
        <v>0</v>
      </c>
      <c r="S516" s="14"/>
    </row>
    <row r="517" spans="1:24" s="4" customFormat="1" ht="15.95" hidden="1" customHeight="1">
      <c r="A517" s="3"/>
      <c r="C517" s="14"/>
      <c r="D517" s="5"/>
      <c r="E517" s="14"/>
      <c r="F517" s="6"/>
      <c r="G517" s="7"/>
      <c r="H517" s="8"/>
      <c r="I517" s="8"/>
      <c r="J517" s="8"/>
      <c r="K517" s="8"/>
      <c r="L517" s="9"/>
      <c r="M517" s="9"/>
      <c r="N517" s="10"/>
      <c r="O517" s="11"/>
      <c r="P517" s="12"/>
      <c r="S517" s="14"/>
    </row>
    <row r="518" spans="1:24" s="4" customFormat="1" ht="15.95" hidden="1" customHeight="1">
      <c r="A518" s="3"/>
      <c r="C518" s="14"/>
      <c r="D518" s="5"/>
      <c r="E518" s="14"/>
      <c r="F518" s="6"/>
      <c r="G518" s="7"/>
      <c r="H518" s="8"/>
      <c r="I518" s="8"/>
      <c r="J518" s="8"/>
      <c r="K518" s="8"/>
      <c r="L518" s="9"/>
      <c r="M518" s="9"/>
      <c r="N518" s="10"/>
      <c r="O518" s="11"/>
      <c r="P518" s="12"/>
      <c r="S518" s="14"/>
    </row>
    <row r="519" spans="1:24" s="4" customFormat="1" ht="15.95" hidden="1" customHeight="1">
      <c r="A519" s="3"/>
      <c r="C519" s="14"/>
      <c r="D519" s="5"/>
      <c r="E519" s="14"/>
      <c r="F519" s="6"/>
      <c r="G519" s="7"/>
      <c r="H519" s="8"/>
      <c r="I519" s="8"/>
      <c r="J519" s="8"/>
      <c r="K519" s="8"/>
      <c r="L519" s="9"/>
      <c r="M519" s="9"/>
      <c r="N519" s="10"/>
      <c r="O519" s="11"/>
      <c r="P519" s="12"/>
      <c r="S519" s="14"/>
    </row>
    <row r="520" spans="1:24" s="4" customFormat="1" ht="15.95" hidden="1" customHeight="1">
      <c r="A520" s="3"/>
      <c r="C520" s="14"/>
      <c r="D520" s="5"/>
      <c r="E520" s="14"/>
      <c r="F520" s="6"/>
      <c r="G520" s="7"/>
      <c r="H520" s="8"/>
      <c r="I520" s="8"/>
      <c r="J520" s="8"/>
      <c r="K520" s="8"/>
      <c r="L520" s="9"/>
      <c r="M520" s="9"/>
      <c r="N520" s="10"/>
      <c r="O520" s="11"/>
      <c r="P520" s="12"/>
      <c r="S520" s="14"/>
    </row>
    <row r="521" spans="1:24" s="4" customFormat="1" ht="15.95" hidden="1" customHeight="1">
      <c r="A521" s="3"/>
      <c r="C521" s="14"/>
      <c r="D521" s="5"/>
      <c r="E521" s="14"/>
      <c r="F521" s="6"/>
      <c r="G521" s="7"/>
      <c r="H521" s="8"/>
      <c r="I521" s="8"/>
      <c r="J521" s="8"/>
      <c r="K521" s="8"/>
      <c r="L521" s="9"/>
      <c r="M521" s="9"/>
      <c r="N521" s="10"/>
      <c r="O521" s="11"/>
      <c r="P521" s="12"/>
      <c r="S521" s="14"/>
    </row>
    <row r="522" spans="1:24" ht="17.25" hidden="1" customHeight="1">
      <c r="A522" s="235"/>
      <c r="B522" s="290" t="s">
        <v>162</v>
      </c>
      <c r="C522" s="290"/>
      <c r="D522" s="291"/>
      <c r="E522" s="290"/>
      <c r="F522" s="291"/>
      <c r="G522" s="290"/>
      <c r="H522" s="291"/>
      <c r="I522" s="290"/>
      <c r="J522" s="291"/>
      <c r="K522" s="290"/>
      <c r="L522" s="290"/>
      <c r="M522" s="290"/>
      <c r="N522" s="290"/>
      <c r="O522" s="290"/>
      <c r="S522" s="120"/>
    </row>
    <row r="523" spans="1:24" ht="15.95" hidden="1" customHeight="1" thickBot="1">
      <c r="A523" s="139"/>
      <c r="B523" s="120" t="s">
        <v>115</v>
      </c>
      <c r="C523" s="236"/>
      <c r="D523" s="122">
        <v>1</v>
      </c>
      <c r="E523" s="123" t="s">
        <v>8</v>
      </c>
      <c r="F523" s="122">
        <v>4</v>
      </c>
      <c r="H523" s="191"/>
      <c r="I523" s="122"/>
      <c r="J523" s="125"/>
      <c r="K523" s="122"/>
      <c r="L523" s="125"/>
      <c r="M523" s="120" t="s">
        <v>9</v>
      </c>
      <c r="N523" s="256">
        <f>ROUND(D523*F523,0)</f>
        <v>4</v>
      </c>
      <c r="O523" s="141"/>
      <c r="S523" s="236"/>
    </row>
    <row r="524" spans="1:24" ht="15.95" hidden="1" customHeight="1" thickBot="1">
      <c r="E524" s="202"/>
      <c r="G524" s="119"/>
      <c r="H524" s="191"/>
      <c r="I524" s="166"/>
      <c r="J524" s="181"/>
      <c r="K524" s="166"/>
      <c r="L524" s="181" t="s">
        <v>10</v>
      </c>
      <c r="M524" s="119"/>
      <c r="N524" s="231"/>
      <c r="O524" s="187"/>
    </row>
    <row r="525" spans="1:24" ht="15.95" hidden="1" customHeight="1">
      <c r="A525" s="139"/>
      <c r="C525" s="257">
        <f>N524</f>
        <v>0</v>
      </c>
      <c r="D525" s="163" t="s">
        <v>129</v>
      </c>
      <c r="E525" s="258"/>
      <c r="G525" s="165" t="s">
        <v>12</v>
      </c>
      <c r="H525" s="199">
        <v>1428.35</v>
      </c>
      <c r="I525" s="199"/>
      <c r="J525" s="199"/>
      <c r="K525" s="199"/>
      <c r="L525" s="119" t="s">
        <v>103</v>
      </c>
      <c r="M525" s="119"/>
      <c r="O525" s="126" t="s">
        <v>14</v>
      </c>
      <c r="P525" s="126">
        <f>ROUND(C525*H525,0)</f>
        <v>0</v>
      </c>
      <c r="Q525" s="184"/>
      <c r="R525" s="184"/>
      <c r="S525" s="257"/>
      <c r="T525" s="184"/>
      <c r="U525" s="184"/>
      <c r="V525" s="184"/>
      <c r="W525" s="184"/>
      <c r="X525" s="184"/>
    </row>
    <row r="526" spans="1:24" ht="35.25" hidden="1" customHeight="1">
      <c r="A526" s="235"/>
      <c r="B526" s="281" t="s">
        <v>81</v>
      </c>
      <c r="C526" s="281"/>
      <c r="D526" s="281"/>
      <c r="E526" s="281"/>
      <c r="F526" s="281"/>
      <c r="G526" s="281"/>
      <c r="H526" s="281"/>
      <c r="I526" s="281"/>
      <c r="J526" s="281"/>
      <c r="K526" s="281"/>
      <c r="L526" s="281"/>
      <c r="M526" s="281"/>
      <c r="N526" s="281"/>
      <c r="O526" s="281"/>
      <c r="Q526" s="184"/>
      <c r="R526" s="184"/>
      <c r="S526" s="184"/>
      <c r="T526" s="184"/>
      <c r="U526" s="184"/>
      <c r="V526" s="184"/>
      <c r="W526" s="184"/>
      <c r="X526" s="184"/>
    </row>
    <row r="527" spans="1:24" ht="15.95" hidden="1" customHeight="1" thickBot="1">
      <c r="A527" s="158"/>
      <c r="B527" s="120" t="s">
        <v>113</v>
      </c>
      <c r="C527" s="123"/>
      <c r="D527" s="122">
        <v>1</v>
      </c>
      <c r="E527" s="123" t="s">
        <v>8</v>
      </c>
      <c r="F527" s="122">
        <v>2</v>
      </c>
      <c r="G527" s="122" t="s">
        <v>8</v>
      </c>
      <c r="H527" s="191">
        <v>8</v>
      </c>
      <c r="I527" s="122" t="s">
        <v>8</v>
      </c>
      <c r="J527" s="125">
        <v>6</v>
      </c>
      <c r="K527" s="122"/>
      <c r="L527" s="125"/>
      <c r="M527" s="120" t="s">
        <v>9</v>
      </c>
      <c r="N527" s="149">
        <f>ROUND(D527*F527*H527*J527,0)</f>
        <v>96</v>
      </c>
      <c r="O527" s="187"/>
      <c r="P527" s="150"/>
      <c r="S527" s="123"/>
    </row>
    <row r="528" spans="1:24" ht="15.95" hidden="1" customHeight="1" thickBot="1">
      <c r="A528" s="139"/>
      <c r="C528" s="192"/>
      <c r="D528" s="119"/>
      <c r="H528" s="292"/>
      <c r="I528" s="193"/>
      <c r="J528" s="181"/>
      <c r="K528" s="193"/>
      <c r="L528" s="119" t="s">
        <v>10</v>
      </c>
      <c r="M528" s="193"/>
      <c r="N528" s="231"/>
      <c r="O528" s="126" t="s">
        <v>41</v>
      </c>
      <c r="S528" s="192"/>
    </row>
    <row r="529" spans="1:64" ht="15.95" hidden="1" customHeight="1">
      <c r="A529" s="139"/>
      <c r="B529" s="184"/>
      <c r="C529" s="257">
        <f>N528</f>
        <v>0</v>
      </c>
      <c r="D529" s="293" t="s">
        <v>41</v>
      </c>
      <c r="E529" s="167"/>
      <c r="F529" s="193"/>
      <c r="G529" s="165" t="s">
        <v>12</v>
      </c>
      <c r="H529" s="199">
        <v>674.6</v>
      </c>
      <c r="I529" s="199"/>
      <c r="J529" s="199"/>
      <c r="K529" s="166"/>
      <c r="L529" s="294" t="s">
        <v>74</v>
      </c>
      <c r="M529" s="294"/>
      <c r="N529" s="120"/>
      <c r="O529" s="126" t="s">
        <v>14</v>
      </c>
      <c r="P529" s="126">
        <f>ROUND(C529*H529/100,0)</f>
        <v>0</v>
      </c>
      <c r="S529" s="257"/>
    </row>
    <row r="530" spans="1:64" ht="17.25" hidden="1" customHeight="1">
      <c r="A530" s="235"/>
      <c r="B530" s="290" t="s">
        <v>163</v>
      </c>
      <c r="C530" s="290"/>
      <c r="D530" s="291"/>
      <c r="E530" s="290"/>
      <c r="F530" s="291"/>
      <c r="G530" s="290"/>
      <c r="H530" s="291"/>
      <c r="I530" s="290"/>
      <c r="J530" s="291"/>
      <c r="K530" s="290"/>
      <c r="L530" s="290"/>
      <c r="M530" s="290"/>
      <c r="N530" s="290"/>
      <c r="O530" s="290"/>
      <c r="S530" s="120"/>
    </row>
    <row r="531" spans="1:64" ht="15.95" hidden="1" customHeight="1" thickBot="1">
      <c r="A531" s="139"/>
      <c r="B531" s="120" t="s">
        <v>115</v>
      </c>
      <c r="C531" s="236"/>
      <c r="D531" s="122">
        <v>1</v>
      </c>
      <c r="E531" s="123" t="s">
        <v>8</v>
      </c>
      <c r="F531" s="122">
        <v>4</v>
      </c>
      <c r="H531" s="191"/>
      <c r="I531" s="122"/>
      <c r="J531" s="125"/>
      <c r="K531" s="122"/>
      <c r="L531" s="125"/>
      <c r="M531" s="120" t="s">
        <v>9</v>
      </c>
      <c r="N531" s="256">
        <f>ROUND(D531*F531,0)</f>
        <v>4</v>
      </c>
      <c r="O531" s="141"/>
      <c r="S531" s="236"/>
    </row>
    <row r="532" spans="1:64" ht="15.95" hidden="1" customHeight="1" thickBot="1">
      <c r="E532" s="202"/>
      <c r="G532" s="119"/>
      <c r="H532" s="191"/>
      <c r="I532" s="166"/>
      <c r="J532" s="181"/>
      <c r="K532" s="166"/>
      <c r="L532" s="181" t="s">
        <v>10</v>
      </c>
      <c r="M532" s="119"/>
      <c r="N532" s="231"/>
      <c r="O532" s="187"/>
    </row>
    <row r="533" spans="1:64" ht="15.95" hidden="1" customHeight="1">
      <c r="A533" s="139"/>
      <c r="C533" s="257">
        <f>N532</f>
        <v>0</v>
      </c>
      <c r="D533" s="163" t="s">
        <v>129</v>
      </c>
      <c r="E533" s="258"/>
      <c r="G533" s="165" t="s">
        <v>12</v>
      </c>
      <c r="H533" s="199">
        <v>649.83000000000004</v>
      </c>
      <c r="I533" s="199"/>
      <c r="J533" s="199"/>
      <c r="K533" s="199"/>
      <c r="L533" s="119" t="s">
        <v>103</v>
      </c>
      <c r="M533" s="119"/>
      <c r="O533" s="126" t="s">
        <v>14</v>
      </c>
      <c r="P533" s="126">
        <f>ROUND(C533*H533,0)</f>
        <v>0</v>
      </c>
      <c r="Q533" s="184"/>
      <c r="R533" s="184"/>
      <c r="S533" s="257"/>
      <c r="T533" s="184"/>
      <c r="U533" s="184"/>
      <c r="V533" s="184"/>
      <c r="W533" s="184"/>
      <c r="X533" s="184"/>
    </row>
    <row r="534" spans="1:64" ht="21" hidden="1" customHeight="1">
      <c r="A534" s="177"/>
      <c r="B534" s="171" t="s">
        <v>208</v>
      </c>
      <c r="C534" s="171"/>
      <c r="D534" s="171"/>
      <c r="E534" s="171"/>
      <c r="F534" s="171"/>
      <c r="G534" s="171"/>
      <c r="H534" s="171"/>
      <c r="I534" s="171"/>
      <c r="J534" s="171"/>
      <c r="K534" s="171"/>
      <c r="L534" s="171"/>
      <c r="M534" s="171"/>
      <c r="N534" s="171"/>
      <c r="O534" s="200"/>
      <c r="S534" s="120"/>
    </row>
    <row r="535" spans="1:64" ht="15.95" hidden="1" customHeight="1" thickBot="1">
      <c r="A535" s="139"/>
      <c r="B535" s="204" t="s">
        <v>209</v>
      </c>
      <c r="C535" s="204"/>
      <c r="D535" s="122" t="s">
        <v>8</v>
      </c>
      <c r="E535" s="205">
        <v>5.5</v>
      </c>
      <c r="F535" s="206"/>
      <c r="G535" s="119"/>
      <c r="H535" s="203"/>
      <c r="I535" s="166"/>
      <c r="J535" s="181"/>
      <c r="K535" s="166"/>
      <c r="L535" s="119"/>
      <c r="M535" s="119"/>
      <c r="O535" s="126"/>
      <c r="S535" s="120"/>
    </row>
    <row r="536" spans="1:64" ht="15.95" hidden="1" customHeight="1">
      <c r="A536" s="139"/>
      <c r="E536" s="207">
        <v>112</v>
      </c>
      <c r="F536" s="208"/>
      <c r="G536" s="119"/>
      <c r="H536" s="203"/>
      <c r="I536" s="166"/>
      <c r="J536" s="125"/>
      <c r="K536" s="166"/>
      <c r="L536" s="119"/>
      <c r="M536" s="119"/>
      <c r="O536" s="126"/>
    </row>
    <row r="537" spans="1:64" ht="15.95" hidden="1" customHeight="1" thickBot="1">
      <c r="A537" s="139"/>
      <c r="C537" s="209" t="e">
        <f>#REF!</f>
        <v>#REF!</v>
      </c>
      <c r="D537" s="122" t="s">
        <v>8</v>
      </c>
      <c r="E537" s="205">
        <v>5.5</v>
      </c>
      <c r="F537" s="206"/>
      <c r="G537" s="122" t="s">
        <v>9</v>
      </c>
      <c r="H537" s="210" t="e">
        <f>C537*E537/E538</f>
        <v>#REF!</v>
      </c>
      <c r="I537" s="210"/>
      <c r="J537" s="125" t="s">
        <v>63</v>
      </c>
      <c r="K537" s="166"/>
      <c r="L537" s="119"/>
      <c r="M537" s="119"/>
      <c r="O537" s="126"/>
      <c r="S537" s="209"/>
    </row>
    <row r="538" spans="1:64" ht="15.95" hidden="1" customHeight="1" thickBot="1">
      <c r="A538" s="139"/>
      <c r="E538" s="207">
        <v>112</v>
      </c>
      <c r="F538" s="208"/>
      <c r="G538" s="119"/>
      <c r="H538" s="191"/>
      <c r="I538" s="166"/>
      <c r="J538" s="125"/>
      <c r="K538" s="166"/>
      <c r="L538" s="119"/>
      <c r="M538" s="119"/>
      <c r="O538" s="126"/>
    </row>
    <row r="539" spans="1:64" ht="15.95" hidden="1" customHeight="1" thickBot="1">
      <c r="A539" s="139"/>
      <c r="E539" s="295"/>
      <c r="F539" s="295"/>
      <c r="H539" s="203"/>
      <c r="I539" s="166"/>
      <c r="J539" s="125"/>
      <c r="K539" s="166"/>
      <c r="L539" s="119"/>
      <c r="M539" s="119"/>
      <c r="N539" s="296"/>
      <c r="O539" s="126"/>
    </row>
    <row r="540" spans="1:64" ht="15.95" hidden="1" customHeight="1">
      <c r="A540" s="139"/>
      <c r="C540" s="211">
        <f>N539</f>
        <v>0</v>
      </c>
      <c r="D540" s="122" t="s">
        <v>63</v>
      </c>
      <c r="E540" s="169"/>
      <c r="G540" s="165" t="s">
        <v>12</v>
      </c>
      <c r="H540" s="199">
        <v>151.25</v>
      </c>
      <c r="I540" s="199"/>
      <c r="J540" s="199"/>
      <c r="K540" s="199"/>
      <c r="L540" s="167" t="s">
        <v>64</v>
      </c>
      <c r="M540" s="167"/>
      <c r="O540" s="126" t="s">
        <v>14</v>
      </c>
      <c r="P540" s="126">
        <f>(C540*H540)</f>
        <v>0</v>
      </c>
      <c r="S540" s="211"/>
    </row>
    <row r="541" spans="1:64" ht="15.95" hidden="1" customHeight="1">
      <c r="A541" s="139"/>
      <c r="B541" s="274" t="s">
        <v>7</v>
      </c>
      <c r="C541" s="274"/>
      <c r="D541" s="274"/>
      <c r="E541" s="274"/>
      <c r="F541" s="274"/>
      <c r="G541" s="274"/>
      <c r="H541" s="274"/>
      <c r="I541" s="274"/>
      <c r="J541" s="274"/>
      <c r="K541" s="274"/>
      <c r="L541" s="274"/>
      <c r="M541" s="274"/>
      <c r="N541" s="274"/>
      <c r="O541" s="274"/>
      <c r="S541" s="120"/>
    </row>
    <row r="542" spans="1:64" ht="15.95" hidden="1" customHeight="1">
      <c r="A542" s="139"/>
      <c r="B542" s="238" t="s">
        <v>151</v>
      </c>
      <c r="C542" s="236"/>
      <c r="D542" s="122">
        <v>1</v>
      </c>
      <c r="E542" s="123" t="s">
        <v>8</v>
      </c>
      <c r="F542" s="122">
        <v>1</v>
      </c>
      <c r="G542" s="122" t="s">
        <v>8</v>
      </c>
      <c r="H542" s="191">
        <v>45.25</v>
      </c>
      <c r="I542" s="122" t="s">
        <v>8</v>
      </c>
      <c r="J542" s="125">
        <v>25.25</v>
      </c>
      <c r="K542" s="122" t="s">
        <v>8</v>
      </c>
      <c r="L542" s="125">
        <v>0.42</v>
      </c>
      <c r="M542" s="120" t="s">
        <v>9</v>
      </c>
      <c r="N542" s="256">
        <f t="shared" ref="N542:N545" si="64">ROUND(D542*F542*H542*J542*L542,0)</f>
        <v>480</v>
      </c>
      <c r="O542" s="141"/>
      <c r="R542" s="142"/>
      <c r="S542" s="236"/>
      <c r="T542" s="142"/>
      <c r="U542" s="142"/>
      <c r="V542" s="142"/>
      <c r="W542" s="142"/>
      <c r="X542" s="142"/>
      <c r="Y542" s="142"/>
      <c r="Z542" s="142"/>
      <c r="AA542" s="142"/>
      <c r="AB542" s="142"/>
      <c r="AC542" s="142"/>
      <c r="AD542" s="142"/>
      <c r="AE542" s="142"/>
      <c r="AF542" s="142"/>
      <c r="AG542" s="142"/>
      <c r="AH542" s="142"/>
      <c r="AI542" s="142"/>
      <c r="AJ542" s="142"/>
      <c r="AK542" s="142"/>
      <c r="AL542" s="142"/>
      <c r="AM542" s="142"/>
      <c r="AN542" s="142"/>
      <c r="AO542" s="142"/>
      <c r="AP542" s="142"/>
      <c r="AQ542" s="142"/>
      <c r="AR542" s="142"/>
      <c r="AS542" s="142"/>
      <c r="AT542" s="142"/>
      <c r="AU542" s="142"/>
      <c r="AV542" s="142"/>
      <c r="AW542" s="142"/>
      <c r="AX542" s="142"/>
      <c r="AY542" s="142"/>
      <c r="AZ542" s="142"/>
      <c r="BA542" s="142"/>
      <c r="BB542" s="142"/>
      <c r="BC542" s="142"/>
      <c r="BD542" s="142"/>
      <c r="BE542" s="142"/>
      <c r="BF542" s="142"/>
      <c r="BG542" s="142"/>
      <c r="BH542" s="142"/>
      <c r="BI542" s="142"/>
      <c r="BJ542" s="142"/>
      <c r="BK542" s="142"/>
      <c r="BL542" s="142"/>
    </row>
    <row r="543" spans="1:64" ht="15.95" hidden="1" customHeight="1">
      <c r="A543" s="139"/>
      <c r="B543" s="238" t="s">
        <v>45</v>
      </c>
      <c r="C543" s="236"/>
      <c r="D543" s="122">
        <v>1</v>
      </c>
      <c r="E543" s="123" t="s">
        <v>8</v>
      </c>
      <c r="F543" s="122">
        <v>1</v>
      </c>
      <c r="G543" s="122" t="s">
        <v>8</v>
      </c>
      <c r="H543" s="191">
        <v>45.25</v>
      </c>
      <c r="I543" s="122" t="s">
        <v>8</v>
      </c>
      <c r="J543" s="125">
        <v>0.75</v>
      </c>
      <c r="K543" s="122" t="s">
        <v>8</v>
      </c>
      <c r="L543" s="125">
        <v>1.5</v>
      </c>
      <c r="M543" s="120" t="s">
        <v>9</v>
      </c>
      <c r="N543" s="256">
        <f t="shared" si="64"/>
        <v>51</v>
      </c>
      <c r="O543" s="141"/>
      <c r="S543" s="236"/>
    </row>
    <row r="544" spans="1:64" ht="15.95" hidden="1" customHeight="1">
      <c r="A544" s="139"/>
      <c r="B544" s="120" t="s">
        <v>152</v>
      </c>
      <c r="C544" s="236"/>
      <c r="D544" s="122">
        <v>1</v>
      </c>
      <c r="E544" s="123" t="s">
        <v>8</v>
      </c>
      <c r="F544" s="122">
        <v>1</v>
      </c>
      <c r="G544" s="122" t="s">
        <v>8</v>
      </c>
      <c r="H544" s="191">
        <v>42.25</v>
      </c>
      <c r="I544" s="122" t="s">
        <v>8</v>
      </c>
      <c r="J544" s="125">
        <v>0.75</v>
      </c>
      <c r="K544" s="122" t="s">
        <v>8</v>
      </c>
      <c r="L544" s="125">
        <v>1</v>
      </c>
      <c r="M544" s="120" t="s">
        <v>9</v>
      </c>
      <c r="N544" s="256">
        <f t="shared" si="64"/>
        <v>32</v>
      </c>
      <c r="O544" s="141"/>
      <c r="S544" s="236"/>
    </row>
    <row r="545" spans="1:19" ht="15.95" hidden="1" customHeight="1">
      <c r="A545" s="139"/>
      <c r="B545" s="120" t="s">
        <v>152</v>
      </c>
      <c r="C545" s="236"/>
      <c r="D545" s="122">
        <v>1</v>
      </c>
      <c r="E545" s="123" t="s">
        <v>8</v>
      </c>
      <c r="F545" s="122">
        <v>2</v>
      </c>
      <c r="G545" s="122" t="s">
        <v>8</v>
      </c>
      <c r="H545" s="191">
        <v>6</v>
      </c>
      <c r="I545" s="122" t="s">
        <v>8</v>
      </c>
      <c r="J545" s="125">
        <v>0.75</v>
      </c>
      <c r="K545" s="122" t="s">
        <v>8</v>
      </c>
      <c r="L545" s="125">
        <v>1</v>
      </c>
      <c r="M545" s="120" t="s">
        <v>9</v>
      </c>
      <c r="N545" s="256">
        <f t="shared" si="64"/>
        <v>9</v>
      </c>
      <c r="O545" s="141"/>
      <c r="S545" s="236"/>
    </row>
    <row r="546" spans="1:19" ht="15.95" hidden="1" customHeight="1">
      <c r="A546" s="139"/>
      <c r="B546" s="120" t="s">
        <v>109</v>
      </c>
      <c r="C546" s="236"/>
      <c r="D546" s="122">
        <v>1</v>
      </c>
      <c r="E546" s="123" t="s">
        <v>8</v>
      </c>
      <c r="F546" s="122">
        <v>2</v>
      </c>
      <c r="G546" s="122" t="s">
        <v>8</v>
      </c>
      <c r="H546" s="191">
        <v>1.5</v>
      </c>
      <c r="I546" s="122" t="s">
        <v>8</v>
      </c>
      <c r="J546" s="125">
        <v>1.5</v>
      </c>
      <c r="K546" s="122" t="s">
        <v>8</v>
      </c>
      <c r="L546" s="125">
        <v>7</v>
      </c>
      <c r="M546" s="120" t="s">
        <v>9</v>
      </c>
      <c r="N546" s="256">
        <f t="shared" ref="N546" si="65">ROUND(D546*F546*H546*J546*L546,0)</f>
        <v>32</v>
      </c>
      <c r="O546" s="141"/>
      <c r="S546" s="236"/>
    </row>
    <row r="547" spans="1:19" ht="21" hidden="1" customHeight="1">
      <c r="A547" s="139"/>
      <c r="C547" s="123"/>
      <c r="D547" s="214"/>
      <c r="H547" s="191"/>
      <c r="I547" s="122"/>
      <c r="J547" s="125"/>
      <c r="K547" s="122"/>
      <c r="L547" s="181" t="s">
        <v>10</v>
      </c>
      <c r="M547" s="197"/>
      <c r="N547" s="215"/>
      <c r="O547" s="187"/>
      <c r="P547" s="150"/>
      <c r="S547" s="123"/>
    </row>
    <row r="548" spans="1:19" ht="21.75" hidden="1" customHeight="1">
      <c r="A548" s="139"/>
      <c r="B548" s="140"/>
      <c r="C548" s="162">
        <f>N547</f>
        <v>0</v>
      </c>
      <c r="D548" s="162"/>
      <c r="E548" s="162"/>
      <c r="F548" s="164" t="s">
        <v>11</v>
      </c>
      <c r="G548" s="165" t="s">
        <v>12</v>
      </c>
      <c r="H548" s="275">
        <v>3327.5</v>
      </c>
      <c r="I548" s="166"/>
      <c r="J548" s="166"/>
      <c r="K548" s="166"/>
      <c r="L548" s="167" t="s">
        <v>13</v>
      </c>
      <c r="M548" s="167"/>
      <c r="O548" s="168" t="s">
        <v>14</v>
      </c>
      <c r="P548" s="126">
        <f>ROUND(C548*H548/100,0)</f>
        <v>0</v>
      </c>
      <c r="S548" s="169"/>
    </row>
    <row r="549" spans="1:19" s="4" customFormat="1" ht="15.95" hidden="1" customHeight="1">
      <c r="A549" s="3"/>
      <c r="B549" s="218" t="s">
        <v>215</v>
      </c>
      <c r="C549" s="218"/>
      <c r="D549" s="218"/>
      <c r="E549" s="218"/>
      <c r="F549" s="218"/>
      <c r="G549" s="218"/>
      <c r="H549" s="218"/>
      <c r="I549" s="218"/>
      <c r="J549" s="218"/>
      <c r="K549" s="218"/>
      <c r="L549" s="218"/>
      <c r="M549" s="218"/>
      <c r="N549" s="218"/>
      <c r="O549" s="12"/>
      <c r="P549" s="227"/>
      <c r="Q549" s="225"/>
    </row>
    <row r="550" spans="1:19" s="4" customFormat="1" ht="15.95" hidden="1" customHeight="1">
      <c r="A550" s="3"/>
      <c r="B550" s="200" t="s">
        <v>216</v>
      </c>
      <c r="C550" s="200"/>
      <c r="D550" s="200"/>
      <c r="E550" s="200"/>
      <c r="F550" s="200"/>
      <c r="G550" s="200"/>
      <c r="H550" s="200"/>
      <c r="I550" s="200"/>
      <c r="J550" s="200"/>
      <c r="K550" s="200"/>
      <c r="L550" s="200"/>
      <c r="M550" s="200"/>
      <c r="N550" s="200"/>
      <c r="O550" s="12"/>
      <c r="P550" s="227"/>
      <c r="Q550" s="225"/>
    </row>
    <row r="551" spans="1:19" s="4" customFormat="1" ht="15.95" hidden="1" customHeight="1">
      <c r="A551" s="3"/>
      <c r="B551" s="4" t="s">
        <v>217</v>
      </c>
      <c r="C551" s="226"/>
      <c r="D551" s="146">
        <v>1</v>
      </c>
      <c r="E551" s="145" t="s">
        <v>8</v>
      </c>
      <c r="F551" s="146">
        <v>2</v>
      </c>
      <c r="G551" s="146" t="s">
        <v>8</v>
      </c>
      <c r="H551" s="228">
        <v>10.5</v>
      </c>
      <c r="I551" s="213" t="s">
        <v>8</v>
      </c>
      <c r="J551" s="213">
        <v>0.75</v>
      </c>
      <c r="K551" s="146" t="s">
        <v>8</v>
      </c>
      <c r="L551" s="148">
        <v>7</v>
      </c>
      <c r="M551" s="4" t="s">
        <v>9</v>
      </c>
      <c r="N551" s="149">
        <f t="shared" ref="N551" si="66">ROUND(D551*F551*H551*J551*L551,0)</f>
        <v>110</v>
      </c>
      <c r="O551" s="144"/>
      <c r="P551" s="12"/>
      <c r="S551" s="226"/>
    </row>
    <row r="552" spans="1:19" s="4" customFormat="1" ht="15.95" hidden="1" customHeight="1" thickBot="1">
      <c r="A552" s="3"/>
      <c r="B552" s="4" t="s">
        <v>212</v>
      </c>
      <c r="C552" s="226"/>
      <c r="D552" s="146">
        <v>1</v>
      </c>
      <c r="E552" s="145" t="s">
        <v>8</v>
      </c>
      <c r="F552" s="146">
        <v>2</v>
      </c>
      <c r="G552" s="146" t="s">
        <v>8</v>
      </c>
      <c r="H552" s="230">
        <v>6</v>
      </c>
      <c r="I552" s="146" t="s">
        <v>8</v>
      </c>
      <c r="J552" s="213">
        <v>0.75</v>
      </c>
      <c r="K552" s="146" t="s">
        <v>8</v>
      </c>
      <c r="L552" s="148">
        <v>7</v>
      </c>
      <c r="M552" s="4" t="s">
        <v>9</v>
      </c>
      <c r="N552" s="149">
        <f t="shared" ref="N552" si="67">ROUND(D552*F552*H552*J552*L552,0)</f>
        <v>63</v>
      </c>
      <c r="O552" s="144"/>
      <c r="P552" s="12"/>
      <c r="S552" s="226"/>
    </row>
    <row r="553" spans="1:19" s="4" customFormat="1" ht="15.95" hidden="1" customHeight="1" thickBot="1">
      <c r="A553" s="9"/>
      <c r="C553" s="10"/>
      <c r="D553" s="146"/>
      <c r="E553" s="173"/>
      <c r="F553" s="146"/>
      <c r="G553" s="9"/>
      <c r="H553" s="230"/>
      <c r="I553" s="8"/>
      <c r="J553" s="152"/>
      <c r="K553" s="8"/>
      <c r="L553" s="152" t="s">
        <v>10</v>
      </c>
      <c r="M553" s="9"/>
      <c r="N553" s="174"/>
      <c r="O553" s="155"/>
      <c r="P553" s="12"/>
      <c r="S553" s="10"/>
    </row>
    <row r="554" spans="1:19" ht="15.95" hidden="1" customHeight="1">
      <c r="A554" s="139"/>
      <c r="B554" s="182" t="s">
        <v>29</v>
      </c>
      <c r="C554" s="123"/>
      <c r="E554" s="126"/>
      <c r="G554" s="119"/>
      <c r="H554" s="191"/>
      <c r="I554" s="166"/>
      <c r="J554" s="125"/>
      <c r="K554" s="119"/>
      <c r="L554" s="125"/>
      <c r="M554" s="184"/>
      <c r="N554" s="184"/>
      <c r="O554" s="126"/>
      <c r="Q554" s="184"/>
      <c r="S554" s="123"/>
    </row>
    <row r="555" spans="1:19" ht="15.95" hidden="1" customHeight="1">
      <c r="A555" s="139"/>
      <c r="B555" s="120" t="s">
        <v>214</v>
      </c>
      <c r="C555" s="123"/>
      <c r="D555" s="122">
        <v>1</v>
      </c>
      <c r="E555" s="123" t="s">
        <v>8</v>
      </c>
      <c r="F555" s="122">
        <v>1</v>
      </c>
      <c r="G555" s="122" t="s">
        <v>8</v>
      </c>
      <c r="H555" s="185">
        <v>3</v>
      </c>
      <c r="I555" s="122" t="s">
        <v>8</v>
      </c>
      <c r="J555" s="186">
        <v>0.75</v>
      </c>
      <c r="K555" s="146" t="s">
        <v>8</v>
      </c>
      <c r="L555" s="148">
        <v>7</v>
      </c>
      <c r="M555" s="4" t="s">
        <v>9</v>
      </c>
      <c r="N555" s="149">
        <f t="shared" ref="N555:N556" si="68">ROUND(D555*F555*H555*J555*L555,0)</f>
        <v>16</v>
      </c>
      <c r="O555" s="187"/>
      <c r="P555" s="188"/>
      <c r="S555" s="123"/>
    </row>
    <row r="556" spans="1:19" ht="15.95" hidden="1" customHeight="1" thickBot="1">
      <c r="A556" s="139"/>
      <c r="B556" s="120" t="s">
        <v>218</v>
      </c>
      <c r="C556" s="123"/>
      <c r="D556" s="122">
        <v>1</v>
      </c>
      <c r="E556" s="123" t="s">
        <v>8</v>
      </c>
      <c r="F556" s="122">
        <v>1</v>
      </c>
      <c r="G556" s="122" t="s">
        <v>8</v>
      </c>
      <c r="H556" s="185">
        <v>6</v>
      </c>
      <c r="I556" s="122" t="s">
        <v>8</v>
      </c>
      <c r="J556" s="186">
        <v>0.75</v>
      </c>
      <c r="K556" s="146" t="s">
        <v>8</v>
      </c>
      <c r="L556" s="148">
        <v>4</v>
      </c>
      <c r="M556" s="4" t="s">
        <v>9</v>
      </c>
      <c r="N556" s="149">
        <f t="shared" si="68"/>
        <v>18</v>
      </c>
      <c r="O556" s="187"/>
      <c r="P556" s="188"/>
      <c r="S556" s="123"/>
    </row>
    <row r="557" spans="1:19" ht="15.95" hidden="1" customHeight="1" thickBot="1">
      <c r="A557" s="139"/>
      <c r="B557" s="122"/>
      <c r="C557" s="120"/>
      <c r="E557" s="126"/>
      <c r="G557" s="119"/>
      <c r="H557" s="191"/>
      <c r="I557" s="166"/>
      <c r="J557" s="125"/>
      <c r="K557" s="119"/>
      <c r="L557" s="181" t="s">
        <v>10</v>
      </c>
      <c r="M557" s="120" t="s">
        <v>9</v>
      </c>
      <c r="N557" s="231"/>
      <c r="O557" s="126"/>
      <c r="P557" s="192"/>
      <c r="Q557" s="184"/>
      <c r="S557" s="120"/>
    </row>
    <row r="558" spans="1:19" ht="15.95" hidden="1" customHeight="1">
      <c r="A558" s="139"/>
      <c r="B558" s="182" t="s">
        <v>37</v>
      </c>
      <c r="C558" s="123"/>
      <c r="E558" s="126"/>
      <c r="G558" s="119"/>
      <c r="H558" s="191"/>
      <c r="I558" s="166"/>
      <c r="J558" s="125"/>
      <c r="K558" s="166"/>
      <c r="L558" s="119"/>
      <c r="M558" s="119"/>
      <c r="N558" s="184"/>
      <c r="O558" s="193"/>
      <c r="P558" s="192"/>
      <c r="Q558" s="184"/>
      <c r="S558" s="123"/>
    </row>
    <row r="559" spans="1:19" ht="15.95" hidden="1" customHeight="1">
      <c r="A559" s="139"/>
      <c r="C559" s="182"/>
      <c r="D559" s="194">
        <f>N553</f>
        <v>0</v>
      </c>
      <c r="E559" s="194"/>
      <c r="F559" s="194"/>
      <c r="G559" s="119" t="s">
        <v>38</v>
      </c>
      <c r="H559" s="195">
        <f>N557</f>
        <v>0</v>
      </c>
      <c r="I559" s="181" t="s">
        <v>9</v>
      </c>
      <c r="J559" s="196">
        <f>D559-H559</f>
        <v>0</v>
      </c>
      <c r="K559" s="196"/>
      <c r="L559" s="197"/>
      <c r="M559" s="119"/>
      <c r="N559" s="198"/>
      <c r="O559" s="126"/>
      <c r="P559" s="192"/>
      <c r="Q559" s="184"/>
      <c r="S559" s="182"/>
    </row>
    <row r="560" spans="1:19" s="4" customFormat="1" ht="15.95" hidden="1" customHeight="1">
      <c r="A560" s="3"/>
      <c r="C560" s="115">
        <f>J559</f>
        <v>0</v>
      </c>
      <c r="D560" s="115"/>
      <c r="E560" s="115"/>
      <c r="F560" s="146" t="s">
        <v>11</v>
      </c>
      <c r="G560" s="7" t="s">
        <v>12</v>
      </c>
      <c r="H560" s="175">
        <v>13112.99</v>
      </c>
      <c r="I560" s="175"/>
      <c r="J560" s="175"/>
      <c r="K560" s="175"/>
      <c r="L560" s="157" t="s">
        <v>97</v>
      </c>
      <c r="M560" s="157"/>
      <c r="N560" s="176"/>
      <c r="O560" s="12" t="s">
        <v>14</v>
      </c>
      <c r="P560" s="12">
        <f>ROUND(C560*H560/100,0)</f>
        <v>0</v>
      </c>
      <c r="S560" s="14"/>
    </row>
    <row r="561" spans="1:64" ht="42.75" hidden="1" customHeight="1">
      <c r="A561" s="235"/>
      <c r="B561" s="171" t="s">
        <v>221</v>
      </c>
      <c r="C561" s="171"/>
      <c r="D561" s="171"/>
      <c r="E561" s="171"/>
      <c r="F561" s="171"/>
      <c r="G561" s="171"/>
      <c r="H561" s="171"/>
      <c r="I561" s="171"/>
      <c r="J561" s="171"/>
      <c r="K561" s="171"/>
      <c r="L561" s="171"/>
      <c r="M561" s="171"/>
      <c r="N561" s="171"/>
      <c r="O561" s="126"/>
      <c r="P561" s="192"/>
      <c r="Q561" s="184"/>
      <c r="S561" s="120"/>
    </row>
    <row r="562" spans="1:64" ht="15.95" hidden="1" customHeight="1" thickBot="1">
      <c r="A562" s="139"/>
      <c r="B562" s="120" t="s">
        <v>222</v>
      </c>
      <c r="C562" s="236"/>
      <c r="D562" s="122">
        <v>1</v>
      </c>
      <c r="E562" s="123" t="s">
        <v>8</v>
      </c>
      <c r="F562" s="122">
        <v>1</v>
      </c>
      <c r="G562" s="122" t="s">
        <v>8</v>
      </c>
      <c r="H562" s="191">
        <v>6</v>
      </c>
      <c r="I562" s="122" t="s">
        <v>8</v>
      </c>
      <c r="J562" s="125">
        <v>4</v>
      </c>
      <c r="K562" s="122"/>
      <c r="L562" s="125"/>
      <c r="M562" s="120" t="s">
        <v>9</v>
      </c>
      <c r="N562" s="256">
        <f>ROUND(D562*F562*H562*J562,0)</f>
        <v>24</v>
      </c>
      <c r="O562" s="141"/>
      <c r="S562" s="236"/>
    </row>
    <row r="563" spans="1:64" ht="15.95" hidden="1" customHeight="1" thickBot="1">
      <c r="E563" s="202"/>
      <c r="G563" s="119"/>
      <c r="H563" s="191"/>
      <c r="I563" s="166"/>
      <c r="J563" s="181"/>
      <c r="K563" s="166"/>
      <c r="L563" s="181" t="s">
        <v>10</v>
      </c>
      <c r="M563" s="119"/>
      <c r="N563" s="231"/>
      <c r="O563" s="187"/>
    </row>
    <row r="564" spans="1:64" ht="15.95" hidden="1" customHeight="1">
      <c r="A564" s="139"/>
      <c r="C564" s="162">
        <f>N563</f>
        <v>0</v>
      </c>
      <c r="D564" s="162"/>
      <c r="E564" s="162"/>
      <c r="F564" s="119" t="s">
        <v>41</v>
      </c>
      <c r="G564" s="165" t="s">
        <v>12</v>
      </c>
      <c r="H564" s="199">
        <v>194.16</v>
      </c>
      <c r="I564" s="199"/>
      <c r="J564" s="199"/>
      <c r="K564" s="199"/>
      <c r="L564" s="167" t="s">
        <v>65</v>
      </c>
      <c r="M564" s="167"/>
      <c r="N564" s="237"/>
      <c r="O564" s="126" t="s">
        <v>14</v>
      </c>
      <c r="P564" s="126">
        <f>ROUND(C564*H564,0)</f>
        <v>0</v>
      </c>
      <c r="S564" s="169"/>
    </row>
    <row r="565" spans="1:64" ht="49.5" hidden="1" customHeight="1">
      <c r="A565" s="235"/>
      <c r="B565" s="171" t="s">
        <v>223</v>
      </c>
      <c r="C565" s="171"/>
      <c r="D565" s="171"/>
      <c r="E565" s="171"/>
      <c r="F565" s="171"/>
      <c r="G565" s="171"/>
      <c r="H565" s="171"/>
      <c r="I565" s="171"/>
      <c r="J565" s="171"/>
      <c r="K565" s="171"/>
      <c r="L565" s="171"/>
      <c r="M565" s="171"/>
      <c r="N565" s="171"/>
      <c r="O565" s="126"/>
      <c r="P565" s="192"/>
      <c r="Q565" s="184"/>
      <c r="S565" s="120"/>
    </row>
    <row r="566" spans="1:64" ht="15.95" hidden="1" customHeight="1" thickBot="1">
      <c r="A566" s="139"/>
      <c r="B566" s="120" t="s">
        <v>224</v>
      </c>
      <c r="C566" s="236"/>
      <c r="D566" s="122">
        <v>1</v>
      </c>
      <c r="E566" s="123" t="s">
        <v>8</v>
      </c>
      <c r="F566" s="122">
        <v>3</v>
      </c>
      <c r="G566" s="122" t="s">
        <v>8</v>
      </c>
      <c r="H566" s="191">
        <v>5</v>
      </c>
      <c r="I566" s="122" t="s">
        <v>8</v>
      </c>
      <c r="J566" s="125">
        <v>7</v>
      </c>
      <c r="K566" s="122"/>
      <c r="L566" s="125"/>
      <c r="M566" s="120" t="s">
        <v>9</v>
      </c>
      <c r="N566" s="256">
        <f>ROUND(D566*F566*H566*J566,0)</f>
        <v>105</v>
      </c>
      <c r="O566" s="141"/>
      <c r="S566" s="236"/>
    </row>
    <row r="567" spans="1:64" ht="15.95" hidden="1" customHeight="1" thickBot="1">
      <c r="E567" s="202"/>
      <c r="G567" s="119"/>
      <c r="H567" s="191"/>
      <c r="I567" s="166"/>
      <c r="J567" s="181"/>
      <c r="K567" s="166"/>
      <c r="L567" s="181" t="s">
        <v>10</v>
      </c>
      <c r="M567" s="119"/>
      <c r="N567" s="231"/>
      <c r="O567" s="187"/>
    </row>
    <row r="568" spans="1:64" ht="15.95" hidden="1" customHeight="1">
      <c r="A568" s="139"/>
      <c r="C568" s="162">
        <f>N567</f>
        <v>0</v>
      </c>
      <c r="D568" s="162"/>
      <c r="E568" s="162"/>
      <c r="F568" s="119" t="s">
        <v>41</v>
      </c>
      <c r="G568" s="165" t="s">
        <v>12</v>
      </c>
      <c r="H568" s="199">
        <v>231.69</v>
      </c>
      <c r="I568" s="199"/>
      <c r="J568" s="199"/>
      <c r="K568" s="199"/>
      <c r="L568" s="167" t="s">
        <v>65</v>
      </c>
      <c r="M568" s="167"/>
      <c r="N568" s="237"/>
      <c r="O568" s="126" t="s">
        <v>14</v>
      </c>
      <c r="P568" s="126">
        <f>ROUND(C568*H568,0)</f>
        <v>0</v>
      </c>
      <c r="S568" s="169"/>
    </row>
    <row r="569" spans="1:64" s="225" customFormat="1" ht="33" hidden="1" customHeight="1">
      <c r="A569" s="1"/>
      <c r="B569" s="143" t="s">
        <v>126</v>
      </c>
      <c r="C569" s="143"/>
      <c r="D569" s="143"/>
      <c r="E569" s="143"/>
      <c r="F569" s="143"/>
      <c r="G569" s="143"/>
      <c r="H569" s="143"/>
      <c r="I569" s="143"/>
      <c r="J569" s="143"/>
      <c r="K569" s="143"/>
      <c r="L569" s="143"/>
      <c r="M569" s="143"/>
      <c r="N569" s="143"/>
      <c r="O569" s="12"/>
      <c r="P569" s="12"/>
      <c r="Q569" s="254"/>
    </row>
    <row r="570" spans="1:64" s="225" customFormat="1" ht="15.95" hidden="1" customHeight="1">
      <c r="A570" s="3"/>
      <c r="B570" s="226" t="s">
        <v>176</v>
      </c>
      <c r="C570" s="226"/>
      <c r="D570" s="226"/>
      <c r="E570" s="226"/>
      <c r="F570" s="226"/>
      <c r="G570" s="226"/>
      <c r="H570" s="226"/>
      <c r="I570" s="226"/>
      <c r="J570" s="226"/>
      <c r="K570" s="226"/>
      <c r="L570" s="226"/>
      <c r="M570" s="226"/>
      <c r="N570" s="226"/>
      <c r="O570" s="12"/>
      <c r="P570" s="12"/>
      <c r="Q570" s="254"/>
      <c r="S570" s="226"/>
    </row>
    <row r="571" spans="1:64" s="4" customFormat="1" ht="15.95" hidden="1" customHeight="1">
      <c r="A571" s="3"/>
      <c r="B571" s="247" t="s">
        <v>230</v>
      </c>
      <c r="C571" s="226"/>
      <c r="D571" s="146">
        <v>1</v>
      </c>
      <c r="E571" s="145" t="s">
        <v>8</v>
      </c>
      <c r="F571" s="146">
        <v>1</v>
      </c>
      <c r="G571" s="146" t="s">
        <v>8</v>
      </c>
      <c r="H571" s="147">
        <v>16.5</v>
      </c>
      <c r="I571" s="146" t="s">
        <v>8</v>
      </c>
      <c r="J571" s="148">
        <v>10.5</v>
      </c>
      <c r="K571" s="146"/>
      <c r="L571" s="148"/>
      <c r="M571" s="4" t="s">
        <v>9</v>
      </c>
      <c r="N571" s="149">
        <f>ROUND(D571*F571*H571*J571,0)</f>
        <v>173</v>
      </c>
      <c r="O571" s="144"/>
      <c r="P571" s="150"/>
      <c r="S571" s="226"/>
    </row>
    <row r="572" spans="1:64" s="4" customFormat="1" ht="15.95" hidden="1" customHeight="1">
      <c r="A572" s="3"/>
      <c r="C572" s="145"/>
      <c r="D572" s="151"/>
      <c r="E572" s="145"/>
      <c r="F572" s="146"/>
      <c r="G572" s="146"/>
      <c r="H572" s="147"/>
      <c r="I572" s="146"/>
      <c r="J572" s="148"/>
      <c r="K572" s="146"/>
      <c r="L572" s="152" t="s">
        <v>10</v>
      </c>
      <c r="M572" s="153"/>
      <c r="N572" s="154"/>
      <c r="O572" s="155"/>
      <c r="P572" s="150"/>
      <c r="S572" s="145"/>
    </row>
    <row r="573" spans="1:64" s="4" customFormat="1" ht="15.95" hidden="1" customHeight="1">
      <c r="A573" s="3"/>
      <c r="C573" s="2">
        <f>N572</f>
        <v>0</v>
      </c>
      <c r="D573" s="156" t="s">
        <v>41</v>
      </c>
      <c r="E573" s="156"/>
      <c r="F573" s="146"/>
      <c r="G573" s="7" t="s">
        <v>12</v>
      </c>
      <c r="H573" s="175">
        <v>2548.29</v>
      </c>
      <c r="I573" s="175"/>
      <c r="J573" s="175"/>
      <c r="K573" s="175"/>
      <c r="L573" s="9" t="s">
        <v>74</v>
      </c>
      <c r="M573" s="9"/>
      <c r="N573" s="10"/>
      <c r="O573" s="12" t="s">
        <v>14</v>
      </c>
      <c r="P573" s="12">
        <f>ROUND(C573*H573/100,0)</f>
        <v>0</v>
      </c>
      <c r="Q573" s="225"/>
      <c r="R573" s="225"/>
      <c r="S573" s="2"/>
      <c r="T573" s="225"/>
      <c r="U573" s="225"/>
      <c r="V573" s="225"/>
      <c r="W573" s="225"/>
      <c r="X573" s="225"/>
    </row>
    <row r="574" spans="1:64" ht="15.95" hidden="1" customHeight="1">
      <c r="A574" s="139"/>
      <c r="B574" s="274" t="s">
        <v>180</v>
      </c>
      <c r="C574" s="274"/>
      <c r="D574" s="274"/>
      <c r="E574" s="274"/>
      <c r="F574" s="274"/>
      <c r="G574" s="274"/>
      <c r="H574" s="274"/>
      <c r="I574" s="274"/>
      <c r="J574" s="274"/>
      <c r="K574" s="274"/>
      <c r="L574" s="274"/>
      <c r="M574" s="274"/>
      <c r="N574" s="274"/>
      <c r="O574" s="274"/>
      <c r="S574" s="120"/>
    </row>
    <row r="575" spans="1:64" ht="15.95" hidden="1" customHeight="1">
      <c r="A575" s="139"/>
      <c r="B575" s="238" t="s">
        <v>181</v>
      </c>
      <c r="C575" s="236"/>
      <c r="D575" s="122">
        <v>1</v>
      </c>
      <c r="E575" s="123" t="s">
        <v>8</v>
      </c>
      <c r="F575" s="122">
        <v>1</v>
      </c>
      <c r="G575" s="122" t="s">
        <v>8</v>
      </c>
      <c r="H575" s="191">
        <v>13</v>
      </c>
      <c r="I575" s="122" t="s">
        <v>8</v>
      </c>
      <c r="J575" s="125">
        <v>0.33</v>
      </c>
      <c r="K575" s="122" t="s">
        <v>8</v>
      </c>
      <c r="L575" s="125">
        <v>4</v>
      </c>
      <c r="M575" s="120" t="s">
        <v>9</v>
      </c>
      <c r="N575" s="256">
        <f>ROUND(D575*F575*H575*J575*L575,0)</f>
        <v>17</v>
      </c>
      <c r="O575" s="141"/>
      <c r="R575" s="142"/>
      <c r="S575" s="236"/>
      <c r="T575" s="142"/>
      <c r="U575" s="142"/>
      <c r="V575" s="142"/>
      <c r="W575" s="142"/>
      <c r="X575" s="142"/>
      <c r="Y575" s="142"/>
      <c r="Z575" s="142"/>
      <c r="AA575" s="142"/>
      <c r="AB575" s="142"/>
      <c r="AC575" s="142"/>
      <c r="AD575" s="142"/>
      <c r="AE575" s="142"/>
      <c r="AF575" s="142"/>
      <c r="AG575" s="142"/>
      <c r="AH575" s="142"/>
      <c r="AI575" s="142"/>
      <c r="AJ575" s="142"/>
      <c r="AK575" s="142"/>
      <c r="AL575" s="142"/>
      <c r="AM575" s="142"/>
      <c r="AN575" s="142"/>
      <c r="AO575" s="142"/>
      <c r="AP575" s="142"/>
      <c r="AQ575" s="142"/>
      <c r="AR575" s="142"/>
      <c r="AS575" s="142"/>
      <c r="AT575" s="142"/>
      <c r="AU575" s="142"/>
      <c r="AV575" s="142"/>
      <c r="AW575" s="142"/>
      <c r="AX575" s="142"/>
      <c r="AY575" s="142"/>
      <c r="AZ575" s="142"/>
      <c r="BA575" s="142"/>
      <c r="BB575" s="142"/>
      <c r="BC575" s="142"/>
      <c r="BD575" s="142"/>
      <c r="BE575" s="142"/>
      <c r="BF575" s="142"/>
      <c r="BG575" s="142"/>
      <c r="BH575" s="142"/>
      <c r="BI575" s="142"/>
      <c r="BJ575" s="142"/>
      <c r="BK575" s="142"/>
      <c r="BL575" s="142"/>
    </row>
    <row r="576" spans="1:64" ht="17.100000000000001" hidden="1" customHeight="1">
      <c r="A576" s="139"/>
      <c r="C576" s="123"/>
      <c r="D576" s="214"/>
      <c r="H576" s="191"/>
      <c r="I576" s="122"/>
      <c r="J576" s="125"/>
      <c r="K576" s="122"/>
      <c r="L576" s="181" t="s">
        <v>10</v>
      </c>
      <c r="M576" s="197"/>
      <c r="N576" s="215"/>
      <c r="O576" s="187"/>
      <c r="P576" s="150"/>
      <c r="S576" s="123"/>
    </row>
    <row r="577" spans="1:64" ht="21.75" hidden="1" customHeight="1">
      <c r="A577" s="139"/>
      <c r="B577" s="140"/>
      <c r="C577" s="162">
        <f>N576</f>
        <v>0</v>
      </c>
      <c r="D577" s="163"/>
      <c r="E577" s="162"/>
      <c r="F577" s="164" t="s">
        <v>11</v>
      </c>
      <c r="G577" s="165" t="s">
        <v>12</v>
      </c>
      <c r="H577" s="275">
        <v>1134.3800000000001</v>
      </c>
      <c r="I577" s="166"/>
      <c r="J577" s="166"/>
      <c r="K577" s="166"/>
      <c r="L577" s="167" t="s">
        <v>13</v>
      </c>
      <c r="M577" s="167"/>
      <c r="O577" s="168" t="s">
        <v>14</v>
      </c>
      <c r="P577" s="126">
        <f>ROUND(C577*H577/100,0)</f>
        <v>0</v>
      </c>
      <c r="S577" s="169"/>
    </row>
    <row r="578" spans="1:64" ht="15.95" hidden="1" customHeight="1">
      <c r="A578" s="139"/>
      <c r="B578" s="274" t="s">
        <v>153</v>
      </c>
      <c r="C578" s="274"/>
      <c r="D578" s="274"/>
      <c r="E578" s="274"/>
      <c r="F578" s="274"/>
      <c r="G578" s="274"/>
      <c r="H578" s="274"/>
      <c r="I578" s="274"/>
      <c r="J578" s="274"/>
      <c r="K578" s="274"/>
      <c r="L578" s="274"/>
      <c r="M578" s="274"/>
      <c r="N578" s="274"/>
      <c r="O578" s="274"/>
      <c r="S578" s="120"/>
    </row>
    <row r="579" spans="1:64" ht="15.95" hidden="1" customHeight="1">
      <c r="A579" s="139"/>
      <c r="B579" s="238" t="s">
        <v>85</v>
      </c>
      <c r="C579" s="236"/>
      <c r="D579" s="122">
        <v>1</v>
      </c>
      <c r="E579" s="123" t="s">
        <v>8</v>
      </c>
      <c r="F579" s="122">
        <v>1</v>
      </c>
      <c r="G579" s="122" t="s">
        <v>8</v>
      </c>
      <c r="H579" s="191">
        <v>20</v>
      </c>
      <c r="I579" s="122" t="s">
        <v>8</v>
      </c>
      <c r="J579" s="125">
        <v>14</v>
      </c>
      <c r="K579" s="122" t="s">
        <v>8</v>
      </c>
      <c r="L579" s="186">
        <v>0.17</v>
      </c>
      <c r="M579" s="120" t="s">
        <v>9</v>
      </c>
      <c r="N579" s="256">
        <f t="shared" ref="N579:N585" si="69">ROUND(D579*F579*H579*J579*L579,0)</f>
        <v>48</v>
      </c>
      <c r="O579" s="141"/>
      <c r="R579" s="142"/>
      <c r="S579" s="236"/>
      <c r="T579" s="142"/>
      <c r="U579" s="142"/>
      <c r="V579" s="142"/>
      <c r="W579" s="142"/>
      <c r="X579" s="142"/>
      <c r="Y579" s="142"/>
      <c r="Z579" s="142"/>
      <c r="AA579" s="142"/>
      <c r="AB579" s="142"/>
      <c r="AC579" s="142"/>
      <c r="AD579" s="142"/>
      <c r="AE579" s="142"/>
      <c r="AF579" s="142"/>
      <c r="AG579" s="142"/>
      <c r="AH579" s="142"/>
      <c r="AI579" s="142"/>
      <c r="AJ579" s="142"/>
      <c r="AK579" s="142"/>
      <c r="AL579" s="142"/>
      <c r="AM579" s="142"/>
      <c r="AN579" s="142"/>
      <c r="AO579" s="142"/>
      <c r="AP579" s="142"/>
      <c r="AQ579" s="142"/>
      <c r="AR579" s="142"/>
      <c r="AS579" s="142"/>
      <c r="AT579" s="142"/>
      <c r="AU579" s="142"/>
      <c r="AV579" s="142"/>
      <c r="AW579" s="142"/>
      <c r="AX579" s="142"/>
      <c r="AY579" s="142"/>
      <c r="AZ579" s="142"/>
      <c r="BA579" s="142"/>
      <c r="BB579" s="142"/>
      <c r="BC579" s="142"/>
      <c r="BD579" s="142"/>
      <c r="BE579" s="142"/>
      <c r="BF579" s="142"/>
      <c r="BG579" s="142"/>
      <c r="BH579" s="142"/>
      <c r="BI579" s="142"/>
      <c r="BJ579" s="142"/>
      <c r="BK579" s="142"/>
      <c r="BL579" s="142"/>
    </row>
    <row r="580" spans="1:64" ht="15.95" hidden="1" customHeight="1">
      <c r="A580" s="139"/>
      <c r="B580" s="238" t="s">
        <v>89</v>
      </c>
      <c r="C580" s="236"/>
      <c r="D580" s="122">
        <v>1</v>
      </c>
      <c r="E580" s="123" t="s">
        <v>8</v>
      </c>
      <c r="F580" s="122">
        <v>1</v>
      </c>
      <c r="G580" s="122" t="s">
        <v>8</v>
      </c>
      <c r="H580" s="191">
        <v>20</v>
      </c>
      <c r="I580" s="122" t="s">
        <v>8</v>
      </c>
      <c r="J580" s="125">
        <v>6</v>
      </c>
      <c r="K580" s="122" t="s">
        <v>8</v>
      </c>
      <c r="L580" s="186">
        <v>0.17</v>
      </c>
      <c r="M580" s="120" t="s">
        <v>9</v>
      </c>
      <c r="N580" s="256">
        <f t="shared" si="69"/>
        <v>20</v>
      </c>
      <c r="O580" s="141"/>
      <c r="R580" s="142"/>
      <c r="S580" s="236"/>
      <c r="T580" s="142"/>
      <c r="U580" s="142"/>
      <c r="V580" s="142"/>
      <c r="W580" s="142"/>
      <c r="X580" s="142"/>
      <c r="Y580" s="142"/>
      <c r="Z580" s="142"/>
      <c r="AA580" s="142"/>
      <c r="AB580" s="142"/>
      <c r="AC580" s="142"/>
      <c r="AD580" s="142"/>
      <c r="AE580" s="142"/>
      <c r="AF580" s="142"/>
      <c r="AG580" s="142"/>
      <c r="AH580" s="142"/>
      <c r="AI580" s="142"/>
      <c r="AJ580" s="142"/>
      <c r="AK580" s="142"/>
      <c r="AL580" s="142"/>
      <c r="AM580" s="142"/>
      <c r="AN580" s="142"/>
      <c r="AO580" s="142"/>
      <c r="AP580" s="142"/>
      <c r="AQ580" s="142"/>
      <c r="AR580" s="142"/>
      <c r="AS580" s="142"/>
      <c r="AT580" s="142"/>
      <c r="AU580" s="142"/>
      <c r="AV580" s="142"/>
      <c r="AW580" s="142"/>
      <c r="AX580" s="142"/>
      <c r="AY580" s="142"/>
      <c r="AZ580" s="142"/>
      <c r="BA580" s="142"/>
      <c r="BB580" s="142"/>
      <c r="BC580" s="142"/>
      <c r="BD580" s="142"/>
      <c r="BE580" s="142"/>
      <c r="BF580" s="142"/>
      <c r="BG580" s="142"/>
      <c r="BH580" s="142"/>
      <c r="BI580" s="142"/>
      <c r="BJ580" s="142"/>
      <c r="BK580" s="142"/>
      <c r="BL580" s="142"/>
    </row>
    <row r="581" spans="1:64" ht="15.95" hidden="1" customHeight="1">
      <c r="A581" s="139"/>
      <c r="B581" s="238" t="s">
        <v>85</v>
      </c>
      <c r="C581" s="236"/>
      <c r="D581" s="122">
        <v>1</v>
      </c>
      <c r="E581" s="123" t="s">
        <v>8</v>
      </c>
      <c r="F581" s="122">
        <v>2</v>
      </c>
      <c r="G581" s="122" t="s">
        <v>8</v>
      </c>
      <c r="H581" s="191">
        <v>14</v>
      </c>
      <c r="I581" s="122" t="s">
        <v>8</v>
      </c>
      <c r="J581" s="125">
        <v>18</v>
      </c>
      <c r="K581" s="122" t="s">
        <v>8</v>
      </c>
      <c r="L581" s="186">
        <v>0.17</v>
      </c>
      <c r="M581" s="120" t="s">
        <v>9</v>
      </c>
      <c r="N581" s="256">
        <f t="shared" si="69"/>
        <v>86</v>
      </c>
      <c r="O581" s="141"/>
      <c r="R581" s="142"/>
      <c r="S581" s="236"/>
      <c r="T581" s="142"/>
      <c r="U581" s="142"/>
      <c r="V581" s="142"/>
      <c r="W581" s="142"/>
      <c r="X581" s="142"/>
      <c r="Y581" s="142"/>
      <c r="Z581" s="142"/>
      <c r="AA581" s="142"/>
      <c r="AB581" s="142"/>
      <c r="AC581" s="142"/>
      <c r="AD581" s="142"/>
      <c r="AE581" s="142"/>
      <c r="AF581" s="142"/>
      <c r="AG581" s="142"/>
      <c r="AH581" s="142"/>
      <c r="AI581" s="142"/>
      <c r="AJ581" s="142"/>
      <c r="AK581" s="142"/>
      <c r="AL581" s="142"/>
      <c r="AM581" s="142"/>
      <c r="AN581" s="142"/>
      <c r="AO581" s="142"/>
      <c r="AP581" s="142"/>
      <c r="AQ581" s="142"/>
      <c r="AR581" s="142"/>
      <c r="AS581" s="142"/>
      <c r="AT581" s="142"/>
      <c r="AU581" s="142"/>
      <c r="AV581" s="142"/>
      <c r="AW581" s="142"/>
      <c r="AX581" s="142"/>
      <c r="AY581" s="142"/>
      <c r="AZ581" s="142"/>
      <c r="BA581" s="142"/>
      <c r="BB581" s="142"/>
      <c r="BC581" s="142"/>
      <c r="BD581" s="142"/>
      <c r="BE581" s="142"/>
      <c r="BF581" s="142"/>
      <c r="BG581" s="142"/>
      <c r="BH581" s="142"/>
      <c r="BI581" s="142"/>
      <c r="BJ581" s="142"/>
      <c r="BK581" s="142"/>
      <c r="BL581" s="142"/>
    </row>
    <row r="582" spans="1:64" ht="15.95" hidden="1" customHeight="1">
      <c r="A582" s="139"/>
      <c r="B582" s="238" t="s">
        <v>186</v>
      </c>
      <c r="C582" s="236"/>
      <c r="D582" s="122">
        <v>1</v>
      </c>
      <c r="E582" s="123" t="s">
        <v>8</v>
      </c>
      <c r="F582" s="122">
        <v>1</v>
      </c>
      <c r="G582" s="122" t="s">
        <v>8</v>
      </c>
      <c r="H582" s="191">
        <v>19.5</v>
      </c>
      <c r="I582" s="122" t="s">
        <v>8</v>
      </c>
      <c r="J582" s="125">
        <v>6</v>
      </c>
      <c r="K582" s="122" t="s">
        <v>8</v>
      </c>
      <c r="L582" s="186">
        <v>0.17</v>
      </c>
      <c r="M582" s="120" t="s">
        <v>9</v>
      </c>
      <c r="N582" s="256">
        <f t="shared" si="69"/>
        <v>20</v>
      </c>
      <c r="O582" s="141"/>
      <c r="R582" s="142"/>
      <c r="S582" s="236"/>
      <c r="T582" s="142"/>
      <c r="U582" s="142"/>
      <c r="V582" s="142"/>
      <c r="W582" s="142"/>
      <c r="X582" s="142"/>
      <c r="Y582" s="142"/>
      <c r="Z582" s="142"/>
      <c r="AA582" s="142"/>
      <c r="AB582" s="142"/>
      <c r="AC582" s="142"/>
      <c r="AD582" s="142"/>
      <c r="AE582" s="142"/>
      <c r="AF582" s="142"/>
      <c r="AG582" s="142"/>
      <c r="AH582" s="142"/>
      <c r="AI582" s="142"/>
      <c r="AJ582" s="142"/>
      <c r="AK582" s="142"/>
      <c r="AL582" s="142"/>
      <c r="AM582" s="142"/>
      <c r="AN582" s="142"/>
      <c r="AO582" s="142"/>
      <c r="AP582" s="142"/>
      <c r="AQ582" s="142"/>
      <c r="AR582" s="142"/>
      <c r="AS582" s="142"/>
      <c r="AT582" s="142"/>
      <c r="AU582" s="142"/>
      <c r="AV582" s="142"/>
      <c r="AW582" s="142"/>
      <c r="AX582" s="142"/>
      <c r="AY582" s="142"/>
      <c r="AZ582" s="142"/>
      <c r="BA582" s="142"/>
      <c r="BB582" s="142"/>
      <c r="BC582" s="142"/>
      <c r="BD582" s="142"/>
      <c r="BE582" s="142"/>
      <c r="BF582" s="142"/>
      <c r="BG582" s="142"/>
      <c r="BH582" s="142"/>
      <c r="BI582" s="142"/>
      <c r="BJ582" s="142"/>
      <c r="BK582" s="142"/>
      <c r="BL582" s="142"/>
    </row>
    <row r="583" spans="1:64" ht="15.95" hidden="1" customHeight="1">
      <c r="A583" s="139"/>
      <c r="B583" s="238" t="s">
        <v>87</v>
      </c>
      <c r="C583" s="236"/>
      <c r="D583" s="122">
        <v>1</v>
      </c>
      <c r="E583" s="123" t="s">
        <v>8</v>
      </c>
      <c r="F583" s="122">
        <v>1</v>
      </c>
      <c r="G583" s="122" t="s">
        <v>8</v>
      </c>
      <c r="H583" s="191">
        <v>8.5</v>
      </c>
      <c r="I583" s="122" t="s">
        <v>8</v>
      </c>
      <c r="J583" s="125">
        <v>6</v>
      </c>
      <c r="K583" s="122" t="s">
        <v>8</v>
      </c>
      <c r="L583" s="186">
        <v>0.17</v>
      </c>
      <c r="M583" s="120" t="s">
        <v>9</v>
      </c>
      <c r="N583" s="256">
        <f t="shared" si="69"/>
        <v>9</v>
      </c>
      <c r="O583" s="141"/>
      <c r="R583" s="142"/>
      <c r="S583" s="236"/>
      <c r="T583" s="142"/>
      <c r="U583" s="142"/>
      <c r="V583" s="142"/>
      <c r="W583" s="142"/>
      <c r="X583" s="142"/>
      <c r="Y583" s="142"/>
      <c r="Z583" s="142"/>
      <c r="AA583" s="142"/>
      <c r="AB583" s="142"/>
      <c r="AC583" s="142"/>
      <c r="AD583" s="142"/>
      <c r="AE583" s="142"/>
      <c r="AF583" s="142"/>
      <c r="AG583" s="142"/>
      <c r="AH583" s="142"/>
      <c r="AI583" s="142"/>
      <c r="AJ583" s="142"/>
      <c r="AK583" s="142"/>
      <c r="AL583" s="142"/>
      <c r="AM583" s="142"/>
      <c r="AN583" s="142"/>
      <c r="AO583" s="142"/>
      <c r="AP583" s="142"/>
      <c r="AQ583" s="142"/>
      <c r="AR583" s="142"/>
      <c r="AS583" s="142"/>
      <c r="AT583" s="142"/>
      <c r="AU583" s="142"/>
      <c r="AV583" s="142"/>
      <c r="AW583" s="142"/>
      <c r="AX583" s="142"/>
      <c r="AY583" s="142"/>
      <c r="AZ583" s="142"/>
      <c r="BA583" s="142"/>
      <c r="BB583" s="142"/>
      <c r="BC583" s="142"/>
      <c r="BD583" s="142"/>
      <c r="BE583" s="142"/>
      <c r="BF583" s="142"/>
      <c r="BG583" s="142"/>
      <c r="BH583" s="142"/>
      <c r="BI583" s="142"/>
      <c r="BJ583" s="142"/>
      <c r="BK583" s="142"/>
      <c r="BL583" s="142"/>
    </row>
    <row r="584" spans="1:64" ht="15.95" hidden="1" customHeight="1">
      <c r="A584" s="139"/>
      <c r="B584" s="238" t="s">
        <v>187</v>
      </c>
      <c r="C584" s="236"/>
      <c r="D584" s="122">
        <v>1</v>
      </c>
      <c r="E584" s="123" t="s">
        <v>8</v>
      </c>
      <c r="F584" s="122">
        <v>2</v>
      </c>
      <c r="G584" s="122" t="s">
        <v>8</v>
      </c>
      <c r="H584" s="191">
        <v>4</v>
      </c>
      <c r="I584" s="122" t="s">
        <v>8</v>
      </c>
      <c r="J584" s="125">
        <v>4</v>
      </c>
      <c r="K584" s="122" t="s">
        <v>8</v>
      </c>
      <c r="L584" s="186">
        <v>0.17</v>
      </c>
      <c r="M584" s="120" t="s">
        <v>9</v>
      </c>
      <c r="N584" s="256">
        <f t="shared" si="69"/>
        <v>5</v>
      </c>
      <c r="O584" s="141"/>
      <c r="R584" s="142"/>
      <c r="S584" s="236"/>
      <c r="T584" s="142"/>
      <c r="U584" s="142"/>
      <c r="V584" s="142"/>
      <c r="W584" s="142"/>
      <c r="X584" s="142"/>
      <c r="Y584" s="142"/>
      <c r="Z584" s="142"/>
      <c r="AA584" s="142"/>
      <c r="AB584" s="142"/>
      <c r="AC584" s="142"/>
      <c r="AD584" s="142"/>
      <c r="AE584" s="142"/>
      <c r="AF584" s="142"/>
      <c r="AG584" s="142"/>
      <c r="AH584" s="142"/>
      <c r="AI584" s="142"/>
      <c r="AJ584" s="142"/>
      <c r="AK584" s="142"/>
      <c r="AL584" s="142"/>
      <c r="AM584" s="142"/>
      <c r="AN584" s="142"/>
      <c r="AO584" s="142"/>
      <c r="AP584" s="142"/>
      <c r="AQ584" s="142"/>
      <c r="AR584" s="142"/>
      <c r="AS584" s="142"/>
      <c r="AT584" s="142"/>
      <c r="AU584" s="142"/>
      <c r="AV584" s="142"/>
      <c r="AW584" s="142"/>
      <c r="AX584" s="142"/>
      <c r="AY584" s="142"/>
      <c r="AZ584" s="142"/>
      <c r="BA584" s="142"/>
      <c r="BB584" s="142"/>
      <c r="BC584" s="142"/>
      <c r="BD584" s="142"/>
      <c r="BE584" s="142"/>
      <c r="BF584" s="142"/>
      <c r="BG584" s="142"/>
      <c r="BH584" s="142"/>
      <c r="BI584" s="142"/>
      <c r="BJ584" s="142"/>
      <c r="BK584" s="142"/>
      <c r="BL584" s="142"/>
    </row>
    <row r="585" spans="1:64" ht="15.95" hidden="1" customHeight="1">
      <c r="A585" s="139"/>
      <c r="B585" s="238" t="s">
        <v>188</v>
      </c>
      <c r="C585" s="236"/>
      <c r="D585" s="122">
        <v>1</v>
      </c>
      <c r="E585" s="123" t="s">
        <v>8</v>
      </c>
      <c r="F585" s="122">
        <v>1</v>
      </c>
      <c r="G585" s="122" t="s">
        <v>8</v>
      </c>
      <c r="H585" s="191">
        <v>12.25</v>
      </c>
      <c r="I585" s="122" t="s">
        <v>8</v>
      </c>
      <c r="J585" s="125">
        <v>7.5</v>
      </c>
      <c r="K585" s="122" t="s">
        <v>8</v>
      </c>
      <c r="L585" s="186">
        <v>0.125</v>
      </c>
      <c r="M585" s="120" t="s">
        <v>9</v>
      </c>
      <c r="N585" s="256">
        <f t="shared" si="69"/>
        <v>11</v>
      </c>
      <c r="O585" s="141"/>
      <c r="R585" s="142"/>
      <c r="S585" s="236"/>
      <c r="T585" s="142"/>
      <c r="U585" s="142"/>
      <c r="V585" s="142"/>
      <c r="W585" s="142"/>
      <c r="X585" s="142"/>
      <c r="Y585" s="142"/>
      <c r="Z585" s="142"/>
      <c r="AA585" s="142"/>
      <c r="AB585" s="142"/>
      <c r="AC585" s="142"/>
      <c r="AD585" s="142"/>
      <c r="AE585" s="142"/>
      <c r="AF585" s="142"/>
      <c r="AG585" s="142"/>
      <c r="AH585" s="142"/>
      <c r="AI585" s="142"/>
      <c r="AJ585" s="142"/>
      <c r="AK585" s="142"/>
      <c r="AL585" s="142"/>
      <c r="AM585" s="142"/>
      <c r="AN585" s="142"/>
      <c r="AO585" s="142"/>
      <c r="AP585" s="142"/>
      <c r="AQ585" s="142"/>
      <c r="AR585" s="142"/>
      <c r="AS585" s="142"/>
      <c r="AT585" s="142"/>
      <c r="AU585" s="142"/>
      <c r="AV585" s="142"/>
      <c r="AW585" s="142"/>
      <c r="AX585" s="142"/>
      <c r="AY585" s="142"/>
      <c r="AZ585" s="142"/>
      <c r="BA585" s="142"/>
      <c r="BB585" s="142"/>
      <c r="BC585" s="142"/>
      <c r="BD585" s="142"/>
      <c r="BE585" s="142"/>
      <c r="BF585" s="142"/>
      <c r="BG585" s="142"/>
      <c r="BH585" s="142"/>
      <c r="BI585" s="142"/>
      <c r="BJ585" s="142"/>
      <c r="BK585" s="142"/>
      <c r="BL585" s="142"/>
    </row>
    <row r="586" spans="1:64" ht="15.95" hidden="1" customHeight="1">
      <c r="A586" s="139"/>
      <c r="B586" s="238" t="s">
        <v>189</v>
      </c>
      <c r="C586" s="236"/>
      <c r="D586" s="122">
        <v>1</v>
      </c>
      <c r="E586" s="123" t="s">
        <v>8</v>
      </c>
      <c r="F586" s="122">
        <v>1</v>
      </c>
      <c r="G586" s="122" t="s">
        <v>8</v>
      </c>
      <c r="H586" s="191">
        <v>25.25</v>
      </c>
      <c r="I586" s="122" t="s">
        <v>8</v>
      </c>
      <c r="J586" s="125">
        <v>26.375</v>
      </c>
      <c r="K586" s="122" t="s">
        <v>8</v>
      </c>
      <c r="L586" s="186">
        <v>0.125</v>
      </c>
      <c r="M586" s="120" t="s">
        <v>9</v>
      </c>
      <c r="N586" s="256">
        <f t="shared" ref="N586" si="70">ROUND(D586*F586*H586*J586*L586,0)</f>
        <v>83</v>
      </c>
      <c r="O586" s="141"/>
      <c r="R586" s="142"/>
      <c r="S586" s="236"/>
      <c r="T586" s="142"/>
      <c r="U586" s="142"/>
      <c r="V586" s="142"/>
      <c r="W586" s="142"/>
      <c r="X586" s="142"/>
      <c r="Y586" s="142"/>
      <c r="Z586" s="142"/>
      <c r="AA586" s="142"/>
      <c r="AB586" s="142"/>
      <c r="AC586" s="142"/>
      <c r="AD586" s="142"/>
      <c r="AE586" s="142"/>
      <c r="AF586" s="142"/>
      <c r="AG586" s="142"/>
      <c r="AH586" s="142"/>
      <c r="AI586" s="142"/>
      <c r="AJ586" s="142"/>
      <c r="AK586" s="142"/>
      <c r="AL586" s="142"/>
      <c r="AM586" s="142"/>
      <c r="AN586" s="142"/>
      <c r="AO586" s="142"/>
      <c r="AP586" s="142"/>
      <c r="AQ586" s="142"/>
      <c r="AR586" s="142"/>
      <c r="AS586" s="142"/>
      <c r="AT586" s="142"/>
      <c r="AU586" s="142"/>
      <c r="AV586" s="142"/>
      <c r="AW586" s="142"/>
      <c r="AX586" s="142"/>
      <c r="AY586" s="142"/>
      <c r="AZ586" s="142"/>
      <c r="BA586" s="142"/>
      <c r="BB586" s="142"/>
      <c r="BC586" s="142"/>
      <c r="BD586" s="142"/>
      <c r="BE586" s="142"/>
      <c r="BF586" s="142"/>
      <c r="BG586" s="142"/>
      <c r="BH586" s="142"/>
      <c r="BI586" s="142"/>
      <c r="BJ586" s="142"/>
      <c r="BK586" s="142"/>
      <c r="BL586" s="142"/>
    </row>
    <row r="587" spans="1:64" ht="21" hidden="1" customHeight="1">
      <c r="A587" s="139"/>
      <c r="C587" s="123"/>
      <c r="D587" s="214"/>
      <c r="H587" s="191"/>
      <c r="I587" s="122"/>
      <c r="J587" s="125"/>
      <c r="K587" s="122"/>
      <c r="L587" s="181" t="s">
        <v>10</v>
      </c>
      <c r="M587" s="197"/>
      <c r="N587" s="215"/>
      <c r="O587" s="187"/>
      <c r="P587" s="150"/>
      <c r="S587" s="123"/>
    </row>
    <row r="588" spans="1:64" ht="21.75" hidden="1" customHeight="1">
      <c r="A588" s="139"/>
      <c r="B588" s="140"/>
      <c r="C588" s="162">
        <f>N587</f>
        <v>0</v>
      </c>
      <c r="D588" s="163"/>
      <c r="E588" s="162"/>
      <c r="F588" s="164" t="s">
        <v>11</v>
      </c>
      <c r="G588" s="165" t="s">
        <v>12</v>
      </c>
      <c r="H588" s="275">
        <v>1306.8</v>
      </c>
      <c r="I588" s="166"/>
      <c r="J588" s="166"/>
      <c r="K588" s="166"/>
      <c r="L588" s="167" t="s">
        <v>13</v>
      </c>
      <c r="M588" s="167"/>
      <c r="O588" s="168" t="s">
        <v>14</v>
      </c>
      <c r="P588" s="126">
        <f>ROUND(C588*H588/100,0)</f>
        <v>0</v>
      </c>
      <c r="S588" s="169"/>
    </row>
    <row r="589" spans="1:64" s="4" customFormat="1" ht="15.95" hidden="1" customHeight="1">
      <c r="A589" s="3"/>
      <c r="B589" s="264" t="s">
        <v>190</v>
      </c>
      <c r="C589" s="264"/>
      <c r="D589" s="264"/>
      <c r="E589" s="264"/>
      <c r="F589" s="264"/>
      <c r="G589" s="264"/>
      <c r="H589" s="264"/>
      <c r="I589" s="264"/>
      <c r="J589" s="264"/>
      <c r="K589" s="264"/>
      <c r="L589" s="264"/>
      <c r="M589" s="264"/>
      <c r="N589" s="264"/>
      <c r="O589" s="144"/>
      <c r="P589" s="12"/>
    </row>
    <row r="590" spans="1:64" s="4" customFormat="1" ht="15.95" hidden="1" customHeight="1">
      <c r="A590" s="3"/>
      <c r="B590" s="4" t="s">
        <v>192</v>
      </c>
      <c r="C590" s="226"/>
      <c r="D590" s="146">
        <v>2</v>
      </c>
      <c r="E590" s="145" t="s">
        <v>8</v>
      </c>
      <c r="F590" s="146">
        <v>2</v>
      </c>
      <c r="G590" s="146" t="s">
        <v>17</v>
      </c>
      <c r="H590" s="147">
        <v>14</v>
      </c>
      <c r="I590" s="146" t="s">
        <v>18</v>
      </c>
      <c r="J590" s="148">
        <v>18</v>
      </c>
      <c r="K590" s="146" t="s">
        <v>19</v>
      </c>
      <c r="L590" s="148">
        <v>7</v>
      </c>
      <c r="M590" s="4" t="s">
        <v>9</v>
      </c>
      <c r="N590" s="271">
        <f>ROUND(D590*F590*(H590+J590)*L590,0)</f>
        <v>896</v>
      </c>
      <c r="O590" s="144"/>
      <c r="P590" s="12"/>
    </row>
    <row r="591" spans="1:64" s="4" customFormat="1" ht="15.95" hidden="1" customHeight="1">
      <c r="A591" s="3"/>
      <c r="B591" s="4" t="s">
        <v>193</v>
      </c>
      <c r="C591" s="226"/>
      <c r="D591" s="146">
        <v>1</v>
      </c>
      <c r="E591" s="145" t="s">
        <v>8</v>
      </c>
      <c r="F591" s="146">
        <v>2</v>
      </c>
      <c r="G591" s="146" t="s">
        <v>17</v>
      </c>
      <c r="H591" s="147">
        <v>31.37</v>
      </c>
      <c r="I591" s="146" t="s">
        <v>18</v>
      </c>
      <c r="J591" s="148">
        <v>27.37</v>
      </c>
      <c r="K591" s="146" t="s">
        <v>19</v>
      </c>
      <c r="L591" s="148">
        <v>9.5</v>
      </c>
      <c r="M591" s="4" t="s">
        <v>9</v>
      </c>
      <c r="N591" s="271">
        <f>ROUND(D591*F591*(H591+J591)*L591,0)</f>
        <v>1116</v>
      </c>
      <c r="O591" s="144"/>
      <c r="P591" s="12"/>
    </row>
    <row r="592" spans="1:64" s="4" customFormat="1" ht="15.95" hidden="1" customHeight="1">
      <c r="A592" s="3"/>
      <c r="B592" s="4" t="s">
        <v>98</v>
      </c>
      <c r="C592" s="226"/>
      <c r="D592" s="146">
        <v>1</v>
      </c>
      <c r="E592" s="145" t="s">
        <v>8</v>
      </c>
      <c r="F592" s="146">
        <v>1</v>
      </c>
      <c r="G592" s="146" t="s">
        <v>8</v>
      </c>
      <c r="H592" s="147">
        <v>248</v>
      </c>
      <c r="I592" s="146" t="s">
        <v>18</v>
      </c>
      <c r="J592" s="148">
        <v>2</v>
      </c>
      <c r="K592" s="146"/>
      <c r="L592" s="148"/>
      <c r="M592" s="4" t="s">
        <v>9</v>
      </c>
      <c r="N592" s="256">
        <f>ROUND(D592*F592*H592*J592,0)</f>
        <v>496</v>
      </c>
      <c r="O592" s="144"/>
      <c r="P592" s="12"/>
    </row>
    <row r="593" spans="1:19" s="4" customFormat="1" ht="15.95" hidden="1" customHeight="1">
      <c r="A593" s="3"/>
      <c r="B593" s="4" t="s">
        <v>194</v>
      </c>
      <c r="C593" s="226"/>
      <c r="D593" s="146">
        <v>1</v>
      </c>
      <c r="E593" s="145" t="s">
        <v>8</v>
      </c>
      <c r="F593" s="146">
        <v>1</v>
      </c>
      <c r="G593" s="146" t="s">
        <v>8</v>
      </c>
      <c r="H593" s="147">
        <v>235</v>
      </c>
      <c r="I593" s="146" t="s">
        <v>18</v>
      </c>
      <c r="J593" s="148">
        <v>4</v>
      </c>
      <c r="K593" s="146"/>
      <c r="L593" s="148"/>
      <c r="M593" s="4" t="s">
        <v>9</v>
      </c>
      <c r="N593" s="256">
        <f>ROUND(D593*F593*H593*J593,0)</f>
        <v>940</v>
      </c>
      <c r="O593" s="144"/>
      <c r="P593" s="12"/>
    </row>
    <row r="594" spans="1:19" s="4" customFormat="1" ht="15.95" hidden="1" customHeight="1">
      <c r="A594" s="3"/>
      <c r="B594" s="4" t="s">
        <v>155</v>
      </c>
      <c r="C594" s="226"/>
      <c r="D594" s="122">
        <v>42</v>
      </c>
      <c r="E594" s="123" t="s">
        <v>8</v>
      </c>
      <c r="F594" s="122">
        <v>2</v>
      </c>
      <c r="G594" s="122" t="s">
        <v>8</v>
      </c>
      <c r="H594" s="185">
        <v>0.375</v>
      </c>
      <c r="I594" s="122" t="s">
        <v>8</v>
      </c>
      <c r="J594" s="125">
        <v>4</v>
      </c>
      <c r="K594" s="122"/>
      <c r="L594" s="125"/>
      <c r="M594" s="120" t="s">
        <v>9</v>
      </c>
      <c r="N594" s="256">
        <f>ROUND(D594*F594*H594*J594,0)</f>
        <v>126</v>
      </c>
      <c r="O594" s="144"/>
      <c r="P594" s="12"/>
    </row>
    <row r="595" spans="1:19" s="4" customFormat="1" ht="15.95" hidden="1" customHeight="1">
      <c r="A595" s="3"/>
      <c r="B595" s="4" t="s">
        <v>88</v>
      </c>
      <c r="C595" s="226"/>
      <c r="D595" s="146">
        <v>2</v>
      </c>
      <c r="E595" s="145" t="s">
        <v>8</v>
      </c>
      <c r="F595" s="146">
        <v>2</v>
      </c>
      <c r="G595" s="146" t="s">
        <v>17</v>
      </c>
      <c r="H595" s="147">
        <v>4</v>
      </c>
      <c r="I595" s="146" t="s">
        <v>18</v>
      </c>
      <c r="J595" s="148">
        <v>4</v>
      </c>
      <c r="K595" s="146" t="s">
        <v>19</v>
      </c>
      <c r="L595" s="148">
        <v>8</v>
      </c>
      <c r="M595" s="4" t="s">
        <v>9</v>
      </c>
      <c r="N595" s="271">
        <f>ROUND(D595*F595*(H595+J595)*L595,0)</f>
        <v>256</v>
      </c>
      <c r="O595" s="144"/>
      <c r="P595" s="12"/>
    </row>
    <row r="596" spans="1:19" s="4" customFormat="1" ht="15.95" hidden="1" customHeight="1">
      <c r="A596" s="3"/>
      <c r="B596" s="4" t="s">
        <v>177</v>
      </c>
      <c r="C596" s="226"/>
      <c r="D596" s="146">
        <v>1</v>
      </c>
      <c r="E596" s="145" t="s">
        <v>8</v>
      </c>
      <c r="F596" s="146">
        <v>1</v>
      </c>
      <c r="G596" s="146" t="s">
        <v>8</v>
      </c>
      <c r="H596" s="147">
        <v>10.25</v>
      </c>
      <c r="I596" s="122" t="s">
        <v>8</v>
      </c>
      <c r="J596" s="148">
        <v>8</v>
      </c>
      <c r="K596" s="146"/>
      <c r="L596" s="148"/>
      <c r="M596" s="4" t="s">
        <v>9</v>
      </c>
      <c r="N596" s="256">
        <f t="shared" ref="N596:N601" si="71">ROUND(D596*F596*H596*J596,0)</f>
        <v>82</v>
      </c>
      <c r="O596" s="144"/>
      <c r="P596" s="12"/>
    </row>
    <row r="597" spans="1:19" s="4" customFormat="1" ht="15.95" hidden="1" customHeight="1">
      <c r="A597" s="3"/>
      <c r="B597" s="4" t="s">
        <v>174</v>
      </c>
      <c r="C597" s="226"/>
      <c r="D597" s="146">
        <v>1</v>
      </c>
      <c r="E597" s="145" t="s">
        <v>8</v>
      </c>
      <c r="F597" s="146">
        <v>2</v>
      </c>
      <c r="G597" s="146" t="s">
        <v>8</v>
      </c>
      <c r="H597" s="147">
        <v>5.5</v>
      </c>
      <c r="I597" s="122" t="s">
        <v>8</v>
      </c>
      <c r="J597" s="148">
        <v>8</v>
      </c>
      <c r="K597" s="146"/>
      <c r="L597" s="148"/>
      <c r="M597" s="4" t="s">
        <v>9</v>
      </c>
      <c r="N597" s="256">
        <f t="shared" si="71"/>
        <v>88</v>
      </c>
      <c r="O597" s="144"/>
      <c r="P597" s="12"/>
    </row>
    <row r="598" spans="1:19" s="4" customFormat="1" ht="15.95" hidden="1" customHeight="1">
      <c r="A598" s="3"/>
      <c r="B598" s="4" t="s">
        <v>195</v>
      </c>
      <c r="C598" s="226"/>
      <c r="D598" s="146">
        <v>1</v>
      </c>
      <c r="E598" s="145" t="s">
        <v>8</v>
      </c>
      <c r="F598" s="146">
        <v>2</v>
      </c>
      <c r="G598" s="146" t="s">
        <v>8</v>
      </c>
      <c r="H598" s="147">
        <v>5</v>
      </c>
      <c r="I598" s="122" t="s">
        <v>8</v>
      </c>
      <c r="J598" s="148">
        <v>3</v>
      </c>
      <c r="K598" s="146"/>
      <c r="L598" s="148"/>
      <c r="M598" s="4" t="s">
        <v>9</v>
      </c>
      <c r="N598" s="256">
        <f t="shared" si="71"/>
        <v>30</v>
      </c>
      <c r="O598" s="144"/>
      <c r="P598" s="12"/>
    </row>
    <row r="599" spans="1:19" s="4" customFormat="1" ht="15.95" hidden="1" customHeight="1">
      <c r="A599" s="3"/>
      <c r="B599" s="4" t="s">
        <v>196</v>
      </c>
      <c r="C599" s="226"/>
      <c r="D599" s="146">
        <v>1</v>
      </c>
      <c r="E599" s="145" t="s">
        <v>8</v>
      </c>
      <c r="F599" s="146">
        <v>3</v>
      </c>
      <c r="G599" s="146" t="s">
        <v>8</v>
      </c>
      <c r="H599" s="147">
        <v>5</v>
      </c>
      <c r="I599" s="122" t="s">
        <v>8</v>
      </c>
      <c r="J599" s="148">
        <v>2.5</v>
      </c>
      <c r="K599" s="146"/>
      <c r="L599" s="148"/>
      <c r="M599" s="4" t="s">
        <v>9</v>
      </c>
      <c r="N599" s="256">
        <f t="shared" si="71"/>
        <v>38</v>
      </c>
      <c r="O599" s="144"/>
      <c r="P599" s="12"/>
    </row>
    <row r="600" spans="1:19" s="4" customFormat="1" ht="15.95" hidden="1" customHeight="1">
      <c r="A600" s="3"/>
      <c r="B600" s="4" t="s">
        <v>197</v>
      </c>
      <c r="C600" s="226"/>
      <c r="D600" s="146">
        <v>1</v>
      </c>
      <c r="E600" s="145" t="s">
        <v>8</v>
      </c>
      <c r="F600" s="146">
        <v>1</v>
      </c>
      <c r="G600" s="146" t="s">
        <v>8</v>
      </c>
      <c r="H600" s="147">
        <v>20</v>
      </c>
      <c r="I600" s="122" t="s">
        <v>8</v>
      </c>
      <c r="J600" s="148">
        <v>14</v>
      </c>
      <c r="K600" s="146"/>
      <c r="L600" s="148"/>
      <c r="M600" s="4" t="s">
        <v>9</v>
      </c>
      <c r="N600" s="256">
        <f t="shared" si="71"/>
        <v>280</v>
      </c>
      <c r="O600" s="144"/>
      <c r="P600" s="12"/>
    </row>
    <row r="601" spans="1:19" s="4" customFormat="1" ht="15.95" hidden="1" customHeight="1">
      <c r="A601" s="3"/>
      <c r="B601" s="4" t="s">
        <v>198</v>
      </c>
      <c r="C601" s="226"/>
      <c r="D601" s="146">
        <v>1</v>
      </c>
      <c r="E601" s="145" t="s">
        <v>8</v>
      </c>
      <c r="F601" s="146">
        <v>1</v>
      </c>
      <c r="G601" s="146" t="s">
        <v>8</v>
      </c>
      <c r="H601" s="147">
        <v>20</v>
      </c>
      <c r="I601" s="122" t="s">
        <v>8</v>
      </c>
      <c r="J601" s="148">
        <v>6</v>
      </c>
      <c r="K601" s="146"/>
      <c r="L601" s="148"/>
      <c r="M601" s="4" t="s">
        <v>9</v>
      </c>
      <c r="N601" s="256">
        <f t="shared" si="71"/>
        <v>120</v>
      </c>
      <c r="O601" s="144"/>
      <c r="P601" s="12"/>
    </row>
    <row r="602" spans="1:19" s="4" customFormat="1" ht="15.95" hidden="1" customHeight="1">
      <c r="A602" s="3"/>
      <c r="C602" s="226"/>
      <c r="D602" s="146"/>
      <c r="E602" s="145"/>
      <c r="F602" s="146"/>
      <c r="G602" s="146"/>
      <c r="H602" s="147"/>
      <c r="I602" s="146"/>
      <c r="J602" s="148"/>
      <c r="K602" s="146"/>
      <c r="L602" s="152" t="s">
        <v>191</v>
      </c>
      <c r="M602" s="153"/>
      <c r="N602" s="154"/>
      <c r="O602" s="144"/>
      <c r="P602" s="12"/>
    </row>
    <row r="603" spans="1:19" s="4" customFormat="1" ht="15.95" hidden="1" customHeight="1">
      <c r="A603" s="3"/>
      <c r="B603" s="12" t="s">
        <v>199</v>
      </c>
      <c r="C603" s="115">
        <f>N602*70%</f>
        <v>0</v>
      </c>
      <c r="D603" s="156"/>
      <c r="E603" s="115"/>
      <c r="F603" s="6" t="s">
        <v>41</v>
      </c>
      <c r="G603" s="7" t="s">
        <v>12</v>
      </c>
      <c r="H603" s="269">
        <v>121</v>
      </c>
      <c r="I603" s="8"/>
      <c r="J603" s="8"/>
      <c r="K603" s="8"/>
      <c r="L603" s="157" t="s">
        <v>42</v>
      </c>
      <c r="M603" s="157"/>
      <c r="N603" s="10"/>
      <c r="O603" s="11" t="s">
        <v>14</v>
      </c>
      <c r="P603" s="12">
        <f>ROUND(C603*H603/100,0)</f>
        <v>0</v>
      </c>
    </row>
    <row r="604" spans="1:19" s="4" customFormat="1" ht="30.75" hidden="1" customHeight="1">
      <c r="A604" s="1"/>
      <c r="B604" s="255" t="s">
        <v>95</v>
      </c>
      <c r="C604" s="255"/>
      <c r="D604" s="255"/>
      <c r="E604" s="255"/>
      <c r="F604" s="255"/>
      <c r="G604" s="255"/>
      <c r="H604" s="255"/>
      <c r="I604" s="255"/>
      <c r="J604" s="255"/>
      <c r="K604" s="255"/>
      <c r="L604" s="255"/>
      <c r="M604" s="255"/>
      <c r="N604" s="255"/>
      <c r="O604" s="224"/>
      <c r="P604" s="12"/>
    </row>
    <row r="605" spans="1:19" s="4" customFormat="1" ht="15.95" hidden="1" customHeight="1">
      <c r="A605" s="3"/>
      <c r="B605" s="120" t="s">
        <v>44</v>
      </c>
      <c r="C605" s="123"/>
      <c r="D605" s="122">
        <v>1</v>
      </c>
      <c r="E605" s="123" t="s">
        <v>8</v>
      </c>
      <c r="F605" s="122">
        <v>1</v>
      </c>
      <c r="G605" s="122" t="s">
        <v>8</v>
      </c>
      <c r="H605" s="191">
        <v>20</v>
      </c>
      <c r="I605" s="122" t="s">
        <v>8</v>
      </c>
      <c r="J605" s="125">
        <v>14</v>
      </c>
      <c r="K605" s="122"/>
      <c r="L605" s="125"/>
      <c r="M605" s="120" t="s">
        <v>9</v>
      </c>
      <c r="N605" s="149">
        <f>ROUND(D605*F605*H605*J605,0)</f>
        <v>280</v>
      </c>
      <c r="O605" s="144"/>
      <c r="P605" s="12"/>
      <c r="S605" s="226"/>
    </row>
    <row r="606" spans="1:19" s="4" customFormat="1" ht="15.95" hidden="1" customHeight="1" thickBot="1">
      <c r="A606" s="3"/>
      <c r="B606" s="120" t="s">
        <v>22</v>
      </c>
      <c r="C606" s="123"/>
      <c r="D606" s="122">
        <v>1</v>
      </c>
      <c r="E606" s="123" t="s">
        <v>8</v>
      </c>
      <c r="F606" s="122">
        <v>1</v>
      </c>
      <c r="G606" s="122" t="s">
        <v>8</v>
      </c>
      <c r="H606" s="191">
        <v>20</v>
      </c>
      <c r="I606" s="122" t="s">
        <v>8</v>
      </c>
      <c r="J606" s="125">
        <v>6</v>
      </c>
      <c r="K606" s="122"/>
      <c r="L606" s="125"/>
      <c r="M606" s="120" t="s">
        <v>9</v>
      </c>
      <c r="N606" s="149">
        <f>ROUND(D606*F606*H606*J606,0)</f>
        <v>120</v>
      </c>
      <c r="O606" s="144"/>
      <c r="P606" s="12"/>
      <c r="S606" s="226"/>
    </row>
    <row r="607" spans="1:19" s="4" customFormat="1" ht="15.95" hidden="1" customHeight="1" thickBot="1">
      <c r="A607" s="3"/>
      <c r="C607" s="10"/>
      <c r="D607" s="146"/>
      <c r="E607" s="173"/>
      <c r="F607" s="146"/>
      <c r="G607" s="9"/>
      <c r="H607" s="147"/>
      <c r="I607" s="8"/>
      <c r="J607" s="152"/>
      <c r="K607" s="8"/>
      <c r="L607" s="152" t="s">
        <v>10</v>
      </c>
      <c r="M607" s="9"/>
      <c r="N607" s="174"/>
      <c r="O607" s="155"/>
      <c r="P607" s="12"/>
      <c r="S607" s="10"/>
    </row>
    <row r="608" spans="1:19" s="4" customFormat="1" ht="15.95" hidden="1" customHeight="1">
      <c r="A608" s="9"/>
      <c r="B608" s="225"/>
      <c r="C608" s="14">
        <f>N607</f>
        <v>0</v>
      </c>
      <c r="D608" s="146" t="s">
        <v>41</v>
      </c>
      <c r="E608" s="14"/>
      <c r="F608" s="146"/>
      <c r="G608" s="225" t="s">
        <v>12</v>
      </c>
      <c r="H608" s="8">
        <v>1029.05</v>
      </c>
      <c r="I608" s="8"/>
      <c r="J608" s="148"/>
      <c r="K608" s="8"/>
      <c r="L608" s="9" t="s">
        <v>68</v>
      </c>
      <c r="M608" s="9"/>
      <c r="N608" s="225"/>
      <c r="O608" s="12" t="s">
        <v>14</v>
      </c>
      <c r="P608" s="12">
        <f>(C608*H608/100)</f>
        <v>0</v>
      </c>
      <c r="S608" s="14"/>
    </row>
    <row r="609" spans="1:24" s="4" customFormat="1" ht="15.95" hidden="1" customHeight="1">
      <c r="A609" s="3"/>
      <c r="B609" s="146"/>
      <c r="C609" s="266"/>
      <c r="D609" s="146"/>
      <c r="E609" s="12"/>
      <c r="F609" s="146"/>
      <c r="G609" s="7"/>
      <c r="H609" s="8"/>
      <c r="I609" s="8"/>
      <c r="J609" s="148"/>
      <c r="K609" s="8"/>
      <c r="L609" s="9"/>
      <c r="M609" s="153"/>
      <c r="N609" s="224"/>
      <c r="O609" s="12"/>
      <c r="P609" s="12"/>
      <c r="Q609" s="225"/>
      <c r="S609" s="266"/>
    </row>
    <row r="610" spans="1:24" ht="15.95" hidden="1" customHeight="1">
      <c r="A610" s="139"/>
      <c r="B610" s="260" t="s">
        <v>226</v>
      </c>
      <c r="C610" s="260"/>
      <c r="D610" s="261"/>
      <c r="E610" s="260"/>
      <c r="F610" s="261"/>
      <c r="G610" s="260"/>
      <c r="H610" s="261"/>
      <c r="I610" s="260"/>
      <c r="J610" s="261"/>
      <c r="K610" s="260"/>
      <c r="L610" s="260"/>
      <c r="M610" s="260"/>
      <c r="N610" s="260"/>
      <c r="O610" s="260"/>
      <c r="Q610" s="184"/>
      <c r="R610" s="184"/>
      <c r="S610" s="184"/>
      <c r="T610" s="184"/>
      <c r="U610" s="184"/>
      <c r="V610" s="184"/>
      <c r="W610" s="184"/>
      <c r="X610" s="184"/>
    </row>
    <row r="611" spans="1:24" ht="15.95" hidden="1" customHeight="1">
      <c r="A611" s="158"/>
      <c r="B611" s="120" t="s">
        <v>117</v>
      </c>
      <c r="C611" s="236"/>
      <c r="D611" s="146">
        <v>1</v>
      </c>
      <c r="E611" s="145" t="s">
        <v>8</v>
      </c>
      <c r="F611" s="146">
        <v>2</v>
      </c>
      <c r="G611" s="146" t="s">
        <v>8</v>
      </c>
      <c r="H611" s="147">
        <v>20</v>
      </c>
      <c r="I611" s="146" t="s">
        <v>8</v>
      </c>
      <c r="J611" s="148">
        <v>16</v>
      </c>
      <c r="K611" s="146"/>
      <c r="L611" s="148"/>
      <c r="M611" s="4" t="s">
        <v>9</v>
      </c>
      <c r="N611" s="149">
        <f>ROUND(D611*F611*H611*J611,0)</f>
        <v>640</v>
      </c>
      <c r="O611" s="141"/>
      <c r="S611" s="236"/>
    </row>
    <row r="612" spans="1:24" ht="15.95" hidden="1" customHeight="1">
      <c r="A612" s="158"/>
      <c r="B612" s="120" t="s">
        <v>22</v>
      </c>
      <c r="C612" s="236"/>
      <c r="D612" s="146">
        <v>1</v>
      </c>
      <c r="E612" s="145" t="s">
        <v>8</v>
      </c>
      <c r="F612" s="146">
        <v>1</v>
      </c>
      <c r="G612" s="146" t="s">
        <v>8</v>
      </c>
      <c r="H612" s="147">
        <v>40.75</v>
      </c>
      <c r="I612" s="146" t="s">
        <v>8</v>
      </c>
      <c r="J612" s="148">
        <v>7</v>
      </c>
      <c r="K612" s="146"/>
      <c r="L612" s="148"/>
      <c r="M612" s="4" t="s">
        <v>9</v>
      </c>
      <c r="N612" s="149">
        <f>ROUND(D612*F612*H612*J612,0)</f>
        <v>285</v>
      </c>
      <c r="O612" s="141"/>
      <c r="S612" s="236"/>
    </row>
    <row r="613" spans="1:24" ht="15.95" hidden="1" customHeight="1">
      <c r="A613" s="139"/>
      <c r="C613" s="123"/>
      <c r="D613" s="214"/>
      <c r="H613" s="191"/>
      <c r="I613" s="122"/>
      <c r="J613" s="125"/>
      <c r="K613" s="122"/>
      <c r="L613" s="181" t="s">
        <v>10</v>
      </c>
      <c r="M613" s="197"/>
      <c r="N613" s="263"/>
      <c r="O613" s="187"/>
      <c r="P613" s="150"/>
      <c r="S613" s="123"/>
    </row>
    <row r="614" spans="1:24" ht="15.95" hidden="1" customHeight="1">
      <c r="A614" s="139"/>
      <c r="C614" s="257">
        <f>N613</f>
        <v>0</v>
      </c>
      <c r="D614" s="163" t="s">
        <v>41</v>
      </c>
      <c r="E614" s="163"/>
      <c r="G614" s="165" t="s">
        <v>12</v>
      </c>
      <c r="H614" s="199">
        <v>425.84</v>
      </c>
      <c r="I614" s="199"/>
      <c r="J614" s="199"/>
      <c r="K614" s="199"/>
      <c r="L614" s="119" t="s">
        <v>74</v>
      </c>
      <c r="M614" s="119"/>
      <c r="O614" s="126" t="s">
        <v>14</v>
      </c>
      <c r="P614" s="126">
        <f>ROUND(C614*H614/100,0)</f>
        <v>0</v>
      </c>
      <c r="Q614" s="184"/>
      <c r="R614" s="184"/>
      <c r="S614" s="257"/>
      <c r="T614" s="184"/>
      <c r="U614" s="184"/>
      <c r="V614" s="184"/>
      <c r="W614" s="184"/>
      <c r="X614" s="184"/>
    </row>
    <row r="615" spans="1:24" ht="15.95" hidden="1" customHeight="1">
      <c r="A615" s="139"/>
      <c r="B615" s="260" t="s">
        <v>75</v>
      </c>
      <c r="C615" s="260"/>
      <c r="D615" s="261"/>
      <c r="E615" s="260"/>
      <c r="F615" s="261"/>
      <c r="G615" s="260"/>
      <c r="H615" s="261"/>
      <c r="I615" s="260"/>
      <c r="J615" s="261"/>
      <c r="K615" s="260"/>
      <c r="L615" s="260"/>
      <c r="M615" s="260"/>
      <c r="N615" s="260"/>
      <c r="O615" s="260"/>
      <c r="Q615" s="184"/>
      <c r="R615" s="184"/>
      <c r="S615" s="184"/>
      <c r="T615" s="184"/>
      <c r="U615" s="184"/>
      <c r="V615" s="184"/>
      <c r="W615" s="184"/>
      <c r="X615" s="184"/>
    </row>
    <row r="616" spans="1:24" ht="15.95" hidden="1" customHeight="1">
      <c r="A616" s="158"/>
      <c r="B616" s="120" t="s">
        <v>117</v>
      </c>
      <c r="C616" s="236"/>
      <c r="D616" s="122">
        <v>1</v>
      </c>
      <c r="E616" s="123" t="s">
        <v>8</v>
      </c>
      <c r="F616" s="122">
        <v>2</v>
      </c>
      <c r="G616" s="122" t="s">
        <v>17</v>
      </c>
      <c r="H616" s="191">
        <v>20</v>
      </c>
      <c r="I616" s="122" t="s">
        <v>18</v>
      </c>
      <c r="J616" s="125">
        <v>14</v>
      </c>
      <c r="K616" s="122" t="s">
        <v>19</v>
      </c>
      <c r="L616" s="125">
        <v>11</v>
      </c>
      <c r="M616" s="120" t="s">
        <v>9</v>
      </c>
      <c r="N616" s="239">
        <f>ROUND(D616*F616*(H616+J616)*L616,0)</f>
        <v>748</v>
      </c>
      <c r="O616" s="141"/>
      <c r="S616" s="236"/>
    </row>
    <row r="617" spans="1:24" ht="15.95" hidden="1" customHeight="1">
      <c r="A617" s="158"/>
      <c r="B617" s="120" t="s">
        <v>22</v>
      </c>
      <c r="C617" s="236"/>
      <c r="D617" s="122">
        <v>1</v>
      </c>
      <c r="E617" s="123" t="s">
        <v>8</v>
      </c>
      <c r="F617" s="122">
        <v>2</v>
      </c>
      <c r="G617" s="122" t="s">
        <v>17</v>
      </c>
      <c r="H617" s="191">
        <v>20</v>
      </c>
      <c r="I617" s="122" t="s">
        <v>18</v>
      </c>
      <c r="J617" s="125">
        <v>6</v>
      </c>
      <c r="K617" s="122" t="s">
        <v>19</v>
      </c>
      <c r="L617" s="125">
        <v>11</v>
      </c>
      <c r="M617" s="120" t="s">
        <v>9</v>
      </c>
      <c r="N617" s="239">
        <f>ROUND(D617*F617*(H617+J617)*L617,0)</f>
        <v>572</v>
      </c>
      <c r="O617" s="141"/>
      <c r="S617" s="236"/>
    </row>
    <row r="618" spans="1:24" ht="15.95" hidden="1" customHeight="1">
      <c r="A618" s="158"/>
      <c r="B618" s="120" t="s">
        <v>177</v>
      </c>
      <c r="C618" s="236"/>
      <c r="D618" s="146">
        <v>1</v>
      </c>
      <c r="E618" s="145" t="s">
        <v>8</v>
      </c>
      <c r="F618" s="146">
        <v>1</v>
      </c>
      <c r="G618" s="146" t="s">
        <v>8</v>
      </c>
      <c r="H618" s="147">
        <v>22.25</v>
      </c>
      <c r="I618" s="146" t="s">
        <v>8</v>
      </c>
      <c r="J618" s="148">
        <v>12</v>
      </c>
      <c r="K618" s="146"/>
      <c r="L618" s="148"/>
      <c r="M618" s="4" t="s">
        <v>9</v>
      </c>
      <c r="N618" s="149">
        <f>ROUND(D618*F618*H618*J618,0)</f>
        <v>267</v>
      </c>
      <c r="O618" s="141"/>
      <c r="S618" s="236"/>
    </row>
    <row r="619" spans="1:24" ht="15.95" hidden="1" customHeight="1">
      <c r="A619" s="158"/>
      <c r="B619" s="120" t="s">
        <v>174</v>
      </c>
      <c r="C619" s="236"/>
      <c r="D619" s="146">
        <v>1</v>
      </c>
      <c r="E619" s="145" t="s">
        <v>8</v>
      </c>
      <c r="F619" s="146">
        <v>2</v>
      </c>
      <c r="G619" s="146" t="s">
        <v>8</v>
      </c>
      <c r="H619" s="147">
        <v>8.5</v>
      </c>
      <c r="I619" s="146" t="s">
        <v>8</v>
      </c>
      <c r="J619" s="148">
        <v>12</v>
      </c>
      <c r="K619" s="146"/>
      <c r="L619" s="148"/>
      <c r="M619" s="4" t="s">
        <v>9</v>
      </c>
      <c r="N619" s="149">
        <f>ROUND(D619*F619*H619*J619,0)</f>
        <v>204</v>
      </c>
      <c r="O619" s="141"/>
      <c r="S619" s="236"/>
    </row>
    <row r="620" spans="1:24" ht="15.95" hidden="1" customHeight="1">
      <c r="A620" s="158"/>
      <c r="B620" s="198"/>
      <c r="C620" s="123"/>
      <c r="H620" s="191"/>
      <c r="I620" s="122"/>
      <c r="J620" s="125"/>
      <c r="K620" s="122"/>
      <c r="L620" s="181" t="s">
        <v>10</v>
      </c>
      <c r="N620" s="263"/>
      <c r="O620" s="126"/>
      <c r="S620" s="123"/>
    </row>
    <row r="621" spans="1:24" s="4" customFormat="1" ht="15.95" hidden="1" customHeight="1">
      <c r="A621" s="3"/>
      <c r="B621" s="243" t="s">
        <v>29</v>
      </c>
      <c r="C621" s="145"/>
      <c r="D621" s="146"/>
      <c r="E621" s="12"/>
      <c r="F621" s="146"/>
      <c r="G621" s="9"/>
      <c r="H621" s="147"/>
      <c r="I621" s="8"/>
      <c r="J621" s="148"/>
      <c r="K621" s="9"/>
      <c r="L621" s="148"/>
      <c r="M621" s="225"/>
      <c r="N621" s="225"/>
      <c r="O621" s="12"/>
      <c r="P621" s="12"/>
      <c r="Q621" s="225"/>
      <c r="S621" s="145"/>
    </row>
    <row r="622" spans="1:24" s="4" customFormat="1" ht="15.95" hidden="1" customHeight="1">
      <c r="A622" s="3"/>
      <c r="B622" s="4" t="s">
        <v>124</v>
      </c>
      <c r="C622" s="145"/>
      <c r="D622" s="146">
        <v>1</v>
      </c>
      <c r="E622" s="145" t="s">
        <v>8</v>
      </c>
      <c r="F622" s="146">
        <v>1</v>
      </c>
      <c r="G622" s="146" t="s">
        <v>8</v>
      </c>
      <c r="H622" s="147">
        <v>4</v>
      </c>
      <c r="I622" s="146" t="s">
        <v>8</v>
      </c>
      <c r="J622" s="148">
        <v>7</v>
      </c>
      <c r="K622" s="146" t="s">
        <v>8</v>
      </c>
      <c r="L622" s="148"/>
      <c r="M622" s="4" t="s">
        <v>9</v>
      </c>
      <c r="N622" s="149">
        <f>ROUND(D622*F622*H622*J622,0)</f>
        <v>28</v>
      </c>
      <c r="O622" s="155"/>
      <c r="P622" s="150"/>
      <c r="S622" s="145"/>
    </row>
    <row r="623" spans="1:24" s="4" customFormat="1" ht="15.95" hidden="1" customHeight="1">
      <c r="A623" s="3"/>
      <c r="B623" s="4" t="s">
        <v>205</v>
      </c>
      <c r="C623" s="145"/>
      <c r="D623" s="146">
        <v>1</v>
      </c>
      <c r="E623" s="145" t="s">
        <v>8</v>
      </c>
      <c r="F623" s="146">
        <v>3</v>
      </c>
      <c r="G623" s="146" t="s">
        <v>8</v>
      </c>
      <c r="H623" s="147">
        <v>5.67</v>
      </c>
      <c r="I623" s="146" t="s">
        <v>8</v>
      </c>
      <c r="J623" s="148">
        <v>8</v>
      </c>
      <c r="K623" s="146" t="s">
        <v>8</v>
      </c>
      <c r="L623" s="148"/>
      <c r="M623" s="4" t="s">
        <v>9</v>
      </c>
      <c r="N623" s="149">
        <f>ROUND(D623*F623*H623*J623,0)</f>
        <v>136</v>
      </c>
      <c r="O623" s="155"/>
      <c r="P623" s="150"/>
      <c r="S623" s="145"/>
    </row>
    <row r="624" spans="1:24" s="4" customFormat="1" ht="15.95" hidden="1" customHeight="1" thickBot="1">
      <c r="A624" s="3"/>
      <c r="B624" s="4" t="s">
        <v>31</v>
      </c>
      <c r="C624" s="145"/>
      <c r="D624" s="146">
        <v>1</v>
      </c>
      <c r="E624" s="145" t="s">
        <v>8</v>
      </c>
      <c r="F624" s="146">
        <v>1</v>
      </c>
      <c r="G624" s="146" t="s">
        <v>8</v>
      </c>
      <c r="H624" s="147">
        <v>4</v>
      </c>
      <c r="I624" s="146" t="s">
        <v>8</v>
      </c>
      <c r="J624" s="148">
        <v>4</v>
      </c>
      <c r="K624" s="146" t="s">
        <v>8</v>
      </c>
      <c r="L624" s="148"/>
      <c r="M624" s="4" t="s">
        <v>9</v>
      </c>
      <c r="N624" s="149">
        <f>ROUND(D624*F624*H624*J624,0)</f>
        <v>16</v>
      </c>
      <c r="O624" s="155"/>
      <c r="P624" s="150"/>
      <c r="S624" s="145"/>
    </row>
    <row r="625" spans="1:24" s="4" customFormat="1" ht="15.95" hidden="1" customHeight="1" thickBot="1">
      <c r="A625" s="3"/>
      <c r="B625" s="146"/>
      <c r="D625" s="146"/>
      <c r="E625" s="12"/>
      <c r="F625" s="146"/>
      <c r="G625" s="9"/>
      <c r="H625" s="147"/>
      <c r="I625" s="8"/>
      <c r="J625" s="148"/>
      <c r="K625" s="9"/>
      <c r="L625" s="152" t="s">
        <v>10</v>
      </c>
      <c r="M625" s="4" t="s">
        <v>9</v>
      </c>
      <c r="N625" s="174"/>
      <c r="O625" s="12"/>
      <c r="P625" s="227"/>
      <c r="Q625" s="225"/>
    </row>
    <row r="626" spans="1:24" s="4" customFormat="1" ht="15.95" hidden="1" customHeight="1">
      <c r="A626" s="3"/>
      <c r="B626" s="243" t="s">
        <v>37</v>
      </c>
      <c r="C626" s="145"/>
      <c r="D626" s="146"/>
      <c r="E626" s="12"/>
      <c r="F626" s="146"/>
      <c r="G626" s="9"/>
      <c r="H626" s="147"/>
      <c r="I626" s="8"/>
      <c r="J626" s="148"/>
      <c r="K626" s="8"/>
      <c r="L626" s="9"/>
      <c r="M626" s="9"/>
      <c r="N626" s="225"/>
      <c r="O626" s="233"/>
      <c r="P626" s="227"/>
      <c r="Q626" s="225"/>
      <c r="S626" s="145"/>
    </row>
    <row r="627" spans="1:24" s="4" customFormat="1" ht="15.95" hidden="1" customHeight="1">
      <c r="A627" s="3"/>
      <c r="C627" s="243"/>
      <c r="D627" s="244">
        <f>N620</f>
        <v>0</v>
      </c>
      <c r="E627" s="244"/>
      <c r="F627" s="244"/>
      <c r="G627" s="9" t="s">
        <v>38</v>
      </c>
      <c r="H627" s="245">
        <f>N625</f>
        <v>0</v>
      </c>
      <c r="I627" s="152" t="s">
        <v>9</v>
      </c>
      <c r="J627" s="246">
        <f>D627-H627</f>
        <v>0</v>
      </c>
      <c r="K627" s="246"/>
      <c r="L627" s="153" t="s">
        <v>39</v>
      </c>
      <c r="M627" s="9"/>
      <c r="N627" s="172"/>
      <c r="O627" s="12"/>
      <c r="P627" s="227"/>
      <c r="Q627" s="225"/>
      <c r="S627" s="243"/>
    </row>
    <row r="628" spans="1:24" ht="15.95" hidden="1" customHeight="1">
      <c r="A628" s="139"/>
      <c r="C628" s="257">
        <f>J627</f>
        <v>0</v>
      </c>
      <c r="D628" s="163" t="s">
        <v>41</v>
      </c>
      <c r="E628" s="163"/>
      <c r="G628" s="119" t="s">
        <v>12</v>
      </c>
      <c r="H628" s="166">
        <v>1043.9000000000001</v>
      </c>
      <c r="I628" s="166"/>
      <c r="J628" s="166"/>
      <c r="K628" s="166"/>
      <c r="L628" s="119" t="s">
        <v>74</v>
      </c>
      <c r="M628" s="119"/>
      <c r="O628" s="126" t="s">
        <v>14</v>
      </c>
      <c r="P628" s="126">
        <f>ROUND(C628*H628/100,0)</f>
        <v>0</v>
      </c>
      <c r="Q628" s="184"/>
      <c r="R628" s="184"/>
      <c r="S628" s="257"/>
      <c r="T628" s="184"/>
      <c r="U628" s="184"/>
      <c r="V628" s="184"/>
      <c r="W628" s="184"/>
      <c r="X628" s="184"/>
    </row>
    <row r="629" spans="1:24" ht="18.75" hidden="1" customHeight="1">
      <c r="A629" s="139"/>
      <c r="B629" s="274" t="s">
        <v>79</v>
      </c>
      <c r="C629" s="274"/>
      <c r="D629" s="274"/>
      <c r="E629" s="274"/>
      <c r="F629" s="274"/>
      <c r="G629" s="274"/>
      <c r="H629" s="274"/>
      <c r="I629" s="274"/>
      <c r="J629" s="274"/>
      <c r="K629" s="274"/>
      <c r="L629" s="274"/>
      <c r="M629" s="274"/>
      <c r="N629" s="274"/>
      <c r="O629" s="274"/>
      <c r="Q629" s="184"/>
      <c r="R629" s="184"/>
      <c r="S629" s="184"/>
      <c r="T629" s="184"/>
      <c r="U629" s="184"/>
      <c r="V629" s="184"/>
      <c r="W629" s="184"/>
      <c r="X629" s="184"/>
    </row>
    <row r="630" spans="1:24" ht="15.95" hidden="1" customHeight="1">
      <c r="A630" s="158"/>
      <c r="B630" s="120" t="s">
        <v>80</v>
      </c>
      <c r="C630" s="123"/>
      <c r="D630" s="122">
        <v>1</v>
      </c>
      <c r="E630" s="123" t="s">
        <v>8</v>
      </c>
      <c r="F630" s="122">
        <v>2</v>
      </c>
      <c r="G630" s="122" t="s">
        <v>8</v>
      </c>
      <c r="H630" s="191">
        <v>4</v>
      </c>
      <c r="I630" s="122" t="s">
        <v>8</v>
      </c>
      <c r="J630" s="125">
        <v>7</v>
      </c>
      <c r="K630" s="122"/>
      <c r="L630" s="125"/>
      <c r="M630" s="120" t="s">
        <v>9</v>
      </c>
      <c r="N630" s="149">
        <f>ROUND(D630*F630*H630*J630,0)</f>
        <v>56</v>
      </c>
      <c r="O630" s="187"/>
      <c r="P630" s="150"/>
      <c r="S630" s="123"/>
    </row>
    <row r="631" spans="1:24" ht="15.95" hidden="1" customHeight="1" thickBot="1">
      <c r="A631" s="139"/>
      <c r="B631" s="120" t="s">
        <v>31</v>
      </c>
      <c r="C631" s="123"/>
      <c r="D631" s="122">
        <v>2</v>
      </c>
      <c r="E631" s="123" t="s">
        <v>8</v>
      </c>
      <c r="F631" s="122">
        <v>3</v>
      </c>
      <c r="G631" s="122" t="s">
        <v>8</v>
      </c>
      <c r="H631" s="191">
        <v>4</v>
      </c>
      <c r="I631" s="122" t="s">
        <v>8</v>
      </c>
      <c r="J631" s="125">
        <v>4</v>
      </c>
      <c r="K631" s="122"/>
      <c r="L631" s="125"/>
      <c r="M631" s="120" t="s">
        <v>9</v>
      </c>
      <c r="N631" s="149">
        <f>ROUND(D631*F631*H631*J631,0)</f>
        <v>96</v>
      </c>
      <c r="O631" s="187"/>
      <c r="P631" s="150"/>
      <c r="S631" s="123"/>
    </row>
    <row r="632" spans="1:24" ht="15.95" hidden="1" customHeight="1" thickBot="1">
      <c r="A632" s="139"/>
      <c r="C632" s="192"/>
      <c r="D632" s="119"/>
      <c r="H632" s="292"/>
      <c r="I632" s="193"/>
      <c r="J632" s="181"/>
      <c r="K632" s="193"/>
      <c r="L632" s="119" t="s">
        <v>10</v>
      </c>
      <c r="M632" s="193"/>
      <c r="N632" s="231"/>
      <c r="O632" s="126" t="s">
        <v>41</v>
      </c>
      <c r="S632" s="192"/>
    </row>
    <row r="633" spans="1:24" ht="15.95" hidden="1" customHeight="1">
      <c r="A633" s="139"/>
      <c r="B633" s="184"/>
      <c r="C633" s="257">
        <f>N632</f>
        <v>0</v>
      </c>
      <c r="D633" s="293" t="s">
        <v>41</v>
      </c>
      <c r="E633" s="167"/>
      <c r="F633" s="193"/>
      <c r="G633" s="165" t="s">
        <v>12</v>
      </c>
      <c r="H633" s="199">
        <v>1160.06</v>
      </c>
      <c r="I633" s="199"/>
      <c r="J633" s="199"/>
      <c r="K633" s="166"/>
      <c r="L633" s="294" t="s">
        <v>74</v>
      </c>
      <c r="M633" s="294"/>
      <c r="N633" s="120"/>
      <c r="O633" s="126" t="s">
        <v>14</v>
      </c>
      <c r="P633" s="126">
        <f>ROUND(C633*H633/100,0)</f>
        <v>0</v>
      </c>
      <c r="S633" s="257"/>
    </row>
    <row r="634" spans="1:24" ht="15.95" hidden="1" customHeight="1">
      <c r="A634" s="139"/>
      <c r="B634" s="184"/>
      <c r="C634" s="257"/>
      <c r="D634" s="280"/>
      <c r="E634" s="119"/>
      <c r="F634" s="193"/>
      <c r="G634" s="165"/>
      <c r="H634" s="166"/>
      <c r="I634" s="166"/>
      <c r="J634" s="166"/>
      <c r="K634" s="166"/>
      <c r="L634" s="297"/>
      <c r="M634" s="297"/>
      <c r="N634" s="120"/>
      <c r="O634" s="126"/>
      <c r="S634" s="257"/>
    </row>
    <row r="635" spans="1:24" ht="15.95" hidden="1" customHeight="1">
      <c r="A635" s="139"/>
      <c r="B635" s="184"/>
      <c r="C635" s="257"/>
      <c r="D635" s="280"/>
      <c r="E635" s="119"/>
      <c r="F635" s="193"/>
      <c r="G635" s="165"/>
      <c r="H635" s="166"/>
      <c r="I635" s="166"/>
      <c r="J635" s="166"/>
      <c r="K635" s="166"/>
      <c r="L635" s="297"/>
      <c r="M635" s="297"/>
      <c r="N635" s="120"/>
      <c r="O635" s="126"/>
      <c r="S635" s="257"/>
    </row>
    <row r="636" spans="1:24" s="4" customFormat="1" ht="82.5" hidden="1" customHeight="1">
      <c r="A636" s="1"/>
      <c r="B636" s="223" t="s">
        <v>69</v>
      </c>
      <c r="C636" s="223"/>
      <c r="D636" s="223"/>
      <c r="E636" s="223"/>
      <c r="F636" s="223"/>
      <c r="G636" s="223"/>
      <c r="H636" s="223"/>
      <c r="I636" s="223"/>
      <c r="J636" s="223"/>
      <c r="K636" s="223"/>
      <c r="L636" s="223"/>
      <c r="M636" s="223"/>
      <c r="N636" s="223"/>
      <c r="O636" s="224"/>
      <c r="P636" s="12"/>
    </row>
    <row r="637" spans="1:24" s="4" customFormat="1" ht="15.95" hidden="1" customHeight="1" thickBot="1">
      <c r="A637" s="3"/>
      <c r="B637" s="4" t="s">
        <v>140</v>
      </c>
      <c r="C637" s="226"/>
      <c r="D637" s="146">
        <v>1</v>
      </c>
      <c r="E637" s="145" t="s">
        <v>8</v>
      </c>
      <c r="F637" s="146">
        <v>20</v>
      </c>
      <c r="G637" s="146" t="s">
        <v>8</v>
      </c>
      <c r="H637" s="147">
        <v>3</v>
      </c>
      <c r="I637" s="146" t="s">
        <v>8</v>
      </c>
      <c r="J637" s="148">
        <v>1</v>
      </c>
      <c r="K637" s="146"/>
      <c r="L637" s="148"/>
      <c r="M637" s="4" t="s">
        <v>9</v>
      </c>
      <c r="N637" s="149">
        <f>ROUND(D637*F637*H637*J637,0)</f>
        <v>60</v>
      </c>
      <c r="O637" s="144"/>
      <c r="P637" s="12"/>
      <c r="S637" s="226"/>
    </row>
    <row r="638" spans="1:24" s="4" customFormat="1" ht="15.95" hidden="1" customHeight="1" thickBot="1">
      <c r="A638" s="9"/>
      <c r="C638" s="10"/>
      <c r="D638" s="146"/>
      <c r="E638" s="173"/>
      <c r="F638" s="146"/>
      <c r="G638" s="9"/>
      <c r="H638" s="147"/>
      <c r="I638" s="8"/>
      <c r="J638" s="152"/>
      <c r="K638" s="8"/>
      <c r="L638" s="152" t="s">
        <v>10</v>
      </c>
      <c r="M638" s="9"/>
      <c r="N638" s="174"/>
      <c r="O638" s="155"/>
      <c r="P638" s="12"/>
      <c r="S638" s="10"/>
    </row>
    <row r="639" spans="1:24" s="4" customFormat="1" ht="15.95" hidden="1" customHeight="1">
      <c r="A639" s="3"/>
      <c r="B639" s="225"/>
      <c r="C639" s="14">
        <f>N638</f>
        <v>0</v>
      </c>
      <c r="D639" s="146" t="s">
        <v>41</v>
      </c>
      <c r="E639" s="14"/>
      <c r="F639" s="146"/>
      <c r="G639" s="225" t="s">
        <v>12</v>
      </c>
      <c r="H639" s="8">
        <v>395</v>
      </c>
      <c r="I639" s="8"/>
      <c r="J639" s="148"/>
      <c r="K639" s="8"/>
      <c r="L639" s="9" t="s">
        <v>65</v>
      </c>
      <c r="M639" s="9"/>
      <c r="N639" s="225"/>
      <c r="O639" s="12" t="s">
        <v>14</v>
      </c>
      <c r="P639" s="12">
        <f>(C639*H639)</f>
        <v>0</v>
      </c>
      <c r="S639" s="14"/>
    </row>
    <row r="640" spans="1:24" s="4" customFormat="1" ht="15.95" hidden="1" customHeight="1">
      <c r="A640" s="3"/>
      <c r="B640" s="225"/>
      <c r="C640" s="2"/>
      <c r="D640" s="298"/>
      <c r="E640" s="9"/>
      <c r="F640" s="233"/>
      <c r="G640" s="7"/>
      <c r="H640" s="8"/>
      <c r="I640" s="8"/>
      <c r="J640" s="8"/>
      <c r="K640" s="8"/>
      <c r="L640" s="298"/>
      <c r="M640" s="9"/>
      <c r="O640" s="12"/>
      <c r="P640" s="12"/>
      <c r="S640" s="2"/>
    </row>
    <row r="641" spans="1:19" ht="15.95" hidden="1" customHeight="1">
      <c r="A641" s="3"/>
      <c r="B641" s="281" t="s">
        <v>15</v>
      </c>
      <c r="C641" s="281"/>
      <c r="D641" s="281"/>
      <c r="E641" s="281"/>
      <c r="F641" s="281"/>
      <c r="G641" s="281"/>
      <c r="H641" s="281"/>
      <c r="I641" s="281"/>
      <c r="J641" s="281"/>
      <c r="K641" s="281"/>
      <c r="L641" s="281"/>
      <c r="M641" s="281"/>
      <c r="N641" s="281"/>
      <c r="O641" s="281"/>
      <c r="S641" s="120"/>
    </row>
    <row r="642" spans="1:19" ht="15.95" hidden="1" customHeight="1">
      <c r="A642" s="139"/>
      <c r="B642" s="238" t="s">
        <v>16</v>
      </c>
      <c r="C642" s="236"/>
      <c r="D642" s="122">
        <v>1</v>
      </c>
      <c r="E642" s="123" t="s">
        <v>8</v>
      </c>
      <c r="F642" s="122">
        <v>2</v>
      </c>
      <c r="G642" s="122" t="s">
        <v>17</v>
      </c>
      <c r="H642" s="191">
        <v>30</v>
      </c>
      <c r="I642" s="122" t="s">
        <v>18</v>
      </c>
      <c r="J642" s="125">
        <v>19.920000000000002</v>
      </c>
      <c r="K642" s="122" t="s">
        <v>19</v>
      </c>
      <c r="L642" s="125">
        <v>11</v>
      </c>
      <c r="M642" s="120" t="s">
        <v>9</v>
      </c>
      <c r="N642" s="239">
        <f>ROUND(D642*F642*(H642+J642)*L642,0)</f>
        <v>1098</v>
      </c>
      <c r="O642" s="141"/>
      <c r="S642" s="236"/>
    </row>
    <row r="643" spans="1:19" ht="15.95" hidden="1" customHeight="1">
      <c r="A643" s="139"/>
      <c r="B643" s="238" t="s">
        <v>20</v>
      </c>
      <c r="C643" s="236"/>
      <c r="D643" s="122">
        <v>1</v>
      </c>
      <c r="E643" s="123" t="s">
        <v>8</v>
      </c>
      <c r="F643" s="122">
        <v>2</v>
      </c>
      <c r="G643" s="122" t="s">
        <v>17</v>
      </c>
      <c r="H643" s="191">
        <v>24</v>
      </c>
      <c r="I643" s="122" t="s">
        <v>18</v>
      </c>
      <c r="J643" s="125">
        <v>19.920000000000002</v>
      </c>
      <c r="K643" s="122" t="s">
        <v>19</v>
      </c>
      <c r="L643" s="125">
        <v>11</v>
      </c>
      <c r="M643" s="120" t="s">
        <v>9</v>
      </c>
      <c r="N643" s="239">
        <f>ROUND(D643*F643*(H643+J643)*L643,0)</f>
        <v>966</v>
      </c>
      <c r="O643" s="141"/>
      <c r="S643" s="236"/>
    </row>
    <row r="644" spans="1:19" ht="15.95" hidden="1" customHeight="1">
      <c r="A644" s="139"/>
      <c r="B644" s="238" t="s">
        <v>21</v>
      </c>
      <c r="C644" s="236"/>
      <c r="D644" s="122">
        <v>1</v>
      </c>
      <c r="E644" s="123" t="s">
        <v>8</v>
      </c>
      <c r="F644" s="122">
        <v>2</v>
      </c>
      <c r="G644" s="122" t="s">
        <v>17</v>
      </c>
      <c r="H644" s="191">
        <v>12</v>
      </c>
      <c r="I644" s="122" t="s">
        <v>18</v>
      </c>
      <c r="J644" s="125">
        <v>11.75</v>
      </c>
      <c r="K644" s="122" t="s">
        <v>19</v>
      </c>
      <c r="L644" s="125">
        <v>11</v>
      </c>
      <c r="M644" s="120" t="s">
        <v>9</v>
      </c>
      <c r="N644" s="239">
        <f>ROUND(D644*F644*(H644+J644)*L644,0)</f>
        <v>523</v>
      </c>
      <c r="O644" s="141"/>
      <c r="S644" s="236"/>
    </row>
    <row r="645" spans="1:19" ht="15.95" hidden="1" customHeight="1">
      <c r="A645" s="139"/>
      <c r="B645" s="238" t="s">
        <v>22</v>
      </c>
      <c r="C645" s="236"/>
      <c r="D645" s="122">
        <v>1</v>
      </c>
      <c r="E645" s="123" t="s">
        <v>8</v>
      </c>
      <c r="F645" s="122">
        <v>2</v>
      </c>
      <c r="G645" s="122" t="s">
        <v>17</v>
      </c>
      <c r="H645" s="191">
        <v>64.58</v>
      </c>
      <c r="I645" s="122" t="s">
        <v>18</v>
      </c>
      <c r="J645" s="125">
        <v>6.92</v>
      </c>
      <c r="K645" s="122" t="s">
        <v>19</v>
      </c>
      <c r="L645" s="125">
        <v>11</v>
      </c>
      <c r="M645" s="120" t="s">
        <v>9</v>
      </c>
      <c r="N645" s="239">
        <f>ROUND(D645*F645*(H645+J645)*L645,0)</f>
        <v>1573</v>
      </c>
      <c r="O645" s="141"/>
      <c r="S645" s="236"/>
    </row>
    <row r="646" spans="1:19" ht="15.95" hidden="1" customHeight="1">
      <c r="A646" s="139"/>
      <c r="B646" s="238" t="s">
        <v>23</v>
      </c>
      <c r="C646" s="236"/>
      <c r="D646" s="122">
        <v>1</v>
      </c>
      <c r="E646" s="123" t="s">
        <v>8</v>
      </c>
      <c r="F646" s="122">
        <v>2</v>
      </c>
      <c r="G646" s="122" t="s">
        <v>17</v>
      </c>
      <c r="H646" s="191">
        <v>13.92</v>
      </c>
      <c r="I646" s="122" t="s">
        <v>18</v>
      </c>
      <c r="J646" s="125">
        <v>19.920000000000002</v>
      </c>
      <c r="K646" s="122" t="s">
        <v>19</v>
      </c>
      <c r="L646" s="125">
        <v>11</v>
      </c>
      <c r="M646" s="120" t="s">
        <v>9</v>
      </c>
      <c r="N646" s="239">
        <f>ROUND(D646*F646*(H646+J646)*L646,0)</f>
        <v>744</v>
      </c>
      <c r="O646" s="141"/>
      <c r="S646" s="236"/>
    </row>
    <row r="647" spans="1:19" ht="15.95" hidden="1" customHeight="1">
      <c r="A647" s="139"/>
      <c r="B647" s="238" t="s">
        <v>24</v>
      </c>
      <c r="C647" s="236"/>
      <c r="D647" s="122">
        <v>1</v>
      </c>
      <c r="E647" s="123" t="s">
        <v>8</v>
      </c>
      <c r="F647" s="122">
        <v>2</v>
      </c>
      <c r="G647" s="122" t="s">
        <v>8</v>
      </c>
      <c r="H647" s="191">
        <v>12.83</v>
      </c>
      <c r="I647" s="122" t="s">
        <v>8</v>
      </c>
      <c r="J647" s="125">
        <v>11</v>
      </c>
      <c r="K647" s="122"/>
      <c r="L647" s="125"/>
      <c r="M647" s="120" t="s">
        <v>9</v>
      </c>
      <c r="N647" s="256">
        <f>ROUND(D647*F647*H647*J647,0)</f>
        <v>282</v>
      </c>
      <c r="O647" s="141"/>
      <c r="S647" s="236"/>
    </row>
    <row r="648" spans="1:19" ht="15.95" hidden="1" customHeight="1">
      <c r="A648" s="139"/>
      <c r="B648" s="238" t="s">
        <v>25</v>
      </c>
      <c r="C648" s="236"/>
      <c r="D648" s="122">
        <v>1</v>
      </c>
      <c r="E648" s="123" t="s">
        <v>8</v>
      </c>
      <c r="F648" s="122">
        <v>1</v>
      </c>
      <c r="G648" s="122" t="s">
        <v>17</v>
      </c>
      <c r="H648" s="191">
        <v>12.92</v>
      </c>
      <c r="I648" s="122" t="s">
        <v>18</v>
      </c>
      <c r="J648" s="125">
        <v>49.92</v>
      </c>
      <c r="K648" s="122" t="s">
        <v>19</v>
      </c>
      <c r="L648" s="125">
        <v>23</v>
      </c>
      <c r="M648" s="120" t="s">
        <v>9</v>
      </c>
      <c r="N648" s="239">
        <f>ROUND(D648*F648*(H648+J648)*L648,0)</f>
        <v>1445</v>
      </c>
      <c r="O648" s="141"/>
      <c r="S648" s="236"/>
    </row>
    <row r="649" spans="1:19" ht="15.95" hidden="1" customHeight="1">
      <c r="A649" s="139"/>
      <c r="B649" s="120" t="s">
        <v>26</v>
      </c>
      <c r="C649" s="236"/>
      <c r="D649" s="122">
        <v>1</v>
      </c>
      <c r="E649" s="123" t="s">
        <v>8</v>
      </c>
      <c r="F649" s="122">
        <v>2</v>
      </c>
      <c r="G649" s="122" t="s">
        <v>8</v>
      </c>
      <c r="H649" s="191">
        <v>6.92</v>
      </c>
      <c r="I649" s="122" t="s">
        <v>8</v>
      </c>
      <c r="J649" s="125">
        <v>8</v>
      </c>
      <c r="K649" s="122"/>
      <c r="L649" s="125"/>
      <c r="M649" s="120" t="s">
        <v>9</v>
      </c>
      <c r="N649" s="256">
        <f>ROUND(D649*F649*H649*J649,0)</f>
        <v>111</v>
      </c>
      <c r="O649" s="141"/>
      <c r="S649" s="236"/>
    </row>
    <row r="650" spans="1:19" ht="15.95" hidden="1" customHeight="1">
      <c r="A650" s="139"/>
      <c r="B650" s="238" t="s">
        <v>27</v>
      </c>
      <c r="C650" s="236"/>
      <c r="D650" s="122">
        <v>1</v>
      </c>
      <c r="E650" s="123" t="s">
        <v>8</v>
      </c>
      <c r="F650" s="122">
        <v>2</v>
      </c>
      <c r="G650" s="122" t="s">
        <v>17</v>
      </c>
      <c r="H650" s="191">
        <v>23.92</v>
      </c>
      <c r="I650" s="122" t="s">
        <v>18</v>
      </c>
      <c r="J650" s="125">
        <v>19.829999999999998</v>
      </c>
      <c r="K650" s="122" t="s">
        <v>19</v>
      </c>
      <c r="L650" s="125">
        <v>10.75</v>
      </c>
      <c r="M650" s="120" t="s">
        <v>9</v>
      </c>
      <c r="N650" s="239">
        <f>ROUND(D650*F650*(H650+J650)*L650,0)</f>
        <v>941</v>
      </c>
      <c r="O650" s="141"/>
      <c r="S650" s="236"/>
    </row>
    <row r="651" spans="1:19" ht="15.95" hidden="1" customHeight="1">
      <c r="A651" s="139"/>
      <c r="B651" s="238" t="s">
        <v>28</v>
      </c>
      <c r="C651" s="236"/>
      <c r="D651" s="122">
        <v>1</v>
      </c>
      <c r="E651" s="123" t="s">
        <v>8</v>
      </c>
      <c r="F651" s="122">
        <v>2</v>
      </c>
      <c r="G651" s="122" t="s">
        <v>17</v>
      </c>
      <c r="H651" s="191">
        <v>30</v>
      </c>
      <c r="I651" s="122" t="s">
        <v>18</v>
      </c>
      <c r="J651" s="125">
        <v>19.829999999999998</v>
      </c>
      <c r="K651" s="122" t="s">
        <v>19</v>
      </c>
      <c r="L651" s="125">
        <v>10.75</v>
      </c>
      <c r="M651" s="120" t="s">
        <v>9</v>
      </c>
      <c r="N651" s="239">
        <f>ROUND(D651*F651*(H651+J651)*L651,0)</f>
        <v>1071</v>
      </c>
      <c r="O651" s="141"/>
      <c r="S651" s="236"/>
    </row>
    <row r="652" spans="1:19" ht="15.95" hidden="1" customHeight="1">
      <c r="A652" s="139"/>
      <c r="B652" s="238" t="s">
        <v>22</v>
      </c>
      <c r="C652" s="236"/>
      <c r="D652" s="122">
        <v>1</v>
      </c>
      <c r="E652" s="123" t="s">
        <v>8</v>
      </c>
      <c r="F652" s="122">
        <v>2</v>
      </c>
      <c r="G652" s="122" t="s">
        <v>17</v>
      </c>
      <c r="H652" s="191">
        <v>55.83</v>
      </c>
      <c r="I652" s="122" t="s">
        <v>18</v>
      </c>
      <c r="J652" s="125">
        <v>6.92</v>
      </c>
      <c r="K652" s="122" t="s">
        <v>19</v>
      </c>
      <c r="L652" s="125">
        <v>10.75</v>
      </c>
      <c r="M652" s="120" t="s">
        <v>9</v>
      </c>
      <c r="N652" s="239">
        <f>ROUND(D652*F652*(H652+J652)*L652,0)</f>
        <v>1349</v>
      </c>
      <c r="O652" s="141"/>
      <c r="S652" s="236"/>
    </row>
    <row r="653" spans="1:19" ht="15.95" hidden="1" customHeight="1">
      <c r="A653" s="139"/>
      <c r="C653" s="123"/>
      <c r="D653" s="214"/>
      <c r="H653" s="191"/>
      <c r="I653" s="122"/>
      <c r="J653" s="125"/>
      <c r="K653" s="122"/>
      <c r="L653" s="181" t="s">
        <v>10</v>
      </c>
      <c r="M653" s="197"/>
      <c r="N653" s="215"/>
      <c r="O653" s="187"/>
      <c r="P653" s="150"/>
      <c r="S653" s="123"/>
    </row>
    <row r="654" spans="1:19" ht="15.95" hidden="1" customHeight="1">
      <c r="A654" s="139"/>
      <c r="B654" s="182" t="s">
        <v>29</v>
      </c>
      <c r="C654" s="123"/>
      <c r="E654" s="126"/>
      <c r="G654" s="119"/>
      <c r="H654" s="191"/>
      <c r="I654" s="166"/>
      <c r="J654" s="125"/>
      <c r="K654" s="119"/>
      <c r="L654" s="125"/>
      <c r="M654" s="184"/>
      <c r="N654" s="184"/>
      <c r="O654" s="126"/>
      <c r="Q654" s="184"/>
      <c r="S654" s="123"/>
    </row>
    <row r="655" spans="1:19" ht="15.95" hidden="1" customHeight="1">
      <c r="A655" s="139"/>
      <c r="B655" s="120" t="s">
        <v>30</v>
      </c>
      <c r="C655" s="123"/>
      <c r="D655" s="122">
        <v>1</v>
      </c>
      <c r="E655" s="123" t="s">
        <v>8</v>
      </c>
      <c r="F655" s="122">
        <v>6</v>
      </c>
      <c r="G655" s="122" t="s">
        <v>8</v>
      </c>
      <c r="H655" s="191">
        <v>4</v>
      </c>
      <c r="I655" s="122" t="s">
        <v>8</v>
      </c>
      <c r="J655" s="125">
        <v>6.75</v>
      </c>
      <c r="K655" s="122"/>
      <c r="L655" s="125"/>
      <c r="M655" s="120" t="s">
        <v>9</v>
      </c>
      <c r="N655" s="256">
        <f>ROUND(D655*F655*H655*J655,0)</f>
        <v>162</v>
      </c>
      <c r="O655" s="187"/>
      <c r="P655" s="188"/>
      <c r="S655" s="123"/>
    </row>
    <row r="656" spans="1:19" ht="15.95" hidden="1" customHeight="1">
      <c r="A656" s="139"/>
      <c r="B656" s="120" t="s">
        <v>31</v>
      </c>
      <c r="C656" s="123"/>
      <c r="D656" s="122">
        <v>1</v>
      </c>
      <c r="E656" s="123" t="s">
        <v>8</v>
      </c>
      <c r="F656" s="122">
        <v>6</v>
      </c>
      <c r="G656" s="122" t="s">
        <v>8</v>
      </c>
      <c r="H656" s="191">
        <v>4</v>
      </c>
      <c r="I656" s="122" t="s">
        <v>8</v>
      </c>
      <c r="J656" s="125">
        <v>4</v>
      </c>
      <c r="K656" s="122"/>
      <c r="L656" s="125"/>
      <c r="M656" s="120" t="s">
        <v>9</v>
      </c>
      <c r="N656" s="256">
        <f>ROUND(D656*F656*H656*J656,0)</f>
        <v>96</v>
      </c>
      <c r="O656" s="187"/>
      <c r="P656" s="188"/>
      <c r="S656" s="123"/>
    </row>
    <row r="657" spans="1:19" ht="15.95" hidden="1" customHeight="1">
      <c r="A657" s="139"/>
      <c r="B657" s="120" t="s">
        <v>32</v>
      </c>
      <c r="C657" s="123"/>
      <c r="D657" s="122">
        <v>1</v>
      </c>
      <c r="E657" s="123" t="s">
        <v>8</v>
      </c>
      <c r="F657" s="122">
        <v>2</v>
      </c>
      <c r="G657" s="122" t="s">
        <v>8</v>
      </c>
      <c r="H657" s="191">
        <v>2.5</v>
      </c>
      <c r="I657" s="122" t="s">
        <v>8</v>
      </c>
      <c r="J657" s="125">
        <v>6.75</v>
      </c>
      <c r="K657" s="122"/>
      <c r="L657" s="125"/>
      <c r="M657" s="120" t="s">
        <v>9</v>
      </c>
      <c r="N657" s="256">
        <f>ROUND(D657*F657*H657*J657,0)</f>
        <v>34</v>
      </c>
      <c r="O657" s="187"/>
      <c r="P657" s="188"/>
      <c r="S657" s="123"/>
    </row>
    <row r="658" spans="1:19" ht="15.95" hidden="1" customHeight="1">
      <c r="A658" s="139"/>
      <c r="B658" s="120" t="s">
        <v>33</v>
      </c>
      <c r="C658" s="123"/>
      <c r="D658" s="122">
        <v>1</v>
      </c>
      <c r="E658" s="123" t="s">
        <v>8</v>
      </c>
      <c r="F658" s="122">
        <v>4</v>
      </c>
      <c r="G658" s="122" t="s">
        <v>8</v>
      </c>
      <c r="H658" s="191">
        <v>8</v>
      </c>
      <c r="I658" s="122" t="s">
        <v>8</v>
      </c>
      <c r="J658" s="125">
        <v>4</v>
      </c>
      <c r="K658" s="122"/>
      <c r="L658" s="125"/>
      <c r="M658" s="120" t="s">
        <v>9</v>
      </c>
      <c r="N658" s="256">
        <f>ROUND(D658*F658*H658*J658,0)</f>
        <v>128</v>
      </c>
      <c r="O658" s="187"/>
      <c r="P658" s="188"/>
      <c r="S658" s="123"/>
    </row>
    <row r="659" spans="1:19" ht="15.95" hidden="1" customHeight="1">
      <c r="A659" s="139"/>
      <c r="B659" s="120" t="s">
        <v>34</v>
      </c>
      <c r="C659" s="123"/>
      <c r="D659" s="122">
        <v>1</v>
      </c>
      <c r="E659" s="123" t="s">
        <v>8</v>
      </c>
      <c r="F659" s="122">
        <v>3</v>
      </c>
      <c r="G659" s="122" t="s">
        <v>8</v>
      </c>
      <c r="H659" s="191">
        <v>7.5</v>
      </c>
      <c r="I659" s="122" t="s">
        <v>8</v>
      </c>
      <c r="J659" s="125">
        <v>7</v>
      </c>
      <c r="K659" s="122"/>
      <c r="L659" s="125"/>
      <c r="M659" s="120" t="s">
        <v>9</v>
      </c>
      <c r="N659" s="256">
        <f>ROUND(D659*F659*H659*J659,0)</f>
        <v>158</v>
      </c>
      <c r="O659" s="187"/>
      <c r="P659" s="188"/>
      <c r="S659" s="123"/>
    </row>
    <row r="660" spans="1:19" ht="15.95" hidden="1" customHeight="1">
      <c r="A660" s="139"/>
      <c r="B660" s="238" t="s">
        <v>20</v>
      </c>
      <c r="C660" s="236"/>
      <c r="D660" s="122">
        <v>1</v>
      </c>
      <c r="E660" s="123" t="s">
        <v>8</v>
      </c>
      <c r="F660" s="122">
        <v>1</v>
      </c>
      <c r="G660" s="122" t="s">
        <v>17</v>
      </c>
      <c r="H660" s="191" t="s">
        <v>35</v>
      </c>
      <c r="I660" s="122" t="s">
        <v>18</v>
      </c>
      <c r="J660" s="125">
        <v>5.75</v>
      </c>
      <c r="K660" s="122" t="s">
        <v>19</v>
      </c>
      <c r="L660" s="125">
        <v>4.25</v>
      </c>
      <c r="M660" s="120" t="s">
        <v>9</v>
      </c>
      <c r="N660" s="239">
        <v>86</v>
      </c>
      <c r="O660" s="141"/>
      <c r="S660" s="236"/>
    </row>
    <row r="661" spans="1:19" ht="15.95" hidden="1" customHeight="1">
      <c r="A661" s="139"/>
      <c r="B661" s="120" t="s">
        <v>36</v>
      </c>
      <c r="C661" s="123"/>
      <c r="D661" s="122">
        <v>1</v>
      </c>
      <c r="E661" s="123" t="s">
        <v>8</v>
      </c>
      <c r="F661" s="122">
        <v>6</v>
      </c>
      <c r="G661" s="122" t="s">
        <v>8</v>
      </c>
      <c r="H661" s="191">
        <v>0.75</v>
      </c>
      <c r="I661" s="122" t="s">
        <v>8</v>
      </c>
      <c r="J661" s="125">
        <v>23</v>
      </c>
      <c r="K661" s="122"/>
      <c r="L661" s="125"/>
      <c r="M661" s="120" t="s">
        <v>9</v>
      </c>
      <c r="N661" s="256">
        <f>ROUND(D661*F661*H661*J661,0)</f>
        <v>104</v>
      </c>
      <c r="O661" s="187"/>
      <c r="P661" s="188"/>
      <c r="S661" s="123"/>
    </row>
    <row r="662" spans="1:19" ht="15.95" hidden="1" customHeight="1" thickBot="1">
      <c r="A662" s="139"/>
      <c r="B662" s="238" t="s">
        <v>20</v>
      </c>
      <c r="C662" s="236"/>
      <c r="D662" s="122">
        <v>1</v>
      </c>
      <c r="E662" s="123" t="s">
        <v>8</v>
      </c>
      <c r="F662" s="122">
        <v>2</v>
      </c>
      <c r="G662" s="122" t="s">
        <v>8</v>
      </c>
      <c r="H662" s="191">
        <v>0.75</v>
      </c>
      <c r="I662" s="122" t="s">
        <v>8</v>
      </c>
      <c r="J662" s="125">
        <v>18.25</v>
      </c>
      <c r="K662" s="122"/>
      <c r="L662" s="125"/>
      <c r="M662" s="120" t="s">
        <v>9</v>
      </c>
      <c r="N662" s="256">
        <f>ROUND(D662*F662*H662*J662,0)</f>
        <v>27</v>
      </c>
      <c r="O662" s="141"/>
      <c r="S662" s="236"/>
    </row>
    <row r="663" spans="1:19" ht="15.95" hidden="1" customHeight="1" thickBot="1">
      <c r="A663" s="139"/>
      <c r="B663" s="122"/>
      <c r="C663" s="120"/>
      <c r="E663" s="126"/>
      <c r="G663" s="119"/>
      <c r="H663" s="191"/>
      <c r="I663" s="166"/>
      <c r="J663" s="125"/>
      <c r="K663" s="119"/>
      <c r="L663" s="181" t="s">
        <v>10</v>
      </c>
      <c r="M663" s="120" t="s">
        <v>9</v>
      </c>
      <c r="N663" s="231"/>
      <c r="O663" s="126"/>
      <c r="P663" s="192"/>
      <c r="Q663" s="184"/>
      <c r="S663" s="120"/>
    </row>
    <row r="664" spans="1:19" ht="15.95" hidden="1" customHeight="1">
      <c r="A664" s="139"/>
      <c r="B664" s="182" t="s">
        <v>37</v>
      </c>
      <c r="C664" s="123"/>
      <c r="E664" s="126"/>
      <c r="G664" s="119"/>
      <c r="H664" s="191"/>
      <c r="I664" s="166"/>
      <c r="J664" s="125"/>
      <c r="K664" s="166"/>
      <c r="L664" s="119"/>
      <c r="M664" s="119"/>
      <c r="N664" s="184"/>
      <c r="O664" s="193"/>
      <c r="P664" s="192"/>
      <c r="Q664" s="184"/>
      <c r="S664" s="123"/>
    </row>
    <row r="665" spans="1:19" ht="15.95" hidden="1" customHeight="1">
      <c r="A665" s="139"/>
      <c r="C665" s="182"/>
      <c r="D665" s="194">
        <f>N653</f>
        <v>0</v>
      </c>
      <c r="E665" s="194"/>
      <c r="F665" s="194"/>
      <c r="G665" s="119" t="s">
        <v>38</v>
      </c>
      <c r="H665" s="195">
        <f>N663</f>
        <v>0</v>
      </c>
      <c r="I665" s="181" t="s">
        <v>9</v>
      </c>
      <c r="J665" s="196">
        <f>D665-H665</f>
        <v>0</v>
      </c>
      <c r="K665" s="196"/>
      <c r="L665" s="197" t="s">
        <v>39</v>
      </c>
      <c r="M665" s="119"/>
      <c r="N665" s="198"/>
      <c r="O665" s="126"/>
      <c r="P665" s="192"/>
      <c r="Q665" s="184"/>
      <c r="S665" s="182"/>
    </row>
    <row r="666" spans="1:19" ht="15.95" hidden="1" customHeight="1">
      <c r="A666" s="139"/>
      <c r="B666" s="120" t="s">
        <v>40</v>
      </c>
      <c r="C666" s="162">
        <f>J665*50%</f>
        <v>0</v>
      </c>
      <c r="D666" s="163"/>
      <c r="E666" s="162"/>
      <c r="F666" s="164" t="s">
        <v>41</v>
      </c>
      <c r="G666" s="165" t="s">
        <v>12</v>
      </c>
      <c r="H666" s="275">
        <v>226.88</v>
      </c>
      <c r="I666" s="166"/>
      <c r="J666" s="166"/>
      <c r="K666" s="166"/>
      <c r="L666" s="167" t="s">
        <v>42</v>
      </c>
      <c r="M666" s="167"/>
      <c r="O666" s="168" t="s">
        <v>14</v>
      </c>
      <c r="P666" s="126">
        <f>ROUND(C666*H666/100,0)</f>
        <v>0</v>
      </c>
      <c r="S666" s="169"/>
    </row>
    <row r="667" spans="1:19" ht="15.95" hidden="1" customHeight="1">
      <c r="A667" s="139"/>
      <c r="B667" s="274" t="s">
        <v>43</v>
      </c>
      <c r="C667" s="274"/>
      <c r="D667" s="274"/>
      <c r="E667" s="274"/>
      <c r="F667" s="274"/>
      <c r="G667" s="274"/>
      <c r="H667" s="274"/>
      <c r="I667" s="274"/>
      <c r="J667" s="274"/>
      <c r="K667" s="274"/>
      <c r="L667" s="274"/>
      <c r="M667" s="274"/>
      <c r="N667" s="274"/>
      <c r="O667" s="274"/>
      <c r="S667" s="120"/>
    </row>
    <row r="668" spans="1:19" ht="15.95" hidden="1" customHeight="1">
      <c r="A668" s="139"/>
      <c r="B668" s="120" t="s">
        <v>44</v>
      </c>
      <c r="C668" s="236"/>
      <c r="D668" s="122">
        <v>1</v>
      </c>
      <c r="E668" s="123" t="s">
        <v>8</v>
      </c>
      <c r="F668" s="122">
        <v>1</v>
      </c>
      <c r="G668" s="122" t="s">
        <v>8</v>
      </c>
      <c r="H668" s="191">
        <v>30</v>
      </c>
      <c r="I668" s="122" t="s">
        <v>8</v>
      </c>
      <c r="J668" s="125">
        <v>19.920000000000002</v>
      </c>
      <c r="K668" s="122"/>
      <c r="L668" s="125"/>
      <c r="M668" s="120" t="s">
        <v>9</v>
      </c>
      <c r="N668" s="256">
        <f t="shared" ref="N668:N674" si="72">ROUND(D668*F668*H668*J668,0)</f>
        <v>598</v>
      </c>
      <c r="O668" s="141"/>
      <c r="P668" s="299"/>
      <c r="S668" s="236"/>
    </row>
    <row r="669" spans="1:19" ht="15.95" hidden="1" customHeight="1">
      <c r="A669" s="139"/>
      <c r="B669" s="120" t="s">
        <v>20</v>
      </c>
      <c r="C669" s="236"/>
      <c r="D669" s="122">
        <v>1</v>
      </c>
      <c r="E669" s="123" t="s">
        <v>8</v>
      </c>
      <c r="F669" s="122">
        <v>1</v>
      </c>
      <c r="G669" s="122" t="s">
        <v>8</v>
      </c>
      <c r="H669" s="191">
        <v>24</v>
      </c>
      <c r="I669" s="122" t="s">
        <v>8</v>
      </c>
      <c r="J669" s="125">
        <v>19.920000000000002</v>
      </c>
      <c r="K669" s="122"/>
      <c r="L669" s="125"/>
      <c r="M669" s="120" t="s">
        <v>9</v>
      </c>
      <c r="N669" s="256">
        <f t="shared" si="72"/>
        <v>478</v>
      </c>
      <c r="O669" s="141"/>
      <c r="S669" s="236"/>
    </row>
    <row r="670" spans="1:19" ht="15.95" hidden="1" customHeight="1">
      <c r="A670" s="139"/>
      <c r="B670" s="120" t="s">
        <v>45</v>
      </c>
      <c r="C670" s="236"/>
      <c r="D670" s="122">
        <v>3</v>
      </c>
      <c r="E670" s="123" t="s">
        <v>8</v>
      </c>
      <c r="F670" s="122">
        <v>2</v>
      </c>
      <c r="G670" s="122" t="s">
        <v>8</v>
      </c>
      <c r="H670" s="191">
        <v>19.920000000000002</v>
      </c>
      <c r="I670" s="122" t="s">
        <v>8</v>
      </c>
      <c r="J670" s="125">
        <v>2</v>
      </c>
      <c r="K670" s="122"/>
      <c r="L670" s="125"/>
      <c r="M670" s="120" t="s">
        <v>9</v>
      </c>
      <c r="N670" s="256">
        <f t="shared" si="72"/>
        <v>239</v>
      </c>
      <c r="O670" s="141"/>
      <c r="S670" s="236"/>
    </row>
    <row r="671" spans="1:19" ht="15.95" hidden="1" customHeight="1">
      <c r="A671" s="139"/>
      <c r="B671" s="120" t="s">
        <v>46</v>
      </c>
      <c r="C671" s="236"/>
      <c r="D671" s="122">
        <v>1</v>
      </c>
      <c r="E671" s="123" t="s">
        <v>8</v>
      </c>
      <c r="F671" s="122">
        <v>1</v>
      </c>
      <c r="G671" s="122" t="s">
        <v>8</v>
      </c>
      <c r="H671" s="191">
        <v>13.92</v>
      </c>
      <c r="I671" s="122" t="s">
        <v>8</v>
      </c>
      <c r="J671" s="125">
        <v>19.920000000000002</v>
      </c>
      <c r="K671" s="122"/>
      <c r="L671" s="125"/>
      <c r="M671" s="120" t="s">
        <v>9</v>
      </c>
      <c r="N671" s="256">
        <f t="shared" si="72"/>
        <v>277</v>
      </c>
      <c r="O671" s="141"/>
      <c r="S671" s="236"/>
    </row>
    <row r="672" spans="1:19" ht="15.95" hidden="1" customHeight="1">
      <c r="A672" s="139"/>
      <c r="B672" s="120" t="s">
        <v>21</v>
      </c>
      <c r="C672" s="236"/>
      <c r="D672" s="122">
        <v>1</v>
      </c>
      <c r="E672" s="123" t="s">
        <v>8</v>
      </c>
      <c r="F672" s="122">
        <v>1</v>
      </c>
      <c r="G672" s="122" t="s">
        <v>8</v>
      </c>
      <c r="H672" s="191">
        <v>12</v>
      </c>
      <c r="I672" s="122" t="s">
        <v>8</v>
      </c>
      <c r="J672" s="125">
        <v>11.75</v>
      </c>
      <c r="K672" s="122"/>
      <c r="L672" s="125"/>
      <c r="M672" s="120" t="s">
        <v>9</v>
      </c>
      <c r="N672" s="256">
        <f t="shared" si="72"/>
        <v>141</v>
      </c>
      <c r="O672" s="141"/>
      <c r="S672" s="236"/>
    </row>
    <row r="673" spans="1:19" ht="15.95" hidden="1" customHeight="1">
      <c r="A673" s="139"/>
      <c r="B673" s="120" t="s">
        <v>47</v>
      </c>
      <c r="C673" s="236"/>
      <c r="D673" s="122">
        <v>1</v>
      </c>
      <c r="E673" s="123" t="s">
        <v>8</v>
      </c>
      <c r="F673" s="122">
        <v>1</v>
      </c>
      <c r="G673" s="122" t="s">
        <v>8</v>
      </c>
      <c r="H673" s="191">
        <v>12.83</v>
      </c>
      <c r="I673" s="122" t="s">
        <v>8</v>
      </c>
      <c r="J673" s="125">
        <v>6.92</v>
      </c>
      <c r="K673" s="122"/>
      <c r="L673" s="125"/>
      <c r="M673" s="120" t="s">
        <v>9</v>
      </c>
      <c r="N673" s="256">
        <f t="shared" si="72"/>
        <v>89</v>
      </c>
      <c r="O673" s="141"/>
      <c r="S673" s="236"/>
    </row>
    <row r="674" spans="1:19" ht="15.95" hidden="1" customHeight="1">
      <c r="A674" s="139"/>
      <c r="B674" s="120" t="s">
        <v>48</v>
      </c>
      <c r="C674" s="236"/>
      <c r="D674" s="122">
        <v>1</v>
      </c>
      <c r="E674" s="123" t="s">
        <v>8</v>
      </c>
      <c r="F674" s="122">
        <v>1</v>
      </c>
      <c r="G674" s="122" t="s">
        <v>8</v>
      </c>
      <c r="H674" s="191">
        <v>84.83</v>
      </c>
      <c r="I674" s="122" t="s">
        <v>8</v>
      </c>
      <c r="J674" s="125">
        <v>6.92</v>
      </c>
      <c r="K674" s="122"/>
      <c r="L674" s="125"/>
      <c r="M674" s="120" t="s">
        <v>9</v>
      </c>
      <c r="N674" s="256">
        <f t="shared" si="72"/>
        <v>587</v>
      </c>
      <c r="O674" s="141"/>
      <c r="S674" s="236"/>
    </row>
    <row r="675" spans="1:19" ht="15.95" hidden="1" customHeight="1">
      <c r="A675" s="139"/>
      <c r="B675" s="120" t="s">
        <v>27</v>
      </c>
      <c r="C675" s="236"/>
      <c r="D675" s="122">
        <v>1</v>
      </c>
      <c r="E675" s="123" t="s">
        <v>8</v>
      </c>
      <c r="F675" s="122">
        <v>1</v>
      </c>
      <c r="G675" s="122" t="s">
        <v>8</v>
      </c>
      <c r="H675" s="191">
        <v>23.92</v>
      </c>
      <c r="I675" s="122" t="s">
        <v>8</v>
      </c>
      <c r="J675" s="125">
        <v>19.829999999999998</v>
      </c>
      <c r="K675" s="122"/>
      <c r="L675" s="125"/>
      <c r="M675" s="120" t="s">
        <v>9</v>
      </c>
      <c r="N675" s="256">
        <f>ROUND(D675*F675*H675*J675,0)</f>
        <v>474</v>
      </c>
      <c r="O675" s="141"/>
      <c r="S675" s="236"/>
    </row>
    <row r="676" spans="1:19" ht="15.95" hidden="1" customHeight="1">
      <c r="A676" s="139"/>
      <c r="B676" s="120" t="s">
        <v>28</v>
      </c>
      <c r="C676" s="236"/>
      <c r="D676" s="122">
        <v>1</v>
      </c>
      <c r="E676" s="123" t="s">
        <v>8</v>
      </c>
      <c r="F676" s="122">
        <v>1</v>
      </c>
      <c r="G676" s="122" t="s">
        <v>8</v>
      </c>
      <c r="H676" s="191">
        <v>30</v>
      </c>
      <c r="I676" s="122" t="s">
        <v>8</v>
      </c>
      <c r="J676" s="125">
        <v>19.829999999999998</v>
      </c>
      <c r="K676" s="122"/>
      <c r="L676" s="125"/>
      <c r="M676" s="120" t="s">
        <v>9</v>
      </c>
      <c r="N676" s="256">
        <f>ROUND(D676*F676*H676*J676,0)</f>
        <v>595</v>
      </c>
      <c r="O676" s="141"/>
      <c r="S676" s="236"/>
    </row>
    <row r="677" spans="1:19" ht="15.95" hidden="1" customHeight="1">
      <c r="A677" s="139"/>
      <c r="B677" s="120" t="s">
        <v>22</v>
      </c>
      <c r="C677" s="236"/>
      <c r="D677" s="122">
        <v>1</v>
      </c>
      <c r="E677" s="123" t="s">
        <v>8</v>
      </c>
      <c r="F677" s="122">
        <v>1</v>
      </c>
      <c r="G677" s="122" t="s">
        <v>8</v>
      </c>
      <c r="H677" s="191">
        <v>55.83</v>
      </c>
      <c r="I677" s="122" t="s">
        <v>8</v>
      </c>
      <c r="J677" s="125">
        <v>6.92</v>
      </c>
      <c r="K677" s="122"/>
      <c r="L677" s="125"/>
      <c r="M677" s="120" t="s">
        <v>9</v>
      </c>
      <c r="N677" s="256">
        <f>ROUND(D677*F677*H677*J677,0)</f>
        <v>386</v>
      </c>
      <c r="O677" s="141"/>
      <c r="S677" s="236"/>
    </row>
    <row r="678" spans="1:19" ht="15.95" hidden="1" customHeight="1">
      <c r="A678" s="139"/>
      <c r="B678" s="120" t="s">
        <v>49</v>
      </c>
      <c r="C678" s="236"/>
      <c r="D678" s="122">
        <v>1</v>
      </c>
      <c r="E678" s="123" t="s">
        <v>8</v>
      </c>
      <c r="F678" s="122">
        <v>1</v>
      </c>
      <c r="G678" s="122" t="s">
        <v>17</v>
      </c>
      <c r="H678" s="191">
        <v>59.58</v>
      </c>
      <c r="I678" s="122" t="s">
        <v>18</v>
      </c>
      <c r="J678" s="125">
        <v>24.58</v>
      </c>
      <c r="K678" s="122" t="s">
        <v>19</v>
      </c>
      <c r="L678" s="125">
        <v>2</v>
      </c>
      <c r="M678" s="120" t="s">
        <v>9</v>
      </c>
      <c r="N678" s="239">
        <f>ROUND(D678*F678*(H678+J678)*L678,0)</f>
        <v>168</v>
      </c>
      <c r="O678" s="141"/>
      <c r="S678" s="236"/>
    </row>
    <row r="679" spans="1:19" ht="15.95" hidden="1" customHeight="1">
      <c r="A679" s="139"/>
      <c r="C679" s="123"/>
      <c r="D679" s="214"/>
      <c r="H679" s="191"/>
      <c r="I679" s="122"/>
      <c r="J679" s="125"/>
      <c r="K679" s="122"/>
      <c r="L679" s="181" t="s">
        <v>10</v>
      </c>
      <c r="M679" s="197"/>
      <c r="N679" s="215"/>
      <c r="O679" s="187"/>
      <c r="P679" s="150"/>
      <c r="S679" s="123"/>
    </row>
    <row r="680" spans="1:19" ht="15.95" hidden="1" customHeight="1">
      <c r="A680" s="139"/>
      <c r="B680" s="182" t="s">
        <v>29</v>
      </c>
      <c r="C680" s="123"/>
      <c r="E680" s="126"/>
      <c r="G680" s="119"/>
      <c r="H680" s="191"/>
      <c r="I680" s="166"/>
      <c r="J680" s="125"/>
      <c r="K680" s="119"/>
      <c r="L680" s="125"/>
      <c r="M680" s="184"/>
      <c r="N680" s="184"/>
      <c r="O680" s="126"/>
      <c r="Q680" s="184"/>
      <c r="S680" s="123"/>
    </row>
    <row r="681" spans="1:19" ht="15.95" hidden="1" customHeight="1" thickBot="1">
      <c r="A681" s="139"/>
      <c r="B681" s="120" t="s">
        <v>50</v>
      </c>
      <c r="C681" s="123"/>
      <c r="D681" s="122">
        <v>1</v>
      </c>
      <c r="E681" s="123" t="s">
        <v>8</v>
      </c>
      <c r="F681" s="122">
        <v>1</v>
      </c>
      <c r="G681" s="122" t="s">
        <v>8</v>
      </c>
      <c r="H681" s="191">
        <v>12.75</v>
      </c>
      <c r="I681" s="122" t="s">
        <v>8</v>
      </c>
      <c r="J681" s="125">
        <v>7.75</v>
      </c>
      <c r="K681" s="122"/>
      <c r="L681" s="125"/>
      <c r="M681" s="120" t="s">
        <v>9</v>
      </c>
      <c r="N681" s="256">
        <f>ROUND(D681*F681*H681*J681,0)</f>
        <v>99</v>
      </c>
      <c r="O681" s="187"/>
      <c r="P681" s="188"/>
      <c r="S681" s="123"/>
    </row>
    <row r="682" spans="1:19" ht="15.95" hidden="1" customHeight="1" thickBot="1">
      <c r="A682" s="139"/>
      <c r="B682" s="122"/>
      <c r="C682" s="120"/>
      <c r="E682" s="126"/>
      <c r="G682" s="119"/>
      <c r="H682" s="191"/>
      <c r="I682" s="166"/>
      <c r="J682" s="125"/>
      <c r="K682" s="119"/>
      <c r="L682" s="181" t="s">
        <v>10</v>
      </c>
      <c r="M682" s="120" t="s">
        <v>9</v>
      </c>
      <c r="N682" s="231"/>
      <c r="O682" s="126"/>
      <c r="P682" s="192"/>
      <c r="Q682" s="184"/>
      <c r="S682" s="120"/>
    </row>
    <row r="683" spans="1:19" ht="15.95" hidden="1" customHeight="1">
      <c r="A683" s="139"/>
      <c r="B683" s="182" t="s">
        <v>37</v>
      </c>
      <c r="C683" s="123"/>
      <c r="E683" s="126"/>
      <c r="G683" s="119"/>
      <c r="H683" s="191"/>
      <c r="I683" s="166"/>
      <c r="J683" s="125"/>
      <c r="K683" s="166"/>
      <c r="L683" s="119"/>
      <c r="M683" s="119"/>
      <c r="N683" s="184"/>
      <c r="O683" s="193"/>
      <c r="P683" s="192"/>
      <c r="Q683" s="184"/>
      <c r="S683" s="123"/>
    </row>
    <row r="684" spans="1:19" ht="15.95" hidden="1" customHeight="1">
      <c r="A684" s="139"/>
      <c r="C684" s="182"/>
      <c r="D684" s="194">
        <f>N679</f>
        <v>0</v>
      </c>
      <c r="E684" s="194"/>
      <c r="F684" s="194"/>
      <c r="G684" s="119" t="s">
        <v>38</v>
      </c>
      <c r="H684" s="195">
        <f>N682</f>
        <v>0</v>
      </c>
      <c r="I684" s="181" t="s">
        <v>9</v>
      </c>
      <c r="J684" s="196">
        <f>D684-H684</f>
        <v>0</v>
      </c>
      <c r="K684" s="196"/>
      <c r="L684" s="197" t="s">
        <v>39</v>
      </c>
      <c r="M684" s="119"/>
      <c r="N684" s="198"/>
      <c r="O684" s="126"/>
      <c r="P684" s="192"/>
      <c r="Q684" s="184"/>
      <c r="S684" s="182"/>
    </row>
    <row r="685" spans="1:19" ht="15.95" hidden="1" customHeight="1">
      <c r="A685" s="139"/>
      <c r="B685" s="120" t="s">
        <v>40</v>
      </c>
      <c r="C685" s="162">
        <f>J684*50%</f>
        <v>0</v>
      </c>
      <c r="D685" s="163"/>
      <c r="E685" s="162"/>
      <c r="F685" s="164" t="s">
        <v>41</v>
      </c>
      <c r="G685" s="165" t="s">
        <v>12</v>
      </c>
      <c r="H685" s="275">
        <v>75.63</v>
      </c>
      <c r="I685" s="166"/>
      <c r="J685" s="166"/>
      <c r="K685" s="166"/>
      <c r="L685" s="167" t="s">
        <v>42</v>
      </c>
      <c r="M685" s="167"/>
      <c r="O685" s="168" t="s">
        <v>14</v>
      </c>
      <c r="P685" s="126">
        <f>ROUND(C685*H685/100,0)</f>
        <v>0</v>
      </c>
      <c r="S685" s="169"/>
    </row>
    <row r="686" spans="1:19" ht="15.95" hidden="1" customHeight="1">
      <c r="A686" s="139"/>
      <c r="B686" s="300"/>
      <c r="C686" s="257"/>
      <c r="D686" s="280"/>
      <c r="E686" s="119"/>
      <c r="F686" s="193"/>
      <c r="G686" s="165"/>
      <c r="H686" s="166"/>
      <c r="I686" s="166"/>
      <c r="J686" s="166"/>
      <c r="K686" s="166"/>
      <c r="L686" s="297"/>
      <c r="M686" s="297"/>
      <c r="N686" s="120"/>
      <c r="O686" s="126"/>
      <c r="S686" s="257"/>
    </row>
    <row r="687" spans="1:19" s="4" customFormat="1" ht="15.95" hidden="1" customHeight="1">
      <c r="A687" s="3"/>
      <c r="B687" s="146"/>
      <c r="C687" s="266"/>
      <c r="D687" s="146"/>
      <c r="E687" s="12"/>
      <c r="F687" s="146"/>
      <c r="G687" s="7"/>
      <c r="H687" s="8"/>
      <c r="I687" s="8"/>
      <c r="J687" s="148"/>
      <c r="K687" s="8"/>
      <c r="L687" s="9"/>
      <c r="M687" s="153"/>
      <c r="N687" s="224"/>
      <c r="O687" s="12"/>
      <c r="P687" s="12"/>
      <c r="Q687" s="225"/>
      <c r="S687" s="266"/>
    </row>
    <row r="688" spans="1:19" s="4" customFormat="1" ht="15.95" hidden="1" customHeight="1">
      <c r="A688" s="3"/>
      <c r="B688" s="264" t="s">
        <v>15</v>
      </c>
      <c r="C688" s="264"/>
      <c r="D688" s="264"/>
      <c r="E688" s="264"/>
      <c r="F688" s="264"/>
      <c r="G688" s="264"/>
      <c r="H688" s="264"/>
      <c r="I688" s="264"/>
      <c r="J688" s="264"/>
      <c r="K688" s="264"/>
      <c r="L688" s="264"/>
      <c r="M688" s="264"/>
      <c r="N688" s="264"/>
      <c r="O688" s="264"/>
      <c r="P688" s="12"/>
    </row>
    <row r="689" spans="1:19" s="4" customFormat="1" ht="15.95" hidden="1" customHeight="1">
      <c r="A689" s="3"/>
      <c r="B689" s="247" t="s">
        <v>86</v>
      </c>
      <c r="C689" s="226"/>
      <c r="D689" s="146">
        <v>1</v>
      </c>
      <c r="E689" s="145" t="s">
        <v>8</v>
      </c>
      <c r="F689" s="146">
        <v>2</v>
      </c>
      <c r="G689" s="146" t="s">
        <v>17</v>
      </c>
      <c r="H689" s="147">
        <v>29.75</v>
      </c>
      <c r="I689" s="146" t="s">
        <v>18</v>
      </c>
      <c r="J689" s="148">
        <v>19.829999999999998</v>
      </c>
      <c r="K689" s="146" t="s">
        <v>19</v>
      </c>
      <c r="L689" s="148">
        <v>11</v>
      </c>
      <c r="M689" s="4" t="s">
        <v>9</v>
      </c>
      <c r="N689" s="271">
        <f t="shared" ref="N689:N694" si="73">ROUND(D689*F689*(H689+J689)*L689,0)</f>
        <v>1091</v>
      </c>
      <c r="O689" s="144"/>
      <c r="P689" s="12"/>
      <c r="S689" s="226"/>
    </row>
    <row r="690" spans="1:19" s="4" customFormat="1" ht="15.95" hidden="1" customHeight="1">
      <c r="A690" s="3"/>
      <c r="B690" s="247" t="s">
        <v>85</v>
      </c>
      <c r="C690" s="226"/>
      <c r="D690" s="146">
        <v>3</v>
      </c>
      <c r="E690" s="145" t="s">
        <v>8</v>
      </c>
      <c r="F690" s="146">
        <v>2</v>
      </c>
      <c r="G690" s="146" t="s">
        <v>17</v>
      </c>
      <c r="H690" s="147">
        <v>23.75</v>
      </c>
      <c r="I690" s="146" t="s">
        <v>18</v>
      </c>
      <c r="J690" s="148">
        <v>19.829999999999998</v>
      </c>
      <c r="K690" s="146" t="s">
        <v>19</v>
      </c>
      <c r="L690" s="148">
        <v>11</v>
      </c>
      <c r="M690" s="4" t="s">
        <v>9</v>
      </c>
      <c r="N690" s="271">
        <f t="shared" si="73"/>
        <v>2876</v>
      </c>
      <c r="O690" s="144"/>
      <c r="P690" s="12"/>
      <c r="S690" s="226"/>
    </row>
    <row r="691" spans="1:19" s="4" customFormat="1" ht="15.95" hidden="1" customHeight="1">
      <c r="A691" s="3"/>
      <c r="B691" s="247" t="s">
        <v>89</v>
      </c>
      <c r="C691" s="226"/>
      <c r="D691" s="146">
        <v>1</v>
      </c>
      <c r="E691" s="145" t="s">
        <v>8</v>
      </c>
      <c r="F691" s="146">
        <v>2</v>
      </c>
      <c r="G691" s="146" t="s">
        <v>17</v>
      </c>
      <c r="H691" s="147">
        <v>105</v>
      </c>
      <c r="I691" s="146" t="s">
        <v>18</v>
      </c>
      <c r="J691" s="148">
        <v>6.83</v>
      </c>
      <c r="K691" s="146" t="s">
        <v>19</v>
      </c>
      <c r="L691" s="148">
        <v>11</v>
      </c>
      <c r="M691" s="4" t="s">
        <v>9</v>
      </c>
      <c r="N691" s="271">
        <f t="shared" si="73"/>
        <v>2460</v>
      </c>
      <c r="O691" s="144"/>
      <c r="P691" s="12"/>
      <c r="S691" s="226"/>
    </row>
    <row r="692" spans="1:19" s="4" customFormat="1" ht="15.95" hidden="1" customHeight="1">
      <c r="A692" s="3"/>
      <c r="B692" s="247" t="s">
        <v>20</v>
      </c>
      <c r="C692" s="226"/>
      <c r="D692" s="146">
        <v>1</v>
      </c>
      <c r="E692" s="145" t="s">
        <v>8</v>
      </c>
      <c r="F692" s="146">
        <v>2</v>
      </c>
      <c r="G692" s="146" t="s">
        <v>17</v>
      </c>
      <c r="H692" s="147">
        <v>26.25</v>
      </c>
      <c r="I692" s="146" t="s">
        <v>18</v>
      </c>
      <c r="J692" s="148">
        <v>6.83</v>
      </c>
      <c r="K692" s="146" t="s">
        <v>19</v>
      </c>
      <c r="L692" s="148">
        <v>11</v>
      </c>
      <c r="M692" s="4" t="s">
        <v>9</v>
      </c>
      <c r="N692" s="271">
        <f t="shared" si="73"/>
        <v>728</v>
      </c>
      <c r="O692" s="144"/>
      <c r="P692" s="12"/>
      <c r="S692" s="226"/>
    </row>
    <row r="693" spans="1:19" s="4" customFormat="1" ht="15.95" hidden="1" customHeight="1">
      <c r="A693" s="3"/>
      <c r="B693" s="247" t="s">
        <v>110</v>
      </c>
      <c r="C693" s="226"/>
      <c r="D693" s="146">
        <v>1</v>
      </c>
      <c r="E693" s="145" t="s">
        <v>8</v>
      </c>
      <c r="F693" s="146">
        <v>2</v>
      </c>
      <c r="G693" s="146" t="s">
        <v>17</v>
      </c>
      <c r="H693" s="147">
        <v>11.58</v>
      </c>
      <c r="I693" s="146" t="s">
        <v>18</v>
      </c>
      <c r="J693" s="148">
        <v>7</v>
      </c>
      <c r="K693" s="146" t="s">
        <v>19</v>
      </c>
      <c r="L693" s="148">
        <v>7.75</v>
      </c>
      <c r="M693" s="4" t="s">
        <v>9</v>
      </c>
      <c r="N693" s="271">
        <f t="shared" si="73"/>
        <v>288</v>
      </c>
      <c r="O693" s="144"/>
      <c r="P693" s="12"/>
      <c r="S693" s="226"/>
    </row>
    <row r="694" spans="1:19" s="4" customFormat="1" ht="15.95" hidden="1" customHeight="1">
      <c r="A694" s="3"/>
      <c r="B694" s="247" t="s">
        <v>87</v>
      </c>
      <c r="C694" s="226"/>
      <c r="D694" s="146">
        <v>1</v>
      </c>
      <c r="E694" s="145" t="s">
        <v>8</v>
      </c>
      <c r="F694" s="146">
        <v>2</v>
      </c>
      <c r="G694" s="146" t="s">
        <v>17</v>
      </c>
      <c r="H694" s="147">
        <v>11.83</v>
      </c>
      <c r="I694" s="146" t="s">
        <v>18</v>
      </c>
      <c r="J694" s="148">
        <v>11.83</v>
      </c>
      <c r="K694" s="146" t="s">
        <v>19</v>
      </c>
      <c r="L694" s="148">
        <v>11</v>
      </c>
      <c r="M694" s="4" t="s">
        <v>9</v>
      </c>
      <c r="N694" s="271">
        <f t="shared" si="73"/>
        <v>521</v>
      </c>
      <c r="O694" s="144"/>
      <c r="P694" s="12"/>
      <c r="S694" s="226"/>
    </row>
    <row r="695" spans="1:19" s="4" customFormat="1" ht="15.95" hidden="1" customHeight="1">
      <c r="A695" s="3"/>
      <c r="C695" s="145"/>
      <c r="D695" s="151"/>
      <c r="E695" s="145"/>
      <c r="F695" s="146"/>
      <c r="G695" s="146"/>
      <c r="H695" s="147"/>
      <c r="I695" s="146"/>
      <c r="J695" s="148"/>
      <c r="K695" s="146"/>
      <c r="L695" s="152" t="s">
        <v>10</v>
      </c>
      <c r="M695" s="153"/>
      <c r="N695" s="154"/>
      <c r="O695" s="155"/>
      <c r="P695" s="150"/>
      <c r="S695" s="145"/>
    </row>
    <row r="696" spans="1:19" s="4" customFormat="1" ht="15.95" hidden="1" customHeight="1">
      <c r="A696" s="3"/>
      <c r="B696" s="243" t="s">
        <v>29</v>
      </c>
      <c r="C696" s="145"/>
      <c r="D696" s="146"/>
      <c r="E696" s="12"/>
      <c r="F696" s="146"/>
      <c r="G696" s="9"/>
      <c r="H696" s="147"/>
      <c r="I696" s="8"/>
      <c r="J696" s="148"/>
      <c r="K696" s="9"/>
      <c r="L696" s="148"/>
      <c r="M696" s="225"/>
      <c r="N696" s="225"/>
      <c r="O696" s="12"/>
      <c r="P696" s="12"/>
      <c r="Q696" s="225"/>
      <c r="S696" s="145"/>
    </row>
    <row r="697" spans="1:19" s="4" customFormat="1" ht="15.95" hidden="1" customHeight="1">
      <c r="A697" s="3"/>
      <c r="B697" s="4" t="s">
        <v>80</v>
      </c>
      <c r="C697" s="145"/>
      <c r="D697" s="146">
        <v>1</v>
      </c>
      <c r="E697" s="145" t="s">
        <v>8</v>
      </c>
      <c r="F697" s="146">
        <v>6</v>
      </c>
      <c r="G697" s="146" t="s">
        <v>8</v>
      </c>
      <c r="H697" s="147">
        <v>4</v>
      </c>
      <c r="I697" s="146" t="s">
        <v>8</v>
      </c>
      <c r="J697" s="148">
        <v>7</v>
      </c>
      <c r="K697" s="146"/>
      <c r="L697" s="148"/>
      <c r="M697" s="4" t="s">
        <v>9</v>
      </c>
      <c r="N697" s="149">
        <f>ROUND(D697*F697*H697*J697,0)</f>
        <v>168</v>
      </c>
      <c r="O697" s="155"/>
      <c r="P697" s="150"/>
      <c r="S697" s="145"/>
    </row>
    <row r="698" spans="1:19" s="4" customFormat="1" ht="15.95" hidden="1" customHeight="1">
      <c r="A698" s="3"/>
      <c r="B698" s="4" t="s">
        <v>31</v>
      </c>
      <c r="C698" s="145"/>
      <c r="D698" s="146">
        <v>1</v>
      </c>
      <c r="E698" s="145" t="s">
        <v>8</v>
      </c>
      <c r="F698" s="146">
        <v>5</v>
      </c>
      <c r="G698" s="146" t="s">
        <v>8</v>
      </c>
      <c r="H698" s="147">
        <v>4</v>
      </c>
      <c r="I698" s="146" t="s">
        <v>8</v>
      </c>
      <c r="J698" s="148">
        <v>4</v>
      </c>
      <c r="K698" s="146"/>
      <c r="L698" s="148"/>
      <c r="M698" s="4" t="s">
        <v>9</v>
      </c>
      <c r="N698" s="149">
        <f>ROUND(D698*F698*H698*J698,0)</f>
        <v>80</v>
      </c>
      <c r="O698" s="155"/>
      <c r="P698" s="150"/>
      <c r="S698" s="145"/>
    </row>
    <row r="699" spans="1:19" s="4" customFormat="1" ht="15.95" hidden="1" customHeight="1" thickBot="1">
      <c r="A699" s="3"/>
      <c r="B699" s="4" t="s">
        <v>20</v>
      </c>
      <c r="C699" s="145"/>
      <c r="D699" s="146">
        <v>1</v>
      </c>
      <c r="E699" s="145" t="s">
        <v>8</v>
      </c>
      <c r="F699" s="146">
        <v>2</v>
      </c>
      <c r="G699" s="146" t="s">
        <v>8</v>
      </c>
      <c r="H699" s="147">
        <v>3</v>
      </c>
      <c r="I699" s="146" t="s">
        <v>8</v>
      </c>
      <c r="J699" s="148">
        <v>4</v>
      </c>
      <c r="K699" s="146"/>
      <c r="L699" s="148"/>
      <c r="M699" s="4" t="s">
        <v>9</v>
      </c>
      <c r="N699" s="149">
        <f>ROUND(D699*F699*H699*J699,0)</f>
        <v>24</v>
      </c>
      <c r="O699" s="155"/>
      <c r="P699" s="150"/>
      <c r="S699" s="145"/>
    </row>
    <row r="700" spans="1:19" s="4" customFormat="1" ht="15.95" hidden="1" customHeight="1" thickBot="1">
      <c r="A700" s="3"/>
      <c r="B700" s="146"/>
      <c r="D700" s="146"/>
      <c r="E700" s="12"/>
      <c r="F700" s="146"/>
      <c r="G700" s="9"/>
      <c r="H700" s="147"/>
      <c r="I700" s="8"/>
      <c r="J700" s="148"/>
      <c r="K700" s="9"/>
      <c r="L700" s="152" t="s">
        <v>10</v>
      </c>
      <c r="M700" s="4" t="s">
        <v>9</v>
      </c>
      <c r="N700" s="174"/>
      <c r="O700" s="12"/>
      <c r="P700" s="227"/>
      <c r="Q700" s="225"/>
    </row>
    <row r="701" spans="1:19" s="4" customFormat="1" ht="15.95" hidden="1" customHeight="1">
      <c r="A701" s="3"/>
      <c r="B701" s="243" t="s">
        <v>37</v>
      </c>
      <c r="C701" s="145"/>
      <c r="D701" s="146"/>
      <c r="E701" s="12"/>
      <c r="F701" s="146"/>
      <c r="G701" s="9"/>
      <c r="H701" s="147"/>
      <c r="I701" s="8"/>
      <c r="J701" s="148"/>
      <c r="K701" s="8"/>
      <c r="L701" s="9"/>
      <c r="M701" s="9"/>
      <c r="N701" s="225"/>
      <c r="O701" s="233"/>
      <c r="P701" s="227"/>
      <c r="Q701" s="225"/>
      <c r="S701" s="145"/>
    </row>
    <row r="702" spans="1:19" s="4" customFormat="1" ht="15.95" hidden="1" customHeight="1">
      <c r="A702" s="3"/>
      <c r="C702" s="243"/>
      <c r="D702" s="244">
        <f>N695</f>
        <v>0</v>
      </c>
      <c r="E702" s="244"/>
      <c r="F702" s="244"/>
      <c r="G702" s="9" t="s">
        <v>38</v>
      </c>
      <c r="H702" s="245">
        <f>N700</f>
        <v>0</v>
      </c>
      <c r="I702" s="152" t="s">
        <v>9</v>
      </c>
      <c r="J702" s="246">
        <f>D702-H702</f>
        <v>0</v>
      </c>
      <c r="K702" s="246"/>
      <c r="L702" s="153" t="s">
        <v>39</v>
      </c>
      <c r="M702" s="9"/>
      <c r="N702" s="172"/>
      <c r="O702" s="12"/>
      <c r="P702" s="227"/>
      <c r="Q702" s="225"/>
      <c r="S702" s="243"/>
    </row>
    <row r="703" spans="1:19" s="4" customFormat="1" ht="15.95" hidden="1" customHeight="1">
      <c r="A703" s="3"/>
      <c r="B703" s="4" t="s">
        <v>40</v>
      </c>
      <c r="C703" s="115">
        <f>J702*50%</f>
        <v>0</v>
      </c>
      <c r="D703" s="156"/>
      <c r="E703" s="115"/>
      <c r="F703" s="6" t="s">
        <v>41</v>
      </c>
      <c r="G703" s="7" t="s">
        <v>12</v>
      </c>
      <c r="H703" s="269">
        <v>226.88</v>
      </c>
      <c r="I703" s="8"/>
      <c r="J703" s="8"/>
      <c r="K703" s="8"/>
      <c r="L703" s="157" t="s">
        <v>42</v>
      </c>
      <c r="M703" s="157"/>
      <c r="N703" s="10"/>
      <c r="O703" s="11" t="s">
        <v>14</v>
      </c>
      <c r="P703" s="12">
        <f>ROUND(C703*H703/100,0)</f>
        <v>0</v>
      </c>
      <c r="S703" s="14"/>
    </row>
    <row r="704" spans="1:19" s="4" customFormat="1" ht="15.95" hidden="1" customHeight="1">
      <c r="A704" s="3"/>
      <c r="B704" s="264" t="s">
        <v>118</v>
      </c>
      <c r="C704" s="264"/>
      <c r="D704" s="264"/>
      <c r="E704" s="264"/>
      <c r="F704" s="264"/>
      <c r="G704" s="264"/>
      <c r="H704" s="264"/>
      <c r="I704" s="264"/>
      <c r="J704" s="264"/>
      <c r="K704" s="264"/>
      <c r="L704" s="264"/>
      <c r="M704" s="264"/>
      <c r="N704" s="264"/>
      <c r="O704" s="264"/>
      <c r="P704" s="12"/>
    </row>
    <row r="705" spans="1:24" s="4" customFormat="1" ht="15.95" hidden="1" customHeight="1">
      <c r="A705" s="3"/>
      <c r="B705" s="247" t="s">
        <v>85</v>
      </c>
      <c r="C705" s="226"/>
      <c r="D705" s="146">
        <v>1</v>
      </c>
      <c r="E705" s="145" t="s">
        <v>8</v>
      </c>
      <c r="F705" s="146">
        <v>5</v>
      </c>
      <c r="G705" s="146" t="s">
        <v>8</v>
      </c>
      <c r="H705" s="147">
        <v>20</v>
      </c>
      <c r="I705" s="146" t="s">
        <v>8</v>
      </c>
      <c r="J705" s="148">
        <v>16</v>
      </c>
      <c r="K705" s="146"/>
      <c r="L705" s="148"/>
      <c r="M705" s="4" t="s">
        <v>9</v>
      </c>
      <c r="N705" s="149">
        <f>ROUND(D705*F705*H705*J705,0)</f>
        <v>1600</v>
      </c>
      <c r="O705" s="144"/>
      <c r="P705" s="12"/>
      <c r="S705" s="226"/>
    </row>
    <row r="706" spans="1:24" s="4" customFormat="1" ht="15.95" hidden="1" customHeight="1">
      <c r="A706" s="3"/>
      <c r="B706" s="4" t="s">
        <v>22</v>
      </c>
      <c r="C706" s="226"/>
      <c r="D706" s="146">
        <v>1</v>
      </c>
      <c r="E706" s="145" t="s">
        <v>8</v>
      </c>
      <c r="F706" s="146">
        <v>1</v>
      </c>
      <c r="G706" s="146" t="s">
        <v>8</v>
      </c>
      <c r="H706" s="147">
        <v>56</v>
      </c>
      <c r="I706" s="146" t="s">
        <v>8</v>
      </c>
      <c r="J706" s="148">
        <v>5.75</v>
      </c>
      <c r="K706" s="146"/>
      <c r="L706" s="148"/>
      <c r="M706" s="4" t="s">
        <v>9</v>
      </c>
      <c r="N706" s="149">
        <f>ROUND(D706*F706*H706*J706,0)</f>
        <v>322</v>
      </c>
      <c r="O706" s="144"/>
      <c r="P706" s="12"/>
      <c r="S706" s="226"/>
    </row>
    <row r="707" spans="1:24" s="4" customFormat="1" ht="15.95" hidden="1" customHeight="1">
      <c r="A707" s="3"/>
      <c r="B707" s="4" t="s">
        <v>20</v>
      </c>
      <c r="C707" s="226"/>
      <c r="D707" s="146">
        <v>1</v>
      </c>
      <c r="E707" s="145" t="s">
        <v>8</v>
      </c>
      <c r="F707" s="146">
        <v>1</v>
      </c>
      <c r="G707" s="146" t="s">
        <v>8</v>
      </c>
      <c r="H707" s="147">
        <v>24.5</v>
      </c>
      <c r="I707" s="146" t="s">
        <v>8</v>
      </c>
      <c r="J707" s="148">
        <v>6</v>
      </c>
      <c r="K707" s="146"/>
      <c r="L707" s="148"/>
      <c r="M707" s="4" t="s">
        <v>9</v>
      </c>
      <c r="N707" s="149">
        <f>ROUND(D707*F707*H707*J707,0)</f>
        <v>147</v>
      </c>
      <c r="O707" s="144"/>
      <c r="P707" s="12"/>
      <c r="S707" s="226"/>
    </row>
    <row r="708" spans="1:24" s="4" customFormat="1" ht="15.95" hidden="1" customHeight="1">
      <c r="A708" s="3"/>
      <c r="B708" s="4" t="s">
        <v>87</v>
      </c>
      <c r="C708" s="226"/>
      <c r="D708" s="146">
        <v>1</v>
      </c>
      <c r="E708" s="145" t="s">
        <v>8</v>
      </c>
      <c r="F708" s="146">
        <v>1</v>
      </c>
      <c r="G708" s="146" t="s">
        <v>8</v>
      </c>
      <c r="H708" s="147">
        <v>15.17</v>
      </c>
      <c r="I708" s="146" t="s">
        <v>8</v>
      </c>
      <c r="J708" s="148">
        <v>9.83</v>
      </c>
      <c r="K708" s="146"/>
      <c r="L708" s="148"/>
      <c r="M708" s="4" t="s">
        <v>9</v>
      </c>
      <c r="N708" s="149">
        <f>ROUND(D708*F708*H708*J708,0)</f>
        <v>149</v>
      </c>
      <c r="O708" s="144"/>
      <c r="P708" s="12"/>
      <c r="S708" s="226"/>
    </row>
    <row r="709" spans="1:24" s="4" customFormat="1" ht="15.95" hidden="1" customHeight="1">
      <c r="A709" s="3"/>
      <c r="C709" s="145"/>
      <c r="D709" s="151"/>
      <c r="E709" s="145"/>
      <c r="F709" s="146"/>
      <c r="G709" s="146"/>
      <c r="H709" s="147"/>
      <c r="I709" s="146"/>
      <c r="J709" s="148"/>
      <c r="K709" s="146"/>
      <c r="L709" s="152" t="s">
        <v>10</v>
      </c>
      <c r="M709" s="153"/>
      <c r="N709" s="154"/>
      <c r="O709" s="155"/>
      <c r="P709" s="150"/>
      <c r="S709" s="145"/>
    </row>
    <row r="710" spans="1:24" s="4" customFormat="1" ht="15.95" hidden="1" customHeight="1">
      <c r="A710" s="3"/>
      <c r="B710" s="301"/>
      <c r="C710" s="115">
        <f>N709</f>
        <v>0</v>
      </c>
      <c r="D710" s="156"/>
      <c r="E710" s="115"/>
      <c r="F710" s="6" t="s">
        <v>41</v>
      </c>
      <c r="G710" s="7" t="s">
        <v>12</v>
      </c>
      <c r="H710" s="269">
        <v>786.5</v>
      </c>
      <c r="I710" s="8"/>
      <c r="J710" s="8"/>
      <c r="K710" s="8"/>
      <c r="L710" s="157" t="s">
        <v>42</v>
      </c>
      <c r="M710" s="157"/>
      <c r="N710" s="10"/>
      <c r="O710" s="11" t="s">
        <v>14</v>
      </c>
      <c r="P710" s="12">
        <f>ROUND(C710*H710/100,0)</f>
        <v>0</v>
      </c>
      <c r="S710" s="14"/>
    </row>
    <row r="711" spans="1:24" s="220" customFormat="1" ht="15.95" hidden="1" customHeight="1">
      <c r="A711" s="217"/>
      <c r="B711" s="267" t="s">
        <v>51</v>
      </c>
      <c r="C711" s="267"/>
      <c r="D711" s="267"/>
      <c r="E711" s="267"/>
      <c r="F711" s="267"/>
      <c r="G711" s="267"/>
      <c r="H711" s="267"/>
      <c r="I711" s="267"/>
      <c r="J711" s="267"/>
      <c r="K711" s="267"/>
      <c r="L711" s="267"/>
      <c r="M711" s="267"/>
      <c r="N711" s="267"/>
      <c r="O711" s="267"/>
      <c r="P711" s="219"/>
    </row>
    <row r="712" spans="1:24" s="4" customFormat="1" ht="15.95" hidden="1" customHeight="1">
      <c r="A712" s="3"/>
      <c r="B712" s="4" t="s">
        <v>119</v>
      </c>
      <c r="D712" s="146"/>
      <c r="E712" s="145"/>
      <c r="F712" s="146"/>
      <c r="G712" s="146"/>
      <c r="H712" s="147"/>
      <c r="I712" s="146"/>
      <c r="J712" s="148"/>
      <c r="K712" s="146"/>
      <c r="L712" s="148"/>
      <c r="M712" s="4" t="s">
        <v>9</v>
      </c>
      <c r="N712" s="149">
        <f>N705*0.33</f>
        <v>528</v>
      </c>
      <c r="P712" s="150"/>
    </row>
    <row r="713" spans="1:24" s="4" customFormat="1" ht="15.95" hidden="1" customHeight="1">
      <c r="A713" s="3"/>
      <c r="C713" s="145"/>
      <c r="D713" s="151"/>
      <c r="E713" s="145"/>
      <c r="F713" s="146"/>
      <c r="G713" s="146"/>
      <c r="H713" s="147"/>
      <c r="I713" s="146"/>
      <c r="J713" s="148"/>
      <c r="K713" s="146"/>
      <c r="L713" s="152" t="s">
        <v>10</v>
      </c>
      <c r="M713" s="153"/>
      <c r="N713" s="154"/>
      <c r="O713" s="155"/>
      <c r="P713" s="150"/>
      <c r="S713" s="145"/>
    </row>
    <row r="714" spans="1:24" s="4" customFormat="1" ht="15.95" hidden="1" customHeight="1">
      <c r="A714" s="3"/>
      <c r="B714" s="12"/>
      <c r="C714" s="115">
        <f>N713</f>
        <v>0</v>
      </c>
      <c r="D714" s="156"/>
      <c r="E714" s="115"/>
      <c r="F714" s="6" t="s">
        <v>11</v>
      </c>
      <c r="G714" s="7" t="s">
        <v>12</v>
      </c>
      <c r="H714" s="8">
        <v>14429.25</v>
      </c>
      <c r="I714" s="8"/>
      <c r="J714" s="8"/>
      <c r="K714" s="8"/>
      <c r="L714" s="157" t="s">
        <v>13</v>
      </c>
      <c r="M714" s="157"/>
      <c r="N714" s="10"/>
      <c r="O714" s="11" t="s">
        <v>14</v>
      </c>
      <c r="P714" s="12">
        <f>ROUND(C714*H714/100,0)</f>
        <v>0</v>
      </c>
      <c r="S714" s="14"/>
    </row>
    <row r="715" spans="1:24" s="4" customFormat="1" ht="15.95" hidden="1" customHeight="1">
      <c r="A715" s="3"/>
      <c r="C715" s="14"/>
      <c r="D715" s="5"/>
      <c r="E715" s="14"/>
      <c r="F715" s="6"/>
      <c r="G715" s="7"/>
      <c r="H715" s="8"/>
      <c r="I715" s="8"/>
      <c r="J715" s="8"/>
      <c r="K715" s="8"/>
      <c r="L715" s="9"/>
      <c r="M715" s="9"/>
      <c r="N715" s="10"/>
      <c r="O715" s="11"/>
      <c r="P715" s="12"/>
      <c r="S715" s="14"/>
    </row>
    <row r="716" spans="1:24" s="4" customFormat="1" ht="15.95" hidden="1" customHeight="1">
      <c r="A716" s="3"/>
      <c r="B716" s="225"/>
      <c r="C716" s="14"/>
      <c r="D716" s="146"/>
      <c r="E716" s="14"/>
      <c r="F716" s="146"/>
      <c r="G716" s="225"/>
      <c r="H716" s="8"/>
      <c r="I716" s="8"/>
      <c r="J716" s="148"/>
      <c r="K716" s="8"/>
      <c r="L716" s="9"/>
      <c r="M716" s="9"/>
      <c r="N716" s="225"/>
      <c r="O716" s="12"/>
      <c r="P716" s="12"/>
      <c r="S716" s="14"/>
    </row>
    <row r="717" spans="1:24" s="4" customFormat="1" ht="15.95" hidden="1" customHeight="1">
      <c r="A717" s="217"/>
      <c r="B717" s="264" t="s">
        <v>122</v>
      </c>
      <c r="C717" s="264"/>
      <c r="D717" s="264"/>
      <c r="E717" s="264"/>
      <c r="F717" s="264"/>
      <c r="G717" s="264"/>
      <c r="H717" s="264"/>
      <c r="I717" s="264"/>
      <c r="J717" s="264"/>
      <c r="K717" s="264"/>
      <c r="L717" s="264"/>
      <c r="M717" s="264"/>
      <c r="N717" s="264"/>
      <c r="O717" s="264"/>
      <c r="P717" s="12"/>
      <c r="Q717" s="225"/>
      <c r="R717" s="225"/>
      <c r="S717" s="225"/>
      <c r="T717" s="225"/>
      <c r="U717" s="225"/>
      <c r="V717" s="225"/>
      <c r="W717" s="225"/>
      <c r="X717" s="225"/>
    </row>
    <row r="718" spans="1:24" s="4" customFormat="1" ht="15.95" hidden="1" customHeight="1" thickBot="1">
      <c r="A718" s="3"/>
      <c r="B718" s="4" t="s">
        <v>83</v>
      </c>
      <c r="C718" s="145"/>
      <c r="D718" s="146">
        <v>1</v>
      </c>
      <c r="E718" s="145" t="s">
        <v>8</v>
      </c>
      <c r="F718" s="146">
        <v>2</v>
      </c>
      <c r="G718" s="146" t="s">
        <v>17</v>
      </c>
      <c r="H718" s="147">
        <v>78.5</v>
      </c>
      <c r="I718" s="146" t="s">
        <v>18</v>
      </c>
      <c r="J718" s="148">
        <v>42.25</v>
      </c>
      <c r="K718" s="146" t="s">
        <v>19</v>
      </c>
      <c r="L718" s="148">
        <v>11.5</v>
      </c>
      <c r="M718" s="4" t="s">
        <v>9</v>
      </c>
      <c r="N718" s="271">
        <f>ROUND(D718*F718*(H718+J718)*L718,0)</f>
        <v>2777</v>
      </c>
      <c r="O718" s="155"/>
      <c r="P718" s="150"/>
      <c r="S718" s="145"/>
    </row>
    <row r="719" spans="1:24" s="4" customFormat="1" ht="15.95" hidden="1" customHeight="1" thickBot="1">
      <c r="A719" s="3"/>
      <c r="C719" s="227"/>
      <c r="D719" s="9"/>
      <c r="E719" s="145"/>
      <c r="F719" s="146"/>
      <c r="G719" s="146"/>
      <c r="H719" s="232"/>
      <c r="I719" s="233"/>
      <c r="J719" s="152"/>
      <c r="K719" s="233"/>
      <c r="L719" s="9" t="s">
        <v>10</v>
      </c>
      <c r="M719" s="233"/>
      <c r="N719" s="174"/>
      <c r="O719" s="12"/>
      <c r="P719" s="12"/>
      <c r="S719" s="227"/>
    </row>
    <row r="720" spans="1:24" s="4" customFormat="1" ht="15.95" hidden="1" customHeight="1">
      <c r="A720" s="3"/>
      <c r="B720" s="243" t="s">
        <v>29</v>
      </c>
      <c r="C720" s="145"/>
      <c r="D720" s="146"/>
      <c r="E720" s="12"/>
      <c r="F720" s="146"/>
      <c r="G720" s="9"/>
      <c r="H720" s="147"/>
      <c r="I720" s="8"/>
      <c r="J720" s="148"/>
      <c r="K720" s="9"/>
      <c r="L720" s="148"/>
      <c r="M720" s="225"/>
      <c r="N720" s="225"/>
      <c r="O720" s="12"/>
      <c r="P720" s="12"/>
      <c r="Q720" s="225"/>
      <c r="S720" s="145"/>
    </row>
    <row r="721" spans="1:24" s="4" customFormat="1" ht="15.95" hidden="1" customHeight="1">
      <c r="A721" s="3"/>
      <c r="B721" s="4" t="s">
        <v>123</v>
      </c>
      <c r="C721" s="145"/>
      <c r="D721" s="146">
        <v>1</v>
      </c>
      <c r="E721" s="145" t="s">
        <v>8</v>
      </c>
      <c r="F721" s="146">
        <v>11</v>
      </c>
      <c r="G721" s="146" t="s">
        <v>8</v>
      </c>
      <c r="H721" s="147">
        <v>4</v>
      </c>
      <c r="I721" s="146" t="s">
        <v>8</v>
      </c>
      <c r="J721" s="148">
        <v>4</v>
      </c>
      <c r="K721" s="146"/>
      <c r="L721" s="148"/>
      <c r="M721" s="4" t="s">
        <v>9</v>
      </c>
      <c r="N721" s="149">
        <f>ROUND(D721*F721*H721*J721,0)</f>
        <v>176</v>
      </c>
      <c r="O721" s="155"/>
      <c r="P721" s="150"/>
      <c r="S721" s="145"/>
    </row>
    <row r="722" spans="1:24" s="4" customFormat="1" ht="15.95" hidden="1" customHeight="1">
      <c r="A722" s="3"/>
      <c r="B722" s="4" t="s">
        <v>34</v>
      </c>
      <c r="C722" s="145"/>
      <c r="D722" s="146">
        <v>1</v>
      </c>
      <c r="E722" s="145" t="s">
        <v>8</v>
      </c>
      <c r="F722" s="146">
        <v>5</v>
      </c>
      <c r="G722" s="146" t="s">
        <v>8</v>
      </c>
      <c r="H722" s="147">
        <v>7.5</v>
      </c>
      <c r="I722" s="146" t="s">
        <v>8</v>
      </c>
      <c r="J722" s="148">
        <v>7.75</v>
      </c>
      <c r="K722" s="146"/>
      <c r="L722" s="148"/>
      <c r="M722" s="4" t="s">
        <v>9</v>
      </c>
      <c r="N722" s="149">
        <f>ROUND(D722*F722*H722*J722,0)</f>
        <v>291</v>
      </c>
      <c r="O722" s="155"/>
      <c r="P722" s="150"/>
      <c r="S722" s="145"/>
    </row>
    <row r="723" spans="1:24" s="4" customFormat="1" ht="15.95" hidden="1" customHeight="1">
      <c r="A723" s="3"/>
      <c r="B723" s="4" t="s">
        <v>34</v>
      </c>
      <c r="C723" s="145"/>
      <c r="D723" s="146">
        <v>1</v>
      </c>
      <c r="E723" s="145" t="s">
        <v>8</v>
      </c>
      <c r="F723" s="146">
        <v>4</v>
      </c>
      <c r="G723" s="146" t="s">
        <v>8</v>
      </c>
      <c r="H723" s="147">
        <v>5.5</v>
      </c>
      <c r="I723" s="146" t="s">
        <v>8</v>
      </c>
      <c r="J723" s="148">
        <v>8.5</v>
      </c>
      <c r="K723" s="146"/>
      <c r="L723" s="148"/>
      <c r="M723" s="4" t="s">
        <v>9</v>
      </c>
      <c r="N723" s="149">
        <f>ROUND(D723*F723*H723*J723,0)</f>
        <v>187</v>
      </c>
      <c r="O723" s="155"/>
      <c r="P723" s="150"/>
      <c r="S723" s="145"/>
    </row>
    <row r="724" spans="1:24" s="4" customFormat="1" ht="15.95" hidden="1" customHeight="1" thickBot="1">
      <c r="A724" s="3"/>
      <c r="B724" s="4" t="s">
        <v>34</v>
      </c>
      <c r="C724" s="145"/>
      <c r="D724" s="146">
        <v>1</v>
      </c>
      <c r="E724" s="145" t="s">
        <v>8</v>
      </c>
      <c r="F724" s="146">
        <v>1</v>
      </c>
      <c r="G724" s="146" t="s">
        <v>8</v>
      </c>
      <c r="H724" s="147">
        <v>7.5</v>
      </c>
      <c r="I724" s="146" t="s">
        <v>8</v>
      </c>
      <c r="J724" s="148">
        <v>8.5</v>
      </c>
      <c r="K724" s="146"/>
      <c r="L724" s="148"/>
      <c r="M724" s="4" t="s">
        <v>9</v>
      </c>
      <c r="N724" s="149">
        <f>ROUND(D724*F724*H724*J724,0)</f>
        <v>64</v>
      </c>
      <c r="O724" s="155"/>
      <c r="P724" s="150"/>
      <c r="S724" s="145"/>
    </row>
    <row r="725" spans="1:24" s="4" customFormat="1" ht="15.95" hidden="1" customHeight="1" thickBot="1">
      <c r="A725" s="3"/>
      <c r="B725" s="146"/>
      <c r="D725" s="146"/>
      <c r="E725" s="12"/>
      <c r="F725" s="146"/>
      <c r="G725" s="9"/>
      <c r="H725" s="147"/>
      <c r="I725" s="8"/>
      <c r="J725" s="148"/>
      <c r="K725" s="9"/>
      <c r="L725" s="152" t="s">
        <v>10</v>
      </c>
      <c r="M725" s="4" t="s">
        <v>9</v>
      </c>
      <c r="N725" s="174"/>
      <c r="O725" s="12"/>
      <c r="P725" s="227"/>
      <c r="Q725" s="225"/>
    </row>
    <row r="726" spans="1:24" s="4" customFormat="1" ht="15.95" hidden="1" customHeight="1">
      <c r="A726" s="3"/>
      <c r="B726" s="243" t="s">
        <v>37</v>
      </c>
      <c r="C726" s="145"/>
      <c r="D726" s="146"/>
      <c r="E726" s="12"/>
      <c r="F726" s="146"/>
      <c r="G726" s="9"/>
      <c r="H726" s="147"/>
      <c r="I726" s="8"/>
      <c r="J726" s="148"/>
      <c r="K726" s="8"/>
      <c r="L726" s="9"/>
      <c r="M726" s="9"/>
      <c r="N726" s="225"/>
      <c r="O726" s="233"/>
      <c r="P726" s="227"/>
      <c r="Q726" s="225"/>
      <c r="S726" s="145"/>
    </row>
    <row r="727" spans="1:24" s="4" customFormat="1" ht="15.95" hidden="1" customHeight="1">
      <c r="A727" s="3"/>
      <c r="C727" s="243"/>
      <c r="D727" s="244">
        <f>N719</f>
        <v>0</v>
      </c>
      <c r="E727" s="244"/>
      <c r="F727" s="244"/>
      <c r="G727" s="9" t="s">
        <v>38</v>
      </c>
      <c r="H727" s="245">
        <f>N725</f>
        <v>0</v>
      </c>
      <c r="I727" s="152" t="s">
        <v>9</v>
      </c>
      <c r="J727" s="246">
        <f>D727-H727</f>
        <v>0</v>
      </c>
      <c r="K727" s="246"/>
      <c r="L727" s="153" t="s">
        <v>39</v>
      </c>
      <c r="M727" s="9"/>
      <c r="N727" s="172"/>
      <c r="O727" s="12"/>
      <c r="P727" s="227"/>
      <c r="Q727" s="225"/>
      <c r="S727" s="243"/>
    </row>
    <row r="728" spans="1:24" s="4" customFormat="1" ht="15.95" hidden="1" customHeight="1">
      <c r="A728" s="3"/>
      <c r="C728" s="115">
        <f>J727</f>
        <v>0</v>
      </c>
      <c r="D728" s="156"/>
      <c r="E728" s="115"/>
      <c r="F728" s="6" t="s">
        <v>41</v>
      </c>
      <c r="G728" s="7" t="s">
        <v>12</v>
      </c>
      <c r="H728" s="175">
        <v>1498.58</v>
      </c>
      <c r="I728" s="175"/>
      <c r="J728" s="175"/>
      <c r="K728" s="8"/>
      <c r="L728" s="157" t="s">
        <v>42</v>
      </c>
      <c r="M728" s="157"/>
      <c r="N728" s="10"/>
      <c r="O728" s="11" t="s">
        <v>14</v>
      </c>
      <c r="P728" s="12">
        <f>ROUND(C728*H728/100,0)</f>
        <v>0</v>
      </c>
      <c r="S728" s="14"/>
    </row>
    <row r="729" spans="1:24" s="4" customFormat="1" ht="15.95" hidden="1" customHeight="1">
      <c r="A729" s="3"/>
      <c r="B729" s="264" t="s">
        <v>136</v>
      </c>
      <c r="C729" s="264"/>
      <c r="D729" s="264"/>
      <c r="E729" s="264"/>
      <c r="F729" s="264"/>
      <c r="G729" s="264"/>
      <c r="H729" s="264"/>
      <c r="I729" s="264"/>
      <c r="J729" s="264"/>
      <c r="K729" s="264"/>
      <c r="L729" s="264"/>
      <c r="M729" s="264"/>
      <c r="N729" s="264"/>
      <c r="O729" s="264"/>
      <c r="P729" s="12"/>
    </row>
    <row r="730" spans="1:24" s="4" customFormat="1" ht="15.95" hidden="1" customHeight="1">
      <c r="A730" s="3"/>
      <c r="B730" s="268" t="s">
        <v>134</v>
      </c>
      <c r="C730" s="145"/>
      <c r="D730" s="146"/>
      <c r="E730" s="145"/>
      <c r="F730" s="146"/>
      <c r="G730" s="146"/>
      <c r="H730" s="147"/>
      <c r="I730" s="146"/>
      <c r="J730" s="148"/>
      <c r="K730" s="146"/>
      <c r="L730" s="148"/>
      <c r="N730" s="149"/>
      <c r="P730" s="150"/>
      <c r="S730" s="145"/>
    </row>
    <row r="731" spans="1:24" s="4" customFormat="1" ht="15.95" hidden="1" customHeight="1">
      <c r="A731" s="3"/>
      <c r="B731" s="4" t="s">
        <v>135</v>
      </c>
      <c r="C731" s="145"/>
      <c r="D731" s="146">
        <v>1</v>
      </c>
      <c r="E731" s="145" t="s">
        <v>8</v>
      </c>
      <c r="F731" s="146">
        <v>2</v>
      </c>
      <c r="G731" s="146" t="s">
        <v>8</v>
      </c>
      <c r="H731" s="147">
        <v>90</v>
      </c>
      <c r="I731" s="146" t="s">
        <v>8</v>
      </c>
      <c r="J731" s="148">
        <v>10</v>
      </c>
      <c r="K731" s="146" t="s">
        <v>8</v>
      </c>
      <c r="L731" s="148">
        <v>0.67</v>
      </c>
      <c r="M731" s="4" t="s">
        <v>9</v>
      </c>
      <c r="N731" s="149">
        <f>ROUND(D731*F731*H731*J731*L731,0)</f>
        <v>1206</v>
      </c>
      <c r="P731" s="150"/>
      <c r="S731" s="145"/>
    </row>
    <row r="732" spans="1:24" s="4" customFormat="1" ht="15.95" hidden="1" customHeight="1">
      <c r="A732" s="3"/>
      <c r="C732" s="145"/>
      <c r="D732" s="151"/>
      <c r="E732" s="145"/>
      <c r="F732" s="146"/>
      <c r="G732" s="146"/>
      <c r="H732" s="147"/>
      <c r="I732" s="146"/>
      <c r="J732" s="148"/>
      <c r="K732" s="146"/>
      <c r="L732" s="152" t="s">
        <v>10</v>
      </c>
      <c r="M732" s="153"/>
      <c r="N732" s="154"/>
      <c r="O732" s="155"/>
      <c r="P732" s="150"/>
      <c r="S732" s="145"/>
    </row>
    <row r="733" spans="1:24" s="4" customFormat="1" ht="15.95" hidden="1" customHeight="1">
      <c r="A733" s="3"/>
      <c r="B733" s="12"/>
      <c r="C733" s="115">
        <f>N732</f>
        <v>0</v>
      </c>
      <c r="D733" s="156"/>
      <c r="E733" s="115"/>
      <c r="F733" s="6" t="s">
        <v>11</v>
      </c>
      <c r="G733" s="7" t="s">
        <v>12</v>
      </c>
      <c r="H733" s="302">
        <v>13051.5</v>
      </c>
      <c r="I733" s="8"/>
      <c r="J733" s="8"/>
      <c r="K733" s="8"/>
      <c r="L733" s="157" t="s">
        <v>13</v>
      </c>
      <c r="M733" s="157"/>
      <c r="N733" s="10"/>
      <c r="O733" s="11" t="s">
        <v>14</v>
      </c>
      <c r="P733" s="12">
        <f>ROUND(C733*H733/100,0)</f>
        <v>0</v>
      </c>
      <c r="S733" s="14"/>
    </row>
    <row r="734" spans="1:24" ht="15.95" hidden="1" customHeight="1"/>
    <row r="735" spans="1:24" ht="15.95" customHeight="1">
      <c r="A735" s="158" t="s">
        <v>354</v>
      </c>
      <c r="B735" s="260" t="s">
        <v>355</v>
      </c>
      <c r="C735" s="260"/>
      <c r="D735" s="261"/>
      <c r="E735" s="260"/>
      <c r="F735" s="261"/>
      <c r="G735" s="260"/>
      <c r="H735" s="261"/>
      <c r="I735" s="260"/>
      <c r="J735" s="261"/>
      <c r="K735" s="260"/>
      <c r="L735" s="260"/>
      <c r="M735" s="260"/>
      <c r="N735" s="260"/>
      <c r="O735" s="260"/>
      <c r="Q735" s="184"/>
      <c r="R735" s="184"/>
      <c r="S735" s="184"/>
      <c r="T735" s="184"/>
      <c r="U735" s="184"/>
      <c r="V735" s="184"/>
      <c r="W735" s="184"/>
      <c r="X735" s="184"/>
    </row>
    <row r="736" spans="1:24" ht="15.95" hidden="1" customHeight="1">
      <c r="B736" s="120" t="s">
        <v>349</v>
      </c>
      <c r="C736" s="262"/>
      <c r="E736" s="122"/>
      <c r="H736" s="191"/>
      <c r="I736" s="122"/>
      <c r="J736" s="125"/>
      <c r="K736" s="122"/>
      <c r="L736" s="125"/>
      <c r="M736" s="120" t="s">
        <v>9</v>
      </c>
      <c r="N736" s="239">
        <f>C734</f>
        <v>0</v>
      </c>
      <c r="O736" s="262"/>
      <c r="Q736" s="184"/>
      <c r="R736" s="184"/>
      <c r="S736" s="262"/>
      <c r="T736" s="184"/>
      <c r="U736" s="184"/>
      <c r="V736" s="184"/>
      <c r="W736" s="184"/>
      <c r="X736" s="184"/>
    </row>
    <row r="737" spans="1:24" ht="15.95" hidden="1" customHeight="1">
      <c r="A737" s="158"/>
      <c r="B737" s="198"/>
      <c r="C737" s="123"/>
      <c r="H737" s="191"/>
      <c r="I737" s="122"/>
      <c r="J737" s="125"/>
      <c r="K737" s="122"/>
      <c r="L737" s="181" t="s">
        <v>10</v>
      </c>
      <c r="N737" s="263">
        <f>SUM(N736:N736)</f>
        <v>0</v>
      </c>
      <c r="O737" s="126"/>
      <c r="S737" s="123"/>
    </row>
    <row r="738" spans="1:24" ht="15.95" customHeight="1">
      <c r="A738" s="139"/>
      <c r="C738" s="257">
        <v>212</v>
      </c>
      <c r="D738" s="163" t="s">
        <v>41</v>
      </c>
      <c r="E738" s="163"/>
      <c r="G738" s="119" t="s">
        <v>12</v>
      </c>
      <c r="H738" s="166">
        <v>40</v>
      </c>
      <c r="I738" s="166"/>
      <c r="J738" s="166"/>
      <c r="K738" s="166"/>
      <c r="L738" s="119" t="s">
        <v>103</v>
      </c>
      <c r="M738" s="119"/>
      <c r="O738" s="126" t="s">
        <v>14</v>
      </c>
      <c r="P738" s="126">
        <f>ROUND(C738*H738,0)</f>
        <v>8480</v>
      </c>
      <c r="Q738" s="184"/>
      <c r="R738" s="184"/>
      <c r="S738" s="257"/>
      <c r="T738" s="184"/>
      <c r="U738" s="184"/>
      <c r="V738" s="184"/>
      <c r="W738" s="184"/>
      <c r="X738" s="184"/>
    </row>
    <row r="740" spans="1:24" ht="15.95" customHeight="1">
      <c r="N740" s="121" t="s">
        <v>170</v>
      </c>
      <c r="P740" s="126">
        <v>2497280</v>
      </c>
    </row>
    <row r="741" spans="1:24" ht="15.95" customHeight="1">
      <c r="N741" s="121" t="s">
        <v>171</v>
      </c>
      <c r="P741" s="126">
        <f>P234+P489+P381</f>
        <v>114859.1</v>
      </c>
    </row>
    <row r="742" spans="1:24" ht="15.95" customHeight="1">
      <c r="N742" s="121" t="s">
        <v>172</v>
      </c>
      <c r="P742" s="126">
        <f>P738</f>
        <v>8480</v>
      </c>
    </row>
    <row r="743" spans="1:24" ht="15.95" customHeight="1">
      <c r="N743" s="121" t="s">
        <v>173</v>
      </c>
      <c r="P743" s="126">
        <f>P740-P741</f>
        <v>2382420.9</v>
      </c>
    </row>
    <row r="745" spans="1:24" ht="15.95" customHeight="1">
      <c r="B745" s="304" t="s">
        <v>356</v>
      </c>
      <c r="C745" s="304"/>
      <c r="D745" s="305"/>
      <c r="E745" s="306"/>
      <c r="F745" s="306"/>
      <c r="G745" s="306"/>
      <c r="I745" s="307"/>
      <c r="J745" s="307"/>
      <c r="K745" s="308" t="s">
        <v>357</v>
      </c>
    </row>
    <row r="746" spans="1:24" ht="15.95" customHeight="1">
      <c r="B746" s="304"/>
      <c r="C746" s="304"/>
      <c r="D746" s="309"/>
      <c r="E746" s="306"/>
      <c r="F746" s="306"/>
      <c r="G746" s="306"/>
      <c r="I746" s="307"/>
      <c r="J746" s="307"/>
      <c r="K746" s="308" t="s">
        <v>358</v>
      </c>
    </row>
    <row r="747" spans="1:24" ht="15.95" customHeight="1">
      <c r="B747" s="310" t="s">
        <v>359</v>
      </c>
      <c r="C747" s="311"/>
      <c r="D747" s="311"/>
      <c r="E747" s="311"/>
      <c r="F747" s="311"/>
      <c r="G747" s="311"/>
      <c r="H747" s="311"/>
      <c r="I747" s="311"/>
      <c r="J747" s="311"/>
    </row>
    <row r="748" spans="1:24" ht="15.95" customHeight="1">
      <c r="B748" s="312" t="s">
        <v>360</v>
      </c>
      <c r="C748" s="313"/>
      <c r="D748" s="313"/>
      <c r="E748" s="313"/>
      <c r="F748" s="313"/>
      <c r="G748" s="313"/>
      <c r="H748" s="313"/>
      <c r="I748" s="313"/>
      <c r="J748" s="313"/>
    </row>
    <row r="749" spans="1:24" ht="15.95" customHeight="1">
      <c r="B749" s="314"/>
      <c r="C749" s="314"/>
      <c r="D749" s="314"/>
      <c r="E749" s="314"/>
      <c r="F749" s="314"/>
      <c r="G749" s="314"/>
      <c r="H749" s="314"/>
      <c r="I749" s="314"/>
      <c r="J749" s="314"/>
      <c r="M749" s="122"/>
    </row>
    <row r="750" spans="1:24" ht="15.95" customHeight="1">
      <c r="B750" s="315"/>
      <c r="C750" s="315"/>
      <c r="D750" s="316"/>
      <c r="E750" s="316"/>
      <c r="F750" s="316"/>
      <c r="G750" s="317"/>
      <c r="H750" s="316"/>
      <c r="I750" s="315"/>
      <c r="J750" s="318"/>
      <c r="M750" s="122"/>
    </row>
    <row r="751" spans="1:24" ht="15.95" customHeight="1">
      <c r="B751" s="315"/>
      <c r="C751" s="315"/>
      <c r="D751" s="316"/>
      <c r="E751" s="316"/>
      <c r="F751" s="316"/>
      <c r="G751" s="317"/>
      <c r="H751" s="316"/>
      <c r="I751" s="315"/>
      <c r="J751" s="318"/>
      <c r="M751" s="122"/>
    </row>
    <row r="752" spans="1:24" ht="15.95" customHeight="1">
      <c r="B752" s="319" t="s">
        <v>361</v>
      </c>
      <c r="C752" s="319"/>
      <c r="D752" s="320"/>
      <c r="E752" s="321"/>
      <c r="F752" s="321"/>
      <c r="G752" s="321"/>
      <c r="H752" s="319"/>
      <c r="J752" s="319"/>
      <c r="M752" s="322" t="s">
        <v>362</v>
      </c>
    </row>
    <row r="753" spans="2:13" ht="15.95" customHeight="1">
      <c r="B753" s="323"/>
      <c r="C753" s="323"/>
      <c r="D753" s="323"/>
      <c r="E753" s="323"/>
      <c r="F753" s="324"/>
      <c r="G753" s="325"/>
      <c r="H753" s="325"/>
      <c r="J753" s="325"/>
      <c r="M753" s="322" t="s">
        <v>363</v>
      </c>
    </row>
    <row r="754" spans="2:13" ht="15.95" customHeight="1">
      <c r="B754" s="323"/>
      <c r="C754" s="323"/>
      <c r="D754" s="323"/>
      <c r="E754" s="323"/>
      <c r="F754" s="321"/>
      <c r="G754" s="321"/>
      <c r="H754" s="321"/>
      <c r="J754" s="321"/>
      <c r="M754" s="322" t="s">
        <v>364</v>
      </c>
    </row>
  </sheetData>
  <mergeCells count="300">
    <mergeCell ref="B735:O735"/>
    <mergeCell ref="D738:E738"/>
    <mergeCell ref="B729:O729"/>
    <mergeCell ref="B169:N169"/>
    <mergeCell ref="D188:F188"/>
    <mergeCell ref="J188:K188"/>
    <mergeCell ref="C710:E710"/>
    <mergeCell ref="H472:K472"/>
    <mergeCell ref="B473:O473"/>
    <mergeCell ref="D476:E476"/>
    <mergeCell ref="H476:K476"/>
    <mergeCell ref="B574:O574"/>
    <mergeCell ref="L710:M710"/>
    <mergeCell ref="B688:O688"/>
    <mergeCell ref="H614:K614"/>
    <mergeCell ref="J627:K627"/>
    <mergeCell ref="B490:O490"/>
    <mergeCell ref="C497:E497"/>
    <mergeCell ref="H484:J484"/>
    <mergeCell ref="L243:M243"/>
    <mergeCell ref="B610:O610"/>
    <mergeCell ref="D684:F684"/>
    <mergeCell ref="C733:E733"/>
    <mergeCell ref="L733:M733"/>
    <mergeCell ref="L633:M633"/>
    <mergeCell ref="J727:K727"/>
    <mergeCell ref="C728:E728"/>
    <mergeCell ref="H728:J728"/>
    <mergeCell ref="L728:M728"/>
    <mergeCell ref="B711:O711"/>
    <mergeCell ref="D702:F702"/>
    <mergeCell ref="J702:K702"/>
    <mergeCell ref="C703:E703"/>
    <mergeCell ref="L703:M703"/>
    <mergeCell ref="B717:O717"/>
    <mergeCell ref="D727:F727"/>
    <mergeCell ref="B704:O704"/>
    <mergeCell ref="B667:O667"/>
    <mergeCell ref="J665:K665"/>
    <mergeCell ref="D665:F665"/>
    <mergeCell ref="C714:E714"/>
    <mergeCell ref="L714:M714"/>
    <mergeCell ref="C666:E666"/>
    <mergeCell ref="L666:M666"/>
    <mergeCell ref="L685:M685"/>
    <mergeCell ref="J684:K684"/>
    <mergeCell ref="L603:M603"/>
    <mergeCell ref="B477:N477"/>
    <mergeCell ref="E536:F536"/>
    <mergeCell ref="E537:F537"/>
    <mergeCell ref="B481:N481"/>
    <mergeCell ref="L489:M489"/>
    <mergeCell ref="B512:N512"/>
    <mergeCell ref="C588:E588"/>
    <mergeCell ref="C548:E548"/>
    <mergeCell ref="C560:E560"/>
    <mergeCell ref="H560:K560"/>
    <mergeCell ref="L560:M560"/>
    <mergeCell ref="H564:K564"/>
    <mergeCell ref="L564:M564"/>
    <mergeCell ref="C685:E685"/>
    <mergeCell ref="D627:F627"/>
    <mergeCell ref="B641:O641"/>
    <mergeCell ref="B629:O629"/>
    <mergeCell ref="D633:E633"/>
    <mergeCell ref="H633:J633"/>
    <mergeCell ref="D614:E614"/>
    <mergeCell ref="C568:E568"/>
    <mergeCell ref="H568:K568"/>
    <mergeCell ref="L568:M568"/>
    <mergeCell ref="B604:N604"/>
    <mergeCell ref="C564:E564"/>
    <mergeCell ref="L588:M588"/>
    <mergeCell ref="B589:N589"/>
    <mergeCell ref="C577:E577"/>
    <mergeCell ref="L577:M577"/>
    <mergeCell ref="H573:K573"/>
    <mergeCell ref="B569:N569"/>
    <mergeCell ref="C603:E603"/>
    <mergeCell ref="D529:E529"/>
    <mergeCell ref="L329:M329"/>
    <mergeCell ref="D559:F559"/>
    <mergeCell ref="J559:K559"/>
    <mergeCell ref="H480:K480"/>
    <mergeCell ref="L480:M480"/>
    <mergeCell ref="B502:O502"/>
    <mergeCell ref="B526:O526"/>
    <mergeCell ref="H339:I339"/>
    <mergeCell ref="L548:M548"/>
    <mergeCell ref="H529:J529"/>
    <mergeCell ref="L529:M529"/>
    <mergeCell ref="C420:E420"/>
    <mergeCell ref="L420:M420"/>
    <mergeCell ref="B485:O485"/>
    <mergeCell ref="C489:E489"/>
    <mergeCell ref="C427:E427"/>
    <mergeCell ref="L427:M427"/>
    <mergeCell ref="E539:F539"/>
    <mergeCell ref="H540:K540"/>
    <mergeCell ref="L540:M540"/>
    <mergeCell ref="E538:F538"/>
    <mergeCell ref="H537:I537"/>
    <mergeCell ref="B549:N549"/>
    <mergeCell ref="L290:M290"/>
    <mergeCell ref="D385:E385"/>
    <mergeCell ref="B522:O522"/>
    <mergeCell ref="D573:E573"/>
    <mergeCell ref="B565:N565"/>
    <mergeCell ref="B578:O578"/>
    <mergeCell ref="D451:F451"/>
    <mergeCell ref="J451:K451"/>
    <mergeCell ref="J419:K419"/>
    <mergeCell ref="D313:E313"/>
    <mergeCell ref="B318:O318"/>
    <mergeCell ref="G419:H419"/>
    <mergeCell ref="D525:E525"/>
    <mergeCell ref="H525:K525"/>
    <mergeCell ref="B465:N465"/>
    <mergeCell ref="B530:O530"/>
    <mergeCell ref="D533:E533"/>
    <mergeCell ref="H533:K533"/>
    <mergeCell ref="B535:C535"/>
    <mergeCell ref="D484:E484"/>
    <mergeCell ref="L484:M484"/>
    <mergeCell ref="L395:M395"/>
    <mergeCell ref="B469:O469"/>
    <mergeCell ref="C369:E369"/>
    <mergeCell ref="F463:G463"/>
    <mergeCell ref="B636:N636"/>
    <mergeCell ref="B615:O615"/>
    <mergeCell ref="D628:E628"/>
    <mergeCell ref="B346:O346"/>
    <mergeCell ref="H369:K369"/>
    <mergeCell ref="L369:M369"/>
    <mergeCell ref="D472:E472"/>
    <mergeCell ref="B378:O378"/>
    <mergeCell ref="B390:O390"/>
    <mergeCell ref="B561:N561"/>
    <mergeCell ref="H511:J511"/>
    <mergeCell ref="B498:O498"/>
    <mergeCell ref="C501:E501"/>
    <mergeCell ref="H501:J501"/>
    <mergeCell ref="L501:M501"/>
    <mergeCell ref="H489:J489"/>
    <mergeCell ref="B541:O541"/>
    <mergeCell ref="E535:F535"/>
    <mergeCell ref="B534:N534"/>
    <mergeCell ref="C452:E452"/>
    <mergeCell ref="L511:M511"/>
    <mergeCell ref="D511:E511"/>
    <mergeCell ref="D377:E377"/>
    <mergeCell ref="B190:N190"/>
    <mergeCell ref="B351:O351"/>
    <mergeCell ref="B93:N93"/>
    <mergeCell ref="F457:G457"/>
    <mergeCell ref="B108:N108"/>
    <mergeCell ref="B330:N330"/>
    <mergeCell ref="B358:N358"/>
    <mergeCell ref="D361:E361"/>
    <mergeCell ref="B362:N362"/>
    <mergeCell ref="B204:N204"/>
    <mergeCell ref="C209:E209"/>
    <mergeCell ref="B282:N282"/>
    <mergeCell ref="B382:N382"/>
    <mergeCell ref="J280:K280"/>
    <mergeCell ref="B319:C319"/>
    <mergeCell ref="B320:C320"/>
    <mergeCell ref="L345:M345"/>
    <mergeCell ref="B408:O408"/>
    <mergeCell ref="C413:E413"/>
    <mergeCell ref="C329:E329"/>
    <mergeCell ref="H329:J329"/>
    <mergeCell ref="H361:K361"/>
    <mergeCell ref="C345:E345"/>
    <mergeCell ref="B235:N235"/>
    <mergeCell ref="D419:F419"/>
    <mergeCell ref="B295:O295"/>
    <mergeCell ref="L350:M350"/>
    <mergeCell ref="B428:O428"/>
    <mergeCell ref="B310:O310"/>
    <mergeCell ref="C357:E357"/>
    <mergeCell ref="L357:M357"/>
    <mergeCell ref="D308:F308"/>
    <mergeCell ref="J308:K308"/>
    <mergeCell ref="B366:N366"/>
    <mergeCell ref="C395:E395"/>
    <mergeCell ref="H395:J395"/>
    <mergeCell ref="B340:O340"/>
    <mergeCell ref="B314:O314"/>
    <mergeCell ref="D317:E317"/>
    <mergeCell ref="H317:J317"/>
    <mergeCell ref="L317:M317"/>
    <mergeCell ref="H377:K377"/>
    <mergeCell ref="B396:O396"/>
    <mergeCell ref="D309:E309"/>
    <mergeCell ref="B16:O16"/>
    <mergeCell ref="C33:E33"/>
    <mergeCell ref="L33:M33"/>
    <mergeCell ref="B34:N34"/>
    <mergeCell ref="C61:E61"/>
    <mergeCell ref="C107:D107"/>
    <mergeCell ref="H151:K151"/>
    <mergeCell ref="L151:M151"/>
    <mergeCell ref="H260:K260"/>
    <mergeCell ref="L209:M209"/>
    <mergeCell ref="H290:J290"/>
    <mergeCell ref="D328:F328"/>
    <mergeCell ref="B152:O152"/>
    <mergeCell ref="D156:E156"/>
    <mergeCell ref="B164:N164"/>
    <mergeCell ref="C168:E168"/>
    <mergeCell ref="H168:K168"/>
    <mergeCell ref="H209:K209"/>
    <mergeCell ref="B228:N228"/>
    <mergeCell ref="D199:E199"/>
    <mergeCell ref="B210:O210"/>
    <mergeCell ref="B261:N261"/>
    <mergeCell ref="C151:E151"/>
    <mergeCell ref="L163:M163"/>
    <mergeCell ref="A1:P1"/>
    <mergeCell ref="A3:B3"/>
    <mergeCell ref="C3:P3"/>
    <mergeCell ref="C4:G4"/>
    <mergeCell ref="H4:J4"/>
    <mergeCell ref="K4:M4"/>
    <mergeCell ref="N4:P4"/>
    <mergeCell ref="B127:N127"/>
    <mergeCell ref="H156:J156"/>
    <mergeCell ref="B216:N216"/>
    <mergeCell ref="H189:I189"/>
    <mergeCell ref="L156:M156"/>
    <mergeCell ref="D163:E163"/>
    <mergeCell ref="H163:J163"/>
    <mergeCell ref="B6:N6"/>
    <mergeCell ref="C15:E15"/>
    <mergeCell ref="L15:M15"/>
    <mergeCell ref="H61:I61"/>
    <mergeCell ref="C85:E85"/>
    <mergeCell ref="B62:N62"/>
    <mergeCell ref="B86:N86"/>
    <mergeCell ref="D84:F84"/>
    <mergeCell ref="J84:K84"/>
    <mergeCell ref="H85:K85"/>
    <mergeCell ref="L85:M85"/>
    <mergeCell ref="E88:F88"/>
    <mergeCell ref="D150:F150"/>
    <mergeCell ref="J150:K150"/>
    <mergeCell ref="C96:E96"/>
    <mergeCell ref="L96:M96"/>
    <mergeCell ref="B119:N119"/>
    <mergeCell ref="L118:M118"/>
    <mergeCell ref="L107:M107"/>
    <mergeCell ref="L452:M452"/>
    <mergeCell ref="J328:K328"/>
    <mergeCell ref="H199:K199"/>
    <mergeCell ref="D281:E281"/>
    <mergeCell ref="H281:K281"/>
    <mergeCell ref="B88:C88"/>
    <mergeCell ref="B421:O421"/>
    <mergeCell ref="B291:O291"/>
    <mergeCell ref="D294:E294"/>
    <mergeCell ref="B265:N265"/>
    <mergeCell ref="D280:F280"/>
    <mergeCell ref="D254:F254"/>
    <mergeCell ref="J254:K254"/>
    <mergeCell ref="E89:F89"/>
    <mergeCell ref="E90:F90"/>
    <mergeCell ref="H90:I90"/>
    <mergeCell ref="E91:F91"/>
    <mergeCell ref="C118:D118"/>
    <mergeCell ref="H92:K92"/>
    <mergeCell ref="L92:M92"/>
    <mergeCell ref="B97:N97"/>
    <mergeCell ref="B244:O244"/>
    <mergeCell ref="B131:N131"/>
    <mergeCell ref="L168:M168"/>
    <mergeCell ref="B753:E753"/>
    <mergeCell ref="B754:E754"/>
    <mergeCell ref="H309:K309"/>
    <mergeCell ref="D198:F198"/>
    <mergeCell ref="J198:K198"/>
    <mergeCell ref="B200:N200"/>
    <mergeCell ref="H243:J243"/>
    <mergeCell ref="D255:E255"/>
    <mergeCell ref="H255:K255"/>
    <mergeCell ref="L497:M497"/>
    <mergeCell ref="B453:N453"/>
    <mergeCell ref="B459:N459"/>
    <mergeCell ref="H385:J385"/>
    <mergeCell ref="L385:M385"/>
    <mergeCell ref="B240:N240"/>
    <mergeCell ref="B223:N223"/>
    <mergeCell ref="B386:O386"/>
    <mergeCell ref="D290:E290"/>
    <mergeCell ref="C407:E407"/>
    <mergeCell ref="H407:J407"/>
    <mergeCell ref="L407:M407"/>
    <mergeCell ref="L413:M413"/>
    <mergeCell ref="B414:O414"/>
    <mergeCell ref="D260:E260"/>
  </mergeCells>
  <pageMargins left="0.5" right="0.25" top="0.5" bottom="0.5" header="0.3" footer="0.3"/>
  <pageSetup paperSize="9" scale="95" orientation="portrait" r:id="rId1"/>
  <headerFooter>
    <oddHeader>&amp;R&amp;"Arial,Italic"&amp;8Page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M W.S</vt:lpstr>
      <vt:lpstr>Estimate</vt:lpstr>
      <vt:lpstr>'M W.S'!Print_Area</vt:lpstr>
      <vt:lpstr>Estimate!Print_Titles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2017-05-03T08:01:28Z</cp:lastPrinted>
  <dcterms:created xsi:type="dcterms:W3CDTF">2017-02-10T14:37:45Z</dcterms:created>
  <dcterms:modified xsi:type="dcterms:W3CDTF">2017-05-03T08:01:31Z</dcterms:modified>
</cp:coreProperties>
</file>