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0" windowWidth="15255" windowHeight="7935"/>
  </bookViews>
  <sheets>
    <sheet name="Estimate" sheetId="4" r:id="rId1"/>
  </sheets>
  <definedNames>
    <definedName name="_xlnm.Print_Titles" localSheetId="0">Estimate!$4:$4</definedName>
  </definedNames>
  <calcPr calcId="124519"/>
</workbook>
</file>

<file path=xl/calcChain.xml><?xml version="1.0" encoding="utf-8"?>
<calcChain xmlns="http://schemas.openxmlformats.org/spreadsheetml/2006/main">
  <c r="P784" i="4"/>
  <c r="P781"/>
  <c r="N385"/>
  <c r="N384"/>
  <c r="N383"/>
  <c r="N382"/>
  <c r="N381"/>
  <c r="N380"/>
  <c r="N379"/>
  <c r="N378"/>
  <c r="N377"/>
  <c r="N376"/>
  <c r="N373"/>
  <c r="N374" s="1"/>
  <c r="D388" s="1"/>
  <c r="N228"/>
  <c r="N354"/>
  <c r="N353"/>
  <c r="N320"/>
  <c r="N321" s="1"/>
  <c r="N306"/>
  <c r="N307"/>
  <c r="N295"/>
  <c r="N296"/>
  <c r="N294"/>
  <c r="N270"/>
  <c r="N271" s="1"/>
  <c r="H273" s="1"/>
  <c r="N267"/>
  <c r="N266"/>
  <c r="N265"/>
  <c r="N257"/>
  <c r="N256"/>
  <c r="N255"/>
  <c r="N208"/>
  <c r="N231"/>
  <c r="N230"/>
  <c r="N229"/>
  <c r="N227"/>
  <c r="N224"/>
  <c r="N225" s="1"/>
  <c r="D234" s="1"/>
  <c r="N219"/>
  <c r="N218"/>
  <c r="N215"/>
  <c r="N214"/>
  <c r="N207"/>
  <c r="N206"/>
  <c r="N199"/>
  <c r="N198"/>
  <c r="N147"/>
  <c r="N146"/>
  <c r="N145"/>
  <c r="N144"/>
  <c r="N141"/>
  <c r="N140"/>
  <c r="N139"/>
  <c r="N138"/>
  <c r="H117"/>
  <c r="N386" l="1"/>
  <c r="H388" s="1"/>
  <c r="J388" s="1"/>
  <c r="C389" s="1"/>
  <c r="N232"/>
  <c r="N268"/>
  <c r="D273" s="1"/>
  <c r="J273" s="1"/>
  <c r="H234"/>
  <c r="J234" s="1"/>
  <c r="N238" s="1"/>
  <c r="N239" s="1"/>
  <c r="N220"/>
  <c r="H222" s="1"/>
  <c r="N148"/>
  <c r="H150" s="1"/>
  <c r="N216"/>
  <c r="D222" s="1"/>
  <c r="J222" s="1"/>
  <c r="N142"/>
  <c r="D150" s="1"/>
  <c r="J150" s="1"/>
  <c r="P151" s="1"/>
  <c r="P240" l="1"/>
  <c r="N246"/>
  <c r="N247" s="1"/>
  <c r="C248" s="1"/>
  <c r="P248" s="1"/>
  <c r="E115" l="1"/>
  <c r="N100"/>
  <c r="N99"/>
  <c r="N98"/>
  <c r="N97"/>
  <c r="N96"/>
  <c r="N95"/>
  <c r="N94"/>
  <c r="N93"/>
  <c r="E109"/>
  <c r="N84"/>
  <c r="N83"/>
  <c r="N82"/>
  <c r="N81"/>
  <c r="N80"/>
  <c r="N79"/>
  <c r="N78"/>
  <c r="N77"/>
  <c r="N69"/>
  <c r="N56"/>
  <c r="N57"/>
  <c r="N58" s="1"/>
  <c r="H60" s="1"/>
  <c r="N52"/>
  <c r="N51"/>
  <c r="N50"/>
  <c r="N49"/>
  <c r="N40"/>
  <c r="N39"/>
  <c r="N38"/>
  <c r="N26"/>
  <c r="N25"/>
  <c r="N24"/>
  <c r="N18"/>
  <c r="N17"/>
  <c r="N16"/>
  <c r="C399"/>
  <c r="N392"/>
  <c r="N260"/>
  <c r="N311"/>
  <c r="N301"/>
  <c r="N300"/>
  <c r="N289"/>
  <c r="N278"/>
  <c r="N250"/>
  <c r="N251" s="1"/>
  <c r="C252" s="1"/>
  <c r="P252" s="1"/>
  <c r="N205"/>
  <c r="N204"/>
  <c r="N197"/>
  <c r="N200"/>
  <c r="N196"/>
  <c r="N195"/>
  <c r="N187"/>
  <c r="N209"/>
  <c r="N203"/>
  <c r="N194"/>
  <c r="N193"/>
  <c r="N192"/>
  <c r="N397"/>
  <c r="N396"/>
  <c r="N395"/>
  <c r="N394"/>
  <c r="N393"/>
  <c r="N183"/>
  <c r="N131"/>
  <c r="N125"/>
  <c r="N124"/>
  <c r="N123"/>
  <c r="N168"/>
  <c r="N158"/>
  <c r="J153"/>
  <c r="N88"/>
  <c r="N76"/>
  <c r="N75"/>
  <c r="N74"/>
  <c r="N66"/>
  <c r="N67"/>
  <c r="N35"/>
  <c r="N34"/>
  <c r="N33"/>
  <c r="N32"/>
  <c r="N31"/>
  <c r="N30"/>
  <c r="N7"/>
  <c r="N10"/>
  <c r="N359"/>
  <c r="N358"/>
  <c r="N357"/>
  <c r="N352"/>
  <c r="N351"/>
  <c r="N338"/>
  <c r="N339"/>
  <c r="N305"/>
  <c r="C426"/>
  <c r="N323"/>
  <c r="H326" s="1"/>
  <c r="N182"/>
  <c r="N408"/>
  <c r="C410" s="1"/>
  <c r="N404"/>
  <c r="N403"/>
  <c r="N402"/>
  <c r="N101" l="1"/>
  <c r="C113" s="1"/>
  <c r="C115" s="1"/>
  <c r="H115" s="1"/>
  <c r="P117" s="1"/>
  <c r="N27"/>
  <c r="N41"/>
  <c r="H43" s="1"/>
  <c r="N19"/>
  <c r="H21" s="1"/>
  <c r="N308"/>
  <c r="N302"/>
  <c r="N297"/>
  <c r="N188"/>
  <c r="N210"/>
  <c r="H212" s="1"/>
  <c r="N201"/>
  <c r="D212" s="1"/>
  <c r="N360"/>
  <c r="H362" s="1"/>
  <c r="N89"/>
  <c r="N355"/>
  <c r="D362" s="1"/>
  <c r="C406"/>
  <c r="P406" s="1"/>
  <c r="J212" l="1"/>
  <c r="N235" s="1"/>
  <c r="J362"/>
  <c r="C363" s="1"/>
  <c r="N85"/>
  <c r="N86" s="1"/>
  <c r="N72"/>
  <c r="N71"/>
  <c r="N553"/>
  <c r="N552"/>
  <c r="N551"/>
  <c r="N550"/>
  <c r="N549"/>
  <c r="N548"/>
  <c r="N554"/>
  <c r="N438"/>
  <c r="N424"/>
  <c r="N423"/>
  <c r="N288"/>
  <c r="N287"/>
  <c r="N283"/>
  <c r="N282"/>
  <c r="N163"/>
  <c r="N162"/>
  <c r="N539"/>
  <c r="N538"/>
  <c r="N537"/>
  <c r="N277"/>
  <c r="N505"/>
  <c r="N500"/>
  <c r="N157"/>
  <c r="N169"/>
  <c r="N167"/>
  <c r="N70"/>
  <c r="N68"/>
  <c r="N65"/>
  <c r="N491"/>
  <c r="N486"/>
  <c r="N485"/>
  <c r="N484"/>
  <c r="N483"/>
  <c r="N482"/>
  <c r="N481"/>
  <c r="N480"/>
  <c r="N478"/>
  <c r="N469"/>
  <c r="N468"/>
  <c r="N455"/>
  <c r="N454"/>
  <c r="N284" l="1"/>
  <c r="N290"/>
  <c r="N164"/>
  <c r="C165" s="1"/>
  <c r="N159"/>
  <c r="C160" s="1"/>
  <c r="N170"/>
  <c r="N36"/>
  <c r="D43" s="1"/>
  <c r="J43" s="1"/>
  <c r="N329"/>
  <c r="N178"/>
  <c r="N523"/>
  <c r="N130"/>
  <c r="N53"/>
  <c r="N48"/>
  <c r="N13"/>
  <c r="N9"/>
  <c r="N8"/>
  <c r="N450"/>
  <c r="N445"/>
  <c r="N343"/>
  <c r="N344" s="1"/>
  <c r="N519"/>
  <c r="N64"/>
  <c r="N73" s="1"/>
  <c r="H444" s="1"/>
  <c r="N487"/>
  <c r="N479"/>
  <c r="N477"/>
  <c r="N467"/>
  <c r="D91" l="1"/>
  <c r="P236"/>
  <c r="N242"/>
  <c r="D326"/>
  <c r="N340"/>
  <c r="N532"/>
  <c r="L531"/>
  <c r="N315"/>
  <c r="N316" s="1"/>
  <c r="N558"/>
  <c r="N559"/>
  <c r="N312"/>
  <c r="N611"/>
  <c r="N607"/>
  <c r="C609" s="1"/>
  <c r="P609" s="1"/>
  <c r="C189"/>
  <c r="P189" s="1"/>
  <c r="N129"/>
  <c r="N128"/>
  <c r="N122"/>
  <c r="N121"/>
  <c r="N601"/>
  <c r="N600"/>
  <c r="N12"/>
  <c r="N11"/>
  <c r="N14" l="1"/>
  <c r="C561"/>
  <c r="P561" s="1"/>
  <c r="N126"/>
  <c r="D134" s="1"/>
  <c r="N132"/>
  <c r="H134" s="1"/>
  <c r="P313"/>
  <c r="N261"/>
  <c r="H263" s="1"/>
  <c r="H604"/>
  <c r="D21" l="1"/>
  <c r="J21" s="1"/>
  <c r="H153" s="1"/>
  <c r="N153" s="1"/>
  <c r="J134"/>
  <c r="C135" s="1"/>
  <c r="P135" s="1"/>
  <c r="N47"/>
  <c r="N46"/>
  <c r="N667"/>
  <c r="N664"/>
  <c r="N663"/>
  <c r="N662"/>
  <c r="N436"/>
  <c r="N54" l="1"/>
  <c r="D60" s="1"/>
  <c r="J60" s="1"/>
  <c r="P22"/>
  <c r="C582"/>
  <c r="H582" s="1"/>
  <c r="C585" s="1"/>
  <c r="N650" l="1"/>
  <c r="N651"/>
  <c r="N616"/>
  <c r="N420"/>
  <c r="J326" s="1"/>
  <c r="C327" s="1"/>
  <c r="N506"/>
  <c r="N597"/>
  <c r="N645"/>
  <c r="N644"/>
  <c r="N643"/>
  <c r="N642"/>
  <c r="N641"/>
  <c r="N646"/>
  <c r="N640"/>
  <c r="N639"/>
  <c r="N638"/>
  <c r="N637"/>
  <c r="N636"/>
  <c r="N635"/>
  <c r="N334" l="1"/>
  <c r="P327"/>
  <c r="H91"/>
  <c r="C648" l="1"/>
  <c r="P648" s="1"/>
  <c r="N630" l="1"/>
  <c r="N629"/>
  <c r="N628"/>
  <c r="N627"/>
  <c r="N626"/>
  <c r="N461"/>
  <c r="N462"/>
  <c r="N460"/>
  <c r="N620"/>
  <c r="N456"/>
  <c r="D464" l="1"/>
  <c r="C458"/>
  <c r="P458" s="1"/>
  <c r="J464" l="1"/>
  <c r="C465" s="1"/>
  <c r="P465" l="1"/>
  <c r="C622"/>
  <c r="P622" s="1"/>
  <c r="N492"/>
  <c r="N490"/>
  <c r="N476" l="1"/>
  <c r="N475"/>
  <c r="N669"/>
  <c r="N668"/>
  <c r="N661"/>
  <c r="N656"/>
  <c r="N657"/>
  <c r="N258"/>
  <c r="N625"/>
  <c r="D672" l="1"/>
  <c r="H672"/>
  <c r="N437"/>
  <c r="N330"/>
  <c r="N624"/>
  <c r="N470"/>
  <c r="C472" l="1"/>
  <c r="P472" s="1"/>
  <c r="J672"/>
  <c r="C673" s="1"/>
  <c r="N428" l="1"/>
  <c r="N432"/>
  <c r="N179"/>
  <c r="N416"/>
  <c r="N576"/>
  <c r="C578" s="1"/>
  <c r="P578" s="1"/>
  <c r="N568"/>
  <c r="N515"/>
  <c r="N507"/>
  <c r="N499"/>
  <c r="N501"/>
  <c r="N412"/>
  <c r="C414" s="1"/>
  <c r="P414" s="1"/>
  <c r="N391"/>
  <c r="N596"/>
  <c r="N591"/>
  <c r="N631"/>
  <c r="N493"/>
  <c r="N474"/>
  <c r="N590"/>
  <c r="N589"/>
  <c r="N588"/>
  <c r="N587"/>
  <c r="N184"/>
  <c r="N682"/>
  <c r="C684" s="1"/>
  <c r="P684" s="1"/>
  <c r="N540"/>
  <c r="N776"/>
  <c r="C778" s="1"/>
  <c r="P778" s="1"/>
  <c r="N769"/>
  <c r="N768"/>
  <c r="N767"/>
  <c r="N766"/>
  <c r="N763"/>
  <c r="D772" s="1"/>
  <c r="N753"/>
  <c r="N752"/>
  <c r="N751"/>
  <c r="N750"/>
  <c r="N757" s="1"/>
  <c r="C759" s="1"/>
  <c r="P759" s="1"/>
  <c r="N744"/>
  <c r="N743"/>
  <c r="N742"/>
  <c r="N739"/>
  <c r="N738"/>
  <c r="N737"/>
  <c r="N736"/>
  <c r="N735"/>
  <c r="N734"/>
  <c r="N527"/>
  <c r="C345"/>
  <c r="P345" s="1"/>
  <c r="C341"/>
  <c r="P341" s="1"/>
  <c r="N572"/>
  <c r="N676"/>
  <c r="N675"/>
  <c r="N726"/>
  <c r="H729" s="1"/>
  <c r="N723"/>
  <c r="N722"/>
  <c r="N721"/>
  <c r="N720"/>
  <c r="N719"/>
  <c r="N718"/>
  <c r="N717"/>
  <c r="N716"/>
  <c r="N715"/>
  <c r="N714"/>
  <c r="N713"/>
  <c r="N707"/>
  <c r="N706"/>
  <c r="N704"/>
  <c r="N703"/>
  <c r="N702"/>
  <c r="N701"/>
  <c r="N700"/>
  <c r="N697"/>
  <c r="N696"/>
  <c r="N695"/>
  <c r="N694"/>
  <c r="N693"/>
  <c r="N692"/>
  <c r="N691"/>
  <c r="N690"/>
  <c r="N689"/>
  <c r="N688"/>
  <c r="N687"/>
  <c r="C542" l="1"/>
  <c r="P542" s="1"/>
  <c r="C418"/>
  <c r="P418" s="1"/>
  <c r="C502"/>
  <c r="F502" s="1"/>
  <c r="C503" s="1"/>
  <c r="P503" s="1"/>
  <c r="N279"/>
  <c r="C280" s="1"/>
  <c r="N369" s="1"/>
  <c r="C529"/>
  <c r="P529" s="1"/>
  <c r="P298"/>
  <c r="C570"/>
  <c r="P570" s="1"/>
  <c r="C517"/>
  <c r="P517" s="1"/>
  <c r="C317"/>
  <c r="P317" s="1"/>
  <c r="C534"/>
  <c r="P534" s="1"/>
  <c r="N154"/>
  <c r="C618"/>
  <c r="H448"/>
  <c r="N448" s="1"/>
  <c r="P309"/>
  <c r="C180"/>
  <c r="P180" s="1"/>
  <c r="C332"/>
  <c r="C613"/>
  <c r="P613" s="1"/>
  <c r="C556"/>
  <c r="P556" s="1"/>
  <c r="C430"/>
  <c r="C185"/>
  <c r="P185" s="1"/>
  <c r="C521"/>
  <c r="P521" s="1"/>
  <c r="C508"/>
  <c r="F508" s="1"/>
  <c r="C509" s="1"/>
  <c r="H447"/>
  <c r="N447" s="1"/>
  <c r="C593"/>
  <c r="P593" s="1"/>
  <c r="C633"/>
  <c r="P633" s="1"/>
  <c r="H496"/>
  <c r="D710"/>
  <c r="C678"/>
  <c r="P678" s="1"/>
  <c r="C574"/>
  <c r="P574" s="1"/>
  <c r="H710"/>
  <c r="D747"/>
  <c r="H747"/>
  <c r="H772"/>
  <c r="J772" s="1"/>
  <c r="C773" s="1"/>
  <c r="P773" s="1"/>
  <c r="H442"/>
  <c r="N442" s="1"/>
  <c r="C434"/>
  <c r="P434" s="1"/>
  <c r="C755"/>
  <c r="P755" s="1"/>
  <c r="D729"/>
  <c r="J729" s="1"/>
  <c r="C730" s="1"/>
  <c r="P730" s="1"/>
  <c r="C171"/>
  <c r="N449" l="1"/>
  <c r="N335"/>
  <c r="C336" s="1"/>
  <c r="P336" s="1"/>
  <c r="P171"/>
  <c r="N173"/>
  <c r="N174" s="1"/>
  <c r="C175" s="1"/>
  <c r="P175" s="1"/>
  <c r="P303"/>
  <c r="H443"/>
  <c r="N443" s="1"/>
  <c r="P28"/>
  <c r="D263"/>
  <c r="J263" s="1"/>
  <c r="N274" s="1"/>
  <c r="C275" s="1"/>
  <c r="D604"/>
  <c r="J604" s="1"/>
  <c r="C605" s="1"/>
  <c r="P605" s="1"/>
  <c r="P155"/>
  <c r="P618"/>
  <c r="P332"/>
  <c r="C659"/>
  <c r="P659" s="1"/>
  <c r="C285"/>
  <c r="H446" s="1"/>
  <c r="N446" s="1"/>
  <c r="P61"/>
  <c r="P430"/>
  <c r="P44"/>
  <c r="P426"/>
  <c r="P280"/>
  <c r="N370"/>
  <c r="C371" s="1"/>
  <c r="P371" s="1"/>
  <c r="C440"/>
  <c r="P440" s="1"/>
  <c r="P509"/>
  <c r="N511"/>
  <c r="N512" s="1"/>
  <c r="C525"/>
  <c r="P525" s="1"/>
  <c r="J710"/>
  <c r="C711" s="1"/>
  <c r="P711" s="1"/>
  <c r="D496"/>
  <c r="J496" s="1"/>
  <c r="C497" s="1"/>
  <c r="P497" s="1"/>
  <c r="J747"/>
  <c r="C653"/>
  <c r="P673"/>
  <c r="P389" l="1"/>
  <c r="N544"/>
  <c r="N347"/>
  <c r="P160"/>
  <c r="P285"/>
  <c r="P275"/>
  <c r="C546"/>
  <c r="P546" s="1"/>
  <c r="P653"/>
  <c r="C513"/>
  <c r="P513" s="1"/>
  <c r="P399"/>
  <c r="C748"/>
  <c r="P748" s="1"/>
  <c r="N348" l="1"/>
  <c r="C349" s="1"/>
  <c r="P349" s="1"/>
  <c r="P165"/>
  <c r="N243" l="1"/>
  <c r="C244" s="1"/>
  <c r="P410"/>
  <c r="P244" l="1"/>
  <c r="N365"/>
  <c r="N366" s="1"/>
  <c r="C367" s="1"/>
  <c r="P367" s="1"/>
  <c r="P363"/>
  <c r="P291"/>
  <c r="P585" l="1"/>
  <c r="N444"/>
  <c r="N451" s="1"/>
  <c r="P452" s="1"/>
  <c r="P783" s="1"/>
  <c r="J91"/>
  <c r="N102" s="1"/>
  <c r="P104" l="1"/>
  <c r="C107"/>
  <c r="C109" s="1"/>
  <c r="H109" s="1"/>
  <c r="P111" l="1"/>
</calcChain>
</file>

<file path=xl/sharedStrings.xml><?xml version="1.0" encoding="utf-8"?>
<sst xmlns="http://schemas.openxmlformats.org/spreadsheetml/2006/main" count="2729" uniqueCount="373">
  <si>
    <t>NAME OF WORK:-</t>
  </si>
  <si>
    <t>S#</t>
  </si>
  <si>
    <t>DESCRIPTION</t>
  </si>
  <si>
    <t>QUANTITY</t>
  </si>
  <si>
    <t>RATE</t>
  </si>
  <si>
    <t>UNIT</t>
  </si>
  <si>
    <t>AMOUNT</t>
  </si>
  <si>
    <t>Dismantling cement concrete plain 1:2:4 (S.I.NO:19(c)/P-10)</t>
  </si>
  <si>
    <t>x</t>
  </si>
  <si>
    <t>.=</t>
  </si>
  <si>
    <t>Total</t>
  </si>
  <si>
    <t>Cft</t>
  </si>
  <si>
    <t>@</t>
  </si>
  <si>
    <t>%  Cft</t>
  </si>
  <si>
    <t>Rs:</t>
  </si>
  <si>
    <t>Scraping Distemper or oil bound Distemper.</t>
  </si>
  <si>
    <t>Ground Floor C/R</t>
  </si>
  <si>
    <t>(</t>
  </si>
  <si>
    <t>.+</t>
  </si>
  <si>
    <t>)</t>
  </si>
  <si>
    <t>=</t>
  </si>
  <si>
    <t>Clerk Office</t>
  </si>
  <si>
    <t>Veranda</t>
  </si>
  <si>
    <t xml:space="preserve">HM </t>
  </si>
  <si>
    <t>HM Veranda</t>
  </si>
  <si>
    <t>Veranda F/S</t>
  </si>
  <si>
    <t>H M Lav</t>
  </si>
  <si>
    <t>F.Floor C/R</t>
  </si>
  <si>
    <t>S/Hall</t>
  </si>
  <si>
    <t>Deduction</t>
  </si>
  <si>
    <t>. C/R Door</t>
  </si>
  <si>
    <t>Window</t>
  </si>
  <si>
    <t>Lav Door</t>
  </si>
  <si>
    <t>Notice Board</t>
  </si>
  <si>
    <t>Veranda Opening</t>
  </si>
  <si>
    <t>7.5+6.92</t>
  </si>
  <si>
    <t>Veranda Piller</t>
  </si>
  <si>
    <t>Net Quantity:-</t>
  </si>
  <si>
    <t>(-)</t>
  </si>
  <si>
    <t>sft</t>
  </si>
  <si>
    <t>Allowed 50%</t>
  </si>
  <si>
    <t>Sft</t>
  </si>
  <si>
    <t>%  Sft</t>
  </si>
  <si>
    <t>Scraping White Wash or Colour Wash.</t>
  </si>
  <si>
    <t>C/R Ceilling</t>
  </si>
  <si>
    <t>Beam</t>
  </si>
  <si>
    <t>H M Office</t>
  </si>
  <si>
    <t>Office Ver</t>
  </si>
  <si>
    <t>C/R Veranda</t>
  </si>
  <si>
    <t>Chhaja</t>
  </si>
  <si>
    <t>Stair Opening</t>
  </si>
  <si>
    <t>CC Plain i/c placing compting finishing and curing ratio 1:2:4</t>
  </si>
  <si>
    <t>5</t>
  </si>
  <si>
    <t>Filling watering and remainng earth under floor with new earth (Excavated from out side) lead upto one chain and lift upto 5 ft</t>
  </si>
  <si>
    <t>% 0Cft</t>
  </si>
  <si>
    <t>6</t>
  </si>
  <si>
    <t xml:space="preserve">Cement concrete brick or stone ballast 1-½" to 2" gauge. 1:5:10 (S.I.# 04/P-17)        
</t>
  </si>
  <si>
    <t xml:space="preserve">Reinforced Cement Concrete work including all labour and material except the cost of steel reinforcement and its labour for bending and binding which will be paid separately. This rate also includes all kinds of forms moulds: lifting shuttering curing rendering and finishing the exposed surface (a) R.C.work in roof slab, beams, columns, rafts,lintels and other structural members laid in situ or precast laid in position complete in all respect.Ratio 1:2:4. (S.I.# 6-a/P-18)         
</t>
  </si>
  <si>
    <t>P.Cft</t>
  </si>
  <si>
    <t>Fabrication of mild steel reinforcement for cement concrete including cutting, bending, laying in position making joints and fastenings including cost of binding wire (also removal of rust from bars.) (S.I.# 7/P-20)</t>
  </si>
  <si>
    <t>Tor Bar.</t>
  </si>
  <si>
    <t>Cwt</t>
  </si>
  <si>
    <t>P.Cwt</t>
  </si>
  <si>
    <t>P.Sft</t>
  </si>
  <si>
    <t>10</t>
  </si>
  <si>
    <t>Two Coat of bitumen laid hot using 34 lbs for % Sft Over Roof and blinded with sand at one Cft Per %Sft</t>
  </si>
  <si>
    <t>%Sft</t>
  </si>
  <si>
    <t>Providing &amp; Lying floor of Verona marble tiles of size 48”x12”x3/4”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profile.(R.A)</t>
  </si>
  <si>
    <t>C/Wall</t>
  </si>
  <si>
    <t>RS:</t>
  </si>
  <si>
    <t>Cement Pointing struck joints on wall Ratio 1:2</t>
  </si>
  <si>
    <t>% Sft</t>
  </si>
  <si>
    <t xml:space="preserve"> Distemper   02 coats. (S.I.# 24/P-59)</t>
  </si>
  <si>
    <t>Primary coats of chalk under distemper.(S.No.23 /P.53)</t>
  </si>
  <si>
    <t xml:space="preserve"> Distemper   03 coats. </t>
  </si>
  <si>
    <t xml:space="preserve">Colour Wash 02 coats. </t>
  </si>
  <si>
    <t xml:space="preserve">Painting OLD surfaces, painting of Door &amp; Window any type i/c edge. </t>
  </si>
  <si>
    <t>C/R Door</t>
  </si>
  <si>
    <t>Painting old  surfaces Gurad Bars , Gates, Iron Bars, gratings, railings, including standard baraces etc and similar open works ( 2 coat) S.I No. 4P69)</t>
  </si>
  <si>
    <t xml:space="preserve">O/S </t>
  </si>
  <si>
    <t>Dismentling R.CC reinforcement saparating reinforcement</t>
  </si>
  <si>
    <t xml:space="preserve">C/R </t>
  </si>
  <si>
    <t>Hall</t>
  </si>
  <si>
    <t>Office</t>
  </si>
  <si>
    <t>Lav</t>
  </si>
  <si>
    <t>Ver</t>
  </si>
  <si>
    <t>Dismentling brick work in lime cement mortar</t>
  </si>
  <si>
    <t>% Cft</t>
  </si>
  <si>
    <t>Excavation in foundation of building, bridges &amp; other structures I/c  degbelling, dressing, refilling around structure with excavated earth watering &amp; ramming lead up to 5 feet. (b) In ordinary soil.  (S.INo:18(b)/P-4)</t>
  </si>
  <si>
    <t>Pacca brick work in foundation and plinth in cement sand mortar 1:6</t>
  </si>
  <si>
    <t xml:space="preserve">Applying floating coat of Hi Bond (Universal) as bond coat as an adhesive link between old &amp; fresh concrete or plaster as directed by engineer incharge </t>
  </si>
  <si>
    <t xml:space="preserve">Pacca brick work in other than building in cement sand mortar 1:6 </t>
  </si>
  <si>
    <t>%Cft</t>
  </si>
  <si>
    <t>C/Wall Plinth</t>
  </si>
  <si>
    <t>Glazed tiles dedo 1/4'' thicks laid in pigment over 1:2 cement sand mortar 3/4'' thick i/c finishing (S.No.38 / P.45)</t>
  </si>
  <si>
    <t>Laying floor of approved colored galazed tiles 1/4'' thick laid in white cement 1:2 over 3/4'' thick cement mortar 1:2 (S.No.25 / P.43)</t>
  </si>
  <si>
    <t xml:space="preserve">First class deodar wood wrought, joinery in doors and windows joinery in fixed in position i/c chowkats hold fasts 3/4'' </t>
  </si>
  <si>
    <t>RCC spout i/c fixing in position  2 1/2''x6''x5'' (S.No. 38/P.44)</t>
  </si>
  <si>
    <t>P.No</t>
  </si>
  <si>
    <t>Add: Extra labour rate for making cement plaster patta/bend around or opening a around the edges or roof slab Engineer Incharge.</t>
  </si>
  <si>
    <t>Rft</t>
  </si>
  <si>
    <t>P.Rft</t>
  </si>
  <si>
    <t xml:space="preserve">Extra labour rate for making grooves of 1''x1/4 or 3/4'' x 1/2'' plastered surface with true edges both vertically and hoizontly with uniform depth and with groove base smoothly finished etc complete as per direction of Engineer Incharge  </t>
  </si>
  <si>
    <t xml:space="preserve">Painting New surfaces, painting of Door &amp; Window any type i/c edge. </t>
  </si>
  <si>
    <t>Gate Piller</t>
  </si>
  <si>
    <t>Tower</t>
  </si>
  <si>
    <t xml:space="preserve">Pacca brick work in ground floor in cement sand mortar 1:6 </t>
  </si>
  <si>
    <t>Making &amp; Fixing grated door with 1/16'' thick sheeting i/c angle iron frame 2''x2'' 3/8'' square bars 4'' center to center with locking arrangement.</t>
  </si>
  <si>
    <t>Main Gate</t>
  </si>
  <si>
    <t>Preparing New surface and painting guard bars gates of iron bars i/c standards braces etc and similar open work</t>
  </si>
  <si>
    <t>Over Roof</t>
  </si>
  <si>
    <t>Making Notice board made with cement (S.I No. 1 P.94)</t>
  </si>
  <si>
    <t>C/R</t>
  </si>
  <si>
    <t>Dismantling glazed or encaustic tiles etc.</t>
  </si>
  <si>
    <t>Qty Same as Item No.01x0.33</t>
  </si>
  <si>
    <t>/112</t>
  </si>
  <si>
    <t>P/L Coloured cement tiles (Pattern 8''x8''x3/4'') of approved shade and pattern laid flat in 1:2 grey cement mortar over a bed of 3/4'' thick grey cement mortar 1;2</t>
  </si>
  <si>
    <t>Preparing the surface and painting with weather coat of approved to old weather coat surface (S.I No 39/P-56) (2Coat)</t>
  </si>
  <si>
    <t>C/R Window</t>
  </si>
  <si>
    <t>Door</t>
  </si>
  <si>
    <t>Courtyard</t>
  </si>
  <si>
    <t>Providing and laying 1'' thick topping cement concret (1:2:4) i/c surface finishing and dividing into panels (S.No.16 d/P.41)</t>
  </si>
  <si>
    <t xml:space="preserve">White wash One  coats. </t>
  </si>
  <si>
    <t>Preparing the surface and painting with weather coat i/c rubbing the surface with rubbing bricks / sand paper filling the viod with chalk/plaster of paris painting with weather coat of approved make new surface.</t>
  </si>
  <si>
    <t>No</t>
  </si>
  <si>
    <t>Difference of S/R Cement.</t>
  </si>
  <si>
    <t>P.Bag</t>
  </si>
  <si>
    <t>3'' Thick</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</si>
  <si>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</si>
  <si>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Pavalion Building</t>
  </si>
  <si>
    <t>Long wall Footings</t>
  </si>
  <si>
    <t>Random rubble masonary (uncoursed) (a) dry masonary (S.No: 1-a P-27)</t>
  </si>
  <si>
    <t xml:space="preserve">Dry rammed bricks or stone ballast 1- 1/2 to 2'' guage </t>
  </si>
  <si>
    <t>Bitumen coating to plastered or cement concrete surface (S.No. 9 P 71)</t>
  </si>
  <si>
    <t>Provinding and lying single per layer polythene sheet 0.13 mm thick for water proffing as per specification and insttruction of Engineer Incharge</t>
  </si>
  <si>
    <t>Staircase</t>
  </si>
  <si>
    <t>White wash three coats. (S.No. 26a/P.53)</t>
  </si>
  <si>
    <t>P/F G.I fram chowkats size 7''x2'' or 4''x3'' for doors  and window using 20 gauge G.I Sheet i/c welded hinger and fixing at site with necessary hold fasts i/c all carriage tools and plants used etc.</t>
  </si>
  <si>
    <t>CC 1:4:8</t>
  </si>
  <si>
    <t>CC 1:5:10</t>
  </si>
  <si>
    <t>CC Plain 1:2:4</t>
  </si>
  <si>
    <t>CC Plain 1:3:6</t>
  </si>
  <si>
    <t>Pacca B.W in Foundation</t>
  </si>
  <si>
    <t>CC toping 1:2:4 3'' Thick</t>
  </si>
  <si>
    <t>CC toping 2'' Thick</t>
  </si>
  <si>
    <t>CC toping 1-1/2'' Thick</t>
  </si>
  <si>
    <t>C/R Roof</t>
  </si>
  <si>
    <t>Veranda Lintel</t>
  </si>
  <si>
    <t xml:space="preserve">Dismantling cement concrete plain 1:3:6 </t>
  </si>
  <si>
    <t xml:space="preserve">Lav </t>
  </si>
  <si>
    <t>Piller</t>
  </si>
  <si>
    <t>Suppplying Girder at the site of work (SOM Item 140/P.72)</t>
  </si>
  <si>
    <t>cwt</t>
  </si>
  <si>
    <t>Suppplying T-Iron  at the site of work (SOM Item 141/P.72)</t>
  </si>
  <si>
    <t>Erection of rolled Steel beam (S.No.6/P.90)</t>
  </si>
  <si>
    <t>2nd class tiles roofing consisting of 4'' earth and 1'' mud plaster with gobri leeping over 1/2'' thick cement plaster 1:6 with 34 lbs of hot bitumen coating snad blinded provided over 2 layer of tiles 12''x6''x2'' laid in 1:6 cement mortor i/c 1:2 cement pointing under nearth of tiles complete i/c curing etc (S.No.2/P.32)</t>
  </si>
  <si>
    <t xml:space="preserve">Lime Neru Plaster 1:2 with fine finish of neru plaster mixed with 10% of cement </t>
  </si>
  <si>
    <t>Khuras on roof 2'x2'x6'' (S.No.18/P.35)</t>
  </si>
  <si>
    <t>Bottom, Khuras of brick masonary in cement mortor (1:6) 4'x2xx4 1/2 over 3'' cc 1:1:8</t>
  </si>
  <si>
    <t>Providing and fixing iron / steel grill of 1/4"x3/4" size iron  of approved etc fixed in position i/c holds fasts to be less than 3.lbs/ Square foot finished grill. (S.I.No. 26/P.92)</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</si>
  <si>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62/P47)</t>
  </si>
  <si>
    <t>2</t>
  </si>
  <si>
    <t>3</t>
  </si>
  <si>
    <t>4</t>
  </si>
  <si>
    <t>11</t>
  </si>
  <si>
    <t>12</t>
  </si>
  <si>
    <t>13</t>
  </si>
  <si>
    <t>N.S.I</t>
  </si>
  <si>
    <t xml:space="preserve">S/R Cement </t>
  </si>
  <si>
    <t>S.Item</t>
  </si>
  <si>
    <t>S/Wall</t>
  </si>
  <si>
    <t>Ver dedo</t>
  </si>
  <si>
    <t>1-1/2'' Thick</t>
  </si>
  <si>
    <t>14</t>
  </si>
  <si>
    <t>F/S</t>
  </si>
  <si>
    <t>RCC 1:2:4 A</t>
  </si>
  <si>
    <t>Dismentling 2nd class roofing tiles</t>
  </si>
  <si>
    <t xml:space="preserve">Dismentling Block Massonary work Ratio 1:3:6 </t>
  </si>
  <si>
    <t>Gate Site C/Wall</t>
  </si>
  <si>
    <t>Dismentling rolled steel beam iron rails etc</t>
  </si>
  <si>
    <t>C/R G</t>
  </si>
  <si>
    <t>CR T</t>
  </si>
  <si>
    <t>Veranda T</t>
  </si>
  <si>
    <t xml:space="preserve">Veranda </t>
  </si>
  <si>
    <t>Lav floor</t>
  </si>
  <si>
    <t>Lav Over roof</t>
  </si>
  <si>
    <t>C/R roof</t>
  </si>
  <si>
    <t>Removing cement or lime plaster. (S.I.NO:53/P-13)</t>
  </si>
  <si>
    <t>Tota</t>
  </si>
  <si>
    <t>2 C/R I/S</t>
  </si>
  <si>
    <t>Plinth C/R O/S</t>
  </si>
  <si>
    <t>I/S C/Wall</t>
  </si>
  <si>
    <t>O/S Water Tank</t>
  </si>
  <si>
    <t>Bottom Wall</t>
  </si>
  <si>
    <t>C/R roof Ceilling</t>
  </si>
  <si>
    <t>Veranda =</t>
  </si>
  <si>
    <t>Allowed 70%</t>
  </si>
  <si>
    <t>Supplying and Filling Sand under floor and pluging in to wall.</t>
  </si>
  <si>
    <t xml:space="preserve">C/R Window </t>
  </si>
  <si>
    <t>Veranda Girder</t>
  </si>
  <si>
    <t>Ver Piller</t>
  </si>
  <si>
    <t>Cement plaster 3/4" thick, ratio 1:4 upto 20' height.(S.I.#   /P-52)</t>
  </si>
  <si>
    <t>Ver Opening</t>
  </si>
  <si>
    <t>Total A</t>
  </si>
  <si>
    <t>Total B</t>
  </si>
  <si>
    <t>Extra labour for lifting of steel above first floor for every additional floor (S.I.No.29P/18)</t>
  </si>
  <si>
    <t>total Qty  of R C C Item No. (4 C)</t>
  </si>
  <si>
    <t>Filling watering and remainng earth in floor with surplus earth from foundation lead upto one chain and lift upto 5 ft</t>
  </si>
  <si>
    <t xml:space="preserve">C/R Bed </t>
  </si>
  <si>
    <t>V/W</t>
  </si>
  <si>
    <t>Ver V/W</t>
  </si>
  <si>
    <t xml:space="preserve">Door </t>
  </si>
  <si>
    <t>Pacca brick work in ground floor in cement sand mortor ratio 1:6. (S.No: 5 e /P.20)</t>
  </si>
  <si>
    <t xml:space="preserve">First Floor </t>
  </si>
  <si>
    <t>Tower H/W</t>
  </si>
  <si>
    <t>Ventilator</t>
  </si>
  <si>
    <t>Plinth O/S</t>
  </si>
  <si>
    <t>Providing and fixing iron / steel grill using solid square bars of size 3/4"x1/2"  placed at 4" c/c and  frame of flat iron patti 3/4"x3/4" including circle shape at  1-0 apart equivalent fitted with screws or pins including painting 3 coats.</t>
  </si>
  <si>
    <t>Tower Grill</t>
  </si>
  <si>
    <t>Providing and fixing iron / steel grill using solid square bars of size 3/4"x1/2"  placed at 4" c/c and  frame of flat iron patti 1-1/2"x1-1/2" including circle shape at  1-0 apart equivalent fitted with screws or pins including painting 3 coats.</t>
  </si>
  <si>
    <t>Ver OpeningGrill</t>
  </si>
  <si>
    <t>Lintel</t>
  </si>
  <si>
    <t xml:space="preserve">White washing  02 coats. </t>
  </si>
  <si>
    <t>CC Plain i/c placing compting finishing and curing ratio 1:3:6</t>
  </si>
  <si>
    <t>Providing and fixing 3/8'' thick marble tiles of approved quality and colour and shade size 8"x4" /6''/4" in dado skirting and facing removal / tucking of existing plaster surface etc. over 1/2'' thick base of cement mortar 1:3 setting of tiles in sulry of white cement over mortar base i/c filling the joint and washing the tiles with white cement slury currint finishing cleaning and (1) for new work (S.No.68/P.48)</t>
  </si>
  <si>
    <t>Providing and fixing cement paving block flooring having size  197x97x60(mm) of city quddra / coble with pigment having strenth b/w 5000 psi to 8500 psi i/c filling the joints with hill sand and laying in specified manner / pattern and design etc (S.I.No. 72-P/48)</t>
  </si>
  <si>
    <t>Tower Roof</t>
  </si>
  <si>
    <t xml:space="preserve">C/R Ceilling </t>
  </si>
  <si>
    <t>VerCeilling</t>
  </si>
  <si>
    <t xml:space="preserve">C/R Door </t>
  </si>
  <si>
    <t>Ver T-Iron</t>
  </si>
  <si>
    <t>WW</t>
  </si>
  <si>
    <r>
      <t xml:space="preserve">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t>
    </r>
    <r>
      <rPr>
        <b/>
        <i/>
        <sz val="10"/>
        <color rgb="FFFF0000"/>
        <rFont val="Palatino Linotype"/>
        <family val="1"/>
      </rPr>
      <t>(R.A)</t>
    </r>
  </si>
  <si>
    <t>Lav H/W</t>
  </si>
  <si>
    <t>Lav V/W</t>
  </si>
  <si>
    <t>Lav Slab</t>
  </si>
  <si>
    <t>Path</t>
  </si>
  <si>
    <r>
      <t xml:space="preserve">Supplying and Fixing calligraphic (6x6)x1/4'' size in required color and design of tile specification base of 1:2 grey cement mortor 3/4'' above and i/c washing and filling of joints with solem white cement and pigment desired shape with finishing cleaning and cost of wax polish etc complete </t>
    </r>
    <r>
      <rPr>
        <b/>
        <i/>
        <sz val="10"/>
        <color rgb="FFFF0000"/>
        <rFont val="Palatino Linotype"/>
        <family val="1"/>
      </rPr>
      <t>(R.A)</t>
    </r>
  </si>
  <si>
    <t>Office Roof</t>
  </si>
  <si>
    <t>C/R Lintel</t>
  </si>
  <si>
    <t>C/R H/W</t>
  </si>
  <si>
    <t>C/R V/W</t>
  </si>
  <si>
    <t>Office H/W</t>
  </si>
  <si>
    <t>Office V/W</t>
  </si>
  <si>
    <t>Ver Wall</t>
  </si>
  <si>
    <t>Office Wall</t>
  </si>
  <si>
    <t>C/R H/W Plinth</t>
  </si>
  <si>
    <t>C/R V/W =</t>
  </si>
  <si>
    <t>Office V/Wall</t>
  </si>
  <si>
    <t>C/R Girder</t>
  </si>
  <si>
    <t>Office Girder</t>
  </si>
  <si>
    <t>C/R T-Iron</t>
  </si>
  <si>
    <t>Office T-Iron</t>
  </si>
  <si>
    <t>Qty Same as ItemNo. (16+17)</t>
  </si>
  <si>
    <t>C/R I/S</t>
  </si>
  <si>
    <t xml:space="preserve">C/R Dado </t>
  </si>
  <si>
    <t>Main Buiding</t>
  </si>
  <si>
    <t>Same as Item No. (30)</t>
  </si>
  <si>
    <t>F-2</t>
  </si>
  <si>
    <t>F-3</t>
  </si>
  <si>
    <t>C/R Steps</t>
  </si>
  <si>
    <t xml:space="preserve">Cement concrete brick or stone ballast 1-½" to 2" gauge. 1:4:8 (S.I.# 04/P-17)        
</t>
  </si>
  <si>
    <t xml:space="preserve">Ver Bed </t>
  </si>
  <si>
    <t>C/R L/W</t>
  </si>
  <si>
    <t>C/R S/W</t>
  </si>
  <si>
    <t>Ver S/W</t>
  </si>
  <si>
    <t>Over Roof Col</t>
  </si>
  <si>
    <t xml:space="preserve">Erection and removal of centering for RCC or plain cement concrete works of deodar wood </t>
  </si>
  <si>
    <t>Ver Col</t>
  </si>
  <si>
    <t>Steps</t>
  </si>
  <si>
    <t>PP WallO/S</t>
  </si>
  <si>
    <t>VerandaOpening</t>
  </si>
  <si>
    <r>
      <t xml:space="preserve">P/L Procelene tiles glazed and polished 16"x16" x 5/16" on floor or wall facing in required colour and pattern in white cement and pigment over a base of 1:2 grey cement mortar 3/4" thick including washing  and filling of joints  with slutty of white cement and pigment in desired shape with finishing, cleaning and coat of wax polish etc. complete i/c cutting tiles to proper profile </t>
    </r>
    <r>
      <rPr>
        <b/>
        <i/>
        <sz val="10"/>
        <color rgb="FFFF0000"/>
        <rFont val="Palatino Linotype"/>
        <family val="1"/>
      </rPr>
      <t>(R.A)</t>
    </r>
  </si>
  <si>
    <t>2/3 Qty same as Item No. 1</t>
  </si>
  <si>
    <t xml:space="preserve">Ver </t>
  </si>
  <si>
    <t>F/S Ver</t>
  </si>
  <si>
    <t>Damp Proof Course Dampo 3/4'' thick S.I No. 69 (b) P/106</t>
  </si>
  <si>
    <t xml:space="preserve">Window </t>
  </si>
  <si>
    <t>F./S  S/W</t>
  </si>
  <si>
    <t>Plinth F/S</t>
  </si>
  <si>
    <t>F/S Vr Opening</t>
  </si>
  <si>
    <t>S/W Vr Opening</t>
  </si>
  <si>
    <t>D.Piece</t>
  </si>
  <si>
    <t>(A) 2'' Thick</t>
  </si>
  <si>
    <t>(B) 1-1/2'' Thick</t>
  </si>
  <si>
    <t>N/B</t>
  </si>
  <si>
    <t>F-1</t>
  </si>
  <si>
    <t>C/R L/W Under Wall</t>
  </si>
  <si>
    <t>C/R S/W Under Wall</t>
  </si>
  <si>
    <t>Vr+Star S/W</t>
  </si>
  <si>
    <t>Vr Under Wall</t>
  </si>
  <si>
    <t>Vr S/W</t>
  </si>
  <si>
    <t>Ped Col I</t>
  </si>
  <si>
    <t>Ped Col II</t>
  </si>
  <si>
    <t>G.Floor</t>
  </si>
  <si>
    <t>C/R F-1</t>
  </si>
  <si>
    <t>C/R F-2</t>
  </si>
  <si>
    <t>C/R F-3</t>
  </si>
  <si>
    <t>Ped Col-I</t>
  </si>
  <si>
    <t>P.Beam+C/R L/W</t>
  </si>
  <si>
    <t>P.Beam+C/R S/W</t>
  </si>
  <si>
    <t>= Vr=</t>
  </si>
  <si>
    <t>Door Window Lint</t>
  </si>
  <si>
    <t>Window Chhajja</t>
  </si>
  <si>
    <t>PC Col-I</t>
  </si>
  <si>
    <t>PC Col-II</t>
  </si>
  <si>
    <t>Ver Lint F/S</t>
  </si>
  <si>
    <t>Ver Lint S/W</t>
  </si>
  <si>
    <t>B-I C/R + L/W</t>
  </si>
  <si>
    <t>B-I C/R + S/W</t>
  </si>
  <si>
    <t>== Vr</t>
  </si>
  <si>
    <t>Slab</t>
  </si>
  <si>
    <t>Stair landing</t>
  </si>
  <si>
    <t>Stair Steps</t>
  </si>
  <si>
    <t>Stair Case</t>
  </si>
  <si>
    <t>A G.Floor</t>
  </si>
  <si>
    <t>D/W Lintel</t>
  </si>
  <si>
    <t>Col</t>
  </si>
  <si>
    <t>C/R Col</t>
  </si>
  <si>
    <t>Beam-I</t>
  </si>
  <si>
    <t>S/W</t>
  </si>
  <si>
    <t>Total A+B</t>
  </si>
  <si>
    <t>total Qty  of R C C (A)</t>
  </si>
  <si>
    <t>total Qty  of R C C (B)</t>
  </si>
  <si>
    <t>Ver D/W</t>
  </si>
  <si>
    <t xml:space="preserve">Stair Pardi </t>
  </si>
  <si>
    <t>D.W Lint</t>
  </si>
  <si>
    <t xml:space="preserve">Pacca brick work in First floor in cement sand mortar 1:6 </t>
  </si>
  <si>
    <t>Qty Same as Item No .12</t>
  </si>
  <si>
    <t>Out Side</t>
  </si>
  <si>
    <t xml:space="preserve">S/W </t>
  </si>
  <si>
    <t xml:space="preserve">Pointing </t>
  </si>
  <si>
    <t>Qty Same as ItemNo. (16)</t>
  </si>
  <si>
    <t>A-G.Floor</t>
  </si>
  <si>
    <t>B-F.Floor</t>
  </si>
  <si>
    <t>Cement plaster 1/2" thick, ratio 1:6 upto 12' height.(S.I.# 13/P-52)</t>
  </si>
  <si>
    <t>Cement plaster 3/8" thick, ratio 1:4 upto 12' height.(S.I.# 13/P-52)</t>
  </si>
  <si>
    <t>C-F.Floor Out Side</t>
  </si>
  <si>
    <t>C/R O/S</t>
  </si>
  <si>
    <t>Net Qty TotalA+B+C</t>
  </si>
  <si>
    <t xml:space="preserve">Add: Extra labour rate for above 12' Highet </t>
  </si>
  <si>
    <t>Qty Same as ItemNo. (16-C)</t>
  </si>
  <si>
    <t>Qty Same as ItemNo. (17)</t>
  </si>
  <si>
    <t>=S/W</t>
  </si>
  <si>
    <t>A</t>
  </si>
  <si>
    <t>B</t>
  </si>
  <si>
    <t>F.Floor</t>
  </si>
  <si>
    <t>Same as Item No. (21)</t>
  </si>
  <si>
    <t>Qty Same as Item No.(23)x2</t>
  </si>
  <si>
    <t>Pointing Panel</t>
  </si>
  <si>
    <t>Pointing Panel S/W</t>
  </si>
  <si>
    <t>Pointing Panel F/F</t>
  </si>
  <si>
    <t>Pointing Panel =</t>
  </si>
  <si>
    <t>F/S Vr Opening G/F</t>
  </si>
  <si>
    <t>24</t>
  </si>
  <si>
    <t>Qty Same as ItemNo. (31)</t>
  </si>
  <si>
    <t>Same as Item No. (36)</t>
  </si>
  <si>
    <t>37</t>
  </si>
  <si>
    <t>C F.Floor</t>
  </si>
  <si>
    <t>Total C</t>
  </si>
  <si>
    <t>Total A+B+C</t>
  </si>
  <si>
    <t>Renovation / Rehabilitation / Reconstruction / Additional Facilities To Existing Primary / Elementary Schools @ GBPS Care Colony Taluka Sehwan ADP No. 168 of 2016-17</t>
  </si>
  <si>
    <t>Schedule B</t>
  </si>
  <si>
    <t xml:space="preserve">Total </t>
  </si>
  <si>
    <t>__________% Above / Below on the Rates of CSR</t>
  </si>
  <si>
    <t xml:space="preserve">Amount to be added / deducted on the </t>
  </si>
  <si>
    <t>basis of premium quoted Total (b)</t>
  </si>
  <si>
    <t>Total a+b Rs._________________  Rs.(+)______________=Rs.______________________</t>
  </si>
  <si>
    <t>Total (A)=a+b In Words &amp; Figure ___________________________________________________________</t>
  </si>
  <si>
    <t>Contractor</t>
  </si>
  <si>
    <t>Executive Engineer</t>
  </si>
  <si>
    <t xml:space="preserve">Education Works Division </t>
  </si>
  <si>
    <t>Jamshoro</t>
  </si>
</sst>
</file>

<file path=xl/styles.xml><?xml version="1.0" encoding="utf-8"?>
<styleSheet xmlns="http://schemas.openxmlformats.org/spreadsheetml/2006/main">
  <numFmts count="7">
    <numFmt numFmtId="43" formatCode="_(* #,##0.00_);_(* \(#,##0.00\);_(* &quot;-&quot;??_);_(@_)"/>
    <numFmt numFmtId="164" formatCode="_(* #,##0_);_(* \(#,##0\);_(* &quot;-&quot;??_);_(@_)"/>
    <numFmt numFmtId="165" formatCode="#,##0.000"/>
    <numFmt numFmtId="166" formatCode="0.0"/>
    <numFmt numFmtId="167" formatCode="0.000"/>
    <numFmt numFmtId="168" formatCode="#,##0.0"/>
    <numFmt numFmtId="169" formatCode="_(* #,##0.000_);_(* \(#,##0.000\);_(* &quot;-&quot;??_);_(@_)"/>
  </numFmts>
  <fonts count="24">
    <font>
      <sz val="11"/>
      <color theme="1"/>
      <name val="Calibri"/>
      <family val="2"/>
      <scheme val="minor"/>
    </font>
    <font>
      <sz val="11"/>
      <color theme="1"/>
      <name val="Arial"/>
      <family val="2"/>
    </font>
    <font>
      <b/>
      <i/>
      <u/>
      <sz val="20"/>
      <name val="Palatino Linotype"/>
      <family val="1"/>
    </font>
    <font>
      <i/>
      <sz val="20"/>
      <name val="Palatino Linotype"/>
      <family val="1"/>
    </font>
    <font>
      <b/>
      <i/>
      <sz val="10"/>
      <name val="Palatino Linotype"/>
      <family val="1"/>
    </font>
    <font>
      <i/>
      <sz val="10"/>
      <name val="Palatino Linotype"/>
      <family val="1"/>
    </font>
    <font>
      <b/>
      <i/>
      <sz val="12"/>
      <name val="Palatino Linotype"/>
      <family val="1"/>
    </font>
    <font>
      <i/>
      <sz val="12"/>
      <name val="Palatino Linotype"/>
      <family val="1"/>
    </font>
    <font>
      <b/>
      <i/>
      <sz val="11"/>
      <name val="Palatino Linotype"/>
      <family val="1"/>
    </font>
    <font>
      <i/>
      <sz val="11"/>
      <name val="Palatino Linotype"/>
      <family val="1"/>
    </font>
    <font>
      <sz val="11"/>
      <color indexed="8"/>
      <name val="Arial"/>
      <family val="2"/>
    </font>
    <font>
      <b/>
      <sz val="10"/>
      <name val="Palatino Linotype"/>
      <family val="1"/>
    </font>
    <font>
      <b/>
      <i/>
      <u/>
      <sz val="10"/>
      <name val="Palatino Linotype"/>
      <family val="1"/>
    </font>
    <font>
      <sz val="10"/>
      <name val="Arial"/>
      <family val="2"/>
    </font>
    <font>
      <i/>
      <sz val="9"/>
      <name val="Palatino Linotype"/>
      <family val="1"/>
    </font>
    <font>
      <sz val="11"/>
      <name val="Calibri"/>
      <family val="2"/>
      <scheme val="minor"/>
    </font>
    <font>
      <b/>
      <i/>
      <sz val="10"/>
      <color rgb="FFFF0000"/>
      <name val="Palatino Linotype"/>
      <family val="1"/>
    </font>
    <font>
      <b/>
      <i/>
      <sz val="9.5"/>
      <name val="Palatino Linotype"/>
      <family val="1"/>
    </font>
    <font>
      <sz val="9"/>
      <color theme="1"/>
      <name val="Maiandra GD"/>
      <family val="2"/>
    </font>
    <font>
      <sz val="10"/>
      <color theme="1"/>
      <name val="Arial"/>
      <family val="2"/>
    </font>
    <font>
      <sz val="8"/>
      <color theme="1"/>
      <name val="Maiandra GD"/>
      <family val="2"/>
    </font>
    <font>
      <b/>
      <sz val="8"/>
      <color theme="1"/>
      <name val="Maiandra GD"/>
      <family val="2"/>
    </font>
    <font>
      <b/>
      <sz val="9"/>
      <color theme="1"/>
      <name val="Maiandra GD"/>
      <family val="2"/>
    </font>
    <font>
      <b/>
      <sz val="9"/>
      <name val="Maiandra GD"/>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medium">
        <color indexed="64"/>
      </top>
      <bottom/>
      <diagonal/>
    </border>
  </borders>
  <cellStyleXfs count="14">
    <xf numFmtId="0" fontId="0" fillId="0" borderId="0"/>
    <xf numFmtId="0" fontId="1" fillId="0" borderId="0"/>
    <xf numFmtId="43" fontId="10" fillId="0" borderId="0" applyFont="0" applyFill="0" applyBorder="0" applyAlignment="0" applyProtection="0"/>
    <xf numFmtId="43" fontId="10" fillId="0" borderId="0" applyFont="0" applyFill="0" applyBorder="0" applyAlignment="0" applyProtection="0"/>
    <xf numFmtId="0" fontId="13" fillId="0" borderId="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cellStyleXfs>
  <cellXfs count="487">
    <xf numFmtId="0" fontId="0" fillId="0" borderId="0" xfId="0"/>
    <xf numFmtId="0" fontId="4" fillId="0" borderId="0" xfId="1" applyNumberFormat="1" applyFont="1" applyFill="1" applyAlignment="1">
      <alignment horizontal="center" vertical="center"/>
    </xf>
    <xf numFmtId="3" fontId="4" fillId="0" borderId="0" xfId="1" applyNumberFormat="1" applyFont="1" applyFill="1" applyAlignment="1">
      <alignment vertical="center" wrapText="1"/>
    </xf>
    <xf numFmtId="3" fontId="5" fillId="0" borderId="0" xfId="1" applyNumberFormat="1" applyFont="1" applyFill="1" applyAlignment="1">
      <alignment horizontal="left" vertical="center"/>
    </xf>
    <xf numFmtId="3" fontId="5" fillId="0" borderId="0" xfId="1" applyNumberFormat="1" applyFont="1" applyFill="1" applyBorder="1" applyAlignment="1">
      <alignment horizontal="left" vertical="center"/>
    </xf>
    <xf numFmtId="2" fontId="4" fillId="0" borderId="6" xfId="1" applyNumberFormat="1" applyFont="1" applyFill="1" applyBorder="1" applyAlignment="1">
      <alignment horizontal="right" vertical="center"/>
    </xf>
    <xf numFmtId="1" fontId="4" fillId="0" borderId="0" xfId="1" applyNumberFormat="1" applyFont="1" applyFill="1" applyBorder="1" applyAlignment="1">
      <alignment horizontal="center" vertical="center"/>
    </xf>
    <xf numFmtId="43" fontId="4" fillId="0" borderId="0" xfId="1" applyNumberFormat="1" applyFont="1" applyFill="1" applyAlignment="1">
      <alignment vertical="center"/>
    </xf>
    <xf numFmtId="3" fontId="4" fillId="0" borderId="0" xfId="1" applyNumberFormat="1" applyFont="1" applyFill="1" applyAlignment="1">
      <alignment vertical="center"/>
    </xf>
    <xf numFmtId="0" fontId="4" fillId="0" borderId="0" xfId="1" applyNumberFormat="1" applyFont="1" applyFill="1" applyAlignment="1">
      <alignment horizontal="right" vertical="center"/>
    </xf>
    <xf numFmtId="2" fontId="5" fillId="0" borderId="0" xfId="1" applyNumberFormat="1" applyFont="1" applyFill="1" applyAlignment="1">
      <alignment horizontal="left" vertical="center"/>
    </xf>
    <xf numFmtId="2" fontId="5" fillId="0" borderId="0" xfId="1" applyNumberFormat="1" applyFont="1" applyFill="1" applyBorder="1" applyAlignment="1">
      <alignment horizontal="right" vertical="center"/>
    </xf>
    <xf numFmtId="2" fontId="4" fillId="0" borderId="0" xfId="1" applyNumberFormat="1" applyFont="1" applyFill="1" applyAlignment="1">
      <alignment horizontal="center" vertical="center"/>
    </xf>
    <xf numFmtId="43" fontId="5" fillId="0" borderId="0" xfId="1" applyNumberFormat="1" applyFont="1" applyFill="1" applyAlignment="1">
      <alignment vertical="center" wrapText="1"/>
    </xf>
    <xf numFmtId="2" fontId="4" fillId="0" borderId="4" xfId="1" applyNumberFormat="1" applyFont="1" applyFill="1" applyBorder="1" applyAlignment="1">
      <alignment horizontal="right" vertical="center"/>
    </xf>
    <xf numFmtId="0" fontId="4" fillId="0" borderId="0" xfId="0" applyNumberFormat="1" applyFont="1" applyFill="1" applyAlignment="1">
      <alignment horizontal="center" vertical="center"/>
    </xf>
    <xf numFmtId="3" fontId="4" fillId="0" borderId="0" xfId="0" applyNumberFormat="1" applyFont="1" applyFill="1" applyAlignment="1">
      <alignment vertical="center" wrapText="1"/>
    </xf>
    <xf numFmtId="3" fontId="5" fillId="0" borderId="0" xfId="0" applyNumberFormat="1" applyFont="1" applyFill="1" applyAlignment="1">
      <alignment horizontal="left" vertical="center"/>
    </xf>
    <xf numFmtId="2" fontId="4" fillId="0" borderId="6" xfId="0" applyNumberFormat="1" applyFont="1" applyFill="1" applyBorder="1" applyAlignment="1">
      <alignment horizontal="right" vertical="center"/>
    </xf>
    <xf numFmtId="1" fontId="4" fillId="0" borderId="0" xfId="0" applyNumberFormat="1" applyFont="1" applyFill="1" applyBorder="1" applyAlignment="1">
      <alignment horizontal="center" vertical="center"/>
    </xf>
    <xf numFmtId="43" fontId="4" fillId="0" borderId="0" xfId="0" applyNumberFormat="1" applyFont="1" applyFill="1" applyAlignment="1">
      <alignment vertical="center"/>
    </xf>
    <xf numFmtId="3" fontId="4" fillId="0" borderId="0" xfId="0" applyNumberFormat="1" applyFont="1" applyFill="1" applyAlignment="1">
      <alignment vertical="center"/>
    </xf>
    <xf numFmtId="0" fontId="4" fillId="0" borderId="0" xfId="0" applyNumberFormat="1" applyFont="1" applyFill="1" applyAlignment="1">
      <alignment horizontal="right" vertical="center"/>
    </xf>
    <xf numFmtId="2" fontId="5" fillId="0" borderId="0" xfId="0" applyNumberFormat="1" applyFont="1" applyFill="1" applyAlignment="1">
      <alignment horizontal="left" vertical="center"/>
    </xf>
    <xf numFmtId="2" fontId="4" fillId="0" borderId="0" xfId="0" applyNumberFormat="1" applyFont="1" applyFill="1" applyAlignment="1">
      <alignment horizontal="center" vertical="center"/>
    </xf>
    <xf numFmtId="2" fontId="5" fillId="0" borderId="0" xfId="0" applyNumberFormat="1" applyFont="1" applyFill="1" applyBorder="1" applyAlignment="1">
      <alignment horizontal="right" vertical="center"/>
    </xf>
    <xf numFmtId="2" fontId="4" fillId="0" borderId="4" xfId="0" applyNumberFormat="1" applyFont="1" applyFill="1" applyBorder="1" applyAlignment="1">
      <alignment horizontal="right" vertical="center"/>
    </xf>
    <xf numFmtId="43" fontId="5" fillId="0" borderId="0" xfId="0" applyNumberFormat="1" applyFont="1" applyFill="1" applyAlignment="1">
      <alignment horizontal="center" vertical="center"/>
    </xf>
    <xf numFmtId="2" fontId="5" fillId="0" borderId="0" xfId="3" applyNumberFormat="1" applyFont="1" applyFill="1" applyBorder="1" applyAlignment="1">
      <alignment horizontal="right" vertical="center"/>
    </xf>
    <xf numFmtId="3" fontId="12" fillId="0" borderId="0" xfId="0" applyNumberFormat="1" applyFont="1" applyFill="1" applyAlignment="1">
      <alignment vertical="center"/>
    </xf>
    <xf numFmtId="2" fontId="5" fillId="0" borderId="0" xfId="3" applyNumberFormat="1" applyFont="1" applyFill="1" applyAlignment="1">
      <alignment horizontal="right" vertical="center"/>
    </xf>
    <xf numFmtId="164" fontId="5" fillId="0" borderId="0" xfId="0" applyNumberFormat="1" applyFont="1" applyFill="1" applyAlignment="1">
      <alignment horizontal="center" vertical="center"/>
    </xf>
    <xf numFmtId="3" fontId="4" fillId="0" borderId="0" xfId="0" applyNumberFormat="1" applyFont="1" applyFill="1" applyAlignment="1">
      <alignment horizontal="left" vertical="center"/>
    </xf>
    <xf numFmtId="43" fontId="5" fillId="0" borderId="0" xfId="0" applyNumberFormat="1" applyFont="1" applyFill="1" applyAlignment="1">
      <alignment horizontal="right" vertical="center"/>
    </xf>
    <xf numFmtId="166" fontId="4" fillId="0" borderId="4" xfId="0" applyNumberFormat="1" applyFont="1" applyFill="1" applyBorder="1" applyAlignment="1">
      <alignment horizontal="right" vertical="center"/>
    </xf>
    <xf numFmtId="3" fontId="12" fillId="0" borderId="0" xfId="0" applyNumberFormat="1" applyFont="1" applyFill="1" applyAlignment="1">
      <alignment horizontal="left" vertical="center"/>
    </xf>
    <xf numFmtId="49" fontId="4" fillId="0" borderId="0" xfId="0" applyNumberFormat="1" applyFont="1" applyFill="1" applyAlignment="1">
      <alignment horizontal="center" vertical="center"/>
    </xf>
    <xf numFmtId="43" fontId="5" fillId="0" borderId="0" xfId="0" applyNumberFormat="1" applyFont="1" applyFill="1" applyAlignment="1">
      <alignment horizontal="justify" vertical="center" wrapText="1"/>
    </xf>
    <xf numFmtId="3" fontId="5" fillId="0" borderId="0" xfId="1" applyNumberFormat="1" applyFont="1" applyFill="1" applyAlignment="1">
      <alignment horizontal="right" vertical="center"/>
    </xf>
    <xf numFmtId="2" fontId="5" fillId="0" borderId="0" xfId="2" applyNumberFormat="1" applyFont="1" applyFill="1" applyAlignment="1">
      <alignment horizontal="right" vertical="center"/>
    </xf>
    <xf numFmtId="3" fontId="4" fillId="0" borderId="0" xfId="1" applyNumberFormat="1" applyFont="1" applyFill="1" applyAlignment="1">
      <alignment horizontal="left" vertical="center"/>
    </xf>
    <xf numFmtId="3" fontId="5" fillId="0" borderId="0" xfId="1" applyNumberFormat="1" applyFont="1" applyFill="1" applyAlignment="1">
      <alignment vertical="center"/>
    </xf>
    <xf numFmtId="3" fontId="5" fillId="0" borderId="0" xfId="1" applyNumberFormat="1" applyFont="1" applyFill="1" applyAlignment="1">
      <alignment horizontal="justify" vertical="center"/>
    </xf>
    <xf numFmtId="49" fontId="4" fillId="0" borderId="0" xfId="1" applyNumberFormat="1" applyFont="1" applyFill="1" applyAlignment="1">
      <alignment horizontal="center" vertical="center"/>
    </xf>
    <xf numFmtId="1" fontId="4" fillId="0" borderId="0" xfId="1" applyNumberFormat="1" applyFont="1" applyFill="1" applyAlignment="1">
      <alignment horizontal="right" vertical="center"/>
    </xf>
    <xf numFmtId="0" fontId="5" fillId="0" borderId="0" xfId="1" applyFont="1" applyFill="1" applyAlignment="1">
      <alignment vertical="center"/>
    </xf>
    <xf numFmtId="166" fontId="4" fillId="0" borderId="0" xfId="1" applyNumberFormat="1" applyFont="1" applyFill="1" applyAlignment="1">
      <alignment horizontal="right" vertical="center"/>
    </xf>
    <xf numFmtId="2" fontId="5" fillId="0" borderId="0" xfId="1" applyNumberFormat="1" applyFont="1" applyFill="1" applyAlignment="1">
      <alignment vertical="center"/>
    </xf>
    <xf numFmtId="3" fontId="5" fillId="0" borderId="0" xfId="0" applyNumberFormat="1" applyFont="1" applyFill="1" applyAlignment="1">
      <alignment horizontal="right" vertical="center"/>
    </xf>
    <xf numFmtId="1" fontId="4" fillId="0" borderId="0" xfId="0" applyNumberFormat="1" applyFont="1" applyFill="1" applyAlignment="1">
      <alignment horizontal="right" vertical="center"/>
    </xf>
    <xf numFmtId="3" fontId="5" fillId="0" borderId="0" xfId="0" applyNumberFormat="1" applyFont="1" applyFill="1" applyAlignment="1">
      <alignment vertical="center"/>
    </xf>
    <xf numFmtId="3" fontId="5" fillId="0" borderId="0" xfId="0" applyNumberFormat="1" applyFont="1" applyFill="1" applyAlignment="1">
      <alignment horizontal="justify" vertical="center"/>
    </xf>
    <xf numFmtId="0" fontId="5" fillId="0" borderId="0" xfId="0" applyFont="1" applyFill="1" applyAlignment="1">
      <alignment vertical="center"/>
    </xf>
    <xf numFmtId="166" fontId="4" fillId="0" borderId="0" xfId="0" applyNumberFormat="1" applyFont="1" applyFill="1" applyAlignment="1">
      <alignment horizontal="right" vertical="center"/>
    </xf>
    <xf numFmtId="0" fontId="5" fillId="0" borderId="0" xfId="0" applyFont="1" applyFill="1" applyAlignment="1">
      <alignment vertical="center" wrapText="1"/>
    </xf>
    <xf numFmtId="1" fontId="4" fillId="0" borderId="0" xfId="0" applyNumberFormat="1" applyFont="1" applyFill="1" applyAlignment="1">
      <alignment horizontal="center" vertical="center"/>
    </xf>
    <xf numFmtId="0" fontId="4" fillId="0" borderId="0" xfId="0" applyFont="1" applyFill="1" applyAlignment="1">
      <alignment vertical="center" wrapText="1"/>
    </xf>
    <xf numFmtId="2" fontId="11" fillId="0" borderId="0" xfId="0" applyNumberFormat="1" applyFont="1" applyFill="1" applyAlignment="1">
      <alignment horizontal="justify" vertical="center" wrapText="1"/>
    </xf>
    <xf numFmtId="2" fontId="4" fillId="0" borderId="0" xfId="3" applyNumberFormat="1" applyFont="1" applyFill="1" applyAlignment="1">
      <alignment horizontal="right" vertical="center"/>
    </xf>
    <xf numFmtId="167" fontId="4" fillId="0" borderId="0" xfId="0" applyNumberFormat="1" applyFont="1" applyFill="1" applyAlignment="1">
      <alignment horizontal="right" vertical="center"/>
    </xf>
    <xf numFmtId="0" fontId="5" fillId="0" borderId="0" xfId="0" applyFont="1" applyFill="1" applyAlignment="1">
      <alignment horizontal="right" vertical="center"/>
    </xf>
    <xf numFmtId="3" fontId="3" fillId="0" borderId="0" xfId="1" applyNumberFormat="1" applyFont="1" applyFill="1" applyAlignment="1">
      <alignment horizontal="left" vertical="center"/>
    </xf>
    <xf numFmtId="3" fontId="7" fillId="0" borderId="0" xfId="1" applyNumberFormat="1" applyFont="1" applyFill="1" applyAlignment="1">
      <alignment horizontal="left" vertical="center"/>
    </xf>
    <xf numFmtId="3" fontId="7" fillId="0" borderId="0" xfId="1" applyNumberFormat="1" applyFont="1" applyFill="1" applyBorder="1" applyAlignment="1">
      <alignment horizontal="left" vertical="center"/>
    </xf>
    <xf numFmtId="3" fontId="9" fillId="0" borderId="4" xfId="1" applyNumberFormat="1" applyFont="1" applyFill="1" applyBorder="1" applyAlignment="1">
      <alignment horizontal="center" vertical="center"/>
    </xf>
    <xf numFmtId="3" fontId="9" fillId="0" borderId="0" xfId="1" applyNumberFormat="1" applyFont="1" applyFill="1" applyBorder="1" applyAlignment="1">
      <alignment horizontal="center" vertical="center"/>
    </xf>
    <xf numFmtId="0" fontId="4" fillId="0" borderId="0" xfId="1" applyFont="1" applyFill="1" applyAlignment="1">
      <alignment vertical="center" wrapText="1"/>
    </xf>
    <xf numFmtId="0" fontId="5" fillId="0" borderId="0" xfId="1" applyFont="1" applyFill="1" applyAlignment="1">
      <alignment horizontal="left" vertical="center" wrapText="1"/>
    </xf>
    <xf numFmtId="43" fontId="5" fillId="0" borderId="0" xfId="1" applyNumberFormat="1" applyFont="1" applyFill="1" applyAlignment="1">
      <alignment horizontal="center" vertical="center"/>
    </xf>
    <xf numFmtId="1" fontId="4" fillId="0" borderId="0" xfId="1" applyNumberFormat="1" applyFont="1" applyFill="1" applyAlignment="1">
      <alignment horizontal="center" vertical="center"/>
    </xf>
    <xf numFmtId="2" fontId="11" fillId="0" borderId="0" xfId="1" applyNumberFormat="1" applyFont="1" applyFill="1" applyAlignment="1">
      <alignment horizontal="justify" vertical="center" wrapText="1"/>
    </xf>
    <xf numFmtId="3" fontId="12" fillId="0" borderId="0" xfId="1" applyNumberFormat="1" applyFont="1" applyFill="1" applyAlignment="1">
      <alignment vertical="center"/>
    </xf>
    <xf numFmtId="169" fontId="5" fillId="0" borderId="0" xfId="1" applyNumberFormat="1" applyFont="1" applyFill="1" applyAlignment="1">
      <alignment horizontal="center" vertical="center"/>
    </xf>
    <xf numFmtId="164" fontId="5" fillId="0" borderId="0" xfId="1" applyNumberFormat="1" applyFont="1" applyFill="1" applyAlignment="1">
      <alignment horizontal="center" vertical="center"/>
    </xf>
    <xf numFmtId="3" fontId="12" fillId="0" borderId="0" xfId="1" applyNumberFormat="1" applyFont="1" applyFill="1" applyAlignment="1">
      <alignment horizontal="left" vertical="center"/>
    </xf>
    <xf numFmtId="166" fontId="5" fillId="0" borderId="0" xfId="1" applyNumberFormat="1" applyFont="1" applyFill="1" applyAlignment="1">
      <alignment horizontal="right" vertical="center"/>
    </xf>
    <xf numFmtId="2" fontId="5" fillId="0" borderId="0" xfId="2" applyNumberFormat="1" applyFont="1" applyFill="1" applyBorder="1" applyAlignment="1">
      <alignment horizontal="right" vertical="center"/>
    </xf>
    <xf numFmtId="0" fontId="4" fillId="0" borderId="0" xfId="1" applyNumberFormat="1" applyFont="1" applyFill="1" applyAlignment="1">
      <alignment horizontal="center" vertical="top"/>
    </xf>
    <xf numFmtId="43" fontId="5" fillId="0" borderId="0" xfId="1" applyNumberFormat="1" applyFont="1" applyFill="1" applyAlignment="1">
      <alignment horizontal="right" vertical="center"/>
    </xf>
    <xf numFmtId="2" fontId="4" fillId="0" borderId="6" xfId="2" applyNumberFormat="1" applyFont="1" applyFill="1" applyBorder="1" applyAlignment="1">
      <alignment horizontal="right" vertical="center"/>
    </xf>
    <xf numFmtId="0" fontId="5" fillId="0" borderId="0" xfId="1" applyFont="1" applyFill="1" applyAlignment="1">
      <alignment horizontal="right" vertical="center"/>
    </xf>
    <xf numFmtId="43" fontId="5" fillId="0" borderId="0" xfId="1" applyNumberFormat="1" applyFont="1" applyFill="1" applyAlignment="1">
      <alignment horizontal="justify" vertical="center" wrapText="1"/>
    </xf>
    <xf numFmtId="2" fontId="4" fillId="0" borderId="0" xfId="0" applyNumberFormat="1" applyFont="1" applyFill="1" applyAlignment="1">
      <alignment horizontal="justify" vertical="center" wrapText="1"/>
    </xf>
    <xf numFmtId="10" fontId="14" fillId="0" borderId="0" xfId="0" applyNumberFormat="1" applyFont="1" applyFill="1" applyAlignment="1">
      <alignment horizontal="center" vertical="center"/>
    </xf>
    <xf numFmtId="43" fontId="5" fillId="0" borderId="0" xfId="1" applyNumberFormat="1" applyFont="1" applyFill="1" applyAlignment="1">
      <alignment horizontal="left" vertical="center"/>
    </xf>
    <xf numFmtId="49" fontId="4" fillId="0" borderId="0" xfId="0" applyNumberFormat="1" applyFont="1" applyFill="1" applyAlignment="1">
      <alignment horizontal="center" vertical="top"/>
    </xf>
    <xf numFmtId="0" fontId="4" fillId="0" borderId="0" xfId="0" applyNumberFormat="1" applyFont="1" applyFill="1" applyAlignment="1">
      <alignment horizontal="center" vertical="top"/>
    </xf>
    <xf numFmtId="49" fontId="4" fillId="0" borderId="0" xfId="1" applyNumberFormat="1" applyFont="1" applyFill="1" applyAlignment="1">
      <alignment horizontal="center" vertical="top"/>
    </xf>
    <xf numFmtId="167" fontId="5" fillId="0" borderId="0" xfId="0" applyNumberFormat="1" applyFont="1" applyFill="1" applyAlignment="1">
      <alignment horizontal="center" vertical="center"/>
    </xf>
    <xf numFmtId="167" fontId="5" fillId="0" borderId="0" xfId="0" applyNumberFormat="1" applyFont="1" applyFill="1" applyAlignment="1">
      <alignment horizontal="right" vertical="center"/>
    </xf>
    <xf numFmtId="167" fontId="5" fillId="0" borderId="0" xfId="1" applyNumberFormat="1" applyFont="1" applyFill="1" applyAlignment="1">
      <alignment horizontal="right" vertical="center"/>
    </xf>
    <xf numFmtId="164" fontId="5" fillId="0" borderId="0" xfId="1" applyNumberFormat="1" applyFont="1" applyFill="1" applyAlignment="1">
      <alignment horizontal="left" vertical="center"/>
    </xf>
    <xf numFmtId="43" fontId="4" fillId="0" borderId="0" xfId="0" applyNumberFormat="1" applyFont="1" applyFill="1" applyAlignment="1">
      <alignment horizontal="center"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0" applyFont="1" applyFill="1" applyAlignment="1">
      <alignment horizontal="left" vertical="center" wrapText="1"/>
    </xf>
    <xf numFmtId="2"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3" fontId="4" fillId="0" borderId="0" xfId="1" applyNumberFormat="1" applyFont="1" applyFill="1" applyAlignment="1">
      <alignment horizontal="justify" vertical="center"/>
    </xf>
    <xf numFmtId="43" fontId="4" fillId="0" borderId="0" xfId="1" applyNumberFormat="1" applyFont="1" applyFill="1" applyAlignment="1">
      <alignment horizontal="right" vertical="center"/>
    </xf>
    <xf numFmtId="43" fontId="4" fillId="0" borderId="0" xfId="0" applyNumberFormat="1" applyFont="1" applyFill="1" applyAlignment="1">
      <alignment horizontal="right" vertical="center"/>
    </xf>
    <xf numFmtId="3" fontId="4" fillId="0" borderId="0" xfId="0" applyNumberFormat="1" applyFont="1" applyFill="1" applyAlignment="1">
      <alignment horizontal="right" vertical="center"/>
    </xf>
    <xf numFmtId="2" fontId="4" fillId="0" borderId="0" xfId="0" applyNumberFormat="1" applyFont="1" applyFill="1" applyAlignment="1">
      <alignment horizontal="right"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2" fontId="5" fillId="0" borderId="0" xfId="0" applyNumberFormat="1" applyFont="1" applyFill="1" applyAlignment="1">
      <alignment horizontal="right"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8" fillId="0" borderId="2" xfId="1" applyNumberFormat="1" applyFont="1" applyFill="1" applyBorder="1" applyAlignment="1">
      <alignment horizontal="center" vertical="center"/>
    </xf>
    <xf numFmtId="2"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43" fontId="4" fillId="0" borderId="0" xfId="1" applyNumberFormat="1" applyFont="1" applyFill="1" applyAlignment="1">
      <alignment horizontal="center" vertical="center"/>
    </xf>
    <xf numFmtId="0" fontId="4" fillId="0" borderId="0" xfId="1" applyFont="1" applyFill="1" applyAlignment="1">
      <alignment horizontal="center" vertical="center"/>
    </xf>
    <xf numFmtId="0" fontId="5" fillId="0" borderId="0" xfId="0" applyFont="1" applyFill="1" applyAlignment="1">
      <alignment horizontal="left" vertical="center" wrapText="1"/>
    </xf>
    <xf numFmtId="167" fontId="4" fillId="2" borderId="0" xfId="1" applyNumberFormat="1" applyFont="1" applyFill="1" applyAlignment="1">
      <alignment horizontal="right" vertical="center"/>
    </xf>
    <xf numFmtId="2" fontId="4" fillId="2" borderId="0" xfId="3" applyNumberFormat="1" applyFont="1" applyFill="1" applyAlignment="1">
      <alignment horizontal="right" vertical="center"/>
    </xf>
    <xf numFmtId="166" fontId="4" fillId="2" borderId="0" xfId="0" applyNumberFormat="1" applyFont="1" applyFill="1" applyAlignment="1">
      <alignment horizontal="right" vertical="center"/>
    </xf>
    <xf numFmtId="166" fontId="4" fillId="2" borderId="0" xfId="1" applyNumberFormat="1" applyFont="1" applyFill="1" applyAlignment="1">
      <alignment horizontal="right" vertical="center"/>
    </xf>
    <xf numFmtId="2" fontId="4" fillId="2" borderId="0" xfId="0" applyNumberFormat="1" applyFont="1" applyFill="1" applyAlignment="1">
      <alignment horizontal="right" vertical="center"/>
    </xf>
    <xf numFmtId="2" fontId="4" fillId="2" borderId="0" xfId="1" applyNumberFormat="1" applyFont="1" applyFill="1" applyAlignment="1">
      <alignment horizontal="right" vertical="center"/>
    </xf>
    <xf numFmtId="43" fontId="4" fillId="2" borderId="0" xfId="0" applyNumberFormat="1" applyFont="1" applyFill="1" applyAlignment="1">
      <alignment horizontal="right" vertical="center"/>
    </xf>
    <xf numFmtId="2" fontId="4" fillId="2" borderId="0" xfId="0" applyNumberFormat="1" applyFont="1" applyFill="1" applyAlignment="1">
      <alignment vertical="center"/>
    </xf>
    <xf numFmtId="2" fontId="4" fillId="0" borderId="0" xfId="0" applyNumberFormat="1" applyFont="1" applyFill="1" applyAlignment="1">
      <alignment vertical="center"/>
    </xf>
    <xf numFmtId="167" fontId="5" fillId="0" borderId="0" xfId="3" applyNumberFormat="1" applyFont="1" applyFill="1" applyAlignment="1">
      <alignment horizontal="right" vertical="center"/>
    </xf>
    <xf numFmtId="167" fontId="4" fillId="0" borderId="4" xfId="0" applyNumberFormat="1" applyFont="1" applyFill="1" applyBorder="1" applyAlignment="1">
      <alignment horizontal="right" vertical="center"/>
    </xf>
    <xf numFmtId="2"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0" fontId="4" fillId="0" borderId="0" xfId="0" applyFont="1" applyFill="1" applyAlignment="1">
      <alignment horizontal="left" vertical="center" wrapText="1"/>
    </xf>
    <xf numFmtId="2" fontId="4" fillId="0" borderId="0" xfId="0" applyNumberFormat="1" applyFont="1" applyFill="1" applyAlignment="1">
      <alignment horizontal="lef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43" fontId="4" fillId="0" borderId="0" xfId="1" applyNumberFormat="1" applyFont="1" applyFill="1" applyAlignment="1">
      <alignment horizontal="center" vertical="center"/>
    </xf>
    <xf numFmtId="0" fontId="4" fillId="0" borderId="0" xfId="4" applyFont="1" applyFill="1" applyAlignment="1">
      <alignment horizontal="justify" vertical="center"/>
    </xf>
    <xf numFmtId="2" fontId="5" fillId="0" borderId="0" xfId="1" applyNumberFormat="1" applyFont="1" applyFill="1" applyAlignment="1">
      <alignment horizontal="right" vertical="center"/>
    </xf>
    <xf numFmtId="167" fontId="5"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0" fontId="4" fillId="0" borderId="0" xfId="1" applyFont="1" applyFill="1" applyAlignment="1">
      <alignment horizontal="left" vertical="center" wrapText="1"/>
    </xf>
    <xf numFmtId="167" fontId="5" fillId="0" borderId="0" xfId="0" applyNumberFormat="1" applyFont="1" applyFill="1" applyAlignment="1">
      <alignment horizontal="center" vertical="center"/>
    </xf>
    <xf numFmtId="0" fontId="4" fillId="0" borderId="0" xfId="4" applyFont="1" applyFill="1" applyAlignment="1">
      <alignment horizontal="justify" vertical="center" wrapText="1"/>
    </xf>
    <xf numFmtId="3" fontId="4"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4" applyFont="1" applyFill="1" applyAlignment="1">
      <alignment horizontal="justify" vertical="top" wrapText="1"/>
    </xf>
    <xf numFmtId="0" fontId="4" fillId="0" borderId="0" xfId="0" applyFont="1" applyFill="1" applyAlignment="1">
      <alignment horizontal="left" vertical="center" wrapText="1"/>
    </xf>
    <xf numFmtId="3" fontId="5" fillId="0" borderId="0" xfId="1" applyNumberFormat="1" applyFont="1" applyFill="1" applyAlignment="1">
      <alignment horizontal="right" vertical="center"/>
    </xf>
    <xf numFmtId="165" fontId="4" fillId="0" borderId="0" xfId="0" applyNumberFormat="1" applyFont="1" applyFill="1" applyAlignment="1">
      <alignment horizontal="right" vertical="center"/>
    </xf>
    <xf numFmtId="166" fontId="4" fillId="2" borderId="0" xfId="3" applyNumberFormat="1" applyFont="1" applyFill="1" applyAlignment="1">
      <alignment horizontal="right" vertical="center"/>
    </xf>
    <xf numFmtId="166" fontId="4" fillId="2" borderId="0" xfId="0" applyNumberFormat="1" applyFont="1" applyFill="1" applyAlignment="1">
      <alignment horizontal="left" vertical="center"/>
    </xf>
    <xf numFmtId="0" fontId="4" fillId="3" borderId="0" xfId="0" applyNumberFormat="1" applyFont="1" applyFill="1" applyAlignment="1">
      <alignment horizontal="center" vertical="top"/>
    </xf>
    <xf numFmtId="0" fontId="4" fillId="0" borderId="0" xfId="4" applyFont="1" applyFill="1" applyAlignment="1">
      <alignment horizontal="justify" vertical="center" wrapText="1"/>
    </xf>
    <xf numFmtId="3" fontId="4" fillId="0"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167" fontId="5" fillId="0" borderId="0" xfId="0" applyNumberFormat="1" applyFont="1" applyFill="1" applyAlignment="1">
      <alignment horizontal="center" vertical="center"/>
    </xf>
    <xf numFmtId="3" fontId="4" fillId="0" borderId="0" xfId="0" applyNumberFormat="1" applyFont="1" applyFill="1" applyAlignment="1">
      <alignment horizontal="center" vertical="center"/>
    </xf>
    <xf numFmtId="2" fontId="4" fillId="2" borderId="0" xfId="0" applyNumberFormat="1" applyFont="1" applyFill="1" applyAlignment="1">
      <alignment horizontal="right" vertical="center"/>
    </xf>
    <xf numFmtId="2" fontId="5" fillId="0" borderId="0" xfId="1" applyNumberFormat="1" applyFont="1" applyFill="1" applyAlignment="1">
      <alignment horizontal="right" vertical="center"/>
    </xf>
    <xf numFmtId="167" fontId="5" fillId="0" borderId="0" xfId="1" applyNumberFormat="1" applyFont="1" applyFill="1" applyAlignment="1">
      <alignment horizontal="center" vertical="center"/>
    </xf>
    <xf numFmtId="2" fontId="4" fillId="0" borderId="0" xfId="0" applyNumberFormat="1" applyFont="1" applyFill="1" applyAlignment="1">
      <alignment horizontal="right" vertical="center"/>
    </xf>
    <xf numFmtId="0" fontId="4" fillId="0" borderId="0" xfId="0" applyFont="1" applyFill="1" applyAlignment="1">
      <alignment horizontal="left" vertical="center" wrapText="1"/>
    </xf>
    <xf numFmtId="167" fontId="4" fillId="0" borderId="0" xfId="1" applyNumberFormat="1" applyFont="1" applyFill="1" applyAlignment="1">
      <alignment horizontal="right" vertical="center"/>
    </xf>
    <xf numFmtId="3" fontId="5" fillId="0" borderId="0" xfId="1" applyNumberFormat="1" applyFont="1" applyFill="1" applyAlignment="1">
      <alignment horizontal="right" vertical="center"/>
    </xf>
    <xf numFmtId="0" fontId="4" fillId="0" borderId="0" xfId="1" applyFont="1" applyFill="1" applyAlignment="1">
      <alignment horizontal="left" vertical="center" wrapText="1"/>
    </xf>
    <xf numFmtId="2"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2" fontId="4" fillId="2"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justify"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1" applyNumberFormat="1" applyFont="1" applyFill="1" applyAlignment="1">
      <alignment horizontal="justify" vertical="center"/>
    </xf>
    <xf numFmtId="3"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167" fontId="4" fillId="0" borderId="4" xfId="1" applyNumberFormat="1" applyFont="1" applyFill="1" applyBorder="1" applyAlignment="1">
      <alignment horizontal="right" vertical="center"/>
    </xf>
    <xf numFmtId="164" fontId="5" fillId="0" borderId="0" xfId="3" applyNumberFormat="1" applyFont="1" applyFill="1" applyAlignment="1">
      <alignment horizontal="right" vertical="center"/>
    </xf>
    <xf numFmtId="164" fontId="5" fillId="0" borderId="0" xfId="2" applyNumberFormat="1" applyFont="1" applyFill="1" applyAlignment="1">
      <alignment horizontal="right" vertical="center"/>
    </xf>
    <xf numFmtId="165" fontId="4" fillId="0" borderId="0" xfId="1" applyNumberFormat="1" applyFont="1" applyFill="1" applyAlignment="1">
      <alignment horizontal="right" vertical="center"/>
    </xf>
    <xf numFmtId="2" fontId="5" fillId="0" borderId="0" xfId="0" applyNumberFormat="1" applyFont="1" applyFill="1" applyAlignment="1">
      <alignment horizontal="righ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167"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1"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4" fillId="2"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4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167" fontId="5" fillId="0" borderId="0" xfId="0" applyNumberFormat="1" applyFont="1" applyFill="1" applyAlignment="1">
      <alignment horizontal="center" vertical="center"/>
    </xf>
    <xf numFmtId="166" fontId="4" fillId="3" borderId="0" xfId="0" applyNumberFormat="1" applyFont="1" applyFill="1" applyAlignment="1">
      <alignment horizontal="right" vertical="center"/>
    </xf>
    <xf numFmtId="2" fontId="5" fillId="0" borderId="0" xfId="1" applyNumberFormat="1" applyFont="1" applyFill="1" applyAlignment="1">
      <alignment horizontal="right" vertical="center" wrapText="1"/>
    </xf>
    <xf numFmtId="49" fontId="4" fillId="0" borderId="0" xfId="1" applyNumberFormat="1" applyFont="1" applyFill="1" applyBorder="1" applyAlignment="1">
      <alignment horizontal="right" vertical="center" wrapText="1"/>
    </xf>
    <xf numFmtId="0" fontId="4" fillId="3" borderId="0" xfId="0" applyNumberFormat="1" applyFont="1" applyFill="1" applyAlignment="1">
      <alignment horizontal="center" vertical="center"/>
    </xf>
    <xf numFmtId="3" fontId="5" fillId="3" borderId="0" xfId="0" applyNumberFormat="1" applyFont="1" applyFill="1" applyAlignment="1">
      <alignment horizontal="left" vertical="center"/>
    </xf>
    <xf numFmtId="2" fontId="4" fillId="3" borderId="0" xfId="0" applyNumberFormat="1" applyFont="1" applyFill="1" applyAlignment="1">
      <alignment horizontal="right" vertical="center"/>
    </xf>
    <xf numFmtId="43" fontId="4" fillId="3" borderId="0" xfId="0" applyNumberFormat="1" applyFont="1" applyFill="1" applyAlignment="1">
      <alignment horizontal="right" vertical="center"/>
    </xf>
    <xf numFmtId="43" fontId="4" fillId="3" borderId="0" xfId="0" applyNumberFormat="1" applyFont="1" applyFill="1" applyAlignment="1">
      <alignment vertical="center"/>
    </xf>
    <xf numFmtId="3" fontId="4" fillId="3" borderId="0" xfId="0" applyNumberFormat="1" applyFont="1" applyFill="1" applyAlignment="1">
      <alignment vertical="center"/>
    </xf>
    <xf numFmtId="2" fontId="4" fillId="3" borderId="0" xfId="0" applyNumberFormat="1" applyFont="1" applyFill="1" applyAlignment="1">
      <alignment horizontal="left" vertical="center"/>
    </xf>
    <xf numFmtId="3" fontId="4" fillId="3" borderId="0" xfId="0" applyNumberFormat="1" applyFont="1" applyFill="1" applyAlignment="1">
      <alignment horizontal="center" vertical="center"/>
    </xf>
    <xf numFmtId="2" fontId="5" fillId="3" borderId="0" xfId="0" applyNumberFormat="1" applyFont="1" applyFill="1" applyAlignment="1">
      <alignment horizontal="right" vertical="center"/>
    </xf>
    <xf numFmtId="0" fontId="4" fillId="3" borderId="0" xfId="0" applyNumberFormat="1" applyFont="1" applyFill="1" applyAlignment="1">
      <alignment horizontal="right" vertical="center"/>
    </xf>
    <xf numFmtId="3" fontId="4" fillId="3" borderId="0" xfId="0" applyNumberFormat="1" applyFont="1" applyFill="1" applyAlignment="1">
      <alignment horizontal="right"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167"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3"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3" fontId="5" fillId="0" borderId="0" xfId="1" applyNumberFormat="1" applyFont="1" applyFill="1" applyAlignment="1">
      <alignment horizontal="right" vertical="center"/>
    </xf>
    <xf numFmtId="0" fontId="4" fillId="0" borderId="0" xfId="1" applyFont="1" applyFill="1" applyAlignment="1">
      <alignment horizontal="left" vertical="center" wrapText="1"/>
    </xf>
    <xf numFmtId="0" fontId="4" fillId="0" borderId="0" xfId="0" applyFont="1" applyFill="1" applyAlignment="1">
      <alignment horizontal="left" vertical="center" wrapText="1"/>
    </xf>
    <xf numFmtId="0" fontId="5" fillId="0" borderId="0" xfId="0" applyFont="1" applyFill="1" applyAlignment="1">
      <alignment horizontal="left" vertical="center" wrapText="1"/>
    </xf>
    <xf numFmtId="0" fontId="4" fillId="0" borderId="0" xfId="0" applyFont="1" applyFill="1" applyAlignment="1">
      <alignment horizontal="lef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right"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0" fontId="5" fillId="0" borderId="0" xfId="0" applyFont="1" applyFill="1" applyAlignment="1">
      <alignment horizontal="left" vertical="center" wrapText="1"/>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5" fillId="2" borderId="0" xfId="3" applyNumberFormat="1" applyFont="1" applyFill="1" applyAlignment="1">
      <alignment horizontal="right" vertical="center"/>
    </xf>
    <xf numFmtId="3"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167"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1" applyNumberFormat="1" applyFont="1" applyFill="1" applyAlignment="1">
      <alignment horizontal="right" vertical="center"/>
    </xf>
    <xf numFmtId="167" fontId="5" fillId="0" borderId="0" xfId="0" applyNumberFormat="1" applyFont="1" applyFill="1" applyAlignment="1">
      <alignment horizontal="center" vertical="center"/>
    </xf>
    <xf numFmtId="0" fontId="4" fillId="0" borderId="0" xfId="1" applyFont="1" applyFill="1" applyAlignment="1">
      <alignment horizontal="left" vertical="center" wrapText="1"/>
    </xf>
    <xf numFmtId="3" fontId="4" fillId="0" borderId="0" xfId="1" applyNumberFormat="1" applyFont="1" applyFill="1" applyAlignment="1">
      <alignment horizontal="right" vertical="center"/>
    </xf>
    <xf numFmtId="0" fontId="4" fillId="0" borderId="0" xfId="0" applyFont="1" applyFill="1" applyAlignment="1">
      <alignment horizontal="left" vertical="center" wrapText="1"/>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167" fontId="5" fillId="0" borderId="0" xfId="1" applyNumberFormat="1" applyFont="1" applyFill="1" applyAlignment="1">
      <alignment horizontal="center"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5" fillId="0" borderId="0" xfId="0" quotePrefix="1" applyNumberFormat="1" applyFont="1" applyFill="1" applyAlignment="1">
      <alignment horizontal="left" vertical="center"/>
    </xf>
    <xf numFmtId="169" fontId="5" fillId="0" borderId="0" xfId="0" applyNumberFormat="1" applyFont="1" applyFill="1" applyAlignment="1">
      <alignment horizontal="center" vertical="center"/>
    </xf>
    <xf numFmtId="169" fontId="5"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0" fontId="4" fillId="0" borderId="0" xfId="4" applyFont="1" applyFill="1" applyAlignment="1">
      <alignment horizontal="justify" vertical="center" wrapText="1"/>
    </xf>
    <xf numFmtId="3" fontId="4" fillId="0" borderId="0" xfId="1" applyNumberFormat="1" applyFont="1" applyFill="1" applyAlignment="1">
      <alignment horizontal="right" vertical="center"/>
    </xf>
    <xf numFmtId="0" fontId="4" fillId="0" borderId="0" xfId="1" applyFont="1" applyFill="1" applyAlignment="1">
      <alignment horizontal="left" vertical="center" wrapText="1"/>
    </xf>
    <xf numFmtId="2" fontId="5"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3" fontId="4" fillId="0" borderId="0" xfId="1" applyNumberFormat="1" applyFont="1" applyFill="1" applyAlignment="1">
      <alignment horizontal="right"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right" vertical="center"/>
    </xf>
    <xf numFmtId="0" fontId="4" fillId="0" borderId="0" xfId="0" applyFont="1" applyFill="1" applyAlignment="1">
      <alignment horizontal="left" vertical="center" wrapText="1"/>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4" fillId="0" borderId="0" xfId="0" applyNumberFormat="1" applyFont="1" applyFill="1" applyAlignment="1">
      <alignment horizontal="justify"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0"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0" applyNumberFormat="1" applyFont="1" applyFill="1" applyAlignment="1">
      <alignment horizontal="right" vertical="center"/>
    </xf>
    <xf numFmtId="0" fontId="5" fillId="0" borderId="0" xfId="0" applyFont="1" applyFill="1" applyAlignment="1">
      <alignment horizontal="left" vertical="center" wrapText="1"/>
    </xf>
    <xf numFmtId="3" fontId="5" fillId="0" borderId="0" xfId="1" applyNumberFormat="1" applyFont="1" applyFill="1" applyAlignment="1">
      <alignment horizontal="right" vertical="center"/>
    </xf>
    <xf numFmtId="0" fontId="4" fillId="0" borderId="0" xfId="1" applyFont="1" applyFill="1" applyAlignment="1">
      <alignment horizontal="right" vertical="center" wrapText="1"/>
    </xf>
    <xf numFmtId="168"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1" applyFont="1" applyFill="1" applyAlignment="1">
      <alignment horizontal="left" vertical="center" wrapText="1"/>
    </xf>
    <xf numFmtId="3" fontId="4" fillId="0" borderId="0" xfId="1" applyNumberFormat="1" applyFont="1" applyFill="1" applyAlignment="1">
      <alignment horizontal="right" vertical="center"/>
    </xf>
    <xf numFmtId="0" fontId="4" fillId="0" borderId="0" xfId="0" applyFont="1" applyFill="1" applyAlignment="1">
      <alignment horizontal="left" vertical="center" wrapText="1"/>
    </xf>
    <xf numFmtId="3" fontId="4"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0" fontId="4" fillId="0" borderId="0" xfId="4" applyFont="1" applyFill="1" applyAlignment="1">
      <alignment horizontal="justify" vertical="top" wrapText="1"/>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166" fontId="4" fillId="3" borderId="0" xfId="3"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4" applyFont="1" applyFill="1" applyAlignment="1">
      <alignment horizontal="justify" vertical="center" wrapText="1"/>
    </xf>
    <xf numFmtId="2" fontId="4" fillId="0" borderId="0" xfId="0" applyNumberFormat="1" applyFont="1" applyFill="1" applyAlignment="1">
      <alignment horizontal="left" vertical="center"/>
    </xf>
    <xf numFmtId="4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0" fontId="4" fillId="0" borderId="0" xfId="4" applyFont="1" applyFill="1" applyAlignment="1">
      <alignment horizontal="justify" vertical="top" wrapText="1"/>
    </xf>
    <xf numFmtId="2" fontId="4" fillId="0" borderId="0" xfId="0" applyNumberFormat="1" applyFont="1" applyFill="1" applyAlignment="1">
      <alignment horizontal="right" vertical="center"/>
    </xf>
    <xf numFmtId="3" fontId="4"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4" fillId="0" borderId="0" xfId="1" applyNumberFormat="1" applyFont="1" applyFill="1" applyAlignment="1">
      <alignment horizontal="lef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167" fontId="5" fillId="0" borderId="0" xfId="1"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0" borderId="0" xfId="1" applyNumberFormat="1" applyFont="1" applyFill="1" applyAlignment="1">
      <alignment horizontal="right" vertical="center"/>
    </xf>
    <xf numFmtId="0" fontId="4" fillId="0" borderId="0" xfId="0" applyFont="1" applyFill="1" applyAlignment="1">
      <alignment horizontal="left" vertical="center" wrapText="1"/>
    </xf>
    <xf numFmtId="2" fontId="4" fillId="2" borderId="0" xfId="0" applyNumberFormat="1" applyFont="1" applyFill="1" applyAlignment="1">
      <alignment horizontal="right"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167" fontId="5" fillId="0" borderId="0" xfId="0" applyNumberFormat="1" applyFont="1" applyFill="1" applyAlignment="1">
      <alignment horizontal="center" vertical="center"/>
    </xf>
    <xf numFmtId="0" fontId="5" fillId="0" borderId="0" xfId="0" applyFont="1" applyFill="1" applyAlignment="1">
      <alignment horizontal="left" vertical="center" wrapText="1"/>
    </xf>
    <xf numFmtId="3" fontId="4" fillId="0" borderId="0" xfId="0" applyNumberFormat="1" applyFont="1" applyFill="1" applyAlignment="1">
      <alignment horizontal="justify" vertical="center"/>
    </xf>
    <xf numFmtId="167" fontId="4" fillId="0" borderId="0" xfId="1" applyNumberFormat="1" applyFont="1" applyFill="1" applyAlignment="1">
      <alignment horizontal="right" vertical="center"/>
    </xf>
    <xf numFmtId="1" fontId="5" fillId="0" borderId="0" xfId="1" applyNumberFormat="1" applyFont="1" applyFill="1" applyAlignment="1">
      <alignment horizontal="right" vertical="center"/>
    </xf>
    <xf numFmtId="167" fontId="17" fillId="0" borderId="0" xfId="1" applyNumberFormat="1" applyFont="1" applyFill="1" applyAlignment="1">
      <alignment horizontal="right" vertical="center"/>
    </xf>
    <xf numFmtId="169" fontId="5" fillId="0" borderId="0" xfId="3" applyNumberFormat="1" applyFont="1" applyFill="1" applyAlignment="1">
      <alignment horizontal="right" vertical="center"/>
    </xf>
    <xf numFmtId="166" fontId="4" fillId="0" borderId="0" xfId="3" applyNumberFormat="1" applyFont="1" applyFill="1" applyAlignment="1">
      <alignment horizontal="right" vertical="center"/>
    </xf>
    <xf numFmtId="3" fontId="5" fillId="0" borderId="0" xfId="1" applyNumberFormat="1" applyFont="1" applyFill="1" applyAlignment="1">
      <alignment horizontal="center" vertical="center"/>
    </xf>
    <xf numFmtId="3" fontId="4"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3" fontId="5" fillId="0" borderId="0" xfId="1" applyNumberFormat="1" applyFont="1" applyFill="1" applyAlignment="1">
      <alignment horizontal="right" vertical="center"/>
    </xf>
    <xf numFmtId="0" fontId="18" fillId="0" borderId="0" xfId="0" applyFont="1" applyFill="1" applyAlignment="1">
      <alignment vertical="center"/>
    </xf>
    <xf numFmtId="0" fontId="18" fillId="0" borderId="0" xfId="0" applyFont="1" applyFill="1" applyAlignment="1">
      <alignment horizontal="left"/>
    </xf>
    <xf numFmtId="0" fontId="18" fillId="0" borderId="0" xfId="0" applyFont="1" applyFill="1" applyAlignment="1">
      <alignment horizontal="center"/>
    </xf>
    <xf numFmtId="167" fontId="18" fillId="0" borderId="0" xfId="0" applyNumberFormat="1" applyFont="1" applyFill="1" applyAlignment="1">
      <alignment horizontal="left" vertical="top" wrapText="1"/>
    </xf>
    <xf numFmtId="167" fontId="18" fillId="0" borderId="0" xfId="0" applyNumberFormat="1" applyFont="1" applyFill="1" applyAlignment="1">
      <alignment horizontal="left" vertical="top"/>
    </xf>
    <xf numFmtId="0" fontId="18" fillId="0" borderId="0" xfId="0" applyFont="1" applyFill="1"/>
    <xf numFmtId="0" fontId="19" fillId="0" borderId="0" xfId="0" applyFont="1" applyAlignment="1">
      <alignment vertical="top"/>
    </xf>
    <xf numFmtId="0" fontId="19" fillId="0" borderId="0" xfId="0" applyFont="1" applyAlignment="1">
      <alignment vertical="top" wrapText="1"/>
    </xf>
    <xf numFmtId="0" fontId="20" fillId="0" borderId="0" xfId="0" applyFont="1" applyFill="1" applyAlignment="1">
      <alignment vertical="center"/>
    </xf>
    <xf numFmtId="0" fontId="20" fillId="0" borderId="0" xfId="0" applyFont="1" applyFill="1" applyAlignment="1">
      <alignment vertical="center" wrapText="1"/>
    </xf>
    <xf numFmtId="0" fontId="21" fillId="0" borderId="0" xfId="0" applyFont="1" applyFill="1" applyAlignment="1">
      <alignment vertical="center" wrapText="1"/>
    </xf>
    <xf numFmtId="0" fontId="22" fillId="0" borderId="0" xfId="0" applyFont="1" applyFill="1" applyAlignment="1">
      <alignment horizontal="left"/>
    </xf>
    <xf numFmtId="0" fontId="22" fillId="0" borderId="0" xfId="0" applyFont="1" applyFill="1" applyAlignment="1">
      <alignment horizontal="center"/>
    </xf>
    <xf numFmtId="2" fontId="22" fillId="0" borderId="0" xfId="0" applyNumberFormat="1" applyFont="1" applyFill="1" applyAlignment="1">
      <alignment horizontal="left"/>
    </xf>
    <xf numFmtId="2" fontId="22" fillId="0" borderId="0" xfId="0" applyNumberFormat="1" applyFont="1" applyFill="1" applyBorder="1" applyAlignment="1">
      <alignment horizontal="left"/>
    </xf>
    <xf numFmtId="0" fontId="23" fillId="0" borderId="0" xfId="0" applyFont="1" applyFill="1" applyAlignment="1">
      <alignment horizontal="left"/>
    </xf>
    <xf numFmtId="0" fontId="23" fillId="0" borderId="0" xfId="0" applyFont="1" applyFill="1"/>
    <xf numFmtId="0" fontId="23" fillId="0" borderId="0" xfId="0" applyFont="1" applyFill="1" applyAlignment="1">
      <alignment horizontal="center"/>
    </xf>
    <xf numFmtId="0" fontId="23" fillId="0" borderId="0" xfId="0" applyFont="1" applyFill="1" applyAlignment="1">
      <alignment horizontal="center" vertical="center"/>
    </xf>
    <xf numFmtId="0" fontId="23" fillId="0" borderId="0" xfId="0" applyFont="1" applyFill="1" applyAlignment="1"/>
    <xf numFmtId="0" fontId="23" fillId="0" borderId="0" xfId="0" applyFont="1" applyFill="1" applyBorder="1" applyAlignment="1">
      <alignment horizontal="center"/>
    </xf>
    <xf numFmtId="43" fontId="4" fillId="0" borderId="0" xfId="1" applyNumberFormat="1" applyFont="1" applyFill="1" applyAlignment="1">
      <alignment horizontal="center" vertical="center"/>
    </xf>
    <xf numFmtId="3" fontId="4"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0" fontId="4" fillId="0" borderId="0" xfId="0" applyFont="1" applyFill="1" applyAlignment="1">
      <alignment horizontal="left" vertical="center" wrapText="1"/>
    </xf>
    <xf numFmtId="0" fontId="4" fillId="0" borderId="0" xfId="4" applyFont="1" applyFill="1" applyAlignment="1">
      <alignment horizontal="justify"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right" vertical="center"/>
    </xf>
    <xf numFmtId="43" fontId="4" fillId="0" borderId="0" xfId="0" applyNumberFormat="1" applyFont="1" applyFill="1" applyAlignment="1">
      <alignment horizontal="right" vertical="center"/>
    </xf>
    <xf numFmtId="3" fontId="4" fillId="0" borderId="0" xfId="1" applyNumberFormat="1" applyFont="1" applyFill="1" applyAlignment="1">
      <alignment horizontal="justify" vertical="top"/>
    </xf>
    <xf numFmtId="43" fontId="4" fillId="0" borderId="0" xfId="1" applyNumberFormat="1" applyFont="1" applyFill="1" applyAlignment="1">
      <alignment horizontal="justify" vertical="top"/>
    </xf>
    <xf numFmtId="43" fontId="4"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0" fontId="4" fillId="0" borderId="0" xfId="1" applyFont="1" applyFill="1" applyAlignment="1">
      <alignment horizontal="left" vertical="center" wrapText="1"/>
    </xf>
    <xf numFmtId="3" fontId="4" fillId="0" borderId="0" xfId="0" applyNumberFormat="1" applyFont="1" applyFill="1" applyAlignment="1">
      <alignment horizontal="center" vertical="center"/>
    </xf>
    <xf numFmtId="3" fontId="4" fillId="0" borderId="0" xfId="1" applyNumberFormat="1" applyFont="1" applyFill="1" applyAlignment="1">
      <alignment horizontal="justify" vertical="center"/>
    </xf>
    <xf numFmtId="43" fontId="4" fillId="0" borderId="0" xfId="1" applyNumberFormat="1" applyFont="1" applyFill="1" applyAlignment="1">
      <alignment horizontal="justify"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0" borderId="0" xfId="1" applyNumberFormat="1" applyFont="1" applyFill="1" applyAlignment="1">
      <alignment horizontal="right" vertical="center"/>
    </xf>
    <xf numFmtId="0" fontId="4" fillId="0" borderId="0" xfId="1" applyFont="1" applyFill="1" applyAlignment="1">
      <alignment horizontal="center" vertical="center"/>
    </xf>
    <xf numFmtId="2" fontId="4" fillId="0" borderId="0" xfId="0" applyNumberFormat="1" applyFont="1" applyFill="1" applyAlignment="1">
      <alignment horizontal="left" vertical="center"/>
    </xf>
    <xf numFmtId="49" fontId="4" fillId="0" borderId="0" xfId="0" applyNumberFormat="1" applyFont="1" applyFill="1" applyAlignment="1">
      <alignment horizontal="left" vertical="center" wrapText="1"/>
    </xf>
    <xf numFmtId="0" fontId="4" fillId="0" borderId="0" xfId="1" applyFont="1" applyFill="1" applyAlignment="1">
      <alignment horizontal="left" vertical="top" wrapText="1"/>
    </xf>
    <xf numFmtId="167" fontId="4" fillId="0" borderId="0" xfId="1" applyNumberFormat="1" applyFont="1" applyFill="1" applyAlignment="1">
      <alignment horizontal="right" vertical="center"/>
    </xf>
    <xf numFmtId="0" fontId="4" fillId="0" borderId="0" xfId="0" applyFont="1" applyFill="1" applyAlignment="1">
      <alignment horizontal="left" vertical="top" wrapText="1"/>
    </xf>
    <xf numFmtId="2" fontId="4" fillId="2" borderId="0" xfId="0" applyNumberFormat="1" applyFont="1" applyFill="1" applyAlignment="1">
      <alignment horizontal="right" vertical="center"/>
    </xf>
    <xf numFmtId="43" fontId="4" fillId="2" borderId="0" xfId="0" applyNumberFormat="1" applyFont="1" applyFill="1" applyAlignment="1">
      <alignment horizontal="right" vertical="center"/>
    </xf>
    <xf numFmtId="1" fontId="5" fillId="0" borderId="0" xfId="1" applyNumberFormat="1" applyFont="1" applyFill="1" applyBorder="1" applyAlignment="1">
      <alignment horizontal="center" vertical="center"/>
    </xf>
    <xf numFmtId="1" fontId="5" fillId="0" borderId="7" xfId="1" applyNumberFormat="1" applyFont="1" applyFill="1" applyBorder="1" applyAlignment="1">
      <alignment horizontal="center" vertical="center"/>
    </xf>
    <xf numFmtId="43" fontId="5" fillId="0" borderId="7" xfId="1" applyNumberFormat="1" applyFont="1" applyFill="1" applyBorder="1" applyAlignment="1">
      <alignment horizontal="center" vertical="center"/>
    </xf>
    <xf numFmtId="167" fontId="5" fillId="0" borderId="0" xfId="1" applyNumberFormat="1" applyFont="1" applyFill="1" applyAlignment="1">
      <alignment horizontal="center" vertical="center"/>
    </xf>
    <xf numFmtId="2" fontId="5" fillId="0" borderId="1" xfId="1" applyNumberFormat="1" applyFont="1" applyFill="1" applyBorder="1" applyAlignment="1">
      <alignment horizontal="center" vertical="center"/>
    </xf>
    <xf numFmtId="43" fontId="5" fillId="0" borderId="1" xfId="1" applyNumberFormat="1" applyFont="1" applyFill="1" applyBorder="1" applyAlignment="1">
      <alignment horizontal="center" vertical="center"/>
    </xf>
    <xf numFmtId="3" fontId="4" fillId="0" borderId="0" xfId="0" applyNumberFormat="1" applyFont="1" applyFill="1" applyAlignment="1">
      <alignment horizontal="justify" vertical="center"/>
    </xf>
    <xf numFmtId="0" fontId="4" fillId="0" borderId="0" xfId="4" applyFont="1" applyFill="1" applyAlignment="1">
      <alignment horizontal="justify" vertical="top" wrapText="1"/>
    </xf>
    <xf numFmtId="2" fontId="4" fillId="3" borderId="0" xfId="0" applyNumberFormat="1" applyFont="1" applyFill="1" applyAlignment="1">
      <alignment horizontal="right" vertical="center"/>
    </xf>
    <xf numFmtId="3" fontId="4" fillId="0" borderId="0" xfId="0" applyNumberFormat="1" applyFont="1" applyFill="1" applyAlignment="1">
      <alignment horizontal="justify" vertical="top"/>
    </xf>
    <xf numFmtId="0" fontId="15" fillId="0" borderId="0" xfId="0" applyFont="1"/>
    <xf numFmtId="43" fontId="4" fillId="0" borderId="0" xfId="0" applyNumberFormat="1" applyFont="1" applyFill="1" applyAlignment="1">
      <alignment horizontal="center" vertical="center"/>
    </xf>
    <xf numFmtId="0" fontId="4" fillId="0" borderId="0" xfId="0" applyFont="1" applyFill="1" applyAlignment="1">
      <alignment horizontal="center" vertical="center"/>
    </xf>
    <xf numFmtId="3" fontId="4" fillId="0" borderId="0" xfId="0" applyNumberFormat="1" applyFont="1" applyFill="1" applyAlignment="1">
      <alignment horizontal="left" vertical="top" wrapText="1"/>
    </xf>
    <xf numFmtId="3" fontId="4" fillId="0" borderId="0" xfId="0" applyNumberFormat="1" applyFont="1" applyFill="1" applyAlignment="1">
      <alignment horizontal="left" vertical="center" wrapText="1"/>
    </xf>
    <xf numFmtId="164" fontId="5" fillId="0" borderId="0" xfId="1" quotePrefix="1" applyNumberFormat="1" applyFont="1" applyFill="1" applyAlignment="1">
      <alignment horizontal="left" vertical="center"/>
    </xf>
    <xf numFmtId="164" fontId="5" fillId="0" borderId="0" xfId="1" applyNumberFormat="1" applyFont="1" applyFill="1" applyAlignment="1">
      <alignment horizontal="left" vertical="center"/>
    </xf>
    <xf numFmtId="167" fontId="5" fillId="0" borderId="0" xfId="0" applyNumberFormat="1" applyFont="1" applyFill="1" applyAlignment="1">
      <alignment horizontal="center" vertical="center"/>
    </xf>
    <xf numFmtId="165" fontId="5" fillId="0" borderId="0" xfId="0" applyNumberFormat="1" applyFont="1" applyFill="1" applyAlignment="1">
      <alignment horizontal="center" vertical="center"/>
    </xf>
    <xf numFmtId="3" fontId="5" fillId="0" borderId="0" xfId="1" applyNumberFormat="1" applyFont="1" applyFill="1" applyAlignment="1">
      <alignment horizontal="right" vertical="center"/>
    </xf>
    <xf numFmtId="43" fontId="4" fillId="0" borderId="0" xfId="0" applyNumberFormat="1" applyFont="1" applyFill="1" applyAlignment="1">
      <alignment horizontal="justify" vertical="top"/>
    </xf>
    <xf numFmtId="3" fontId="4" fillId="0" borderId="0" xfId="0" applyNumberFormat="1" applyFont="1" applyFill="1" applyAlignment="1">
      <alignment horizontal="right" vertical="center"/>
    </xf>
    <xf numFmtId="49" fontId="4" fillId="0" borderId="0" xfId="1" applyNumberFormat="1" applyFont="1" applyFill="1" applyAlignment="1">
      <alignment horizontal="left" vertical="center" wrapText="1"/>
    </xf>
    <xf numFmtId="2" fontId="4" fillId="2" borderId="0" xfId="1" applyNumberFormat="1" applyFont="1" applyFill="1" applyAlignment="1">
      <alignment horizontal="right" vertical="center"/>
    </xf>
    <xf numFmtId="43" fontId="4" fillId="2" borderId="0" xfId="1" applyNumberFormat="1" applyFont="1" applyFill="1" applyAlignment="1">
      <alignment horizontal="right" vertical="center"/>
    </xf>
    <xf numFmtId="2" fontId="4" fillId="2" borderId="0" xfId="1" applyNumberFormat="1" applyFont="1" applyFill="1" applyAlignment="1">
      <alignment horizontal="center" vertical="center"/>
    </xf>
    <xf numFmtId="3" fontId="2" fillId="0" borderId="0" xfId="1" applyNumberFormat="1" applyFont="1" applyFill="1" applyAlignment="1">
      <alignment horizontal="center" vertical="center"/>
    </xf>
    <xf numFmtId="43" fontId="2" fillId="0" borderId="0" xfId="1" applyNumberFormat="1" applyFont="1" applyFill="1" applyAlignment="1">
      <alignment horizontal="center" vertical="center"/>
    </xf>
    <xf numFmtId="3" fontId="6" fillId="0" borderId="1" xfId="1" applyNumberFormat="1" applyFont="1" applyFill="1" applyBorder="1" applyAlignment="1">
      <alignment horizontal="right" vertical="top"/>
    </xf>
    <xf numFmtId="3" fontId="12" fillId="0" borderId="1" xfId="1" applyNumberFormat="1" applyFont="1" applyFill="1" applyBorder="1" applyAlignment="1">
      <alignment horizontal="left" vertical="top" wrapText="1"/>
    </xf>
    <xf numFmtId="3" fontId="8" fillId="0" borderId="2" xfId="1" applyNumberFormat="1" applyFont="1" applyFill="1" applyBorder="1" applyAlignment="1">
      <alignment horizontal="center" vertical="center"/>
    </xf>
    <xf numFmtId="43" fontId="8" fillId="0" borderId="2" xfId="1" applyNumberFormat="1" applyFont="1" applyFill="1" applyBorder="1" applyAlignment="1">
      <alignment horizontal="center" vertical="center"/>
    </xf>
    <xf numFmtId="3" fontId="8" fillId="0" borderId="3" xfId="1" applyNumberFormat="1" applyFont="1" applyFill="1" applyBorder="1" applyAlignment="1">
      <alignment horizontal="center" vertical="center"/>
    </xf>
    <xf numFmtId="3" fontId="8" fillId="0" borderId="4" xfId="1" applyNumberFormat="1" applyFont="1" applyFill="1" applyBorder="1" applyAlignment="1">
      <alignment horizontal="center" vertical="center"/>
    </xf>
    <xf numFmtId="3" fontId="8" fillId="0" borderId="5" xfId="1" applyNumberFormat="1" applyFont="1" applyFill="1" applyBorder="1" applyAlignment="1">
      <alignment horizontal="center" vertical="center"/>
    </xf>
    <xf numFmtId="2" fontId="4" fillId="2" borderId="0" xfId="0" applyNumberFormat="1" applyFont="1" applyFill="1" applyAlignment="1">
      <alignment horizontal="center" vertical="center"/>
    </xf>
    <xf numFmtId="49" fontId="4" fillId="0" borderId="0" xfId="0" applyNumberFormat="1" applyFont="1" applyFill="1" applyAlignment="1">
      <alignment horizontal="left" vertical="top" wrapText="1"/>
    </xf>
    <xf numFmtId="2" fontId="5" fillId="0" borderId="0" xfId="1" applyNumberFormat="1" applyFont="1" applyFill="1" applyAlignment="1">
      <alignment horizontal="right" vertical="center"/>
    </xf>
    <xf numFmtId="0" fontId="23" fillId="0" borderId="0" xfId="0" applyFont="1" applyFill="1" applyAlignment="1">
      <alignment horizontal="center"/>
    </xf>
  </cellXfs>
  <cellStyles count="14">
    <cellStyle name="Comma 12" xfId="3"/>
    <cellStyle name="Comma 13" xfId="5"/>
    <cellStyle name="Comma 15" xfId="6"/>
    <cellStyle name="Comma 2" xfId="2"/>
    <cellStyle name="Comma 2 2" xfId="7"/>
    <cellStyle name="Comma 4 2" xfId="8"/>
    <cellStyle name="Comma 5 2" xfId="9"/>
    <cellStyle name="Comma 6 2" xfId="10"/>
    <cellStyle name="Comma 7 2" xfId="11"/>
    <cellStyle name="Comma 8 2" xfId="12"/>
    <cellStyle name="Comma 8 3" xfId="13"/>
    <cellStyle name="Normal" xfId="0" builtinId="0"/>
    <cellStyle name="Normal 2" xfId="1"/>
    <cellStyle name="Normal_Estimate-civil"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BL796"/>
  <sheetViews>
    <sheetView tabSelected="1" topLeftCell="A441" zoomScaleSheetLayoutView="100" workbookViewId="0">
      <selection activeCell="A788" sqref="A788"/>
    </sheetView>
  </sheetViews>
  <sheetFormatPr defaultColWidth="0" defaultRowHeight="15.95" customHeight="1"/>
  <cols>
    <col min="1" max="1" width="3.85546875" style="98" customWidth="1"/>
    <col min="2" max="2" width="22.140625" style="3" customWidth="1"/>
    <col min="3" max="3" width="7.42578125" style="112" customWidth="1"/>
    <col min="4" max="4" width="3.7109375" style="109" customWidth="1"/>
    <col min="5" max="5" width="2.28515625" style="38" customWidth="1"/>
    <col min="6" max="6" width="4.28515625" style="109" customWidth="1"/>
    <col min="7" max="7" width="2.85546875" style="109" customWidth="1"/>
    <col min="8" max="8" width="9.28515625" style="84" customWidth="1"/>
    <col min="9" max="9" width="2.7109375" style="3" customWidth="1"/>
    <col min="10" max="10" width="7.5703125" style="109" customWidth="1"/>
    <col min="11" max="11" width="3.140625" style="3" customWidth="1"/>
    <col min="12" max="12" width="6.7109375" style="3" customWidth="1"/>
    <col min="13" max="13" width="2.7109375" style="3" customWidth="1"/>
    <col min="14" max="14" width="9" style="112" customWidth="1"/>
    <col min="15" max="15" width="3.28515625" style="3" customWidth="1"/>
    <col min="16" max="16" width="9.42578125" style="232" customWidth="1"/>
    <col min="17" max="17" width="1.140625" style="3" hidden="1" customWidth="1"/>
    <col min="18" max="18" width="9.140625" style="3" hidden="1" customWidth="1"/>
    <col min="19" max="19" width="0" style="112" hidden="1" customWidth="1"/>
    <col min="20" max="64" width="0" style="3" hidden="1" customWidth="1"/>
    <col min="65" max="16384" width="9.140625" style="3" hidden="1"/>
  </cols>
  <sheetData>
    <row r="1" spans="1:64" s="61" customFormat="1" ht="22.5" customHeight="1">
      <c r="A1" s="474" t="s">
        <v>362</v>
      </c>
      <c r="B1" s="474"/>
      <c r="C1" s="474"/>
      <c r="D1" s="475"/>
      <c r="E1" s="474"/>
      <c r="F1" s="475"/>
      <c r="G1" s="474"/>
      <c r="H1" s="475"/>
      <c r="I1" s="474"/>
      <c r="J1" s="475"/>
      <c r="K1" s="474"/>
      <c r="L1" s="474"/>
      <c r="M1" s="474"/>
      <c r="N1" s="474"/>
      <c r="O1" s="474"/>
      <c r="P1" s="474"/>
    </row>
    <row r="2" spans="1:64" ht="7.5" customHeight="1">
      <c r="H2" s="101"/>
      <c r="J2" s="110"/>
    </row>
    <row r="3" spans="1:64" s="62" customFormat="1" ht="46.5" customHeight="1" thickBot="1">
      <c r="A3" s="476" t="s">
        <v>0</v>
      </c>
      <c r="B3" s="476"/>
      <c r="C3" s="477" t="s">
        <v>361</v>
      </c>
      <c r="D3" s="477"/>
      <c r="E3" s="477"/>
      <c r="F3" s="477"/>
      <c r="G3" s="477"/>
      <c r="H3" s="477"/>
      <c r="I3" s="477"/>
      <c r="J3" s="477"/>
      <c r="K3" s="477"/>
      <c r="L3" s="477"/>
      <c r="M3" s="477"/>
      <c r="N3" s="477"/>
      <c r="O3" s="477"/>
      <c r="P3" s="477"/>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row>
    <row r="4" spans="1:64" s="64" customFormat="1" ht="22.5" customHeight="1" thickBot="1">
      <c r="A4" s="111" t="s">
        <v>1</v>
      </c>
      <c r="B4" s="111" t="s">
        <v>2</v>
      </c>
      <c r="C4" s="478" t="s">
        <v>3</v>
      </c>
      <c r="D4" s="479"/>
      <c r="E4" s="478"/>
      <c r="F4" s="479"/>
      <c r="G4" s="478"/>
      <c r="H4" s="479" t="s">
        <v>4</v>
      </c>
      <c r="I4" s="478"/>
      <c r="J4" s="479"/>
      <c r="K4" s="480" t="s">
        <v>5</v>
      </c>
      <c r="L4" s="481"/>
      <c r="M4" s="482"/>
      <c r="N4" s="478" t="s">
        <v>6</v>
      </c>
      <c r="O4" s="478"/>
      <c r="P4" s="478"/>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row>
    <row r="5" spans="1:64" ht="11.25" customHeight="1">
      <c r="A5" s="1"/>
      <c r="B5" s="66"/>
      <c r="C5" s="66"/>
      <c r="D5" s="66"/>
      <c r="E5" s="66"/>
      <c r="F5" s="66"/>
      <c r="G5" s="66"/>
      <c r="H5" s="66"/>
      <c r="I5" s="66"/>
      <c r="J5" s="66"/>
      <c r="K5" s="66"/>
      <c r="L5" s="66"/>
      <c r="M5" s="66"/>
      <c r="N5" s="66"/>
      <c r="O5" s="2"/>
      <c r="R5" s="4"/>
      <c r="S5" s="66"/>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row>
    <row r="6" spans="1:64" s="17" customFormat="1" ht="48.75" customHeight="1">
      <c r="A6" s="86">
        <v>1</v>
      </c>
      <c r="B6" s="445" t="s">
        <v>88</v>
      </c>
      <c r="C6" s="445"/>
      <c r="D6" s="445"/>
      <c r="E6" s="445"/>
      <c r="F6" s="445"/>
      <c r="G6" s="445"/>
      <c r="H6" s="445"/>
      <c r="I6" s="445"/>
      <c r="J6" s="445"/>
      <c r="K6" s="445"/>
      <c r="L6" s="445"/>
      <c r="M6" s="445"/>
      <c r="N6" s="445"/>
      <c r="O6" s="16"/>
      <c r="P6" s="233"/>
    </row>
    <row r="7" spans="1:64" s="17" customFormat="1" ht="15.95" hidden="1" customHeight="1">
      <c r="A7" s="15"/>
      <c r="B7" s="17" t="s">
        <v>286</v>
      </c>
      <c r="C7" s="48"/>
      <c r="D7" s="219">
        <v>1</v>
      </c>
      <c r="E7" s="48" t="s">
        <v>8</v>
      </c>
      <c r="F7" s="219">
        <v>10</v>
      </c>
      <c r="G7" s="219" t="s">
        <v>8</v>
      </c>
      <c r="H7" s="27">
        <v>7</v>
      </c>
      <c r="I7" s="219" t="s">
        <v>8</v>
      </c>
      <c r="J7" s="220">
        <v>6</v>
      </c>
      <c r="K7" s="219" t="s">
        <v>8</v>
      </c>
      <c r="L7" s="220">
        <v>4</v>
      </c>
      <c r="M7" s="17" t="s">
        <v>9</v>
      </c>
      <c r="N7" s="30">
        <f t="shared" ref="N7:N9" si="0">ROUND(D7*F7*H7*J7*L7,0)</f>
        <v>1680</v>
      </c>
      <c r="P7" s="201"/>
      <c r="S7" s="48"/>
    </row>
    <row r="8" spans="1:64" s="17" customFormat="1" ht="15.95" hidden="1" customHeight="1">
      <c r="A8" s="15"/>
      <c r="B8" s="17" t="s">
        <v>258</v>
      </c>
      <c r="C8" s="48"/>
      <c r="D8" s="219">
        <v>1</v>
      </c>
      <c r="E8" s="48" t="s">
        <v>8</v>
      </c>
      <c r="F8" s="219">
        <v>5</v>
      </c>
      <c r="G8" s="219" t="s">
        <v>8</v>
      </c>
      <c r="H8" s="27">
        <v>8</v>
      </c>
      <c r="I8" s="219" t="s">
        <v>8</v>
      </c>
      <c r="J8" s="220">
        <v>7</v>
      </c>
      <c r="K8" s="219" t="s">
        <v>8</v>
      </c>
      <c r="L8" s="220">
        <v>4</v>
      </c>
      <c r="M8" s="17" t="s">
        <v>9</v>
      </c>
      <c r="N8" s="30">
        <f t="shared" si="0"/>
        <v>1120</v>
      </c>
      <c r="P8" s="201"/>
      <c r="S8" s="48"/>
    </row>
    <row r="9" spans="1:64" s="17" customFormat="1" ht="15.95" hidden="1" customHeight="1">
      <c r="A9" s="15"/>
      <c r="B9" s="17" t="s">
        <v>259</v>
      </c>
      <c r="C9" s="48"/>
      <c r="D9" s="219">
        <v>1</v>
      </c>
      <c r="E9" s="48" t="s">
        <v>8</v>
      </c>
      <c r="F9" s="219">
        <v>4</v>
      </c>
      <c r="G9" s="219" t="s">
        <v>8</v>
      </c>
      <c r="H9" s="27">
        <v>9</v>
      </c>
      <c r="I9" s="219" t="s">
        <v>8</v>
      </c>
      <c r="J9" s="220">
        <v>8</v>
      </c>
      <c r="K9" s="219" t="s">
        <v>8</v>
      </c>
      <c r="L9" s="220">
        <v>4</v>
      </c>
      <c r="M9" s="17" t="s">
        <v>9</v>
      </c>
      <c r="N9" s="30">
        <f t="shared" si="0"/>
        <v>1152</v>
      </c>
      <c r="P9" s="201"/>
      <c r="S9" s="48"/>
    </row>
    <row r="10" spans="1:64" s="17" customFormat="1" ht="15.95" hidden="1" customHeight="1">
      <c r="A10" s="15"/>
      <c r="B10" s="17" t="s">
        <v>287</v>
      </c>
      <c r="C10" s="48"/>
      <c r="D10" s="289">
        <v>1</v>
      </c>
      <c r="E10" s="48" t="s">
        <v>8</v>
      </c>
      <c r="F10" s="289">
        <v>3</v>
      </c>
      <c r="G10" s="289" t="s">
        <v>8</v>
      </c>
      <c r="H10" s="27">
        <v>43.5</v>
      </c>
      <c r="I10" s="289" t="s">
        <v>8</v>
      </c>
      <c r="J10" s="288">
        <v>2</v>
      </c>
      <c r="K10" s="289" t="s">
        <v>8</v>
      </c>
      <c r="L10" s="288">
        <v>2.25</v>
      </c>
      <c r="M10" s="17" t="s">
        <v>9</v>
      </c>
      <c r="N10" s="30">
        <f t="shared" ref="N10" si="1">ROUND(D10*F10*H10*J10*L10,0)</f>
        <v>587</v>
      </c>
      <c r="P10" s="201"/>
      <c r="S10" s="48"/>
    </row>
    <row r="11" spans="1:64" s="17" customFormat="1" ht="15.95" hidden="1" customHeight="1">
      <c r="A11" s="15"/>
      <c r="B11" s="17" t="s">
        <v>288</v>
      </c>
      <c r="C11" s="48"/>
      <c r="D11" s="164">
        <v>1</v>
      </c>
      <c r="E11" s="48" t="s">
        <v>8</v>
      </c>
      <c r="F11" s="164">
        <v>3</v>
      </c>
      <c r="G11" s="164" t="s">
        <v>8</v>
      </c>
      <c r="H11" s="27">
        <v>12.75</v>
      </c>
      <c r="I11" s="164" t="s">
        <v>8</v>
      </c>
      <c r="J11" s="165">
        <v>2</v>
      </c>
      <c r="K11" s="164" t="s">
        <v>8</v>
      </c>
      <c r="L11" s="165">
        <v>2.25</v>
      </c>
      <c r="M11" s="17" t="s">
        <v>9</v>
      </c>
      <c r="N11" s="30">
        <f t="shared" ref="N11:N12" si="2">ROUND(D11*F11*H11*J11*L11,0)</f>
        <v>172</v>
      </c>
      <c r="P11" s="201"/>
      <c r="S11" s="48"/>
    </row>
    <row r="12" spans="1:64" s="17" customFormat="1" ht="15.95" hidden="1" customHeight="1">
      <c r="A12" s="15"/>
      <c r="B12" s="17" t="s">
        <v>289</v>
      </c>
      <c r="C12" s="48"/>
      <c r="D12" s="164">
        <v>1</v>
      </c>
      <c r="E12" s="48" t="s">
        <v>8</v>
      </c>
      <c r="F12" s="164">
        <v>4</v>
      </c>
      <c r="G12" s="164" t="s">
        <v>8</v>
      </c>
      <c r="H12" s="27">
        <v>5.75</v>
      </c>
      <c r="I12" s="164" t="s">
        <v>8</v>
      </c>
      <c r="J12" s="165">
        <v>2</v>
      </c>
      <c r="K12" s="164" t="s">
        <v>8</v>
      </c>
      <c r="L12" s="165">
        <v>2.25</v>
      </c>
      <c r="M12" s="17" t="s">
        <v>9</v>
      </c>
      <c r="N12" s="30">
        <f t="shared" si="2"/>
        <v>104</v>
      </c>
      <c r="P12" s="201"/>
      <c r="S12" s="48"/>
    </row>
    <row r="13" spans="1:64" s="17" customFormat="1" ht="15.95" hidden="1" customHeight="1">
      <c r="A13" s="15"/>
      <c r="B13" s="17" t="s">
        <v>260</v>
      </c>
      <c r="C13" s="48"/>
      <c r="D13" s="219">
        <v>1</v>
      </c>
      <c r="E13" s="48" t="s">
        <v>8</v>
      </c>
      <c r="F13" s="219">
        <v>1</v>
      </c>
      <c r="G13" s="219" t="s">
        <v>8</v>
      </c>
      <c r="H13" s="27">
        <v>10</v>
      </c>
      <c r="I13" s="219" t="s">
        <v>8</v>
      </c>
      <c r="J13" s="220">
        <v>6.5</v>
      </c>
      <c r="K13" s="219" t="s">
        <v>8</v>
      </c>
      <c r="L13" s="220">
        <v>1</v>
      </c>
      <c r="M13" s="17" t="s">
        <v>9</v>
      </c>
      <c r="N13" s="30">
        <f t="shared" ref="N13" si="3">ROUND(D13*F13*H13*J13*L13,0)</f>
        <v>65</v>
      </c>
      <c r="P13" s="201"/>
      <c r="S13" s="48"/>
    </row>
    <row r="14" spans="1:64" s="17" customFormat="1" ht="15.95" hidden="1" customHeight="1">
      <c r="A14" s="15"/>
      <c r="C14" s="48"/>
      <c r="D14" s="55"/>
      <c r="E14" s="48"/>
      <c r="F14" s="219"/>
      <c r="G14" s="219"/>
      <c r="H14" s="27"/>
      <c r="I14" s="219"/>
      <c r="J14" s="220"/>
      <c r="K14" s="219"/>
      <c r="L14" s="24" t="s">
        <v>204</v>
      </c>
      <c r="M14" s="32"/>
      <c r="N14" s="18">
        <f>SUM(N7:N13)</f>
        <v>4880</v>
      </c>
      <c r="O14" s="19"/>
      <c r="P14" s="201"/>
      <c r="S14" s="48"/>
    </row>
    <row r="15" spans="1:64" ht="15.95" hidden="1" customHeight="1">
      <c r="A15" s="1"/>
      <c r="B15" s="71" t="s">
        <v>29</v>
      </c>
      <c r="C15" s="363"/>
      <c r="D15" s="359"/>
      <c r="E15" s="356"/>
      <c r="F15" s="359"/>
      <c r="G15" s="352"/>
      <c r="H15" s="78"/>
      <c r="I15" s="353"/>
      <c r="J15" s="360"/>
      <c r="K15" s="352"/>
      <c r="L15" s="360"/>
      <c r="M15" s="45"/>
      <c r="N15" s="45"/>
      <c r="O15" s="356"/>
      <c r="P15" s="356"/>
      <c r="Q15" s="45"/>
      <c r="S15" s="363"/>
    </row>
    <row r="16" spans="1:64" s="17" customFormat="1" ht="15.95" hidden="1" customHeight="1">
      <c r="A16" s="15"/>
      <c r="B16" s="17" t="s">
        <v>286</v>
      </c>
      <c r="C16" s="48"/>
      <c r="D16" s="354">
        <v>1</v>
      </c>
      <c r="E16" s="48" t="s">
        <v>8</v>
      </c>
      <c r="F16" s="354">
        <v>10</v>
      </c>
      <c r="G16" s="354" t="s">
        <v>8</v>
      </c>
      <c r="H16" s="27">
        <v>7</v>
      </c>
      <c r="I16" s="354" t="s">
        <v>8</v>
      </c>
      <c r="J16" s="355">
        <v>2</v>
      </c>
      <c r="K16" s="354" t="s">
        <v>8</v>
      </c>
      <c r="L16" s="355">
        <v>2.25</v>
      </c>
      <c r="M16" s="17" t="s">
        <v>9</v>
      </c>
      <c r="N16" s="30">
        <f t="shared" ref="N16:N18" si="4">ROUND(D16*F16*H16*J16*L16,0)</f>
        <v>315</v>
      </c>
      <c r="P16" s="201"/>
      <c r="S16" s="48"/>
    </row>
    <row r="17" spans="1:19" s="17" customFormat="1" ht="15.95" hidden="1" customHeight="1">
      <c r="A17" s="15"/>
      <c r="B17" s="17" t="s">
        <v>258</v>
      </c>
      <c r="C17" s="48"/>
      <c r="D17" s="354">
        <v>1</v>
      </c>
      <c r="E17" s="48" t="s">
        <v>8</v>
      </c>
      <c r="F17" s="354">
        <v>5</v>
      </c>
      <c r="G17" s="354" t="s">
        <v>8</v>
      </c>
      <c r="H17" s="27">
        <v>8</v>
      </c>
      <c r="I17" s="354" t="s">
        <v>8</v>
      </c>
      <c r="J17" s="355">
        <v>2</v>
      </c>
      <c r="K17" s="354" t="s">
        <v>8</v>
      </c>
      <c r="L17" s="355">
        <v>2.25</v>
      </c>
      <c r="M17" s="17" t="s">
        <v>9</v>
      </c>
      <c r="N17" s="30">
        <f t="shared" si="4"/>
        <v>180</v>
      </c>
      <c r="P17" s="201"/>
      <c r="S17" s="48"/>
    </row>
    <row r="18" spans="1:19" s="17" customFormat="1" ht="15.95" hidden="1" customHeight="1">
      <c r="A18" s="15"/>
      <c r="B18" s="17" t="s">
        <v>259</v>
      </c>
      <c r="C18" s="48"/>
      <c r="D18" s="354">
        <v>1</v>
      </c>
      <c r="E18" s="48" t="s">
        <v>8</v>
      </c>
      <c r="F18" s="354">
        <v>4</v>
      </c>
      <c r="G18" s="354" t="s">
        <v>8</v>
      </c>
      <c r="H18" s="27">
        <v>9</v>
      </c>
      <c r="I18" s="354" t="s">
        <v>8</v>
      </c>
      <c r="J18" s="355">
        <v>2</v>
      </c>
      <c r="K18" s="354" t="s">
        <v>8</v>
      </c>
      <c r="L18" s="355">
        <v>2.25</v>
      </c>
      <c r="M18" s="17" t="s">
        <v>9</v>
      </c>
      <c r="N18" s="30">
        <f t="shared" si="4"/>
        <v>162</v>
      </c>
      <c r="P18" s="201"/>
      <c r="S18" s="48"/>
    </row>
    <row r="19" spans="1:19" ht="15.95" hidden="1" customHeight="1">
      <c r="A19" s="1"/>
      <c r="B19" s="359"/>
      <c r="C19" s="3"/>
      <c r="D19" s="359"/>
      <c r="E19" s="356"/>
      <c r="F19" s="359"/>
      <c r="G19" s="352"/>
      <c r="H19" s="68"/>
      <c r="I19" s="353"/>
      <c r="J19" s="360"/>
      <c r="K19" s="352"/>
      <c r="L19" s="12" t="s">
        <v>10</v>
      </c>
      <c r="M19" s="3" t="s">
        <v>9</v>
      </c>
      <c r="N19" s="18">
        <f>SUM(N16:N18)</f>
        <v>657</v>
      </c>
      <c r="O19" s="356"/>
      <c r="P19" s="80"/>
      <c r="Q19" s="45"/>
      <c r="S19" s="3"/>
    </row>
    <row r="20" spans="1:19" s="17" customFormat="1" ht="15.95" hidden="1" customHeight="1">
      <c r="A20" s="15"/>
      <c r="B20" s="29" t="s">
        <v>37</v>
      </c>
      <c r="C20" s="48"/>
      <c r="D20" s="354"/>
      <c r="E20" s="362"/>
      <c r="F20" s="354"/>
      <c r="G20" s="357"/>
      <c r="H20" s="27"/>
      <c r="I20" s="358"/>
      <c r="J20" s="355"/>
      <c r="K20" s="358"/>
      <c r="L20" s="357"/>
      <c r="M20" s="357"/>
      <c r="N20" s="52"/>
      <c r="O20" s="50"/>
      <c r="P20" s="60"/>
      <c r="Q20" s="52"/>
      <c r="S20" s="48"/>
    </row>
    <row r="21" spans="1:19" s="17" customFormat="1" ht="15.95" hidden="1" customHeight="1">
      <c r="A21" s="15"/>
      <c r="C21" s="29"/>
      <c r="D21" s="425">
        <f>N14</f>
        <v>4880</v>
      </c>
      <c r="E21" s="425"/>
      <c r="F21" s="425"/>
      <c r="G21" s="357" t="s">
        <v>38</v>
      </c>
      <c r="H21" s="31">
        <f>N19</f>
        <v>657</v>
      </c>
      <c r="I21" s="24" t="s">
        <v>9</v>
      </c>
      <c r="J21" s="426">
        <f>D21-H21</f>
        <v>4223</v>
      </c>
      <c r="K21" s="426"/>
      <c r="L21" s="32" t="s">
        <v>39</v>
      </c>
      <c r="M21" s="357"/>
      <c r="N21" s="51"/>
      <c r="O21" s="362"/>
      <c r="P21" s="60"/>
      <c r="Q21" s="52"/>
      <c r="S21" s="29"/>
    </row>
    <row r="22" spans="1:19" s="17" customFormat="1" ht="15.95" customHeight="1">
      <c r="A22" s="15"/>
      <c r="B22" s="162"/>
      <c r="C22" s="427">
        <v>3761</v>
      </c>
      <c r="D22" s="428"/>
      <c r="E22" s="427"/>
      <c r="F22" s="20" t="s">
        <v>11</v>
      </c>
      <c r="G22" s="21" t="s">
        <v>12</v>
      </c>
      <c r="H22" s="163">
        <v>3176.25</v>
      </c>
      <c r="I22" s="163"/>
      <c r="J22" s="163"/>
      <c r="K22" s="163"/>
      <c r="L22" s="434" t="s">
        <v>54</v>
      </c>
      <c r="M22" s="434"/>
      <c r="N22" s="107"/>
      <c r="O22" s="22" t="s">
        <v>14</v>
      </c>
      <c r="P22" s="233">
        <f>ROUND(C22*H22/1000,0)</f>
        <v>11946</v>
      </c>
      <c r="S22" s="177"/>
    </row>
    <row r="23" spans="1:19" s="23" customFormat="1" ht="15.95" customHeight="1">
      <c r="A23" s="36" t="s">
        <v>161</v>
      </c>
      <c r="B23" s="442" t="s">
        <v>261</v>
      </c>
      <c r="C23" s="442"/>
      <c r="D23" s="442"/>
      <c r="E23" s="442"/>
      <c r="F23" s="442"/>
      <c r="G23" s="442"/>
      <c r="H23" s="442"/>
      <c r="I23" s="442"/>
      <c r="J23" s="442"/>
      <c r="K23" s="442"/>
      <c r="L23" s="442"/>
      <c r="M23" s="442"/>
      <c r="N23" s="442"/>
      <c r="O23" s="442"/>
      <c r="P23" s="204"/>
    </row>
    <row r="24" spans="1:19" s="17" customFormat="1" ht="15.95" hidden="1" customHeight="1">
      <c r="A24" s="15"/>
      <c r="B24" s="17" t="s">
        <v>286</v>
      </c>
      <c r="C24" s="48"/>
      <c r="D24" s="354">
        <v>1</v>
      </c>
      <c r="E24" s="48" t="s">
        <v>8</v>
      </c>
      <c r="F24" s="354">
        <v>10</v>
      </c>
      <c r="G24" s="354" t="s">
        <v>8</v>
      </c>
      <c r="H24" s="27">
        <v>7</v>
      </c>
      <c r="I24" s="354" t="s">
        <v>8</v>
      </c>
      <c r="J24" s="355">
        <v>6</v>
      </c>
      <c r="K24" s="354" t="s">
        <v>8</v>
      </c>
      <c r="L24" s="355">
        <v>0.75</v>
      </c>
      <c r="M24" s="17" t="s">
        <v>9</v>
      </c>
      <c r="N24" s="30">
        <f t="shared" ref="N24:N26" si="5">ROUND(D24*F24*H24*J24*L24,0)</f>
        <v>315</v>
      </c>
      <c r="P24" s="201"/>
      <c r="S24" s="48"/>
    </row>
    <row r="25" spans="1:19" s="17" customFormat="1" ht="15.95" hidden="1" customHeight="1">
      <c r="A25" s="15"/>
      <c r="B25" s="17" t="s">
        <v>258</v>
      </c>
      <c r="C25" s="48"/>
      <c r="D25" s="354">
        <v>1</v>
      </c>
      <c r="E25" s="48" t="s">
        <v>8</v>
      </c>
      <c r="F25" s="354">
        <v>5</v>
      </c>
      <c r="G25" s="354" t="s">
        <v>8</v>
      </c>
      <c r="H25" s="27">
        <v>8</v>
      </c>
      <c r="I25" s="354" t="s">
        <v>8</v>
      </c>
      <c r="J25" s="355">
        <v>7</v>
      </c>
      <c r="K25" s="354" t="s">
        <v>8</v>
      </c>
      <c r="L25" s="355">
        <v>0.75</v>
      </c>
      <c r="M25" s="17" t="s">
        <v>9</v>
      </c>
      <c r="N25" s="30">
        <f t="shared" si="5"/>
        <v>210</v>
      </c>
      <c r="P25" s="201"/>
      <c r="S25" s="48"/>
    </row>
    <row r="26" spans="1:19" s="17" customFormat="1" ht="15.95" hidden="1" customHeight="1">
      <c r="A26" s="15"/>
      <c r="B26" s="17" t="s">
        <v>259</v>
      </c>
      <c r="C26" s="48"/>
      <c r="D26" s="354">
        <v>1</v>
      </c>
      <c r="E26" s="48" t="s">
        <v>8</v>
      </c>
      <c r="F26" s="354">
        <v>4</v>
      </c>
      <c r="G26" s="354" t="s">
        <v>8</v>
      </c>
      <c r="H26" s="27">
        <v>9</v>
      </c>
      <c r="I26" s="354" t="s">
        <v>8</v>
      </c>
      <c r="J26" s="355">
        <v>8</v>
      </c>
      <c r="K26" s="354" t="s">
        <v>8</v>
      </c>
      <c r="L26" s="355">
        <v>0.75</v>
      </c>
      <c r="M26" s="17" t="s">
        <v>9</v>
      </c>
      <c r="N26" s="30">
        <f t="shared" si="5"/>
        <v>216</v>
      </c>
      <c r="P26" s="201"/>
      <c r="S26" s="48"/>
    </row>
    <row r="27" spans="1:19" s="17" customFormat="1" ht="15.95" hidden="1" customHeight="1">
      <c r="A27" s="15"/>
      <c r="C27" s="48"/>
      <c r="D27" s="55"/>
      <c r="E27" s="48"/>
      <c r="F27" s="99"/>
      <c r="G27" s="99"/>
      <c r="H27" s="27"/>
      <c r="I27" s="99"/>
      <c r="J27" s="105"/>
      <c r="K27" s="99"/>
      <c r="L27" s="24" t="s">
        <v>10</v>
      </c>
      <c r="M27" s="32"/>
      <c r="N27" s="18">
        <f>SUM(N24:N26)</f>
        <v>741</v>
      </c>
      <c r="O27" s="19"/>
      <c r="P27" s="201"/>
      <c r="S27" s="48"/>
    </row>
    <row r="28" spans="1:19" s="17" customFormat="1" ht="15.95" customHeight="1">
      <c r="A28" s="15"/>
      <c r="B28" s="103"/>
      <c r="C28" s="446">
        <v>647</v>
      </c>
      <c r="D28" s="447"/>
      <c r="E28" s="446"/>
      <c r="F28" s="20" t="s">
        <v>11</v>
      </c>
      <c r="G28" s="21" t="s">
        <v>12</v>
      </c>
      <c r="H28" s="94">
        <v>9416.2800000000007</v>
      </c>
      <c r="I28" s="94"/>
      <c r="J28" s="94"/>
      <c r="K28" s="94"/>
      <c r="L28" s="434" t="s">
        <v>13</v>
      </c>
      <c r="M28" s="434"/>
      <c r="N28" s="107"/>
      <c r="O28" s="22" t="s">
        <v>14</v>
      </c>
      <c r="P28" s="233">
        <f>ROUND(C28*H28/100,0)</f>
        <v>60923</v>
      </c>
      <c r="S28" s="104"/>
    </row>
    <row r="29" spans="1:19" s="10" customFormat="1" ht="15.95" customHeight="1">
      <c r="A29" s="43" t="s">
        <v>162</v>
      </c>
      <c r="B29" s="470" t="s">
        <v>56</v>
      </c>
      <c r="C29" s="470"/>
      <c r="D29" s="470"/>
      <c r="E29" s="470"/>
      <c r="F29" s="470"/>
      <c r="G29" s="470"/>
      <c r="H29" s="470"/>
      <c r="I29" s="470"/>
      <c r="J29" s="470"/>
      <c r="K29" s="470"/>
      <c r="L29" s="470"/>
      <c r="M29" s="470"/>
      <c r="N29" s="470"/>
      <c r="O29" s="470"/>
      <c r="P29" s="236"/>
    </row>
    <row r="30" spans="1:19" s="17" customFormat="1" ht="15.95" hidden="1" customHeight="1">
      <c r="A30" s="15"/>
      <c r="B30" s="17" t="s">
        <v>287</v>
      </c>
      <c r="C30" s="48"/>
      <c r="D30" s="290">
        <v>1</v>
      </c>
      <c r="E30" s="48" t="s">
        <v>8</v>
      </c>
      <c r="F30" s="290">
        <v>3</v>
      </c>
      <c r="G30" s="290" t="s">
        <v>8</v>
      </c>
      <c r="H30" s="27">
        <v>43.5</v>
      </c>
      <c r="I30" s="290" t="s">
        <v>8</v>
      </c>
      <c r="J30" s="291">
        <v>2</v>
      </c>
      <c r="K30" s="290" t="s">
        <v>8</v>
      </c>
      <c r="L30" s="291">
        <v>0.5</v>
      </c>
      <c r="M30" s="17" t="s">
        <v>9</v>
      </c>
      <c r="N30" s="292">
        <f t="shared" ref="N30:N35" si="6">ROUND(D30*F30*H30*J30*L30,0)</f>
        <v>131</v>
      </c>
      <c r="P30" s="201"/>
      <c r="S30" s="48"/>
    </row>
    <row r="31" spans="1:19" s="17" customFormat="1" ht="15.95" hidden="1" customHeight="1">
      <c r="A31" s="15"/>
      <c r="B31" s="17" t="s">
        <v>288</v>
      </c>
      <c r="C31" s="48"/>
      <c r="D31" s="290">
        <v>1</v>
      </c>
      <c r="E31" s="48" t="s">
        <v>8</v>
      </c>
      <c r="F31" s="290">
        <v>3</v>
      </c>
      <c r="G31" s="290" t="s">
        <v>8</v>
      </c>
      <c r="H31" s="27">
        <v>12.75</v>
      </c>
      <c r="I31" s="290" t="s">
        <v>8</v>
      </c>
      <c r="J31" s="291">
        <v>2</v>
      </c>
      <c r="K31" s="290" t="s">
        <v>8</v>
      </c>
      <c r="L31" s="291">
        <v>0.5</v>
      </c>
      <c r="M31" s="17" t="s">
        <v>9</v>
      </c>
      <c r="N31" s="30">
        <f t="shared" si="6"/>
        <v>38</v>
      </c>
      <c r="P31" s="201"/>
      <c r="S31" s="48"/>
    </row>
    <row r="32" spans="1:19" s="17" customFormat="1" ht="15.95" hidden="1" customHeight="1">
      <c r="A32" s="15"/>
      <c r="B32" s="17" t="s">
        <v>290</v>
      </c>
      <c r="C32" s="48"/>
      <c r="D32" s="290">
        <v>1</v>
      </c>
      <c r="E32" s="48" t="s">
        <v>8</v>
      </c>
      <c r="F32" s="290">
        <v>4</v>
      </c>
      <c r="G32" s="290" t="s">
        <v>8</v>
      </c>
      <c r="H32" s="27">
        <v>5.75</v>
      </c>
      <c r="I32" s="290" t="s">
        <v>8</v>
      </c>
      <c r="J32" s="291">
        <v>2</v>
      </c>
      <c r="K32" s="290" t="s">
        <v>8</v>
      </c>
      <c r="L32" s="291">
        <v>0.5</v>
      </c>
      <c r="M32" s="17" t="s">
        <v>9</v>
      </c>
      <c r="N32" s="30">
        <f t="shared" si="6"/>
        <v>23</v>
      </c>
      <c r="P32" s="201"/>
      <c r="S32" s="48"/>
    </row>
    <row r="33" spans="1:19" s="17" customFormat="1" ht="15.95" hidden="1" customHeight="1">
      <c r="A33" s="15"/>
      <c r="B33" s="17" t="s">
        <v>208</v>
      </c>
      <c r="C33" s="48"/>
      <c r="D33" s="290">
        <v>1</v>
      </c>
      <c r="E33" s="48" t="s">
        <v>8</v>
      </c>
      <c r="F33" s="290">
        <v>2</v>
      </c>
      <c r="G33" s="290" t="s">
        <v>8</v>
      </c>
      <c r="H33" s="27">
        <v>19.63</v>
      </c>
      <c r="I33" s="290" t="s">
        <v>8</v>
      </c>
      <c r="J33" s="291">
        <v>13.63</v>
      </c>
      <c r="K33" s="290" t="s">
        <v>8</v>
      </c>
      <c r="L33" s="291">
        <v>0.38</v>
      </c>
      <c r="M33" s="17" t="s">
        <v>9</v>
      </c>
      <c r="N33" s="30">
        <f t="shared" si="6"/>
        <v>203</v>
      </c>
      <c r="P33" s="201"/>
      <c r="S33" s="48"/>
    </row>
    <row r="34" spans="1:19" s="17" customFormat="1" ht="15.95" hidden="1" customHeight="1">
      <c r="A34" s="15"/>
      <c r="B34" s="17" t="s">
        <v>262</v>
      </c>
      <c r="C34" s="48"/>
      <c r="D34" s="290">
        <v>1</v>
      </c>
      <c r="E34" s="48" t="s">
        <v>8</v>
      </c>
      <c r="F34" s="290">
        <v>1</v>
      </c>
      <c r="G34" s="290" t="s">
        <v>8</v>
      </c>
      <c r="H34" s="27">
        <v>40.75</v>
      </c>
      <c r="I34" s="290" t="s">
        <v>8</v>
      </c>
      <c r="J34" s="291">
        <v>6.63</v>
      </c>
      <c r="K34" s="290" t="s">
        <v>8</v>
      </c>
      <c r="L34" s="355">
        <v>0.38</v>
      </c>
      <c r="M34" s="17" t="s">
        <v>9</v>
      </c>
      <c r="N34" s="30">
        <f t="shared" si="6"/>
        <v>103</v>
      </c>
      <c r="P34" s="201"/>
      <c r="S34" s="48"/>
    </row>
    <row r="35" spans="1:19" s="17" customFormat="1" ht="15.95" hidden="1" customHeight="1">
      <c r="A35" s="15"/>
      <c r="B35" s="17" t="s">
        <v>260</v>
      </c>
      <c r="C35" s="48"/>
      <c r="D35" s="290">
        <v>1</v>
      </c>
      <c r="E35" s="48" t="s">
        <v>8</v>
      </c>
      <c r="F35" s="290">
        <v>1</v>
      </c>
      <c r="G35" s="290" t="s">
        <v>8</v>
      </c>
      <c r="H35" s="27">
        <v>10</v>
      </c>
      <c r="I35" s="290" t="s">
        <v>8</v>
      </c>
      <c r="J35" s="291">
        <v>6.5</v>
      </c>
      <c r="K35" s="290" t="s">
        <v>8</v>
      </c>
      <c r="L35" s="291">
        <v>0.5</v>
      </c>
      <c r="M35" s="17" t="s">
        <v>9</v>
      </c>
      <c r="N35" s="30">
        <f t="shared" si="6"/>
        <v>33</v>
      </c>
      <c r="P35" s="201"/>
      <c r="S35" s="48"/>
    </row>
    <row r="36" spans="1:19" s="17" customFormat="1" ht="15.95" hidden="1" customHeight="1">
      <c r="A36" s="15"/>
      <c r="C36" s="48"/>
      <c r="D36" s="55"/>
      <c r="E36" s="48"/>
      <c r="F36" s="250"/>
      <c r="G36" s="250"/>
      <c r="H36" s="27"/>
      <c r="I36" s="250"/>
      <c r="J36" s="253"/>
      <c r="K36" s="250"/>
      <c r="L36" s="24" t="s">
        <v>10</v>
      </c>
      <c r="M36" s="32"/>
      <c r="N36" s="18">
        <f>SUM(N30:N35)</f>
        <v>531</v>
      </c>
      <c r="O36" s="19"/>
      <c r="P36" s="201"/>
      <c r="S36" s="48"/>
    </row>
    <row r="37" spans="1:19" ht="15.95" hidden="1" customHeight="1">
      <c r="A37" s="1"/>
      <c r="B37" s="71" t="s">
        <v>29</v>
      </c>
      <c r="C37" s="363"/>
      <c r="D37" s="359"/>
      <c r="E37" s="356"/>
      <c r="F37" s="359"/>
      <c r="G37" s="352"/>
      <c r="H37" s="78"/>
      <c r="I37" s="353"/>
      <c r="J37" s="360"/>
      <c r="K37" s="352"/>
      <c r="L37" s="360"/>
      <c r="M37" s="45"/>
      <c r="N37" s="45"/>
      <c r="O37" s="356"/>
      <c r="P37" s="356"/>
      <c r="Q37" s="45"/>
      <c r="S37" s="363"/>
    </row>
    <row r="38" spans="1:19" s="17" customFormat="1" ht="15.95" hidden="1" customHeight="1">
      <c r="A38" s="15"/>
      <c r="B38" s="17" t="s">
        <v>286</v>
      </c>
      <c r="C38" s="48"/>
      <c r="D38" s="354">
        <v>1</v>
      </c>
      <c r="E38" s="48" t="s">
        <v>8</v>
      </c>
      <c r="F38" s="354">
        <v>10</v>
      </c>
      <c r="G38" s="354" t="s">
        <v>8</v>
      </c>
      <c r="H38" s="27">
        <v>7</v>
      </c>
      <c r="I38" s="354" t="s">
        <v>8</v>
      </c>
      <c r="J38" s="355">
        <v>2</v>
      </c>
      <c r="K38" s="354" t="s">
        <v>8</v>
      </c>
      <c r="L38" s="355">
        <v>0.75</v>
      </c>
      <c r="M38" s="17" t="s">
        <v>9</v>
      </c>
      <c r="N38" s="30">
        <f t="shared" ref="N38:N40" si="7">ROUND(D38*F38*H38*J38*L38,0)</f>
        <v>105</v>
      </c>
      <c r="P38" s="201"/>
      <c r="S38" s="48"/>
    </row>
    <row r="39" spans="1:19" s="17" customFormat="1" ht="15.95" hidden="1" customHeight="1">
      <c r="A39" s="15"/>
      <c r="B39" s="17" t="s">
        <v>258</v>
      </c>
      <c r="C39" s="48"/>
      <c r="D39" s="354">
        <v>1</v>
      </c>
      <c r="E39" s="48" t="s">
        <v>8</v>
      </c>
      <c r="F39" s="354">
        <v>5</v>
      </c>
      <c r="G39" s="354" t="s">
        <v>8</v>
      </c>
      <c r="H39" s="27">
        <v>8</v>
      </c>
      <c r="I39" s="354" t="s">
        <v>8</v>
      </c>
      <c r="J39" s="355">
        <v>2</v>
      </c>
      <c r="K39" s="354" t="s">
        <v>8</v>
      </c>
      <c r="L39" s="355">
        <v>0.75</v>
      </c>
      <c r="M39" s="17" t="s">
        <v>9</v>
      </c>
      <c r="N39" s="30">
        <f t="shared" si="7"/>
        <v>60</v>
      </c>
      <c r="P39" s="201"/>
      <c r="S39" s="48"/>
    </row>
    <row r="40" spans="1:19" s="17" customFormat="1" ht="15.95" hidden="1" customHeight="1">
      <c r="A40" s="15"/>
      <c r="B40" s="17" t="s">
        <v>259</v>
      </c>
      <c r="C40" s="48"/>
      <c r="D40" s="354">
        <v>1</v>
      </c>
      <c r="E40" s="48" t="s">
        <v>8</v>
      </c>
      <c r="F40" s="354">
        <v>4</v>
      </c>
      <c r="G40" s="354" t="s">
        <v>8</v>
      </c>
      <c r="H40" s="27">
        <v>9</v>
      </c>
      <c r="I40" s="354" t="s">
        <v>8</v>
      </c>
      <c r="J40" s="355">
        <v>2</v>
      </c>
      <c r="K40" s="354" t="s">
        <v>8</v>
      </c>
      <c r="L40" s="355">
        <v>0.75</v>
      </c>
      <c r="M40" s="17" t="s">
        <v>9</v>
      </c>
      <c r="N40" s="30">
        <f t="shared" si="7"/>
        <v>54</v>
      </c>
      <c r="P40" s="201"/>
      <c r="S40" s="48"/>
    </row>
    <row r="41" spans="1:19" ht="15.95" hidden="1" customHeight="1">
      <c r="A41" s="1"/>
      <c r="B41" s="359"/>
      <c r="C41" s="3"/>
      <c r="D41" s="359"/>
      <c r="E41" s="356"/>
      <c r="F41" s="359"/>
      <c r="G41" s="352"/>
      <c r="H41" s="68"/>
      <c r="I41" s="353"/>
      <c r="J41" s="360"/>
      <c r="K41" s="352"/>
      <c r="L41" s="12" t="s">
        <v>10</v>
      </c>
      <c r="M41" s="3" t="s">
        <v>9</v>
      </c>
      <c r="N41" s="18">
        <f>SUM(N38:N40)</f>
        <v>219</v>
      </c>
      <c r="O41" s="356"/>
      <c r="P41" s="80"/>
      <c r="Q41" s="45"/>
      <c r="S41" s="3"/>
    </row>
    <row r="42" spans="1:19" s="17" customFormat="1" ht="15.95" hidden="1" customHeight="1">
      <c r="A42" s="15"/>
      <c r="B42" s="29" t="s">
        <v>37</v>
      </c>
      <c r="C42" s="48"/>
      <c r="D42" s="354"/>
      <c r="E42" s="362"/>
      <c r="F42" s="354"/>
      <c r="G42" s="357"/>
      <c r="H42" s="27"/>
      <c r="I42" s="358"/>
      <c r="J42" s="355"/>
      <c r="K42" s="358"/>
      <c r="L42" s="357"/>
      <c r="M42" s="357"/>
      <c r="N42" s="52"/>
      <c r="O42" s="50"/>
      <c r="P42" s="60"/>
      <c r="Q42" s="52"/>
      <c r="S42" s="48"/>
    </row>
    <row r="43" spans="1:19" s="17" customFormat="1" ht="15.95" hidden="1" customHeight="1">
      <c r="A43" s="15"/>
      <c r="C43" s="29"/>
      <c r="D43" s="425">
        <f>N36</f>
        <v>531</v>
      </c>
      <c r="E43" s="425"/>
      <c r="F43" s="425"/>
      <c r="G43" s="357" t="s">
        <v>38</v>
      </c>
      <c r="H43" s="31">
        <f>N41</f>
        <v>219</v>
      </c>
      <c r="I43" s="24" t="s">
        <v>9</v>
      </c>
      <c r="J43" s="426">
        <f>D43-H43</f>
        <v>312</v>
      </c>
      <c r="K43" s="426"/>
      <c r="L43" s="32" t="s">
        <v>39</v>
      </c>
      <c r="M43" s="357"/>
      <c r="N43" s="51"/>
      <c r="O43" s="362"/>
      <c r="P43" s="60"/>
      <c r="Q43" s="52"/>
      <c r="S43" s="29"/>
    </row>
    <row r="44" spans="1:19" ht="15.95" customHeight="1">
      <c r="A44" s="1"/>
      <c r="B44" s="113"/>
      <c r="C44" s="471">
        <v>395</v>
      </c>
      <c r="D44" s="472"/>
      <c r="E44" s="471"/>
      <c r="F44" s="7" t="s">
        <v>11</v>
      </c>
      <c r="G44" s="8" t="s">
        <v>12</v>
      </c>
      <c r="H44" s="97">
        <v>8694.9500000000007</v>
      </c>
      <c r="I44" s="97"/>
      <c r="J44" s="97"/>
      <c r="K44" s="97"/>
      <c r="L44" s="421" t="s">
        <v>13</v>
      </c>
      <c r="M44" s="421"/>
      <c r="O44" s="9" t="s">
        <v>14</v>
      </c>
      <c r="P44" s="232">
        <f>ROUND(C44*H44/100,0)</f>
        <v>34345</v>
      </c>
      <c r="S44" s="122"/>
    </row>
    <row r="45" spans="1:19" s="17" customFormat="1" ht="15.95" customHeight="1">
      <c r="A45" s="85" t="s">
        <v>163</v>
      </c>
      <c r="B45" s="455" t="s">
        <v>89</v>
      </c>
      <c r="C45" s="455"/>
      <c r="D45" s="455"/>
      <c r="E45" s="455"/>
      <c r="F45" s="455"/>
      <c r="G45" s="455"/>
      <c r="H45" s="455"/>
      <c r="I45" s="455"/>
      <c r="J45" s="455"/>
      <c r="K45" s="455"/>
      <c r="L45" s="455"/>
      <c r="M45" s="455"/>
      <c r="N45" s="455"/>
      <c r="O45" s="51"/>
      <c r="P45" s="233"/>
    </row>
    <row r="46" spans="1:19" s="17" customFormat="1" ht="15.95" hidden="1" customHeight="1">
      <c r="A46" s="15"/>
      <c r="B46" s="17" t="s">
        <v>263</v>
      </c>
      <c r="C46" s="48"/>
      <c r="D46" s="164">
        <v>1</v>
      </c>
      <c r="E46" s="48" t="s">
        <v>8</v>
      </c>
      <c r="F46" s="164">
        <v>3</v>
      </c>
      <c r="G46" s="164" t="s">
        <v>8</v>
      </c>
      <c r="H46" s="27">
        <v>42.63</v>
      </c>
      <c r="I46" s="164" t="s">
        <v>8</v>
      </c>
      <c r="J46" s="165">
        <v>1.1299999999999999</v>
      </c>
      <c r="K46" s="164" t="s">
        <v>8</v>
      </c>
      <c r="L46" s="165">
        <v>3.25</v>
      </c>
      <c r="M46" s="17" t="s">
        <v>9</v>
      </c>
      <c r="N46" s="30">
        <f t="shared" ref="N46" si="8">ROUND(D46*F46*H46*J46*L46,0)</f>
        <v>470</v>
      </c>
      <c r="P46" s="201"/>
      <c r="S46" s="48"/>
    </row>
    <row r="47" spans="1:19" s="17" customFormat="1" ht="15.95" hidden="1" customHeight="1">
      <c r="A47" s="15"/>
      <c r="B47" s="17" t="s">
        <v>264</v>
      </c>
      <c r="C47" s="48"/>
      <c r="D47" s="164">
        <v>1</v>
      </c>
      <c r="E47" s="48" t="s">
        <v>8</v>
      </c>
      <c r="F47" s="164">
        <v>3</v>
      </c>
      <c r="G47" s="164" t="s">
        <v>8</v>
      </c>
      <c r="H47" s="27">
        <v>13.63</v>
      </c>
      <c r="I47" s="164" t="s">
        <v>8</v>
      </c>
      <c r="J47" s="355">
        <v>1.1299999999999999</v>
      </c>
      <c r="K47" s="164" t="s">
        <v>8</v>
      </c>
      <c r="L47" s="355">
        <v>3.25</v>
      </c>
      <c r="M47" s="17" t="s">
        <v>9</v>
      </c>
      <c r="N47" s="30">
        <f t="shared" ref="N47" si="9">ROUND(D47*F47*H47*J47*L47,0)</f>
        <v>150</v>
      </c>
      <c r="P47" s="201"/>
      <c r="S47" s="48"/>
    </row>
    <row r="48" spans="1:19" s="17" customFormat="1" ht="15.95" hidden="1" customHeight="1">
      <c r="A48" s="15"/>
      <c r="B48" s="17" t="s">
        <v>291</v>
      </c>
      <c r="C48" s="48"/>
      <c r="D48" s="221">
        <v>1</v>
      </c>
      <c r="E48" s="48" t="s">
        <v>8</v>
      </c>
      <c r="F48" s="221">
        <v>3</v>
      </c>
      <c r="G48" s="221" t="s">
        <v>8</v>
      </c>
      <c r="H48" s="27">
        <v>6.63</v>
      </c>
      <c r="I48" s="221" t="s">
        <v>8</v>
      </c>
      <c r="J48" s="277">
        <v>1.1299999999999999</v>
      </c>
      <c r="K48" s="221" t="s">
        <v>8</v>
      </c>
      <c r="L48" s="222">
        <v>3.25</v>
      </c>
      <c r="M48" s="17" t="s">
        <v>9</v>
      </c>
      <c r="N48" s="30">
        <f t="shared" ref="N48:N53" si="10">ROUND(D48*F48*H48*J48*L48,0)</f>
        <v>73</v>
      </c>
      <c r="P48" s="201"/>
      <c r="S48" s="48"/>
    </row>
    <row r="49" spans="1:19" s="17" customFormat="1" ht="15.95" hidden="1" customHeight="1">
      <c r="A49" s="15"/>
      <c r="B49" s="17" t="s">
        <v>260</v>
      </c>
      <c r="C49" s="48"/>
      <c r="D49" s="354">
        <v>1</v>
      </c>
      <c r="E49" s="48" t="s">
        <v>8</v>
      </c>
      <c r="F49" s="354">
        <v>1</v>
      </c>
      <c r="G49" s="354" t="s">
        <v>8</v>
      </c>
      <c r="H49" s="27">
        <v>9.25</v>
      </c>
      <c r="I49" s="354" t="s">
        <v>8</v>
      </c>
      <c r="J49" s="355">
        <v>6</v>
      </c>
      <c r="K49" s="354" t="s">
        <v>8</v>
      </c>
      <c r="L49" s="355">
        <v>0.5</v>
      </c>
      <c r="M49" s="17" t="s">
        <v>9</v>
      </c>
      <c r="N49" s="30">
        <f t="shared" ref="N49:N52" si="11">ROUND(D49*F49*H49*J49*L49,0)</f>
        <v>28</v>
      </c>
      <c r="P49" s="201"/>
      <c r="S49" s="48"/>
    </row>
    <row r="50" spans="1:19" s="17" customFormat="1" ht="15.95" hidden="1" customHeight="1">
      <c r="A50" s="15"/>
      <c r="B50" s="17" t="s">
        <v>260</v>
      </c>
      <c r="C50" s="48"/>
      <c r="D50" s="354">
        <v>1</v>
      </c>
      <c r="E50" s="48" t="s">
        <v>8</v>
      </c>
      <c r="F50" s="354">
        <v>1</v>
      </c>
      <c r="G50" s="354" t="s">
        <v>8</v>
      </c>
      <c r="H50" s="27">
        <v>9.25</v>
      </c>
      <c r="I50" s="354" t="s">
        <v>8</v>
      </c>
      <c r="J50" s="355">
        <v>5</v>
      </c>
      <c r="K50" s="354" t="s">
        <v>8</v>
      </c>
      <c r="L50" s="355">
        <v>0.5</v>
      </c>
      <c r="M50" s="17" t="s">
        <v>9</v>
      </c>
      <c r="N50" s="30">
        <f t="shared" si="11"/>
        <v>23</v>
      </c>
      <c r="P50" s="201"/>
      <c r="S50" s="48"/>
    </row>
    <row r="51" spans="1:19" s="17" customFormat="1" ht="15.95" hidden="1" customHeight="1">
      <c r="A51" s="15"/>
      <c r="B51" s="17" t="s">
        <v>260</v>
      </c>
      <c r="C51" s="48"/>
      <c r="D51" s="354">
        <v>1</v>
      </c>
      <c r="E51" s="48" t="s">
        <v>8</v>
      </c>
      <c r="F51" s="354">
        <v>1</v>
      </c>
      <c r="G51" s="354" t="s">
        <v>8</v>
      </c>
      <c r="H51" s="27">
        <v>9.25</v>
      </c>
      <c r="I51" s="354" t="s">
        <v>8</v>
      </c>
      <c r="J51" s="355">
        <v>4</v>
      </c>
      <c r="K51" s="354" t="s">
        <v>8</v>
      </c>
      <c r="L51" s="355">
        <v>0.5</v>
      </c>
      <c r="M51" s="17" t="s">
        <v>9</v>
      </c>
      <c r="N51" s="30">
        <f t="shared" si="11"/>
        <v>19</v>
      </c>
      <c r="P51" s="201"/>
      <c r="S51" s="48"/>
    </row>
    <row r="52" spans="1:19" s="17" customFormat="1" ht="15.95" hidden="1" customHeight="1">
      <c r="A52" s="15"/>
      <c r="B52" s="17" t="s">
        <v>260</v>
      </c>
      <c r="C52" s="48"/>
      <c r="D52" s="354">
        <v>1</v>
      </c>
      <c r="E52" s="48" t="s">
        <v>8</v>
      </c>
      <c r="F52" s="354">
        <v>1</v>
      </c>
      <c r="G52" s="354" t="s">
        <v>8</v>
      </c>
      <c r="H52" s="27">
        <v>9.25</v>
      </c>
      <c r="I52" s="354" t="s">
        <v>8</v>
      </c>
      <c r="J52" s="355">
        <v>3</v>
      </c>
      <c r="K52" s="354" t="s">
        <v>8</v>
      </c>
      <c r="L52" s="355">
        <v>0.5</v>
      </c>
      <c r="M52" s="17" t="s">
        <v>9</v>
      </c>
      <c r="N52" s="30">
        <f t="shared" si="11"/>
        <v>14</v>
      </c>
      <c r="P52" s="201"/>
      <c r="S52" s="48"/>
    </row>
    <row r="53" spans="1:19" s="17" customFormat="1" ht="15.95" hidden="1" customHeight="1">
      <c r="A53" s="15"/>
      <c r="B53" s="17" t="s">
        <v>260</v>
      </c>
      <c r="C53" s="48"/>
      <c r="D53" s="221">
        <v>1</v>
      </c>
      <c r="E53" s="48" t="s">
        <v>8</v>
      </c>
      <c r="F53" s="221">
        <v>1</v>
      </c>
      <c r="G53" s="221" t="s">
        <v>8</v>
      </c>
      <c r="H53" s="27">
        <v>9.25</v>
      </c>
      <c r="I53" s="221" t="s">
        <v>8</v>
      </c>
      <c r="J53" s="222">
        <v>2</v>
      </c>
      <c r="K53" s="221" t="s">
        <v>8</v>
      </c>
      <c r="L53" s="222">
        <v>0.5</v>
      </c>
      <c r="M53" s="17" t="s">
        <v>9</v>
      </c>
      <c r="N53" s="30">
        <f t="shared" si="10"/>
        <v>9</v>
      </c>
      <c r="P53" s="201"/>
      <c r="S53" s="48"/>
    </row>
    <row r="54" spans="1:19" ht="15.95" hidden="1" customHeight="1">
      <c r="A54" s="1"/>
      <c r="B54" s="359"/>
      <c r="C54" s="3"/>
      <c r="D54" s="359"/>
      <c r="E54" s="356"/>
      <c r="F54" s="359"/>
      <c r="G54" s="352"/>
      <c r="H54" s="68"/>
      <c r="I54" s="353"/>
      <c r="J54" s="360"/>
      <c r="K54" s="352"/>
      <c r="L54" s="12" t="s">
        <v>10</v>
      </c>
      <c r="M54" s="3" t="s">
        <v>9</v>
      </c>
      <c r="N54" s="18">
        <f>SUM(N46:N53)</f>
        <v>786</v>
      </c>
      <c r="O54" s="356"/>
      <c r="P54" s="80"/>
      <c r="Q54" s="45"/>
      <c r="S54" s="3"/>
    </row>
    <row r="55" spans="1:19" ht="15.95" hidden="1" customHeight="1">
      <c r="A55" s="1"/>
      <c r="B55" s="71" t="s">
        <v>29</v>
      </c>
      <c r="C55" s="363"/>
      <c r="D55" s="359"/>
      <c r="E55" s="356"/>
      <c r="F55" s="359"/>
      <c r="G55" s="352"/>
      <c r="H55" s="78"/>
      <c r="I55" s="353"/>
      <c r="J55" s="360"/>
      <c r="K55" s="352"/>
      <c r="L55" s="360"/>
      <c r="M55" s="45"/>
      <c r="N55" s="45"/>
      <c r="O55" s="356"/>
      <c r="P55" s="356"/>
      <c r="Q55" s="45"/>
      <c r="S55" s="363"/>
    </row>
    <row r="56" spans="1:19" s="17" customFormat="1" ht="15.95" hidden="1" customHeight="1">
      <c r="A56" s="15"/>
      <c r="B56" s="17" t="s">
        <v>292</v>
      </c>
      <c r="C56" s="48"/>
      <c r="D56" s="354">
        <v>1</v>
      </c>
      <c r="E56" s="48" t="s">
        <v>8</v>
      </c>
      <c r="F56" s="354">
        <v>10</v>
      </c>
      <c r="G56" s="354" t="s">
        <v>8</v>
      </c>
      <c r="H56" s="27">
        <v>1.75</v>
      </c>
      <c r="I56" s="354" t="s">
        <v>8</v>
      </c>
      <c r="J56" s="355">
        <v>1.1299999999999999</v>
      </c>
      <c r="K56" s="354" t="s">
        <v>8</v>
      </c>
      <c r="L56" s="355">
        <v>3.25</v>
      </c>
      <c r="M56" s="17" t="s">
        <v>9</v>
      </c>
      <c r="N56" s="30">
        <f t="shared" ref="N56" si="12">ROUND(D56*F56*H56*J56*L56,0)</f>
        <v>64</v>
      </c>
      <c r="P56" s="201"/>
      <c r="S56" s="48"/>
    </row>
    <row r="57" spans="1:19" s="17" customFormat="1" ht="15.95" hidden="1" customHeight="1">
      <c r="A57" s="15"/>
      <c r="B57" s="17" t="s">
        <v>293</v>
      </c>
      <c r="C57" s="48"/>
      <c r="D57" s="354">
        <v>1</v>
      </c>
      <c r="E57" s="48" t="s">
        <v>8</v>
      </c>
      <c r="F57" s="354">
        <v>6</v>
      </c>
      <c r="G57" s="354" t="s">
        <v>8</v>
      </c>
      <c r="H57" s="27">
        <v>1.1299999999999999</v>
      </c>
      <c r="I57" s="354" t="s">
        <v>8</v>
      </c>
      <c r="J57" s="355">
        <v>1.125</v>
      </c>
      <c r="K57" s="354" t="s">
        <v>8</v>
      </c>
      <c r="L57" s="355">
        <v>3.25</v>
      </c>
      <c r="M57" s="17" t="s">
        <v>9</v>
      </c>
      <c r="N57" s="30">
        <f t="shared" ref="N57" si="13">ROUND(D57*F57*H57*J57*L57,0)</f>
        <v>25</v>
      </c>
      <c r="P57" s="201"/>
      <c r="S57" s="48"/>
    </row>
    <row r="58" spans="1:19" ht="15.95" hidden="1" customHeight="1">
      <c r="A58" s="1"/>
      <c r="B58" s="359"/>
      <c r="C58" s="3"/>
      <c r="D58" s="359"/>
      <c r="E58" s="356"/>
      <c r="F58" s="359"/>
      <c r="G58" s="352"/>
      <c r="H58" s="68"/>
      <c r="I58" s="353"/>
      <c r="J58" s="360"/>
      <c r="K58" s="352"/>
      <c r="L58" s="12" t="s">
        <v>10</v>
      </c>
      <c r="M58" s="3" t="s">
        <v>9</v>
      </c>
      <c r="N58" s="18">
        <f>SUM(N57:N57)</f>
        <v>25</v>
      </c>
      <c r="O58" s="356"/>
      <c r="P58" s="80"/>
      <c r="Q58" s="45"/>
      <c r="S58" s="3"/>
    </row>
    <row r="59" spans="1:19" s="17" customFormat="1" ht="15.95" hidden="1" customHeight="1">
      <c r="A59" s="15"/>
      <c r="B59" s="29" t="s">
        <v>37</v>
      </c>
      <c r="C59" s="48"/>
      <c r="D59" s="354"/>
      <c r="E59" s="362"/>
      <c r="F59" s="354"/>
      <c r="G59" s="357"/>
      <c r="H59" s="27"/>
      <c r="I59" s="358"/>
      <c r="J59" s="355"/>
      <c r="K59" s="358"/>
      <c r="L59" s="357"/>
      <c r="M59" s="357"/>
      <c r="N59" s="52"/>
      <c r="O59" s="50"/>
      <c r="P59" s="60"/>
      <c r="Q59" s="52"/>
      <c r="S59" s="48"/>
    </row>
    <row r="60" spans="1:19" s="17" customFormat="1" ht="15.95" hidden="1" customHeight="1">
      <c r="A60" s="15"/>
      <c r="C60" s="29"/>
      <c r="D60" s="425">
        <f>N54</f>
        <v>786</v>
      </c>
      <c r="E60" s="425"/>
      <c r="F60" s="425"/>
      <c r="G60" s="357" t="s">
        <v>38</v>
      </c>
      <c r="H60" s="31">
        <f>N58</f>
        <v>25</v>
      </c>
      <c r="I60" s="24" t="s">
        <v>9</v>
      </c>
      <c r="J60" s="426">
        <f>D60-H60</f>
        <v>761</v>
      </c>
      <c r="K60" s="426"/>
      <c r="L60" s="32" t="s">
        <v>39</v>
      </c>
      <c r="M60" s="357"/>
      <c r="N60" s="51"/>
      <c r="O60" s="362"/>
      <c r="P60" s="60"/>
      <c r="Q60" s="52"/>
      <c r="S60" s="29"/>
    </row>
    <row r="61" spans="1:19" s="17" customFormat="1" ht="15.95" customHeight="1">
      <c r="A61" s="15"/>
      <c r="C61" s="446">
        <v>737</v>
      </c>
      <c r="D61" s="447"/>
      <c r="E61" s="446"/>
      <c r="F61" s="99" t="s">
        <v>11</v>
      </c>
      <c r="G61" s="93" t="s">
        <v>12</v>
      </c>
      <c r="H61" s="441">
        <v>11948.36</v>
      </c>
      <c r="I61" s="441"/>
      <c r="J61" s="24"/>
      <c r="K61" s="94"/>
      <c r="L61" s="93" t="s">
        <v>87</v>
      </c>
      <c r="M61" s="93"/>
      <c r="N61" s="25"/>
      <c r="O61" s="103" t="s">
        <v>14</v>
      </c>
      <c r="P61" s="233">
        <f>ROUND(C61*H61/100,0)</f>
        <v>88059</v>
      </c>
      <c r="S61" s="121"/>
    </row>
    <row r="62" spans="1:19" ht="88.5" customHeight="1">
      <c r="A62" s="87" t="s">
        <v>52</v>
      </c>
      <c r="B62" s="455" t="s">
        <v>57</v>
      </c>
      <c r="C62" s="455"/>
      <c r="D62" s="455"/>
      <c r="E62" s="455"/>
      <c r="F62" s="455"/>
      <c r="G62" s="455"/>
      <c r="H62" s="455"/>
      <c r="I62" s="455"/>
      <c r="J62" s="455"/>
      <c r="K62" s="455"/>
      <c r="L62" s="455"/>
      <c r="M62" s="455"/>
      <c r="N62" s="455"/>
      <c r="O62" s="139"/>
      <c r="P62" s="237"/>
      <c r="S62" s="3"/>
    </row>
    <row r="63" spans="1:19" ht="19.5" hidden="1" customHeight="1">
      <c r="A63" s="87"/>
      <c r="B63" s="371" t="s">
        <v>315</v>
      </c>
      <c r="C63" s="361"/>
      <c r="D63" s="361"/>
      <c r="E63" s="361"/>
      <c r="F63" s="361"/>
      <c r="G63" s="361"/>
      <c r="H63" s="361"/>
      <c r="I63" s="361"/>
      <c r="J63" s="361"/>
      <c r="K63" s="361"/>
      <c r="L63" s="361"/>
      <c r="M63" s="361"/>
      <c r="N63" s="361"/>
      <c r="O63" s="139"/>
      <c r="P63" s="237"/>
      <c r="S63" s="3"/>
    </row>
    <row r="64" spans="1:19" s="17" customFormat="1" ht="15.95" hidden="1" customHeight="1">
      <c r="A64" s="15"/>
      <c r="B64" s="17" t="s">
        <v>295</v>
      </c>
      <c r="C64" s="48"/>
      <c r="D64" s="205">
        <v>1</v>
      </c>
      <c r="E64" s="48" t="s">
        <v>8</v>
      </c>
      <c r="F64" s="205">
        <v>10</v>
      </c>
      <c r="G64" s="205" t="s">
        <v>8</v>
      </c>
      <c r="H64" s="27">
        <v>6</v>
      </c>
      <c r="I64" s="205" t="s">
        <v>8</v>
      </c>
      <c r="J64" s="206">
        <v>5</v>
      </c>
      <c r="K64" s="205" t="s">
        <v>8</v>
      </c>
      <c r="L64" s="206">
        <v>1.25</v>
      </c>
      <c r="M64" s="17" t="s">
        <v>9</v>
      </c>
      <c r="N64" s="30">
        <f t="shared" ref="N64:N85" si="14">ROUND(D64*F64*H64*J64*L64,0)</f>
        <v>375</v>
      </c>
      <c r="P64" s="201"/>
      <c r="S64" s="48"/>
    </row>
    <row r="65" spans="1:19" s="17" customFormat="1" ht="15.95" hidden="1" customHeight="1">
      <c r="A65" s="15"/>
      <c r="B65" s="17" t="s">
        <v>296</v>
      </c>
      <c r="C65" s="48"/>
      <c r="D65" s="205">
        <v>1</v>
      </c>
      <c r="E65" s="48" t="s">
        <v>8</v>
      </c>
      <c r="F65" s="205">
        <v>5</v>
      </c>
      <c r="G65" s="205" t="s">
        <v>8</v>
      </c>
      <c r="H65" s="27">
        <v>7</v>
      </c>
      <c r="I65" s="205" t="s">
        <v>8</v>
      </c>
      <c r="J65" s="206">
        <v>6</v>
      </c>
      <c r="K65" s="205" t="s">
        <v>8</v>
      </c>
      <c r="L65" s="206">
        <v>1.5</v>
      </c>
      <c r="M65" s="17" t="s">
        <v>9</v>
      </c>
      <c r="N65" s="30">
        <f t="shared" si="14"/>
        <v>315</v>
      </c>
      <c r="P65" s="201"/>
      <c r="S65" s="48"/>
    </row>
    <row r="66" spans="1:19" s="17" customFormat="1" ht="15.95" hidden="1" customHeight="1">
      <c r="A66" s="15"/>
      <c r="B66" s="17" t="s">
        <v>297</v>
      </c>
      <c r="C66" s="48"/>
      <c r="D66" s="294">
        <v>1</v>
      </c>
      <c r="E66" s="48" t="s">
        <v>8</v>
      </c>
      <c r="F66" s="294">
        <v>4</v>
      </c>
      <c r="G66" s="294" t="s">
        <v>8</v>
      </c>
      <c r="H66" s="27">
        <v>8</v>
      </c>
      <c r="I66" s="294" t="s">
        <v>8</v>
      </c>
      <c r="J66" s="295">
        <v>7</v>
      </c>
      <c r="K66" s="294" t="s">
        <v>8</v>
      </c>
      <c r="L66" s="295">
        <v>1.5</v>
      </c>
      <c r="M66" s="17" t="s">
        <v>9</v>
      </c>
      <c r="N66" s="30">
        <f t="shared" si="14"/>
        <v>336</v>
      </c>
      <c r="P66" s="201"/>
      <c r="S66" s="48"/>
    </row>
    <row r="67" spans="1:19" s="17" customFormat="1" ht="15.95" hidden="1" customHeight="1">
      <c r="A67" s="15"/>
      <c r="B67" s="17" t="s">
        <v>298</v>
      </c>
      <c r="C67" s="48"/>
      <c r="D67" s="294">
        <v>1</v>
      </c>
      <c r="E67" s="48" t="s">
        <v>8</v>
      </c>
      <c r="F67" s="294">
        <v>3</v>
      </c>
      <c r="G67" s="294" t="s">
        <v>8</v>
      </c>
      <c r="H67" s="27">
        <v>1.75</v>
      </c>
      <c r="I67" s="294" t="s">
        <v>8</v>
      </c>
      <c r="J67" s="295">
        <v>1.1299999999999999</v>
      </c>
      <c r="K67" s="294" t="s">
        <v>8</v>
      </c>
      <c r="L67" s="295">
        <v>3.5</v>
      </c>
      <c r="M67" s="17" t="s">
        <v>9</v>
      </c>
      <c r="N67" s="30">
        <f t="shared" ref="N67" si="15">ROUND(D67*F67*H67*J67*L67,0)</f>
        <v>21</v>
      </c>
      <c r="P67" s="201"/>
      <c r="S67" s="48"/>
    </row>
    <row r="68" spans="1:19" s="17" customFormat="1" ht="15.95" hidden="1" customHeight="1">
      <c r="A68" s="15"/>
      <c r="B68" s="17" t="s">
        <v>298</v>
      </c>
      <c r="C68" s="48"/>
      <c r="D68" s="223">
        <v>1</v>
      </c>
      <c r="E68" s="48" t="s">
        <v>8</v>
      </c>
      <c r="F68" s="223">
        <v>9</v>
      </c>
      <c r="G68" s="223" t="s">
        <v>8</v>
      </c>
      <c r="H68" s="27">
        <v>1.75</v>
      </c>
      <c r="I68" s="223" t="s">
        <v>8</v>
      </c>
      <c r="J68" s="366">
        <v>1.1299999999999999</v>
      </c>
      <c r="K68" s="223" t="s">
        <v>8</v>
      </c>
      <c r="L68" s="224">
        <v>3.25</v>
      </c>
      <c r="M68" s="17" t="s">
        <v>9</v>
      </c>
      <c r="N68" s="30">
        <f t="shared" si="14"/>
        <v>58</v>
      </c>
      <c r="P68" s="201"/>
      <c r="S68" s="48"/>
    </row>
    <row r="69" spans="1:19" s="17" customFormat="1" ht="15.95" hidden="1" customHeight="1">
      <c r="A69" s="15"/>
      <c r="B69" s="17" t="s">
        <v>20</v>
      </c>
      <c r="C69" s="48"/>
      <c r="D69" s="365">
        <v>1</v>
      </c>
      <c r="E69" s="48" t="s">
        <v>8</v>
      </c>
      <c r="F69" s="365">
        <v>7</v>
      </c>
      <c r="G69" s="365" t="s">
        <v>8</v>
      </c>
      <c r="H69" s="27">
        <v>1.1299999999999999</v>
      </c>
      <c r="I69" s="365" t="s">
        <v>8</v>
      </c>
      <c r="J69" s="366">
        <v>1.1299999999999999</v>
      </c>
      <c r="K69" s="365" t="s">
        <v>8</v>
      </c>
      <c r="L69" s="366">
        <v>3.5</v>
      </c>
      <c r="M69" s="17" t="s">
        <v>9</v>
      </c>
      <c r="N69" s="30">
        <f t="shared" ref="N69" si="16">ROUND(D69*F69*H69*J69*L69,0)</f>
        <v>31</v>
      </c>
      <c r="P69" s="201"/>
      <c r="S69" s="48"/>
    </row>
    <row r="70" spans="1:19" s="17" customFormat="1" ht="15.95" hidden="1" customHeight="1">
      <c r="A70" s="15"/>
      <c r="B70" s="17" t="s">
        <v>299</v>
      </c>
      <c r="C70" s="48"/>
      <c r="D70" s="223">
        <v>1</v>
      </c>
      <c r="E70" s="48" t="s">
        <v>8</v>
      </c>
      <c r="F70" s="223">
        <v>3</v>
      </c>
      <c r="G70" s="223" t="s">
        <v>8</v>
      </c>
      <c r="H70" s="27">
        <v>42.63</v>
      </c>
      <c r="I70" s="223" t="s">
        <v>8</v>
      </c>
      <c r="J70" s="366">
        <v>1.1299999999999999</v>
      </c>
      <c r="K70" s="223" t="s">
        <v>8</v>
      </c>
      <c r="L70" s="295">
        <v>1.5</v>
      </c>
      <c r="M70" s="17" t="s">
        <v>9</v>
      </c>
      <c r="N70" s="30">
        <f t="shared" si="14"/>
        <v>217</v>
      </c>
      <c r="P70" s="201"/>
      <c r="S70" s="48"/>
    </row>
    <row r="71" spans="1:19" s="17" customFormat="1" ht="15.95" hidden="1" customHeight="1">
      <c r="A71" s="15"/>
      <c r="B71" s="17" t="s">
        <v>300</v>
      </c>
      <c r="C71" s="48"/>
      <c r="D71" s="283">
        <v>1</v>
      </c>
      <c r="E71" s="48" t="s">
        <v>8</v>
      </c>
      <c r="F71" s="283">
        <v>3</v>
      </c>
      <c r="G71" s="283" t="s">
        <v>8</v>
      </c>
      <c r="H71" s="27">
        <v>13.63</v>
      </c>
      <c r="I71" s="283" t="s">
        <v>8</v>
      </c>
      <c r="J71" s="366">
        <v>1.1299999999999999</v>
      </c>
      <c r="K71" s="283" t="s">
        <v>8</v>
      </c>
      <c r="L71" s="366">
        <v>1.5</v>
      </c>
      <c r="M71" s="17" t="s">
        <v>9</v>
      </c>
      <c r="N71" s="30">
        <f t="shared" si="14"/>
        <v>69</v>
      </c>
      <c r="P71" s="201"/>
      <c r="S71" s="48"/>
    </row>
    <row r="72" spans="1:19" s="17" customFormat="1" ht="15.95" hidden="1" customHeight="1">
      <c r="A72" s="15"/>
      <c r="B72" s="310" t="s">
        <v>301</v>
      </c>
      <c r="C72" s="48"/>
      <c r="D72" s="283">
        <v>1</v>
      </c>
      <c r="E72" s="48" t="s">
        <v>8</v>
      </c>
      <c r="F72" s="283">
        <v>3</v>
      </c>
      <c r="G72" s="283" t="s">
        <v>8</v>
      </c>
      <c r="H72" s="27">
        <v>6.625</v>
      </c>
      <c r="I72" s="283" t="s">
        <v>8</v>
      </c>
      <c r="J72" s="366">
        <v>1.125</v>
      </c>
      <c r="K72" s="283" t="s">
        <v>8</v>
      </c>
      <c r="L72" s="366">
        <v>1.5</v>
      </c>
      <c r="M72" s="17" t="s">
        <v>9</v>
      </c>
      <c r="N72" s="30">
        <f t="shared" si="14"/>
        <v>34</v>
      </c>
      <c r="P72" s="201"/>
      <c r="S72" s="48"/>
    </row>
    <row r="73" spans="1:19" s="17" customFormat="1" ht="15.95" hidden="1" customHeight="1">
      <c r="A73" s="15"/>
      <c r="B73" s="310"/>
      <c r="C73" s="48"/>
      <c r="D73" s="365"/>
      <c r="E73" s="48"/>
      <c r="F73" s="365"/>
      <c r="G73" s="365"/>
      <c r="H73" s="27"/>
      <c r="I73" s="365"/>
      <c r="J73" s="366"/>
      <c r="K73" s="365"/>
      <c r="L73" s="12" t="s">
        <v>203</v>
      </c>
      <c r="N73" s="58">
        <f>SUM(N64:N72)</f>
        <v>1456</v>
      </c>
      <c r="P73" s="201"/>
      <c r="S73" s="48"/>
    </row>
    <row r="74" spans="1:19" s="17" customFormat="1" ht="15.95" hidden="1" customHeight="1">
      <c r="A74" s="15"/>
      <c r="B74" s="17" t="s">
        <v>302</v>
      </c>
      <c r="C74" s="48"/>
      <c r="D74" s="294">
        <v>1</v>
      </c>
      <c r="E74" s="48" t="s">
        <v>8</v>
      </c>
      <c r="F74" s="294">
        <v>8</v>
      </c>
      <c r="G74" s="294" t="s">
        <v>8</v>
      </c>
      <c r="H74" s="27">
        <v>5.5</v>
      </c>
      <c r="I74" s="294" t="s">
        <v>8</v>
      </c>
      <c r="J74" s="295">
        <v>0.75</v>
      </c>
      <c r="K74" s="294" t="s">
        <v>8</v>
      </c>
      <c r="L74" s="295">
        <v>0.75</v>
      </c>
      <c r="M74" s="17" t="s">
        <v>9</v>
      </c>
      <c r="N74" s="30">
        <f t="shared" ref="N74:N84" si="17">ROUND(D74*F74*H74*J74*L74,0)</f>
        <v>25</v>
      </c>
      <c r="P74" s="201"/>
      <c r="S74" s="48"/>
    </row>
    <row r="75" spans="1:19" s="17" customFormat="1" ht="15.95" hidden="1" customHeight="1">
      <c r="A75" s="15"/>
      <c r="B75" s="17" t="s">
        <v>303</v>
      </c>
      <c r="C75" s="48"/>
      <c r="D75" s="294">
        <v>1</v>
      </c>
      <c r="E75" s="48" t="s">
        <v>8</v>
      </c>
      <c r="F75" s="294">
        <v>4</v>
      </c>
      <c r="G75" s="294" t="s">
        <v>8</v>
      </c>
      <c r="H75" s="27">
        <v>4.5</v>
      </c>
      <c r="I75" s="294" t="s">
        <v>8</v>
      </c>
      <c r="J75" s="295">
        <v>1.5</v>
      </c>
      <c r="K75" s="294" t="s">
        <v>8</v>
      </c>
      <c r="L75" s="295">
        <v>0.25</v>
      </c>
      <c r="M75" s="17" t="s">
        <v>9</v>
      </c>
      <c r="N75" s="30">
        <f t="shared" si="17"/>
        <v>7</v>
      </c>
      <c r="P75" s="201"/>
      <c r="S75" s="48"/>
    </row>
    <row r="76" spans="1:19" s="17" customFormat="1" ht="15.95" hidden="1" customHeight="1">
      <c r="A76" s="15"/>
      <c r="B76" s="17" t="s">
        <v>304</v>
      </c>
      <c r="C76" s="48"/>
      <c r="D76" s="294">
        <v>1</v>
      </c>
      <c r="E76" s="48" t="s">
        <v>8</v>
      </c>
      <c r="F76" s="294">
        <v>10</v>
      </c>
      <c r="G76" s="294" t="s">
        <v>8</v>
      </c>
      <c r="H76" s="27">
        <v>1.5</v>
      </c>
      <c r="I76" s="294" t="s">
        <v>8</v>
      </c>
      <c r="J76" s="295">
        <v>0.75</v>
      </c>
      <c r="K76" s="294" t="s">
        <v>8</v>
      </c>
      <c r="L76" s="295">
        <v>10</v>
      </c>
      <c r="M76" s="17" t="s">
        <v>9</v>
      </c>
      <c r="N76" s="30">
        <f t="shared" si="17"/>
        <v>113</v>
      </c>
      <c r="P76" s="201"/>
      <c r="S76" s="48"/>
    </row>
    <row r="77" spans="1:19" s="17" customFormat="1" ht="15.95" hidden="1" customHeight="1">
      <c r="A77" s="15"/>
      <c r="B77" s="17" t="s">
        <v>305</v>
      </c>
      <c r="C77" s="48"/>
      <c r="D77" s="365">
        <v>1</v>
      </c>
      <c r="E77" s="48" t="s">
        <v>8</v>
      </c>
      <c r="F77" s="365">
        <v>6</v>
      </c>
      <c r="G77" s="365" t="s">
        <v>8</v>
      </c>
      <c r="H77" s="27">
        <v>1</v>
      </c>
      <c r="I77" s="365" t="s">
        <v>8</v>
      </c>
      <c r="J77" s="366">
        <v>1</v>
      </c>
      <c r="K77" s="365" t="s">
        <v>8</v>
      </c>
      <c r="L77" s="366">
        <v>10</v>
      </c>
      <c r="M77" s="17" t="s">
        <v>9</v>
      </c>
      <c r="N77" s="30">
        <f t="shared" si="17"/>
        <v>60</v>
      </c>
      <c r="P77" s="201"/>
      <c r="S77" s="48"/>
    </row>
    <row r="78" spans="1:19" s="17" customFormat="1" ht="15.95" hidden="1" customHeight="1">
      <c r="A78" s="15"/>
      <c r="B78" s="17" t="s">
        <v>306</v>
      </c>
      <c r="C78" s="48"/>
      <c r="D78" s="365">
        <v>1</v>
      </c>
      <c r="E78" s="48" t="s">
        <v>8</v>
      </c>
      <c r="F78" s="365">
        <v>1</v>
      </c>
      <c r="G78" s="365" t="s">
        <v>8</v>
      </c>
      <c r="H78" s="27">
        <v>42.25</v>
      </c>
      <c r="I78" s="365" t="s">
        <v>8</v>
      </c>
      <c r="J78" s="366">
        <v>0.75</v>
      </c>
      <c r="K78" s="365" t="s">
        <v>8</v>
      </c>
      <c r="L78" s="366">
        <v>1</v>
      </c>
      <c r="M78" s="17" t="s">
        <v>9</v>
      </c>
      <c r="N78" s="30">
        <f t="shared" si="17"/>
        <v>32</v>
      </c>
      <c r="P78" s="201"/>
      <c r="S78" s="48"/>
    </row>
    <row r="79" spans="1:19" s="17" customFormat="1" ht="15.95" hidden="1" customHeight="1">
      <c r="A79" s="15"/>
      <c r="B79" s="17" t="s">
        <v>307</v>
      </c>
      <c r="C79" s="48"/>
      <c r="D79" s="365">
        <v>1</v>
      </c>
      <c r="E79" s="48" t="s">
        <v>8</v>
      </c>
      <c r="F79" s="365">
        <v>2</v>
      </c>
      <c r="G79" s="365" t="s">
        <v>8</v>
      </c>
      <c r="H79" s="27">
        <v>7</v>
      </c>
      <c r="I79" s="365" t="s">
        <v>8</v>
      </c>
      <c r="J79" s="366">
        <v>0.75</v>
      </c>
      <c r="K79" s="365" t="s">
        <v>8</v>
      </c>
      <c r="L79" s="366">
        <v>1</v>
      </c>
      <c r="M79" s="17" t="s">
        <v>9</v>
      </c>
      <c r="N79" s="30">
        <f t="shared" si="17"/>
        <v>11</v>
      </c>
      <c r="P79" s="201"/>
      <c r="S79" s="48"/>
    </row>
    <row r="80" spans="1:19" s="17" customFormat="1" ht="15.95" hidden="1" customHeight="1">
      <c r="A80" s="15"/>
      <c r="B80" s="17" t="s">
        <v>312</v>
      </c>
      <c r="C80" s="48"/>
      <c r="D80" s="365">
        <v>1</v>
      </c>
      <c r="E80" s="48" t="s">
        <v>8</v>
      </c>
      <c r="F80" s="365">
        <v>1</v>
      </c>
      <c r="G80" s="365" t="s">
        <v>8</v>
      </c>
      <c r="H80" s="27">
        <v>24</v>
      </c>
      <c r="I80" s="365" t="s">
        <v>8</v>
      </c>
      <c r="J80" s="366">
        <v>3.5</v>
      </c>
      <c r="K80" s="365" t="s">
        <v>8</v>
      </c>
      <c r="L80" s="366">
        <v>0.5</v>
      </c>
      <c r="M80" s="17" t="s">
        <v>9</v>
      </c>
      <c r="N80" s="30">
        <f t="shared" si="17"/>
        <v>42</v>
      </c>
      <c r="P80" s="201"/>
      <c r="S80" s="48"/>
    </row>
    <row r="81" spans="1:19" s="17" customFormat="1" ht="15.95" hidden="1" customHeight="1">
      <c r="A81" s="15"/>
      <c r="B81" s="17" t="s">
        <v>313</v>
      </c>
      <c r="C81" s="48"/>
      <c r="D81" s="346">
        <v>0.5</v>
      </c>
      <c r="E81" s="48" t="s">
        <v>8</v>
      </c>
      <c r="F81" s="365">
        <v>24</v>
      </c>
      <c r="G81" s="365" t="s">
        <v>8</v>
      </c>
      <c r="H81" s="27">
        <v>3.5</v>
      </c>
      <c r="I81" s="365" t="s">
        <v>8</v>
      </c>
      <c r="J81" s="366">
        <v>0.5</v>
      </c>
      <c r="K81" s="365" t="s">
        <v>8</v>
      </c>
      <c r="L81" s="366">
        <v>1</v>
      </c>
      <c r="M81" s="17" t="s">
        <v>9</v>
      </c>
      <c r="N81" s="30">
        <f t="shared" si="17"/>
        <v>21</v>
      </c>
      <c r="P81" s="201"/>
      <c r="S81" s="48"/>
    </row>
    <row r="82" spans="1:19" s="17" customFormat="1" ht="15.95" hidden="1" customHeight="1">
      <c r="A82" s="15"/>
      <c r="B82" s="17" t="s">
        <v>308</v>
      </c>
      <c r="C82" s="48"/>
      <c r="D82" s="365">
        <v>1</v>
      </c>
      <c r="E82" s="48" t="s">
        <v>8</v>
      </c>
      <c r="F82" s="365">
        <v>3</v>
      </c>
      <c r="G82" s="365" t="s">
        <v>8</v>
      </c>
      <c r="H82" s="27">
        <v>42.25</v>
      </c>
      <c r="I82" s="365" t="s">
        <v>8</v>
      </c>
      <c r="J82" s="366">
        <v>0.75</v>
      </c>
      <c r="K82" s="365" t="s">
        <v>8</v>
      </c>
      <c r="L82" s="366">
        <v>2</v>
      </c>
      <c r="M82" s="17" t="s">
        <v>9</v>
      </c>
      <c r="N82" s="30">
        <f t="shared" si="17"/>
        <v>190</v>
      </c>
      <c r="P82" s="201"/>
      <c r="S82" s="48"/>
    </row>
    <row r="83" spans="1:19" s="17" customFormat="1" ht="15.95" hidden="1" customHeight="1">
      <c r="A83" s="15"/>
      <c r="B83" s="17" t="s">
        <v>309</v>
      </c>
      <c r="C83" s="48"/>
      <c r="D83" s="365">
        <v>1</v>
      </c>
      <c r="E83" s="48" t="s">
        <v>8</v>
      </c>
      <c r="F83" s="365">
        <v>5</v>
      </c>
      <c r="G83" s="365" t="s">
        <v>8</v>
      </c>
      <c r="H83" s="27">
        <v>14</v>
      </c>
      <c r="I83" s="365" t="s">
        <v>8</v>
      </c>
      <c r="J83" s="366">
        <v>0.75</v>
      </c>
      <c r="K83" s="365" t="s">
        <v>8</v>
      </c>
      <c r="L83" s="366">
        <v>2</v>
      </c>
      <c r="M83" s="17" t="s">
        <v>9</v>
      </c>
      <c r="N83" s="30">
        <f t="shared" si="17"/>
        <v>105</v>
      </c>
      <c r="P83" s="201"/>
      <c r="S83" s="48"/>
    </row>
    <row r="84" spans="1:19" s="17" customFormat="1" ht="15.95" hidden="1" customHeight="1">
      <c r="A84" s="15"/>
      <c r="B84" s="310" t="s">
        <v>310</v>
      </c>
      <c r="C84" s="48"/>
      <c r="D84" s="365">
        <v>1</v>
      </c>
      <c r="E84" s="48" t="s">
        <v>8</v>
      </c>
      <c r="F84" s="365">
        <v>2</v>
      </c>
      <c r="G84" s="365" t="s">
        <v>8</v>
      </c>
      <c r="H84" s="27">
        <v>7</v>
      </c>
      <c r="I84" s="365" t="s">
        <v>8</v>
      </c>
      <c r="J84" s="366">
        <v>0.75</v>
      </c>
      <c r="K84" s="365" t="s">
        <v>8</v>
      </c>
      <c r="L84" s="366">
        <v>2</v>
      </c>
      <c r="M84" s="17" t="s">
        <v>9</v>
      </c>
      <c r="N84" s="30">
        <f t="shared" si="17"/>
        <v>21</v>
      </c>
      <c r="P84" s="201"/>
      <c r="S84" s="48"/>
    </row>
    <row r="85" spans="1:19" s="17" customFormat="1" ht="15.95" hidden="1" customHeight="1">
      <c r="A85" s="15"/>
      <c r="B85" s="17" t="s">
        <v>311</v>
      </c>
      <c r="C85" s="48"/>
      <c r="D85" s="365">
        <v>1</v>
      </c>
      <c r="E85" s="48" t="s">
        <v>8</v>
      </c>
      <c r="F85" s="283">
        <v>1</v>
      </c>
      <c r="G85" s="283" t="s">
        <v>8</v>
      </c>
      <c r="H85" s="27">
        <v>42.25</v>
      </c>
      <c r="I85" s="283" t="s">
        <v>8</v>
      </c>
      <c r="J85" s="277">
        <v>23.5</v>
      </c>
      <c r="K85" s="283" t="s">
        <v>8</v>
      </c>
      <c r="L85" s="277">
        <v>0.5</v>
      </c>
      <c r="M85" s="17" t="s">
        <v>9</v>
      </c>
      <c r="N85" s="30">
        <f t="shared" si="14"/>
        <v>496</v>
      </c>
      <c r="P85" s="201"/>
      <c r="S85" s="48"/>
    </row>
    <row r="86" spans="1:19" s="17" customFormat="1" ht="15.95" hidden="1" customHeight="1">
      <c r="A86" s="15"/>
      <c r="B86" s="32"/>
      <c r="C86" s="48"/>
      <c r="D86" s="283"/>
      <c r="E86" s="48"/>
      <c r="F86" s="283"/>
      <c r="G86" s="283"/>
      <c r="H86" s="27"/>
      <c r="I86" s="283"/>
      <c r="J86" s="277"/>
      <c r="K86" s="283"/>
      <c r="L86" s="12" t="s">
        <v>204</v>
      </c>
      <c r="M86" s="282"/>
      <c r="N86" s="18">
        <f>SUM(N74:N85)</f>
        <v>1123</v>
      </c>
      <c r="P86" s="201"/>
      <c r="S86" s="48"/>
    </row>
    <row r="87" spans="1:19" ht="15.95" hidden="1" customHeight="1">
      <c r="A87" s="1"/>
      <c r="B87" s="71" t="s">
        <v>29</v>
      </c>
      <c r="C87" s="38"/>
      <c r="D87" s="136"/>
      <c r="E87" s="142"/>
      <c r="F87" s="136"/>
      <c r="G87" s="130"/>
      <c r="H87" s="78"/>
      <c r="I87" s="129"/>
      <c r="J87" s="137"/>
      <c r="K87" s="130"/>
      <c r="N87" s="3"/>
      <c r="O87" s="142"/>
      <c r="Q87" s="45"/>
      <c r="S87" s="38"/>
    </row>
    <row r="88" spans="1:19" ht="15.95" hidden="1" customHeight="1">
      <c r="A88" s="1"/>
      <c r="B88" s="3" t="s">
        <v>314</v>
      </c>
      <c r="C88" s="298"/>
      <c r="D88" s="293">
        <v>1</v>
      </c>
      <c r="E88" s="298" t="s">
        <v>8</v>
      </c>
      <c r="F88" s="293">
        <v>1</v>
      </c>
      <c r="G88" s="293" t="s">
        <v>8</v>
      </c>
      <c r="H88" s="72">
        <v>12</v>
      </c>
      <c r="I88" s="293" t="s">
        <v>8</v>
      </c>
      <c r="J88" s="296">
        <v>7</v>
      </c>
      <c r="K88" s="294" t="s">
        <v>8</v>
      </c>
      <c r="L88" s="295">
        <v>0.5</v>
      </c>
      <c r="M88" s="17" t="s">
        <v>9</v>
      </c>
      <c r="N88" s="30">
        <f t="shared" ref="N88" si="18">ROUND(D88*F88*H88*J88*L88,0)</f>
        <v>42</v>
      </c>
      <c r="O88" s="6"/>
      <c r="P88" s="202"/>
      <c r="S88" s="298"/>
    </row>
    <row r="89" spans="1:19" ht="15.95" hidden="1" customHeight="1">
      <c r="A89" s="1"/>
      <c r="B89" s="136"/>
      <c r="C89" s="3"/>
      <c r="D89" s="136"/>
      <c r="E89" s="142"/>
      <c r="F89" s="136"/>
      <c r="G89" s="130"/>
      <c r="H89" s="68"/>
      <c r="I89" s="129"/>
      <c r="J89" s="137"/>
      <c r="K89" s="130"/>
      <c r="L89" s="12" t="s">
        <v>10</v>
      </c>
      <c r="M89" s="3" t="s">
        <v>9</v>
      </c>
      <c r="N89" s="18">
        <f>SUM(N88:N88)</f>
        <v>42</v>
      </c>
      <c r="O89" s="142"/>
      <c r="P89" s="80"/>
      <c r="Q89" s="45"/>
      <c r="S89" s="3"/>
    </row>
    <row r="90" spans="1:19" ht="15.95" hidden="1" customHeight="1">
      <c r="A90" s="1"/>
      <c r="B90" s="71" t="s">
        <v>37</v>
      </c>
      <c r="C90" s="38"/>
      <c r="D90" s="136"/>
      <c r="E90" s="142"/>
      <c r="F90" s="136"/>
      <c r="G90" s="130"/>
      <c r="H90" s="68"/>
      <c r="I90" s="129"/>
      <c r="J90" s="137"/>
      <c r="K90" s="129"/>
      <c r="L90" s="130"/>
      <c r="M90" s="130"/>
      <c r="N90" s="45"/>
      <c r="O90" s="41"/>
      <c r="P90" s="80"/>
      <c r="Q90" s="45"/>
      <c r="S90" s="38"/>
    </row>
    <row r="91" spans="1:19" ht="15.95" hidden="1" customHeight="1">
      <c r="A91" s="1"/>
      <c r="C91" s="71"/>
      <c r="D91" s="437">
        <f>N86+N73</f>
        <v>2579</v>
      </c>
      <c r="E91" s="437"/>
      <c r="F91" s="437"/>
      <c r="G91" s="130" t="s">
        <v>38</v>
      </c>
      <c r="H91" s="73">
        <f>N89</f>
        <v>42</v>
      </c>
      <c r="I91" s="12" t="s">
        <v>9</v>
      </c>
      <c r="J91" s="438">
        <f>D91-H91</f>
        <v>2537</v>
      </c>
      <c r="K91" s="438"/>
      <c r="L91" s="40"/>
      <c r="M91" s="130"/>
      <c r="N91" s="42"/>
      <c r="O91" s="142"/>
      <c r="P91" s="80"/>
      <c r="Q91" s="45"/>
      <c r="S91" s="71"/>
    </row>
    <row r="92" spans="1:19" ht="19.5" hidden="1" customHeight="1">
      <c r="A92" s="87"/>
      <c r="B92" s="371" t="s">
        <v>358</v>
      </c>
      <c r="C92" s="371"/>
      <c r="D92" s="371"/>
      <c r="E92" s="371"/>
      <c r="F92" s="371"/>
      <c r="G92" s="371"/>
      <c r="H92" s="371"/>
      <c r="I92" s="371"/>
      <c r="J92" s="371"/>
      <c r="K92" s="371"/>
      <c r="L92" s="371"/>
      <c r="M92" s="371"/>
      <c r="N92" s="371"/>
      <c r="O92" s="139"/>
      <c r="P92" s="237"/>
      <c r="S92" s="3"/>
    </row>
    <row r="93" spans="1:19" s="17" customFormat="1" ht="15.95" hidden="1" customHeight="1">
      <c r="A93" s="15"/>
      <c r="B93" s="17" t="s">
        <v>316</v>
      </c>
      <c r="C93" s="48"/>
      <c r="D93" s="365">
        <v>1</v>
      </c>
      <c r="E93" s="48" t="s">
        <v>8</v>
      </c>
      <c r="F93" s="365">
        <v>8</v>
      </c>
      <c r="G93" s="365" t="s">
        <v>8</v>
      </c>
      <c r="H93" s="27">
        <v>5.5</v>
      </c>
      <c r="I93" s="365" t="s">
        <v>8</v>
      </c>
      <c r="J93" s="366">
        <v>0.7</v>
      </c>
      <c r="K93" s="365" t="s">
        <v>8</v>
      </c>
      <c r="L93" s="366">
        <v>0.75</v>
      </c>
      <c r="M93" s="17" t="s">
        <v>9</v>
      </c>
      <c r="N93" s="30">
        <f t="shared" ref="N93:N100" si="19">ROUND(D93*F93*H93*J93*L93,0)</f>
        <v>23</v>
      </c>
      <c r="P93" s="201"/>
      <c r="S93" s="48"/>
    </row>
    <row r="94" spans="1:19" s="17" customFormat="1" ht="15.95" hidden="1" customHeight="1">
      <c r="A94" s="15"/>
      <c r="B94" s="17" t="s">
        <v>303</v>
      </c>
      <c r="C94" s="48"/>
      <c r="D94" s="365">
        <v>1</v>
      </c>
      <c r="E94" s="48" t="s">
        <v>8</v>
      </c>
      <c r="F94" s="365">
        <v>4</v>
      </c>
      <c r="G94" s="365" t="s">
        <v>8</v>
      </c>
      <c r="H94" s="27">
        <v>4.5</v>
      </c>
      <c r="I94" s="365" t="s">
        <v>8</v>
      </c>
      <c r="J94" s="366">
        <v>1.5</v>
      </c>
      <c r="K94" s="365" t="s">
        <v>8</v>
      </c>
      <c r="L94" s="366">
        <v>0.25</v>
      </c>
      <c r="M94" s="17" t="s">
        <v>9</v>
      </c>
      <c r="N94" s="30">
        <f t="shared" si="19"/>
        <v>7</v>
      </c>
      <c r="P94" s="201"/>
      <c r="S94" s="48"/>
    </row>
    <row r="95" spans="1:19" s="17" customFormat="1" ht="15.95" hidden="1" customHeight="1">
      <c r="A95" s="15"/>
      <c r="B95" s="17" t="s">
        <v>318</v>
      </c>
      <c r="C95" s="48"/>
      <c r="D95" s="365">
        <v>1</v>
      </c>
      <c r="E95" s="48" t="s">
        <v>8</v>
      </c>
      <c r="F95" s="365">
        <v>10</v>
      </c>
      <c r="G95" s="365" t="s">
        <v>8</v>
      </c>
      <c r="H95" s="27">
        <v>1.5</v>
      </c>
      <c r="I95" s="365" t="s">
        <v>8</v>
      </c>
      <c r="J95" s="366">
        <v>0.75</v>
      </c>
      <c r="K95" s="365" t="s">
        <v>8</v>
      </c>
      <c r="L95" s="366">
        <v>9</v>
      </c>
      <c r="M95" s="17" t="s">
        <v>9</v>
      </c>
      <c r="N95" s="30">
        <f t="shared" si="19"/>
        <v>101</v>
      </c>
      <c r="P95" s="201"/>
      <c r="S95" s="48"/>
    </row>
    <row r="96" spans="1:19" s="17" customFormat="1" ht="15.95" hidden="1" customHeight="1">
      <c r="A96" s="15"/>
      <c r="B96" s="17" t="s">
        <v>268</v>
      </c>
      <c r="C96" s="48"/>
      <c r="D96" s="365">
        <v>1</v>
      </c>
      <c r="E96" s="48" t="s">
        <v>8</v>
      </c>
      <c r="F96" s="365">
        <v>6</v>
      </c>
      <c r="G96" s="365" t="s">
        <v>8</v>
      </c>
      <c r="H96" s="27">
        <v>1</v>
      </c>
      <c r="I96" s="365" t="s">
        <v>8</v>
      </c>
      <c r="J96" s="366">
        <v>1</v>
      </c>
      <c r="K96" s="365" t="s">
        <v>8</v>
      </c>
      <c r="L96" s="366">
        <v>9</v>
      </c>
      <c r="M96" s="17" t="s">
        <v>9</v>
      </c>
      <c r="N96" s="30">
        <f t="shared" si="19"/>
        <v>54</v>
      </c>
      <c r="P96" s="201"/>
      <c r="S96" s="48"/>
    </row>
    <row r="97" spans="1:19" s="17" customFormat="1" ht="15.95" hidden="1" customHeight="1">
      <c r="A97" s="15"/>
      <c r="B97" s="17" t="s">
        <v>319</v>
      </c>
      <c r="C97" s="48"/>
      <c r="D97" s="365">
        <v>1</v>
      </c>
      <c r="E97" s="48" t="s">
        <v>8</v>
      </c>
      <c r="F97" s="365">
        <v>3</v>
      </c>
      <c r="G97" s="365" t="s">
        <v>8</v>
      </c>
      <c r="H97" s="27">
        <v>42.25</v>
      </c>
      <c r="I97" s="365" t="s">
        <v>8</v>
      </c>
      <c r="J97" s="366">
        <v>0.75</v>
      </c>
      <c r="K97" s="365" t="s">
        <v>8</v>
      </c>
      <c r="L97" s="366">
        <v>2</v>
      </c>
      <c r="M97" s="17" t="s">
        <v>9</v>
      </c>
      <c r="N97" s="30">
        <f t="shared" si="19"/>
        <v>190</v>
      </c>
      <c r="P97" s="201"/>
      <c r="S97" s="48"/>
    </row>
    <row r="98" spans="1:19" s="17" customFormat="1" ht="15.95" hidden="1" customHeight="1">
      <c r="A98" s="15"/>
      <c r="B98" s="17" t="s">
        <v>320</v>
      </c>
      <c r="C98" s="48"/>
      <c r="D98" s="365">
        <v>1</v>
      </c>
      <c r="E98" s="48" t="s">
        <v>8</v>
      </c>
      <c r="F98" s="365">
        <v>5</v>
      </c>
      <c r="G98" s="365" t="s">
        <v>8</v>
      </c>
      <c r="H98" s="27">
        <v>14</v>
      </c>
      <c r="I98" s="365" t="s">
        <v>8</v>
      </c>
      <c r="J98" s="366">
        <v>0.75</v>
      </c>
      <c r="K98" s="365" t="s">
        <v>8</v>
      </c>
      <c r="L98" s="366">
        <v>2</v>
      </c>
      <c r="M98" s="17" t="s">
        <v>9</v>
      </c>
      <c r="N98" s="30">
        <f t="shared" si="19"/>
        <v>105</v>
      </c>
      <c r="P98" s="201"/>
      <c r="S98" s="48"/>
    </row>
    <row r="99" spans="1:19" s="17" customFormat="1" ht="15.95" hidden="1" customHeight="1">
      <c r="A99" s="15"/>
      <c r="B99" s="17" t="s">
        <v>85</v>
      </c>
      <c r="C99" s="48"/>
      <c r="D99" s="365">
        <v>1</v>
      </c>
      <c r="E99" s="48" t="s">
        <v>8</v>
      </c>
      <c r="F99" s="365">
        <v>2</v>
      </c>
      <c r="G99" s="365" t="s">
        <v>8</v>
      </c>
      <c r="H99" s="27">
        <v>7</v>
      </c>
      <c r="I99" s="365" t="s">
        <v>8</v>
      </c>
      <c r="J99" s="366">
        <v>0.75</v>
      </c>
      <c r="K99" s="365" t="s">
        <v>8</v>
      </c>
      <c r="L99" s="366">
        <v>2</v>
      </c>
      <c r="M99" s="17" t="s">
        <v>9</v>
      </c>
      <c r="N99" s="30">
        <f t="shared" si="19"/>
        <v>21</v>
      </c>
      <c r="P99" s="201"/>
      <c r="S99" s="48"/>
    </row>
    <row r="100" spans="1:19" s="17" customFormat="1" ht="15.95" hidden="1" customHeight="1">
      <c r="A100" s="15"/>
      <c r="B100" s="17" t="s">
        <v>311</v>
      </c>
      <c r="C100" s="48"/>
      <c r="D100" s="365">
        <v>1</v>
      </c>
      <c r="E100" s="48" t="s">
        <v>8</v>
      </c>
      <c r="F100" s="365">
        <v>1</v>
      </c>
      <c r="G100" s="365" t="s">
        <v>8</v>
      </c>
      <c r="H100" s="27">
        <v>45.25</v>
      </c>
      <c r="I100" s="365" t="s">
        <v>8</v>
      </c>
      <c r="J100" s="366">
        <v>26.5</v>
      </c>
      <c r="K100" s="365" t="s">
        <v>8</v>
      </c>
      <c r="L100" s="366">
        <v>0.5</v>
      </c>
      <c r="M100" s="17" t="s">
        <v>9</v>
      </c>
      <c r="N100" s="30">
        <f t="shared" si="19"/>
        <v>600</v>
      </c>
      <c r="P100" s="201"/>
      <c r="S100" s="48"/>
    </row>
    <row r="101" spans="1:19" s="17" customFormat="1" ht="15.95" hidden="1" customHeight="1">
      <c r="A101" s="15"/>
      <c r="C101" s="48"/>
      <c r="D101" s="365"/>
      <c r="E101" s="48"/>
      <c r="F101" s="365"/>
      <c r="G101" s="365"/>
      <c r="H101" s="27"/>
      <c r="I101" s="365"/>
      <c r="J101" s="366"/>
      <c r="K101" s="365"/>
      <c r="L101" s="12" t="s">
        <v>359</v>
      </c>
      <c r="M101" s="373"/>
      <c r="N101" s="18">
        <f>SUM(N93:N100)</f>
        <v>1101</v>
      </c>
      <c r="P101" s="201"/>
      <c r="S101" s="48"/>
    </row>
    <row r="102" spans="1:19" s="17" customFormat="1" ht="15.95" hidden="1" customHeight="1">
      <c r="A102" s="15"/>
      <c r="C102" s="48"/>
      <c r="D102" s="365"/>
      <c r="E102" s="48"/>
      <c r="F102" s="365"/>
      <c r="G102" s="365"/>
      <c r="H102" s="27"/>
      <c r="I102" s="365"/>
      <c r="J102" s="366"/>
      <c r="K102" s="365"/>
      <c r="L102" s="12" t="s">
        <v>360</v>
      </c>
      <c r="N102" s="18">
        <f>J91+N101</f>
        <v>3638</v>
      </c>
      <c r="P102" s="201"/>
      <c r="S102" s="48"/>
    </row>
    <row r="103" spans="1:19" s="17" customFormat="1" ht="15.95" hidden="1" customHeight="1">
      <c r="A103" s="15"/>
      <c r="C103" s="48"/>
      <c r="D103" s="365"/>
      <c r="E103" s="48"/>
      <c r="F103" s="365"/>
      <c r="G103" s="365"/>
      <c r="H103" s="27"/>
      <c r="I103" s="365"/>
      <c r="J103" s="366"/>
      <c r="K103" s="365"/>
      <c r="L103" s="366"/>
      <c r="N103" s="30"/>
      <c r="P103" s="201"/>
      <c r="S103" s="48"/>
    </row>
    <row r="104" spans="1:19" ht="15.95" customHeight="1">
      <c r="C104" s="471">
        <v>3397</v>
      </c>
      <c r="D104" s="472"/>
      <c r="E104" s="471"/>
      <c r="F104" s="7" t="s">
        <v>11</v>
      </c>
      <c r="G104" s="98" t="s">
        <v>12</v>
      </c>
      <c r="H104" s="422">
        <v>337</v>
      </c>
      <c r="I104" s="422"/>
      <c r="J104" s="422"/>
      <c r="K104" s="422"/>
      <c r="L104" s="421" t="s">
        <v>58</v>
      </c>
      <c r="M104" s="421"/>
      <c r="O104" s="113" t="s">
        <v>14</v>
      </c>
      <c r="P104" s="232">
        <f>ROUND(C104*H104,0)</f>
        <v>1144789</v>
      </c>
      <c r="S104" s="122"/>
    </row>
    <row r="105" spans="1:19" ht="49.5" customHeight="1">
      <c r="A105" s="87" t="s">
        <v>55</v>
      </c>
      <c r="B105" s="455" t="s">
        <v>59</v>
      </c>
      <c r="C105" s="455"/>
      <c r="D105" s="455"/>
      <c r="E105" s="455"/>
      <c r="F105" s="455"/>
      <c r="G105" s="455"/>
      <c r="H105" s="455"/>
      <c r="I105" s="455"/>
      <c r="J105" s="455"/>
      <c r="K105" s="455"/>
      <c r="L105" s="455"/>
      <c r="M105" s="455"/>
      <c r="N105" s="455"/>
      <c r="O105" s="367"/>
      <c r="P105" s="376"/>
      <c r="S105" s="3"/>
    </row>
    <row r="106" spans="1:19" ht="15">
      <c r="A106" s="1"/>
      <c r="B106" s="74" t="s">
        <v>60</v>
      </c>
      <c r="C106" s="377"/>
      <c r="D106" s="379"/>
      <c r="E106" s="44"/>
      <c r="F106" s="379"/>
      <c r="G106" s="373"/>
      <c r="H106" s="13"/>
      <c r="I106" s="375"/>
      <c r="J106" s="375"/>
      <c r="K106" s="375"/>
      <c r="L106" s="373"/>
      <c r="M106" s="373"/>
      <c r="N106" s="377"/>
      <c r="O106" s="376"/>
      <c r="P106" s="376"/>
      <c r="S106" s="377"/>
    </row>
    <row r="107" spans="1:19" ht="15.95" hidden="1" customHeight="1" thickBot="1">
      <c r="A107" s="1"/>
      <c r="B107" s="377" t="s">
        <v>322</v>
      </c>
      <c r="C107" s="44">
        <f>J91</f>
        <v>2537</v>
      </c>
      <c r="D107" s="379" t="s">
        <v>8</v>
      </c>
      <c r="E107" s="452">
        <v>6</v>
      </c>
      <c r="F107" s="453"/>
      <c r="G107" s="373"/>
      <c r="H107" s="13"/>
      <c r="I107" s="375"/>
      <c r="J107" s="12"/>
      <c r="K107" s="375"/>
      <c r="L107" s="373"/>
      <c r="M107" s="373"/>
      <c r="N107" s="377"/>
      <c r="O107" s="376"/>
      <c r="P107" s="376"/>
      <c r="S107" s="3"/>
    </row>
    <row r="108" spans="1:19" ht="15.95" hidden="1" customHeight="1">
      <c r="A108" s="1"/>
      <c r="C108" s="390"/>
      <c r="D108" s="379"/>
      <c r="E108" s="449">
        <v>112</v>
      </c>
      <c r="F108" s="450"/>
      <c r="G108" s="373"/>
      <c r="H108" s="13"/>
      <c r="I108" s="375"/>
      <c r="J108" s="380"/>
      <c r="K108" s="375"/>
      <c r="L108" s="373"/>
      <c r="M108" s="373"/>
      <c r="N108" s="377"/>
      <c r="O108" s="376"/>
      <c r="P108" s="376"/>
      <c r="S108" s="377"/>
    </row>
    <row r="109" spans="1:19" ht="15.95" hidden="1" customHeight="1" thickBot="1">
      <c r="A109" s="1"/>
      <c r="C109" s="390">
        <f>C107</f>
        <v>2537</v>
      </c>
      <c r="D109" s="379" t="s">
        <v>8</v>
      </c>
      <c r="E109" s="452">
        <f>E107</f>
        <v>6</v>
      </c>
      <c r="F109" s="453"/>
      <c r="G109" s="379" t="s">
        <v>9</v>
      </c>
      <c r="H109" s="451">
        <f>C109*E109/E110</f>
        <v>135.91071428571428</v>
      </c>
      <c r="I109" s="451"/>
      <c r="J109" s="380" t="s">
        <v>61</v>
      </c>
      <c r="K109" s="375"/>
      <c r="L109" s="373"/>
      <c r="M109" s="373"/>
      <c r="N109" s="377"/>
      <c r="O109" s="376"/>
      <c r="P109" s="376"/>
      <c r="S109" s="75"/>
    </row>
    <row r="110" spans="1:19" ht="15.95" hidden="1" customHeight="1">
      <c r="A110" s="1"/>
      <c r="C110" s="377"/>
      <c r="D110" s="379"/>
      <c r="E110" s="449">
        <v>112</v>
      </c>
      <c r="F110" s="450"/>
      <c r="G110" s="373"/>
      <c r="H110" s="68"/>
      <c r="I110" s="375"/>
      <c r="J110" s="380"/>
      <c r="K110" s="375"/>
      <c r="L110" s="373"/>
      <c r="M110" s="373"/>
      <c r="N110" s="377"/>
      <c r="O110" s="376"/>
      <c r="P110" s="376"/>
      <c r="S110" s="377"/>
    </row>
    <row r="111" spans="1:19" ht="15.95" customHeight="1">
      <c r="A111" s="1"/>
      <c r="C111" s="391">
        <v>124.28</v>
      </c>
      <c r="D111" s="379" t="s">
        <v>61</v>
      </c>
      <c r="E111" s="381"/>
      <c r="F111" s="379"/>
      <c r="G111" s="8" t="s">
        <v>12</v>
      </c>
      <c r="H111" s="422">
        <v>5001.7</v>
      </c>
      <c r="I111" s="422"/>
      <c r="J111" s="422"/>
      <c r="K111" s="422"/>
      <c r="L111" s="421" t="s">
        <v>62</v>
      </c>
      <c r="M111" s="421"/>
      <c r="N111" s="377"/>
      <c r="O111" s="376" t="s">
        <v>14</v>
      </c>
      <c r="P111" s="376">
        <f>(C111*H111)</f>
        <v>621611.27599999995</v>
      </c>
      <c r="S111" s="389"/>
    </row>
    <row r="112" spans="1:19" ht="15.95" customHeight="1">
      <c r="A112" s="1"/>
      <c r="C112" s="391"/>
      <c r="D112" s="379"/>
      <c r="E112" s="381"/>
      <c r="F112" s="379"/>
      <c r="G112" s="8"/>
      <c r="H112" s="375"/>
      <c r="I112" s="375"/>
      <c r="J112" s="375"/>
      <c r="K112" s="375"/>
      <c r="L112" s="373"/>
      <c r="M112" s="373"/>
      <c r="N112" s="377"/>
      <c r="O112" s="376"/>
      <c r="P112" s="376"/>
      <c r="S112" s="389"/>
    </row>
    <row r="113" spans="1:19" ht="15.95" hidden="1" customHeight="1" thickBot="1">
      <c r="A113" s="1"/>
      <c r="B113" s="377" t="s">
        <v>323</v>
      </c>
      <c r="C113" s="381">
        <f>N101</f>
        <v>1101</v>
      </c>
      <c r="D113" s="379" t="s">
        <v>8</v>
      </c>
      <c r="E113" s="452">
        <v>6</v>
      </c>
      <c r="F113" s="453"/>
      <c r="G113" s="373"/>
      <c r="H113" s="13"/>
      <c r="I113" s="375"/>
      <c r="J113" s="12"/>
      <c r="K113" s="375"/>
      <c r="L113" s="373"/>
      <c r="M113" s="373"/>
      <c r="N113" s="377"/>
      <c r="O113" s="376"/>
      <c r="P113" s="376"/>
      <c r="S113" s="3"/>
    </row>
    <row r="114" spans="1:19" ht="15.95" hidden="1" customHeight="1">
      <c r="A114" s="1"/>
      <c r="C114" s="377"/>
      <c r="D114" s="379"/>
      <c r="E114" s="449">
        <v>112</v>
      </c>
      <c r="F114" s="450"/>
      <c r="G114" s="373"/>
      <c r="H114" s="13"/>
      <c r="I114" s="375"/>
      <c r="J114" s="380"/>
      <c r="K114" s="375"/>
      <c r="L114" s="373"/>
      <c r="M114" s="373"/>
      <c r="N114" s="377"/>
      <c r="O114" s="376"/>
      <c r="P114" s="376"/>
      <c r="S114" s="377"/>
    </row>
    <row r="115" spans="1:19" ht="15.95" hidden="1" customHeight="1" thickBot="1">
      <c r="A115" s="1"/>
      <c r="C115" s="75">
        <f>C113</f>
        <v>1101</v>
      </c>
      <c r="D115" s="379" t="s">
        <v>8</v>
      </c>
      <c r="E115" s="452">
        <f>E113</f>
        <v>6</v>
      </c>
      <c r="F115" s="453"/>
      <c r="G115" s="379" t="s">
        <v>9</v>
      </c>
      <c r="H115" s="451">
        <f>C115*E115/E116</f>
        <v>58.982142857142854</v>
      </c>
      <c r="I115" s="451"/>
      <c r="J115" s="380" t="s">
        <v>61</v>
      </c>
      <c r="K115" s="375"/>
      <c r="L115" s="373"/>
      <c r="M115" s="373"/>
      <c r="N115" s="377"/>
      <c r="O115" s="376"/>
      <c r="P115" s="376"/>
      <c r="S115" s="75"/>
    </row>
    <row r="116" spans="1:19" ht="15.95" hidden="1" customHeight="1">
      <c r="A116" s="1"/>
      <c r="C116" s="377"/>
      <c r="D116" s="379"/>
      <c r="E116" s="449">
        <v>112</v>
      </c>
      <c r="F116" s="450"/>
      <c r="G116" s="373"/>
      <c r="H116" s="68"/>
      <c r="I116" s="375"/>
      <c r="J116" s="380"/>
      <c r="K116" s="375"/>
      <c r="L116" s="373"/>
      <c r="M116" s="373"/>
      <c r="N116" s="377"/>
      <c r="O116" s="376"/>
      <c r="P116" s="376"/>
      <c r="S116" s="377"/>
    </row>
    <row r="117" spans="1:19" ht="15.95" customHeight="1">
      <c r="A117" s="1"/>
      <c r="C117" s="391">
        <v>57.69</v>
      </c>
      <c r="D117" s="379" t="s">
        <v>61</v>
      </c>
      <c r="E117" s="381"/>
      <c r="F117" s="379"/>
      <c r="G117" s="8" t="s">
        <v>12</v>
      </c>
      <c r="H117" s="422">
        <f>5001.7+151.25</f>
        <v>5152.95</v>
      </c>
      <c r="I117" s="422"/>
      <c r="J117" s="422"/>
      <c r="K117" s="422"/>
      <c r="L117" s="421" t="s">
        <v>62</v>
      </c>
      <c r="M117" s="421"/>
      <c r="N117" s="377"/>
      <c r="O117" s="376" t="s">
        <v>14</v>
      </c>
      <c r="P117" s="376">
        <f>(C117*H117)</f>
        <v>297273.68549999996</v>
      </c>
      <c r="S117" s="389"/>
    </row>
    <row r="118" spans="1:19" ht="15.95" customHeight="1">
      <c r="A118" s="1"/>
      <c r="C118" s="391"/>
      <c r="D118" s="379"/>
      <c r="E118" s="381"/>
      <c r="F118" s="379"/>
      <c r="G118" s="8"/>
      <c r="H118" s="375"/>
      <c r="I118" s="375"/>
      <c r="J118" s="375"/>
      <c r="K118" s="375"/>
      <c r="L118" s="373"/>
      <c r="M118" s="373"/>
      <c r="N118" s="377"/>
      <c r="O118" s="376"/>
      <c r="P118" s="376"/>
      <c r="S118" s="389"/>
    </row>
    <row r="119" spans="1:19" s="17" customFormat="1" ht="20.25" customHeight="1">
      <c r="A119" s="86">
        <v>7</v>
      </c>
      <c r="B119" s="455" t="s">
        <v>106</v>
      </c>
      <c r="C119" s="455"/>
      <c r="D119" s="455"/>
      <c r="E119" s="455"/>
      <c r="F119" s="455"/>
      <c r="G119" s="455"/>
      <c r="H119" s="455"/>
      <c r="I119" s="455"/>
      <c r="J119" s="455"/>
      <c r="K119" s="455"/>
      <c r="L119" s="455"/>
      <c r="M119" s="455"/>
      <c r="N119" s="455"/>
      <c r="O119" s="162"/>
      <c r="P119" s="60"/>
      <c r="Q119" s="52"/>
    </row>
    <row r="120" spans="1:19" s="17" customFormat="1" ht="20.25" hidden="1" customHeight="1">
      <c r="A120" s="86"/>
      <c r="B120" s="371" t="s">
        <v>294</v>
      </c>
      <c r="C120" s="371"/>
      <c r="D120" s="371"/>
      <c r="E120" s="371"/>
      <c r="F120" s="371"/>
      <c r="G120" s="371"/>
      <c r="H120" s="371"/>
      <c r="I120" s="371"/>
      <c r="J120" s="371"/>
      <c r="K120" s="371"/>
      <c r="L120" s="371"/>
      <c r="M120" s="371"/>
      <c r="N120" s="371"/>
      <c r="O120" s="384"/>
      <c r="P120" s="60"/>
      <c r="Q120" s="52"/>
    </row>
    <row r="121" spans="1:19" s="17" customFormat="1" ht="15.95" hidden="1" customHeight="1">
      <c r="A121" s="15"/>
      <c r="B121" s="17" t="s">
        <v>263</v>
      </c>
      <c r="C121" s="178"/>
      <c r="D121" s="164">
        <v>1</v>
      </c>
      <c r="E121" s="48" t="s">
        <v>8</v>
      </c>
      <c r="F121" s="164">
        <v>2</v>
      </c>
      <c r="G121" s="164" t="s">
        <v>8</v>
      </c>
      <c r="H121" s="89">
        <v>42.25</v>
      </c>
      <c r="I121" s="172" t="s">
        <v>8</v>
      </c>
      <c r="J121" s="172">
        <v>0.75</v>
      </c>
      <c r="K121" s="164" t="s">
        <v>8</v>
      </c>
      <c r="L121" s="165">
        <v>10</v>
      </c>
      <c r="M121" s="17" t="s">
        <v>9</v>
      </c>
      <c r="N121" s="30">
        <f t="shared" ref="N121:N122" si="20">ROUND(D121*F121*H121*J121*L121,0)</f>
        <v>634</v>
      </c>
      <c r="O121" s="16"/>
      <c r="P121" s="233"/>
      <c r="S121" s="178"/>
    </row>
    <row r="122" spans="1:19" s="17" customFormat="1" ht="15.95" hidden="1" customHeight="1">
      <c r="A122" s="15"/>
      <c r="B122" s="17" t="s">
        <v>320</v>
      </c>
      <c r="C122" s="178"/>
      <c r="D122" s="164">
        <v>1</v>
      </c>
      <c r="E122" s="48" t="s">
        <v>8</v>
      </c>
      <c r="F122" s="164">
        <v>3</v>
      </c>
      <c r="G122" s="164" t="s">
        <v>8</v>
      </c>
      <c r="H122" s="312">
        <v>14</v>
      </c>
      <c r="I122" s="164" t="s">
        <v>8</v>
      </c>
      <c r="J122" s="312">
        <v>0.75</v>
      </c>
      <c r="K122" s="164" t="s">
        <v>8</v>
      </c>
      <c r="L122" s="165">
        <v>10</v>
      </c>
      <c r="M122" s="17" t="s">
        <v>9</v>
      </c>
      <c r="N122" s="30">
        <f t="shared" si="20"/>
        <v>315</v>
      </c>
      <c r="O122" s="16"/>
      <c r="P122" s="233"/>
      <c r="S122" s="178"/>
    </row>
    <row r="123" spans="1:19" s="17" customFormat="1" ht="15.95" hidden="1" customHeight="1">
      <c r="A123" s="15"/>
      <c r="B123" s="17" t="s">
        <v>324</v>
      </c>
      <c r="C123" s="302"/>
      <c r="D123" s="304">
        <v>1</v>
      </c>
      <c r="E123" s="48" t="s">
        <v>8</v>
      </c>
      <c r="F123" s="304">
        <v>4</v>
      </c>
      <c r="G123" s="304" t="s">
        <v>8</v>
      </c>
      <c r="H123" s="312">
        <v>7.25</v>
      </c>
      <c r="I123" s="304" t="s">
        <v>8</v>
      </c>
      <c r="J123" s="312">
        <v>0.75</v>
      </c>
      <c r="K123" s="304" t="s">
        <v>8</v>
      </c>
      <c r="L123" s="303">
        <v>2.5</v>
      </c>
      <c r="M123" s="17" t="s">
        <v>9</v>
      </c>
      <c r="N123" s="30">
        <f t="shared" ref="N123:N125" si="21">ROUND(D123*F123*H123*J123*L123,0)</f>
        <v>54</v>
      </c>
      <c r="O123" s="16"/>
      <c r="P123" s="308"/>
      <c r="S123" s="302"/>
    </row>
    <row r="124" spans="1:19" s="17" customFormat="1" ht="15.95" hidden="1" customHeight="1">
      <c r="A124" s="15"/>
      <c r="B124" s="17" t="s">
        <v>320</v>
      </c>
      <c r="C124" s="302"/>
      <c r="D124" s="304">
        <v>1</v>
      </c>
      <c r="E124" s="48" t="s">
        <v>8</v>
      </c>
      <c r="F124" s="304">
        <v>2</v>
      </c>
      <c r="G124" s="304" t="s">
        <v>8</v>
      </c>
      <c r="H124" s="312">
        <v>7</v>
      </c>
      <c r="I124" s="304" t="s">
        <v>8</v>
      </c>
      <c r="J124" s="312">
        <v>0.75</v>
      </c>
      <c r="K124" s="304" t="s">
        <v>8</v>
      </c>
      <c r="L124" s="366">
        <v>2.5</v>
      </c>
      <c r="M124" s="17" t="s">
        <v>9</v>
      </c>
      <c r="N124" s="30">
        <f t="shared" si="21"/>
        <v>26</v>
      </c>
      <c r="O124" s="16"/>
      <c r="P124" s="308"/>
      <c r="S124" s="302"/>
    </row>
    <row r="125" spans="1:19" s="17" customFormat="1" ht="15.95" hidden="1" customHeight="1" thickBot="1">
      <c r="A125" s="15"/>
      <c r="B125" s="17" t="s">
        <v>325</v>
      </c>
      <c r="C125" s="302"/>
      <c r="D125" s="304">
        <v>1</v>
      </c>
      <c r="E125" s="48" t="s">
        <v>8</v>
      </c>
      <c r="F125" s="304">
        <v>1</v>
      </c>
      <c r="G125" s="304" t="s">
        <v>8</v>
      </c>
      <c r="H125" s="312">
        <v>24</v>
      </c>
      <c r="I125" s="304" t="s">
        <v>8</v>
      </c>
      <c r="J125" s="312">
        <v>0.37</v>
      </c>
      <c r="K125" s="304" t="s">
        <v>8</v>
      </c>
      <c r="L125" s="366">
        <v>2.5</v>
      </c>
      <c r="M125" s="17" t="s">
        <v>9</v>
      </c>
      <c r="N125" s="30">
        <f t="shared" si="21"/>
        <v>22</v>
      </c>
      <c r="O125" s="16"/>
      <c r="P125" s="308"/>
      <c r="S125" s="302"/>
    </row>
    <row r="126" spans="1:19" s="17" customFormat="1" ht="15.95" hidden="1" customHeight="1" thickBot="1">
      <c r="A126" s="173"/>
      <c r="C126" s="107"/>
      <c r="D126" s="164"/>
      <c r="E126" s="49"/>
      <c r="F126" s="164"/>
      <c r="G126" s="173"/>
      <c r="H126" s="33"/>
      <c r="I126" s="163"/>
      <c r="J126" s="24"/>
      <c r="K126" s="163"/>
      <c r="L126" s="24" t="s">
        <v>10</v>
      </c>
      <c r="M126" s="173"/>
      <c r="N126" s="26">
        <f>SUM(N121:N125)</f>
        <v>1051</v>
      </c>
      <c r="O126" s="19"/>
      <c r="P126" s="233"/>
      <c r="S126" s="107"/>
    </row>
    <row r="127" spans="1:19" ht="15.95" hidden="1" customHeight="1">
      <c r="A127" s="1"/>
      <c r="B127" s="71" t="s">
        <v>29</v>
      </c>
      <c r="C127" s="180"/>
      <c r="D127" s="166"/>
      <c r="E127" s="170"/>
      <c r="F127" s="166"/>
      <c r="G127" s="169"/>
      <c r="H127" s="68"/>
      <c r="I127" s="171"/>
      <c r="J127" s="167"/>
      <c r="K127" s="169"/>
      <c r="L127" s="167"/>
      <c r="M127" s="45"/>
      <c r="N127" s="45"/>
      <c r="O127" s="170"/>
      <c r="Q127" s="45"/>
      <c r="S127" s="180"/>
    </row>
    <row r="128" spans="1:19" ht="15.95" hidden="1" customHeight="1">
      <c r="A128" s="1"/>
      <c r="B128" s="3" t="s">
        <v>211</v>
      </c>
      <c r="C128" s="180"/>
      <c r="D128" s="166">
        <v>1</v>
      </c>
      <c r="E128" s="180" t="s">
        <v>8</v>
      </c>
      <c r="F128" s="166">
        <v>2</v>
      </c>
      <c r="G128" s="166" t="s">
        <v>8</v>
      </c>
      <c r="H128" s="72">
        <v>4</v>
      </c>
      <c r="I128" s="166" t="s">
        <v>8</v>
      </c>
      <c r="J128" s="176">
        <v>0.75</v>
      </c>
      <c r="K128" s="164" t="s">
        <v>8</v>
      </c>
      <c r="L128" s="165">
        <v>7</v>
      </c>
      <c r="M128" s="17" t="s">
        <v>9</v>
      </c>
      <c r="N128" s="30">
        <f t="shared" ref="N128:N129" si="22">ROUND(D128*F128*H128*J128*L128,0)</f>
        <v>42</v>
      </c>
      <c r="O128" s="6"/>
      <c r="P128" s="202"/>
      <c r="S128" s="180"/>
    </row>
    <row r="129" spans="1:19" ht="15.95" hidden="1" customHeight="1">
      <c r="A129" s="1"/>
      <c r="B129" s="3" t="s">
        <v>31</v>
      </c>
      <c r="C129" s="180"/>
      <c r="D129" s="166">
        <v>1</v>
      </c>
      <c r="E129" s="180" t="s">
        <v>8</v>
      </c>
      <c r="F129" s="166">
        <v>6</v>
      </c>
      <c r="G129" s="166" t="s">
        <v>8</v>
      </c>
      <c r="H129" s="72">
        <v>4</v>
      </c>
      <c r="I129" s="166" t="s">
        <v>8</v>
      </c>
      <c r="J129" s="378">
        <v>0.75</v>
      </c>
      <c r="K129" s="164" t="s">
        <v>8</v>
      </c>
      <c r="L129" s="165">
        <v>4</v>
      </c>
      <c r="M129" s="17" t="s">
        <v>9</v>
      </c>
      <c r="N129" s="30">
        <f t="shared" si="22"/>
        <v>72</v>
      </c>
      <c r="O129" s="6"/>
      <c r="P129" s="202"/>
      <c r="S129" s="180"/>
    </row>
    <row r="130" spans="1:19" ht="15.95" hidden="1" customHeight="1">
      <c r="A130" s="1"/>
      <c r="B130" s="3" t="s">
        <v>317</v>
      </c>
      <c r="C130" s="231"/>
      <c r="D130" s="225">
        <v>1</v>
      </c>
      <c r="E130" s="231" t="s">
        <v>8</v>
      </c>
      <c r="F130" s="225">
        <v>10</v>
      </c>
      <c r="G130" s="225" t="s">
        <v>8</v>
      </c>
      <c r="H130" s="72">
        <v>1.5</v>
      </c>
      <c r="I130" s="225" t="s">
        <v>8</v>
      </c>
      <c r="J130" s="307">
        <v>0.75</v>
      </c>
      <c r="K130" s="223" t="s">
        <v>8</v>
      </c>
      <c r="L130" s="224">
        <v>10</v>
      </c>
      <c r="M130" s="17" t="s">
        <v>9</v>
      </c>
      <c r="N130" s="30">
        <f t="shared" ref="N130:N131" si="23">ROUND(D130*F130*H130*J130*L130,0)</f>
        <v>113</v>
      </c>
      <c r="O130" s="6"/>
      <c r="P130" s="202"/>
      <c r="S130" s="231"/>
    </row>
    <row r="131" spans="1:19" ht="15.95" hidden="1" customHeight="1" thickBot="1">
      <c r="A131" s="1"/>
      <c r="B131" s="3" t="s">
        <v>326</v>
      </c>
      <c r="C131" s="309"/>
      <c r="D131" s="305">
        <v>1</v>
      </c>
      <c r="E131" s="309" t="s">
        <v>8</v>
      </c>
      <c r="F131" s="305">
        <v>8</v>
      </c>
      <c r="G131" s="305" t="s">
        <v>8</v>
      </c>
      <c r="H131" s="72">
        <v>5.5</v>
      </c>
      <c r="I131" s="305" t="s">
        <v>8</v>
      </c>
      <c r="J131" s="307">
        <v>0.75</v>
      </c>
      <c r="K131" s="304" t="s">
        <v>8</v>
      </c>
      <c r="L131" s="303">
        <v>0.75</v>
      </c>
      <c r="M131" s="17" t="s">
        <v>9</v>
      </c>
      <c r="N131" s="30">
        <f t="shared" si="23"/>
        <v>25</v>
      </c>
      <c r="O131" s="6"/>
      <c r="P131" s="202"/>
      <c r="S131" s="309"/>
    </row>
    <row r="132" spans="1:19" ht="15.95" hidden="1" customHeight="1" thickBot="1">
      <c r="A132" s="1"/>
      <c r="B132" s="166"/>
      <c r="C132" s="3"/>
      <c r="D132" s="166"/>
      <c r="E132" s="170"/>
      <c r="F132" s="166"/>
      <c r="G132" s="169"/>
      <c r="H132" s="68"/>
      <c r="I132" s="171"/>
      <c r="J132" s="167"/>
      <c r="K132" s="169"/>
      <c r="L132" s="12" t="s">
        <v>10</v>
      </c>
      <c r="M132" s="3" t="s">
        <v>9</v>
      </c>
      <c r="N132" s="14">
        <f>SUM(N128:N131)</f>
        <v>252</v>
      </c>
      <c r="O132" s="170"/>
      <c r="P132" s="80"/>
      <c r="Q132" s="45"/>
      <c r="S132" s="3"/>
    </row>
    <row r="133" spans="1:19" ht="15.95" hidden="1" customHeight="1">
      <c r="A133" s="1"/>
      <c r="B133" s="71" t="s">
        <v>37</v>
      </c>
      <c r="C133" s="180"/>
      <c r="D133" s="166"/>
      <c r="E133" s="170"/>
      <c r="F133" s="166"/>
      <c r="G133" s="169"/>
      <c r="H133" s="68"/>
      <c r="I133" s="171"/>
      <c r="J133" s="167"/>
      <c r="K133" s="171"/>
      <c r="L133" s="169"/>
      <c r="M133" s="169"/>
      <c r="N133" s="45"/>
      <c r="O133" s="41"/>
      <c r="P133" s="80"/>
      <c r="Q133" s="45"/>
      <c r="S133" s="180"/>
    </row>
    <row r="134" spans="1:19" ht="15.95" hidden="1" customHeight="1">
      <c r="A134" s="1"/>
      <c r="C134" s="71"/>
      <c r="D134" s="437">
        <f>N126</f>
        <v>1051</v>
      </c>
      <c r="E134" s="437"/>
      <c r="F134" s="437"/>
      <c r="G134" s="169" t="s">
        <v>38</v>
      </c>
      <c r="H134" s="73">
        <f>N132</f>
        <v>252</v>
      </c>
      <c r="I134" s="12" t="s">
        <v>9</v>
      </c>
      <c r="J134" s="438">
        <f>D134-H134</f>
        <v>799</v>
      </c>
      <c r="K134" s="438"/>
      <c r="L134" s="40"/>
      <c r="M134" s="169"/>
      <c r="N134" s="42"/>
      <c r="O134" s="170"/>
      <c r="P134" s="80"/>
      <c r="Q134" s="45"/>
      <c r="S134" s="71"/>
    </row>
    <row r="135" spans="1:19" s="17" customFormat="1" ht="15.95" customHeight="1">
      <c r="A135" s="15"/>
      <c r="C135" s="446">
        <f>J134</f>
        <v>799</v>
      </c>
      <c r="D135" s="446"/>
      <c r="E135" s="446"/>
      <c r="F135" s="164" t="s">
        <v>11</v>
      </c>
      <c r="G135" s="21" t="s">
        <v>12</v>
      </c>
      <c r="H135" s="441">
        <v>12674.36</v>
      </c>
      <c r="I135" s="441"/>
      <c r="J135" s="441"/>
      <c r="K135" s="441"/>
      <c r="L135" s="434" t="s">
        <v>92</v>
      </c>
      <c r="M135" s="434"/>
      <c r="N135" s="25"/>
      <c r="O135" s="162" t="s">
        <v>14</v>
      </c>
      <c r="P135" s="233">
        <f>ROUND(C135*H135/100,0)</f>
        <v>101268</v>
      </c>
      <c r="S135" s="174"/>
    </row>
    <row r="136" spans="1:19" s="17" customFormat="1" ht="20.25" customHeight="1">
      <c r="A136" s="86">
        <v>8</v>
      </c>
      <c r="B136" s="455" t="s">
        <v>327</v>
      </c>
      <c r="C136" s="455"/>
      <c r="D136" s="455"/>
      <c r="E136" s="455"/>
      <c r="F136" s="455"/>
      <c r="G136" s="455"/>
      <c r="H136" s="455"/>
      <c r="I136" s="455"/>
      <c r="J136" s="455"/>
      <c r="K136" s="455"/>
      <c r="L136" s="455"/>
      <c r="M136" s="455"/>
      <c r="N136" s="455"/>
      <c r="O136" s="384"/>
      <c r="P136" s="60"/>
      <c r="Q136" s="52"/>
    </row>
    <row r="137" spans="1:19" s="17" customFormat="1" ht="20.25" hidden="1" customHeight="1">
      <c r="A137" s="86"/>
      <c r="B137" s="371" t="s">
        <v>294</v>
      </c>
      <c r="C137" s="371"/>
      <c r="D137" s="371"/>
      <c r="E137" s="371"/>
      <c r="F137" s="371"/>
      <c r="G137" s="371"/>
      <c r="H137" s="371"/>
      <c r="I137" s="371"/>
      <c r="J137" s="371"/>
      <c r="K137" s="371"/>
      <c r="L137" s="371"/>
      <c r="M137" s="371"/>
      <c r="N137" s="371"/>
      <c r="O137" s="384"/>
      <c r="P137" s="60"/>
      <c r="Q137" s="52"/>
    </row>
    <row r="138" spans="1:19" s="17" customFormat="1" ht="15.95" hidden="1" customHeight="1">
      <c r="A138" s="15"/>
      <c r="B138" s="17" t="s">
        <v>263</v>
      </c>
      <c r="C138" s="382"/>
      <c r="D138" s="365">
        <v>1</v>
      </c>
      <c r="E138" s="48" t="s">
        <v>8</v>
      </c>
      <c r="F138" s="365">
        <v>2</v>
      </c>
      <c r="G138" s="365" t="s">
        <v>8</v>
      </c>
      <c r="H138" s="89">
        <v>42.25</v>
      </c>
      <c r="I138" s="386" t="s">
        <v>8</v>
      </c>
      <c r="J138" s="386">
        <v>0.75</v>
      </c>
      <c r="K138" s="365" t="s">
        <v>8</v>
      </c>
      <c r="L138" s="366">
        <v>9</v>
      </c>
      <c r="M138" s="17" t="s">
        <v>9</v>
      </c>
      <c r="N138" s="30">
        <f t="shared" ref="N138:N141" si="24">ROUND(D138*F138*H138*J138*L138,0)</f>
        <v>570</v>
      </c>
      <c r="O138" s="16"/>
      <c r="P138" s="384"/>
      <c r="S138" s="382"/>
    </row>
    <row r="139" spans="1:19" s="17" customFormat="1" ht="15.95" hidden="1" customHeight="1">
      <c r="A139" s="15"/>
      <c r="B139" s="17" t="s">
        <v>320</v>
      </c>
      <c r="C139" s="382"/>
      <c r="D139" s="365">
        <v>1</v>
      </c>
      <c r="E139" s="48" t="s">
        <v>8</v>
      </c>
      <c r="F139" s="365">
        <v>3</v>
      </c>
      <c r="G139" s="365" t="s">
        <v>8</v>
      </c>
      <c r="H139" s="312">
        <v>14</v>
      </c>
      <c r="I139" s="365" t="s">
        <v>8</v>
      </c>
      <c r="J139" s="312">
        <v>0.75</v>
      </c>
      <c r="K139" s="365" t="s">
        <v>8</v>
      </c>
      <c r="L139" s="366">
        <v>9</v>
      </c>
      <c r="M139" s="17" t="s">
        <v>9</v>
      </c>
      <c r="N139" s="30">
        <f t="shared" si="24"/>
        <v>284</v>
      </c>
      <c r="O139" s="16"/>
      <c r="P139" s="384"/>
      <c r="S139" s="382"/>
    </row>
    <row r="140" spans="1:19" s="17" customFormat="1" ht="15.95" hidden="1" customHeight="1">
      <c r="A140" s="15"/>
      <c r="B140" s="17" t="s">
        <v>324</v>
      </c>
      <c r="C140" s="382"/>
      <c r="D140" s="365">
        <v>1</v>
      </c>
      <c r="E140" s="48" t="s">
        <v>8</v>
      </c>
      <c r="F140" s="365">
        <v>4</v>
      </c>
      <c r="G140" s="365" t="s">
        <v>8</v>
      </c>
      <c r="H140" s="312">
        <v>7.25</v>
      </c>
      <c r="I140" s="365" t="s">
        <v>8</v>
      </c>
      <c r="J140" s="312">
        <v>0.75</v>
      </c>
      <c r="K140" s="365" t="s">
        <v>8</v>
      </c>
      <c r="L140" s="366">
        <v>4.5</v>
      </c>
      <c r="M140" s="17" t="s">
        <v>9</v>
      </c>
      <c r="N140" s="30">
        <f t="shared" si="24"/>
        <v>98</v>
      </c>
      <c r="O140" s="16"/>
      <c r="P140" s="384"/>
      <c r="S140" s="382"/>
    </row>
    <row r="141" spans="1:19" s="17" customFormat="1" ht="15.95" hidden="1" customHeight="1" thickBot="1">
      <c r="A141" s="15"/>
      <c r="B141" s="17" t="s">
        <v>320</v>
      </c>
      <c r="C141" s="382"/>
      <c r="D141" s="365">
        <v>1</v>
      </c>
      <c r="E141" s="48" t="s">
        <v>8</v>
      </c>
      <c r="F141" s="365">
        <v>2</v>
      </c>
      <c r="G141" s="365" t="s">
        <v>8</v>
      </c>
      <c r="H141" s="312">
        <v>7</v>
      </c>
      <c r="I141" s="365" t="s">
        <v>8</v>
      </c>
      <c r="J141" s="312">
        <v>0.75</v>
      </c>
      <c r="K141" s="365" t="s">
        <v>8</v>
      </c>
      <c r="L141" s="366">
        <v>4.5</v>
      </c>
      <c r="M141" s="17" t="s">
        <v>9</v>
      </c>
      <c r="N141" s="30">
        <f t="shared" si="24"/>
        <v>47</v>
      </c>
      <c r="O141" s="16"/>
      <c r="P141" s="384"/>
      <c r="S141" s="382"/>
    </row>
    <row r="142" spans="1:19" s="17" customFormat="1" ht="15.95" hidden="1" customHeight="1" thickBot="1">
      <c r="A142" s="370"/>
      <c r="C142" s="107"/>
      <c r="D142" s="365"/>
      <c r="E142" s="49"/>
      <c r="F142" s="365"/>
      <c r="G142" s="370"/>
      <c r="H142" s="33"/>
      <c r="I142" s="368"/>
      <c r="J142" s="24"/>
      <c r="K142" s="368"/>
      <c r="L142" s="24" t="s">
        <v>10</v>
      </c>
      <c r="M142" s="370"/>
      <c r="N142" s="26">
        <f>SUM(N138:N141)</f>
        <v>999</v>
      </c>
      <c r="O142" s="19"/>
      <c r="P142" s="384"/>
      <c r="S142" s="107"/>
    </row>
    <row r="143" spans="1:19" ht="15.95" hidden="1" customHeight="1">
      <c r="A143" s="1"/>
      <c r="B143" s="71" t="s">
        <v>29</v>
      </c>
      <c r="C143" s="385"/>
      <c r="D143" s="379"/>
      <c r="E143" s="376"/>
      <c r="F143" s="379"/>
      <c r="G143" s="373"/>
      <c r="H143" s="68"/>
      <c r="I143" s="375"/>
      <c r="J143" s="380"/>
      <c r="K143" s="373"/>
      <c r="L143" s="380"/>
      <c r="M143" s="45"/>
      <c r="N143" s="45"/>
      <c r="O143" s="376"/>
      <c r="P143" s="376"/>
      <c r="Q143" s="45"/>
      <c r="S143" s="385"/>
    </row>
    <row r="144" spans="1:19" ht="15.95" hidden="1" customHeight="1">
      <c r="A144" s="1"/>
      <c r="B144" s="3" t="s">
        <v>211</v>
      </c>
      <c r="C144" s="385"/>
      <c r="D144" s="379">
        <v>1</v>
      </c>
      <c r="E144" s="385" t="s">
        <v>8</v>
      </c>
      <c r="F144" s="379">
        <v>2</v>
      </c>
      <c r="G144" s="379" t="s">
        <v>8</v>
      </c>
      <c r="H144" s="72">
        <v>4</v>
      </c>
      <c r="I144" s="379" t="s">
        <v>8</v>
      </c>
      <c r="J144" s="378">
        <v>0.75</v>
      </c>
      <c r="K144" s="365" t="s">
        <v>8</v>
      </c>
      <c r="L144" s="366">
        <v>7</v>
      </c>
      <c r="M144" s="17" t="s">
        <v>9</v>
      </c>
      <c r="N144" s="30">
        <f t="shared" ref="N144:N147" si="25">ROUND(D144*F144*H144*J144*L144,0)</f>
        <v>42</v>
      </c>
      <c r="O144" s="6"/>
      <c r="P144" s="202"/>
      <c r="S144" s="385"/>
    </row>
    <row r="145" spans="1:19" ht="15.95" hidden="1" customHeight="1">
      <c r="A145" s="1"/>
      <c r="B145" s="3" t="s">
        <v>31</v>
      </c>
      <c r="C145" s="385"/>
      <c r="D145" s="379">
        <v>1</v>
      </c>
      <c r="E145" s="385" t="s">
        <v>8</v>
      </c>
      <c r="F145" s="379">
        <v>6</v>
      </c>
      <c r="G145" s="379" t="s">
        <v>8</v>
      </c>
      <c r="H145" s="72">
        <v>4</v>
      </c>
      <c r="I145" s="379" t="s">
        <v>8</v>
      </c>
      <c r="J145" s="378">
        <v>0.75</v>
      </c>
      <c r="K145" s="365" t="s">
        <v>8</v>
      </c>
      <c r="L145" s="366">
        <v>4</v>
      </c>
      <c r="M145" s="17" t="s">
        <v>9</v>
      </c>
      <c r="N145" s="30">
        <f t="shared" si="25"/>
        <v>72</v>
      </c>
      <c r="O145" s="6"/>
      <c r="P145" s="202"/>
      <c r="S145" s="385"/>
    </row>
    <row r="146" spans="1:19" ht="15.95" hidden="1" customHeight="1">
      <c r="A146" s="1"/>
      <c r="B146" s="3" t="s">
        <v>317</v>
      </c>
      <c r="C146" s="385"/>
      <c r="D146" s="379">
        <v>1</v>
      </c>
      <c r="E146" s="385" t="s">
        <v>8</v>
      </c>
      <c r="F146" s="379">
        <v>10</v>
      </c>
      <c r="G146" s="379" t="s">
        <v>8</v>
      </c>
      <c r="H146" s="72">
        <v>1.5</v>
      </c>
      <c r="I146" s="379" t="s">
        <v>8</v>
      </c>
      <c r="J146" s="378">
        <v>0.75</v>
      </c>
      <c r="K146" s="365" t="s">
        <v>8</v>
      </c>
      <c r="L146" s="366">
        <v>10</v>
      </c>
      <c r="M146" s="17" t="s">
        <v>9</v>
      </c>
      <c r="N146" s="30">
        <f t="shared" si="25"/>
        <v>113</v>
      </c>
      <c r="O146" s="6"/>
      <c r="P146" s="202"/>
      <c r="S146" s="385"/>
    </row>
    <row r="147" spans="1:19" ht="15.95" hidden="1" customHeight="1" thickBot="1">
      <c r="A147" s="1"/>
      <c r="B147" s="3" t="s">
        <v>326</v>
      </c>
      <c r="C147" s="385"/>
      <c r="D147" s="379">
        <v>1</v>
      </c>
      <c r="E147" s="385" t="s">
        <v>8</v>
      </c>
      <c r="F147" s="379">
        <v>8</v>
      </c>
      <c r="G147" s="379" t="s">
        <v>8</v>
      </c>
      <c r="H147" s="72">
        <v>5.5</v>
      </c>
      <c r="I147" s="379" t="s">
        <v>8</v>
      </c>
      <c r="J147" s="378">
        <v>0.75</v>
      </c>
      <c r="K147" s="365" t="s">
        <v>8</v>
      </c>
      <c r="L147" s="366">
        <v>0.75</v>
      </c>
      <c r="M147" s="17" t="s">
        <v>9</v>
      </c>
      <c r="N147" s="30">
        <f t="shared" si="25"/>
        <v>25</v>
      </c>
      <c r="O147" s="6"/>
      <c r="P147" s="202"/>
      <c r="S147" s="385"/>
    </row>
    <row r="148" spans="1:19" ht="15.95" hidden="1" customHeight="1" thickBot="1">
      <c r="A148" s="1"/>
      <c r="B148" s="379"/>
      <c r="C148" s="3"/>
      <c r="D148" s="379"/>
      <c r="E148" s="376"/>
      <c r="F148" s="379"/>
      <c r="G148" s="373"/>
      <c r="H148" s="68"/>
      <c r="I148" s="375"/>
      <c r="J148" s="380"/>
      <c r="K148" s="373"/>
      <c r="L148" s="12" t="s">
        <v>10</v>
      </c>
      <c r="M148" s="3" t="s">
        <v>9</v>
      </c>
      <c r="N148" s="14">
        <f>SUM(N144:N147)</f>
        <v>252</v>
      </c>
      <c r="O148" s="376"/>
      <c r="P148" s="80"/>
      <c r="Q148" s="45"/>
      <c r="S148" s="3"/>
    </row>
    <row r="149" spans="1:19" ht="15.95" hidden="1" customHeight="1">
      <c r="A149" s="1"/>
      <c r="B149" s="71" t="s">
        <v>37</v>
      </c>
      <c r="C149" s="385"/>
      <c r="D149" s="379"/>
      <c r="E149" s="376"/>
      <c r="F149" s="379"/>
      <c r="G149" s="373"/>
      <c r="H149" s="68"/>
      <c r="I149" s="375"/>
      <c r="J149" s="380"/>
      <c r="K149" s="375"/>
      <c r="L149" s="373"/>
      <c r="M149" s="373"/>
      <c r="N149" s="45"/>
      <c r="O149" s="41"/>
      <c r="P149" s="80"/>
      <c r="Q149" s="45"/>
      <c r="S149" s="385"/>
    </row>
    <row r="150" spans="1:19" ht="15.95" hidden="1" customHeight="1">
      <c r="A150" s="1"/>
      <c r="C150" s="71"/>
      <c r="D150" s="437">
        <f>N142</f>
        <v>999</v>
      </c>
      <c r="E150" s="437"/>
      <c r="F150" s="437"/>
      <c r="G150" s="373" t="s">
        <v>38</v>
      </c>
      <c r="H150" s="73">
        <f>N148</f>
        <v>252</v>
      </c>
      <c r="I150" s="12" t="s">
        <v>9</v>
      </c>
      <c r="J150" s="438">
        <f>D150-H150</f>
        <v>747</v>
      </c>
      <c r="K150" s="438"/>
      <c r="L150" s="40"/>
      <c r="M150" s="373"/>
      <c r="N150" s="42"/>
      <c r="O150" s="376"/>
      <c r="P150" s="80"/>
      <c r="Q150" s="45"/>
      <c r="S150" s="71"/>
    </row>
    <row r="151" spans="1:19" s="17" customFormat="1" ht="15.95" customHeight="1">
      <c r="A151" s="15"/>
      <c r="C151" s="446">
        <v>783</v>
      </c>
      <c r="D151" s="446"/>
      <c r="E151" s="446"/>
      <c r="F151" s="365" t="s">
        <v>11</v>
      </c>
      <c r="G151" s="21" t="s">
        <v>12</v>
      </c>
      <c r="H151" s="441">
        <v>13112.99</v>
      </c>
      <c r="I151" s="441"/>
      <c r="J151" s="441"/>
      <c r="K151" s="441"/>
      <c r="L151" s="434" t="s">
        <v>92</v>
      </c>
      <c r="M151" s="434"/>
      <c r="N151" s="25"/>
      <c r="O151" s="384" t="s">
        <v>14</v>
      </c>
      <c r="P151" s="384">
        <f>ROUND(C151*H151/100,0)</f>
        <v>102675</v>
      </c>
      <c r="S151" s="383"/>
    </row>
    <row r="152" spans="1:19" s="17" customFormat="1" ht="41.25" customHeight="1">
      <c r="A152" s="86">
        <v>9</v>
      </c>
      <c r="B152" s="445" t="s">
        <v>207</v>
      </c>
      <c r="C152" s="445"/>
      <c r="D152" s="445"/>
      <c r="E152" s="445"/>
      <c r="F152" s="445"/>
      <c r="G152" s="445"/>
      <c r="H152" s="445"/>
      <c r="I152" s="445"/>
      <c r="J152" s="445"/>
      <c r="K152" s="445"/>
      <c r="L152" s="445"/>
      <c r="M152" s="445"/>
      <c r="N152" s="445"/>
      <c r="O152" s="16"/>
      <c r="P152" s="233"/>
    </row>
    <row r="153" spans="1:19" s="17" customFormat="1" ht="15.95" hidden="1" customHeight="1">
      <c r="A153" s="15"/>
      <c r="B153" s="17" t="s">
        <v>273</v>
      </c>
      <c r="C153" s="48"/>
      <c r="D153" s="99"/>
      <c r="E153" s="48"/>
      <c r="F153" s="99"/>
      <c r="G153" s="99"/>
      <c r="H153" s="27">
        <f>C22</f>
        <v>3761</v>
      </c>
      <c r="I153" s="164" t="s">
        <v>8</v>
      </c>
      <c r="J153" s="105">
        <f>2/3</f>
        <v>0.66666666666666663</v>
      </c>
      <c r="K153" s="99"/>
      <c r="L153" s="105"/>
      <c r="N153" s="30">
        <f>H153*J153</f>
        <v>2507.333333333333</v>
      </c>
      <c r="P153" s="201"/>
      <c r="S153" s="48"/>
    </row>
    <row r="154" spans="1:19" s="17" customFormat="1" ht="15.95" hidden="1" customHeight="1">
      <c r="A154" s="15"/>
      <c r="C154" s="48"/>
      <c r="D154" s="55"/>
      <c r="E154" s="48"/>
      <c r="F154" s="99"/>
      <c r="G154" s="99"/>
      <c r="H154" s="27"/>
      <c r="I154" s="99"/>
      <c r="J154" s="105"/>
      <c r="K154" s="99"/>
      <c r="L154" s="24" t="s">
        <v>10</v>
      </c>
      <c r="M154" s="32"/>
      <c r="N154" s="18">
        <f>SUM(N153:N153)</f>
        <v>2507.333333333333</v>
      </c>
      <c r="O154" s="19"/>
      <c r="P154" s="201"/>
      <c r="S154" s="48"/>
    </row>
    <row r="155" spans="1:19" s="17" customFormat="1" ht="15.95" customHeight="1">
      <c r="A155" s="15"/>
      <c r="B155" s="103"/>
      <c r="C155" s="427">
        <v>2507</v>
      </c>
      <c r="D155" s="428"/>
      <c r="E155" s="427"/>
      <c r="F155" s="20" t="s">
        <v>11</v>
      </c>
      <c r="G155" s="21" t="s">
        <v>12</v>
      </c>
      <c r="H155" s="94">
        <v>1512.5</v>
      </c>
      <c r="I155" s="94"/>
      <c r="J155" s="94"/>
      <c r="K155" s="94"/>
      <c r="L155" s="434" t="s">
        <v>54</v>
      </c>
      <c r="M155" s="434"/>
      <c r="N155" s="107"/>
      <c r="O155" s="22" t="s">
        <v>14</v>
      </c>
      <c r="P155" s="233">
        <f>ROUND(C155*H155/1000,0)</f>
        <v>3792</v>
      </c>
      <c r="S155" s="104"/>
    </row>
    <row r="156" spans="1:19" s="10" customFormat="1" ht="31.5" customHeight="1">
      <c r="A156" s="87" t="s">
        <v>64</v>
      </c>
      <c r="B156" s="455" t="s">
        <v>53</v>
      </c>
      <c r="C156" s="455"/>
      <c r="D156" s="455"/>
      <c r="E156" s="455"/>
      <c r="F156" s="455"/>
      <c r="G156" s="455"/>
      <c r="H156" s="455"/>
      <c r="I156" s="455"/>
      <c r="J156" s="455"/>
      <c r="K156" s="455"/>
      <c r="L156" s="455"/>
      <c r="M156" s="455"/>
      <c r="N156" s="455"/>
      <c r="O156" s="146"/>
      <c r="P156" s="236"/>
    </row>
    <row r="157" spans="1:19" s="17" customFormat="1" ht="15.95" hidden="1" customHeight="1">
      <c r="A157" s="15"/>
      <c r="B157" s="17" t="s">
        <v>208</v>
      </c>
      <c r="C157" s="48"/>
      <c r="D157" s="260">
        <v>1</v>
      </c>
      <c r="E157" s="48" t="s">
        <v>8</v>
      </c>
      <c r="F157" s="260">
        <v>2</v>
      </c>
      <c r="G157" s="260" t="s">
        <v>8</v>
      </c>
      <c r="H157" s="311">
        <v>19.625</v>
      </c>
      <c r="I157" s="260" t="s">
        <v>8</v>
      </c>
      <c r="J157" s="311">
        <v>13.625</v>
      </c>
      <c r="K157" s="260" t="s">
        <v>8</v>
      </c>
      <c r="L157" s="299">
        <v>2.125</v>
      </c>
      <c r="M157" s="17" t="s">
        <v>9</v>
      </c>
      <c r="N157" s="30">
        <f t="shared" ref="N157" si="26">ROUND(D157*F157*H157*J157*L157,0)</f>
        <v>1136</v>
      </c>
      <c r="P157" s="201"/>
      <c r="S157" s="48"/>
    </row>
    <row r="158" spans="1:19" s="17" customFormat="1" ht="15.95" hidden="1" customHeight="1">
      <c r="A158" s="15"/>
      <c r="B158" s="17" t="s">
        <v>262</v>
      </c>
      <c r="C158" s="48"/>
      <c r="D158" s="294">
        <v>1</v>
      </c>
      <c r="E158" s="48" t="s">
        <v>8</v>
      </c>
      <c r="F158" s="294">
        <v>1</v>
      </c>
      <c r="G158" s="294" t="s">
        <v>8</v>
      </c>
      <c r="H158" s="27">
        <v>40.75</v>
      </c>
      <c r="I158" s="294" t="s">
        <v>8</v>
      </c>
      <c r="J158" s="299">
        <v>5.625</v>
      </c>
      <c r="K158" s="294" t="s">
        <v>8</v>
      </c>
      <c r="L158" s="299">
        <v>2.125</v>
      </c>
      <c r="M158" s="17" t="s">
        <v>9</v>
      </c>
      <c r="N158" s="30">
        <f t="shared" ref="N158" si="27">ROUND(D158*F158*H158*J158*L158,0)</f>
        <v>487</v>
      </c>
      <c r="P158" s="201"/>
      <c r="S158" s="48"/>
    </row>
    <row r="159" spans="1:19" ht="15.95" hidden="1" customHeight="1">
      <c r="A159" s="1"/>
      <c r="B159" s="17"/>
      <c r="C159" s="298"/>
      <c r="D159" s="69"/>
      <c r="E159" s="298"/>
      <c r="F159" s="293"/>
      <c r="G159" s="293"/>
      <c r="H159" s="68"/>
      <c r="I159" s="293"/>
      <c r="J159" s="297"/>
      <c r="K159" s="293"/>
      <c r="L159" s="12" t="s">
        <v>10</v>
      </c>
      <c r="M159" s="40"/>
      <c r="N159" s="5">
        <f>SUM(N157:N158)</f>
        <v>1623</v>
      </c>
      <c r="O159" s="6"/>
      <c r="P159" s="201"/>
      <c r="S159" s="298"/>
    </row>
    <row r="160" spans="1:19" ht="15.95" customHeight="1">
      <c r="A160" s="1"/>
      <c r="B160" s="113"/>
      <c r="C160" s="473">
        <f>N159</f>
        <v>1623</v>
      </c>
      <c r="D160" s="473"/>
      <c r="E160" s="122"/>
      <c r="F160" s="7" t="s">
        <v>11</v>
      </c>
      <c r="G160" s="8" t="s">
        <v>12</v>
      </c>
      <c r="H160" s="97">
        <v>3630</v>
      </c>
      <c r="I160" s="97"/>
      <c r="J160" s="97"/>
      <c r="K160" s="97"/>
      <c r="L160" s="421" t="s">
        <v>54</v>
      </c>
      <c r="M160" s="421"/>
      <c r="O160" s="9" t="s">
        <v>14</v>
      </c>
      <c r="P160" s="232">
        <f>ROUND(C160*H160/1000,0)</f>
        <v>5891</v>
      </c>
      <c r="S160" s="122"/>
    </row>
    <row r="161" spans="1:24" s="23" customFormat="1" ht="15.95" customHeight="1">
      <c r="A161" s="36" t="s">
        <v>164</v>
      </c>
      <c r="B161" s="424" t="s">
        <v>197</v>
      </c>
      <c r="C161" s="424"/>
      <c r="D161" s="424"/>
      <c r="E161" s="424"/>
      <c r="F161" s="424"/>
      <c r="G161" s="424"/>
      <c r="H161" s="424"/>
      <c r="I161" s="424"/>
      <c r="J161" s="424"/>
      <c r="K161" s="424"/>
      <c r="L161" s="424"/>
      <c r="M161" s="424"/>
      <c r="N161" s="424"/>
      <c r="O161" s="146"/>
      <c r="P161" s="204"/>
    </row>
    <row r="162" spans="1:24" s="17" customFormat="1" ht="15.95" hidden="1" customHeight="1">
      <c r="A162" s="15"/>
      <c r="B162" s="17" t="s">
        <v>208</v>
      </c>
      <c r="C162" s="48"/>
      <c r="D162" s="260">
        <v>1</v>
      </c>
      <c r="E162" s="48" t="s">
        <v>8</v>
      </c>
      <c r="F162" s="260">
        <v>2</v>
      </c>
      <c r="G162" s="260" t="s">
        <v>8</v>
      </c>
      <c r="H162" s="27">
        <v>19.63</v>
      </c>
      <c r="I162" s="260" t="s">
        <v>8</v>
      </c>
      <c r="J162" s="261">
        <v>13.63</v>
      </c>
      <c r="K162" s="260" t="s">
        <v>8</v>
      </c>
      <c r="L162" s="261">
        <v>0.5</v>
      </c>
      <c r="M162" s="17" t="s">
        <v>9</v>
      </c>
      <c r="N162" s="30">
        <f t="shared" ref="N162:N163" si="28">ROUND(D162*F162*H162*J162*L162,0)</f>
        <v>268</v>
      </c>
      <c r="P162" s="201"/>
      <c r="S162" s="48"/>
    </row>
    <row r="163" spans="1:24" s="17" customFormat="1" ht="15.95" hidden="1" customHeight="1">
      <c r="A163" s="15"/>
      <c r="B163" s="17" t="s">
        <v>262</v>
      </c>
      <c r="C163" s="48"/>
      <c r="D163" s="260">
        <v>1</v>
      </c>
      <c r="E163" s="48" t="s">
        <v>8</v>
      </c>
      <c r="F163" s="260">
        <v>1</v>
      </c>
      <c r="G163" s="260" t="s">
        <v>8</v>
      </c>
      <c r="H163" s="27">
        <v>40.75</v>
      </c>
      <c r="I163" s="260" t="s">
        <v>8</v>
      </c>
      <c r="J163" s="261">
        <v>5.63</v>
      </c>
      <c r="K163" s="260" t="s">
        <v>8</v>
      </c>
      <c r="L163" s="261">
        <v>0.5</v>
      </c>
      <c r="M163" s="17" t="s">
        <v>9</v>
      </c>
      <c r="N163" s="30">
        <f t="shared" si="28"/>
        <v>115</v>
      </c>
      <c r="P163" s="201"/>
      <c r="S163" s="48"/>
    </row>
    <row r="164" spans="1:24" ht="15.95" hidden="1" customHeight="1">
      <c r="A164" s="1"/>
      <c r="C164" s="266"/>
      <c r="D164" s="69"/>
      <c r="E164" s="266"/>
      <c r="F164" s="263"/>
      <c r="G164" s="263"/>
      <c r="H164" s="68"/>
      <c r="I164" s="263"/>
      <c r="J164" s="264"/>
      <c r="K164" s="263"/>
      <c r="L164" s="12" t="s">
        <v>10</v>
      </c>
      <c r="M164" s="40"/>
      <c r="N164" s="5">
        <f>SUM(N162:N163)</f>
        <v>383</v>
      </c>
      <c r="O164" s="6"/>
      <c r="P164" s="201"/>
      <c r="S164" s="266"/>
    </row>
    <row r="165" spans="1:24" s="17" customFormat="1" ht="15.95" customHeight="1">
      <c r="A165" s="15"/>
      <c r="B165" s="103"/>
      <c r="C165" s="483">
        <f>N164</f>
        <v>383</v>
      </c>
      <c r="D165" s="483"/>
      <c r="E165" s="125"/>
      <c r="F165" s="20" t="s">
        <v>11</v>
      </c>
      <c r="G165" s="21" t="s">
        <v>12</v>
      </c>
      <c r="H165" s="94">
        <v>1141.25</v>
      </c>
      <c r="I165" s="94"/>
      <c r="J165" s="94"/>
      <c r="K165" s="94"/>
      <c r="L165" s="434" t="s">
        <v>92</v>
      </c>
      <c r="M165" s="434"/>
      <c r="N165" s="107"/>
      <c r="O165" s="22" t="s">
        <v>14</v>
      </c>
      <c r="P165" s="233">
        <f>ROUND(C165*H165/100,0)</f>
        <v>4371</v>
      </c>
      <c r="S165" s="124"/>
    </row>
    <row r="166" spans="1:24" s="17" customFormat="1" ht="15.95" customHeight="1">
      <c r="A166" s="85" t="s">
        <v>165</v>
      </c>
      <c r="B166" s="457" t="s">
        <v>133</v>
      </c>
      <c r="C166" s="457"/>
      <c r="D166" s="457"/>
      <c r="E166" s="457"/>
      <c r="F166" s="457"/>
      <c r="G166" s="457"/>
      <c r="H166" s="457"/>
      <c r="I166" s="457"/>
      <c r="J166" s="457"/>
      <c r="K166" s="457"/>
      <c r="L166" s="457"/>
      <c r="M166" s="457"/>
      <c r="N166" s="457"/>
      <c r="O166" s="106"/>
      <c r="P166" s="233"/>
    </row>
    <row r="167" spans="1:24" s="17" customFormat="1" ht="15.95" hidden="1" customHeight="1">
      <c r="A167" s="15"/>
      <c r="B167" s="17" t="s">
        <v>263</v>
      </c>
      <c r="C167" s="48"/>
      <c r="D167" s="260">
        <v>1</v>
      </c>
      <c r="E167" s="48" t="s">
        <v>8</v>
      </c>
      <c r="F167" s="260">
        <v>3</v>
      </c>
      <c r="G167" s="260" t="s">
        <v>8</v>
      </c>
      <c r="H167" s="27">
        <v>42.25</v>
      </c>
      <c r="I167" s="260" t="s">
        <v>8</v>
      </c>
      <c r="J167" s="261">
        <v>1.1299999999999999</v>
      </c>
      <c r="K167" s="260"/>
      <c r="L167" s="261"/>
      <c r="M167" s="17" t="s">
        <v>9</v>
      </c>
      <c r="N167" s="30">
        <f t="shared" ref="N167:N169" si="29">ROUND(D167*F167*H167*J167,0)</f>
        <v>143</v>
      </c>
      <c r="P167" s="201"/>
      <c r="S167" s="48"/>
    </row>
    <row r="168" spans="1:24" s="17" customFormat="1" ht="15.95" hidden="1" customHeight="1">
      <c r="A168" s="15"/>
      <c r="B168" s="17" t="s">
        <v>264</v>
      </c>
      <c r="C168" s="48"/>
      <c r="D168" s="304">
        <v>1</v>
      </c>
      <c r="E168" s="48" t="s">
        <v>8</v>
      </c>
      <c r="F168" s="304">
        <v>3</v>
      </c>
      <c r="G168" s="304" t="s">
        <v>8</v>
      </c>
      <c r="H168" s="27">
        <v>13.6</v>
      </c>
      <c r="I168" s="304" t="s">
        <v>8</v>
      </c>
      <c r="J168" s="303">
        <v>1.1299999999999999</v>
      </c>
      <c r="K168" s="304"/>
      <c r="L168" s="303"/>
      <c r="M168" s="17" t="s">
        <v>9</v>
      </c>
      <c r="N168" s="30">
        <f t="shared" ref="N168" si="30">ROUND(D168*F168*H168*J168,0)</f>
        <v>46</v>
      </c>
      <c r="P168" s="201"/>
      <c r="S168" s="48"/>
    </row>
    <row r="169" spans="1:24" s="17" customFormat="1" ht="15.95" hidden="1" customHeight="1">
      <c r="A169" s="15"/>
      <c r="B169" s="17" t="s">
        <v>265</v>
      </c>
      <c r="C169" s="48"/>
      <c r="D169" s="260">
        <v>1</v>
      </c>
      <c r="E169" s="48" t="s">
        <v>8</v>
      </c>
      <c r="F169" s="260">
        <v>2</v>
      </c>
      <c r="G169" s="260" t="s">
        <v>8</v>
      </c>
      <c r="H169" s="27">
        <v>5.63</v>
      </c>
      <c r="I169" s="260" t="s">
        <v>8</v>
      </c>
      <c r="J169" s="366">
        <v>1.1299999999999999</v>
      </c>
      <c r="K169" s="260"/>
      <c r="L169" s="261"/>
      <c r="M169" s="17" t="s">
        <v>9</v>
      </c>
      <c r="N169" s="30">
        <f t="shared" si="29"/>
        <v>13</v>
      </c>
      <c r="P169" s="201"/>
      <c r="S169" s="48"/>
    </row>
    <row r="170" spans="1:24" s="17" customFormat="1" ht="15.95" hidden="1" customHeight="1">
      <c r="A170" s="93"/>
      <c r="C170" s="107"/>
      <c r="D170" s="99"/>
      <c r="E170" s="49"/>
      <c r="F170" s="99"/>
      <c r="G170" s="93"/>
      <c r="H170" s="27"/>
      <c r="I170" s="94"/>
      <c r="J170" s="24"/>
      <c r="K170" s="94"/>
      <c r="L170" s="24" t="s">
        <v>10</v>
      </c>
      <c r="M170" s="93"/>
      <c r="N170" s="18">
        <f>SUM(N167:N169)</f>
        <v>202</v>
      </c>
      <c r="O170" s="19"/>
      <c r="P170" s="233"/>
      <c r="S170" s="107"/>
    </row>
    <row r="171" spans="1:24" s="17" customFormat="1" ht="15.95" customHeight="1">
      <c r="A171" s="15"/>
      <c r="B171" s="52"/>
      <c r="C171" s="104">
        <f>N170</f>
        <v>202</v>
      </c>
      <c r="D171" s="99" t="s">
        <v>41</v>
      </c>
      <c r="E171" s="104"/>
      <c r="F171" s="99"/>
      <c r="G171" s="52" t="s">
        <v>12</v>
      </c>
      <c r="H171" s="94">
        <v>778.09</v>
      </c>
      <c r="I171" s="94"/>
      <c r="J171" s="105"/>
      <c r="K171" s="94"/>
      <c r="L171" s="93" t="s">
        <v>66</v>
      </c>
      <c r="M171" s="93"/>
      <c r="N171" s="52"/>
      <c r="O171" s="103" t="s">
        <v>14</v>
      </c>
      <c r="P171" s="233">
        <f>(C171*H171/100)</f>
        <v>1571.7418</v>
      </c>
      <c r="S171" s="104"/>
    </row>
    <row r="172" spans="1:24" s="17" customFormat="1" ht="36" customHeight="1">
      <c r="A172" s="85" t="s">
        <v>166</v>
      </c>
      <c r="B172" s="457" t="s">
        <v>134</v>
      </c>
      <c r="C172" s="457"/>
      <c r="D172" s="457"/>
      <c r="E172" s="457"/>
      <c r="F172" s="457"/>
      <c r="G172" s="457"/>
      <c r="H172" s="457"/>
      <c r="I172" s="457"/>
      <c r="J172" s="457"/>
      <c r="K172" s="457"/>
      <c r="L172" s="457"/>
      <c r="M172" s="457"/>
      <c r="N172" s="457"/>
      <c r="O172" s="106"/>
      <c r="P172" s="233"/>
    </row>
    <row r="173" spans="1:24" s="17" customFormat="1" ht="15.95" hidden="1" customHeight="1" thickBot="1">
      <c r="A173" s="15"/>
      <c r="B173" s="17" t="s">
        <v>328</v>
      </c>
      <c r="C173" s="95"/>
      <c r="D173" s="99"/>
      <c r="E173" s="48"/>
      <c r="F173" s="99"/>
      <c r="G173" s="99"/>
      <c r="H173" s="27"/>
      <c r="I173" s="99"/>
      <c r="J173" s="105"/>
      <c r="K173" s="99"/>
      <c r="L173" s="105"/>
      <c r="M173" s="17" t="s">
        <v>9</v>
      </c>
      <c r="N173" s="30">
        <f>C171</f>
        <v>202</v>
      </c>
      <c r="O173" s="16"/>
      <c r="P173" s="233"/>
      <c r="S173" s="95"/>
    </row>
    <row r="174" spans="1:24" s="17" customFormat="1" ht="15.95" hidden="1" customHeight="1" thickBot="1">
      <c r="A174" s="93"/>
      <c r="C174" s="107"/>
      <c r="D174" s="99"/>
      <c r="E174" s="49"/>
      <c r="F174" s="99"/>
      <c r="G174" s="93"/>
      <c r="H174" s="27"/>
      <c r="I174" s="94"/>
      <c r="J174" s="24"/>
      <c r="K174" s="94"/>
      <c r="L174" s="24" t="s">
        <v>10</v>
      </c>
      <c r="M174" s="93"/>
      <c r="N174" s="26">
        <f>SUM(N173)</f>
        <v>202</v>
      </c>
      <c r="O174" s="19"/>
      <c r="P174" s="233"/>
      <c r="S174" s="107"/>
    </row>
    <row r="175" spans="1:24" s="17" customFormat="1" ht="15.95" customHeight="1">
      <c r="A175" s="15"/>
      <c r="B175" s="52"/>
      <c r="C175" s="104">
        <f>N174</f>
        <v>202</v>
      </c>
      <c r="D175" s="99" t="s">
        <v>41</v>
      </c>
      <c r="E175" s="104"/>
      <c r="F175" s="99"/>
      <c r="G175" s="52" t="s">
        <v>12</v>
      </c>
      <c r="H175" s="94">
        <v>10.7</v>
      </c>
      <c r="I175" s="94"/>
      <c r="J175" s="105"/>
      <c r="K175" s="94"/>
      <c r="L175" s="93" t="s">
        <v>63</v>
      </c>
      <c r="M175" s="93"/>
      <c r="N175" s="52"/>
      <c r="O175" s="103" t="s">
        <v>14</v>
      </c>
      <c r="P175" s="233">
        <f>(C175*H175)</f>
        <v>2161.3999999999996</v>
      </c>
      <c r="S175" s="104"/>
    </row>
    <row r="176" spans="1:24" s="17" customFormat="1" ht="37.5" customHeight="1">
      <c r="A176" s="85" t="s">
        <v>173</v>
      </c>
      <c r="B176" s="455" t="s">
        <v>137</v>
      </c>
      <c r="C176" s="455"/>
      <c r="D176" s="455"/>
      <c r="E176" s="455"/>
      <c r="F176" s="455"/>
      <c r="G176" s="455"/>
      <c r="H176" s="455"/>
      <c r="I176" s="455"/>
      <c r="J176" s="455"/>
      <c r="K176" s="455"/>
      <c r="L176" s="455"/>
      <c r="M176" s="455"/>
      <c r="N176" s="455"/>
      <c r="O176" s="455"/>
      <c r="P176" s="233"/>
      <c r="Q176" s="52"/>
      <c r="R176" s="52"/>
      <c r="S176" s="52"/>
      <c r="T176" s="52"/>
      <c r="U176" s="52"/>
      <c r="V176" s="52"/>
      <c r="W176" s="52"/>
      <c r="X176" s="52"/>
    </row>
    <row r="177" spans="1:19" s="17" customFormat="1" ht="15.95" customHeight="1">
      <c r="A177" s="15"/>
      <c r="C177" s="95"/>
      <c r="D177" s="99"/>
      <c r="E177" s="48"/>
      <c r="F177" s="99"/>
      <c r="G177" s="99"/>
      <c r="H177" s="27"/>
      <c r="I177" s="99"/>
      <c r="J177" s="105"/>
      <c r="K177" s="99"/>
      <c r="L177" s="105"/>
      <c r="N177" s="30"/>
      <c r="O177" s="19"/>
      <c r="P177" s="201"/>
      <c r="S177" s="95"/>
    </row>
    <row r="178" spans="1:19" s="17" customFormat="1" ht="15.95" hidden="1" customHeight="1" thickBot="1">
      <c r="A178" s="15"/>
      <c r="B178" s="17" t="s">
        <v>229</v>
      </c>
      <c r="C178" s="228"/>
      <c r="D178" s="223">
        <v>1</v>
      </c>
      <c r="E178" s="48" t="s">
        <v>8</v>
      </c>
      <c r="F178" s="223">
        <v>4</v>
      </c>
      <c r="G178" s="223" t="s">
        <v>8</v>
      </c>
      <c r="H178" s="27">
        <v>18</v>
      </c>
      <c r="I178" s="223"/>
      <c r="J178" s="224"/>
      <c r="K178" s="223"/>
      <c r="L178" s="224"/>
      <c r="M178" s="17" t="s">
        <v>9</v>
      </c>
      <c r="N178" s="30">
        <f>ROUND(D178*F178*H178,0)</f>
        <v>72</v>
      </c>
      <c r="O178" s="19"/>
      <c r="P178" s="201"/>
      <c r="S178" s="228"/>
    </row>
    <row r="179" spans="1:19" s="17" customFormat="1" ht="15.95" hidden="1" customHeight="1" thickBot="1">
      <c r="A179" s="15"/>
      <c r="C179" s="60"/>
      <c r="D179" s="93"/>
      <c r="E179" s="48"/>
      <c r="F179" s="99"/>
      <c r="G179" s="99"/>
      <c r="H179" s="37"/>
      <c r="I179" s="50"/>
      <c r="J179" s="24"/>
      <c r="K179" s="50"/>
      <c r="L179" s="93" t="s">
        <v>10</v>
      </c>
      <c r="M179" s="50"/>
      <c r="N179" s="26">
        <f>SUM(N178:N178)</f>
        <v>72</v>
      </c>
      <c r="O179" s="103"/>
      <c r="P179" s="233"/>
      <c r="S179" s="60"/>
    </row>
    <row r="180" spans="1:19" s="17" customFormat="1" ht="15.95" customHeight="1">
      <c r="A180" s="15"/>
      <c r="B180" s="52" t="s">
        <v>119</v>
      </c>
      <c r="C180" s="53">
        <f>N179</f>
        <v>72</v>
      </c>
      <c r="D180" s="459" t="s">
        <v>100</v>
      </c>
      <c r="E180" s="434"/>
      <c r="F180" s="50"/>
      <c r="G180" s="21" t="s">
        <v>12</v>
      </c>
      <c r="H180" s="441">
        <v>228.9</v>
      </c>
      <c r="I180" s="441"/>
      <c r="J180" s="441"/>
      <c r="K180" s="94"/>
      <c r="L180" s="459" t="s">
        <v>101</v>
      </c>
      <c r="M180" s="434"/>
      <c r="O180" s="103" t="s">
        <v>14</v>
      </c>
      <c r="P180" s="233">
        <f>ROUND(C180*H180,0)</f>
        <v>16481</v>
      </c>
      <c r="S180" s="53"/>
    </row>
    <row r="181" spans="1:19" s="17" customFormat="1" ht="15.95" customHeight="1">
      <c r="A181" s="15"/>
      <c r="C181" s="95"/>
      <c r="D181" s="99"/>
      <c r="E181" s="48"/>
      <c r="F181" s="99"/>
      <c r="G181" s="99"/>
      <c r="H181" s="27"/>
      <c r="I181" s="99"/>
      <c r="J181" s="105"/>
      <c r="K181" s="99"/>
      <c r="L181" s="105"/>
      <c r="N181" s="30"/>
      <c r="O181" s="19"/>
      <c r="P181" s="201"/>
      <c r="S181" s="95"/>
    </row>
    <row r="182" spans="1:19" s="17" customFormat="1" ht="15.95" hidden="1" customHeight="1">
      <c r="A182" s="15"/>
      <c r="B182" s="17" t="s">
        <v>31</v>
      </c>
      <c r="C182" s="274"/>
      <c r="D182" s="283">
        <v>12</v>
      </c>
      <c r="E182" s="48" t="s">
        <v>8</v>
      </c>
      <c r="F182" s="283">
        <v>6</v>
      </c>
      <c r="G182" s="283" t="s">
        <v>8</v>
      </c>
      <c r="H182" s="27">
        <v>3.67</v>
      </c>
      <c r="I182" s="283"/>
      <c r="J182" s="277"/>
      <c r="K182" s="283"/>
      <c r="L182" s="277"/>
      <c r="M182" s="17" t="s">
        <v>9</v>
      </c>
      <c r="N182" s="30">
        <f>ROUND(D182*F182*H182,0)</f>
        <v>264</v>
      </c>
      <c r="O182" s="19"/>
      <c r="P182" s="201"/>
      <c r="S182" s="274"/>
    </row>
    <row r="183" spans="1:19" s="17" customFormat="1" ht="15.95" hidden="1" customHeight="1" thickBot="1">
      <c r="A183" s="15"/>
      <c r="B183" s="17" t="s">
        <v>31</v>
      </c>
      <c r="C183" s="302"/>
      <c r="D183" s="304">
        <v>12</v>
      </c>
      <c r="E183" s="48" t="s">
        <v>8</v>
      </c>
      <c r="F183" s="304">
        <v>2</v>
      </c>
      <c r="G183" s="304" t="s">
        <v>8</v>
      </c>
      <c r="H183" s="27">
        <v>4</v>
      </c>
      <c r="I183" s="304"/>
      <c r="J183" s="303"/>
      <c r="K183" s="304"/>
      <c r="L183" s="303"/>
      <c r="M183" s="17" t="s">
        <v>9</v>
      </c>
      <c r="N183" s="30">
        <f>ROUND(D183*F183*H183,0)</f>
        <v>96</v>
      </c>
      <c r="O183" s="19"/>
      <c r="P183" s="201"/>
      <c r="S183" s="302"/>
    </row>
    <row r="184" spans="1:19" s="17" customFormat="1" ht="15.95" hidden="1" customHeight="1" thickBot="1">
      <c r="A184" s="15"/>
      <c r="C184" s="60"/>
      <c r="D184" s="93"/>
      <c r="E184" s="48"/>
      <c r="F184" s="99"/>
      <c r="G184" s="99"/>
      <c r="H184" s="37"/>
      <c r="I184" s="50"/>
      <c r="J184" s="24"/>
      <c r="K184" s="50"/>
      <c r="L184" s="93" t="s">
        <v>10</v>
      </c>
      <c r="M184" s="50"/>
      <c r="N184" s="26">
        <f>SUM(N182:N183)</f>
        <v>360</v>
      </c>
      <c r="O184" s="103"/>
      <c r="P184" s="233"/>
      <c r="S184" s="60"/>
    </row>
    <row r="185" spans="1:19" s="17" customFormat="1" ht="21.75" customHeight="1">
      <c r="A185" s="15"/>
      <c r="B185" s="52"/>
      <c r="C185" s="53">
        <f>N184</f>
        <v>360</v>
      </c>
      <c r="D185" s="459" t="s">
        <v>100</v>
      </c>
      <c r="E185" s="434"/>
      <c r="F185" s="50"/>
      <c r="G185" s="21" t="s">
        <v>12</v>
      </c>
      <c r="H185" s="441">
        <v>240.5</v>
      </c>
      <c r="I185" s="441"/>
      <c r="J185" s="441"/>
      <c r="K185" s="94"/>
      <c r="L185" s="459" t="s">
        <v>101</v>
      </c>
      <c r="M185" s="434"/>
      <c r="O185" s="103" t="s">
        <v>14</v>
      </c>
      <c r="P185" s="233">
        <f>ROUND(C185*H185,0)</f>
        <v>86580</v>
      </c>
      <c r="S185" s="53"/>
    </row>
    <row r="186" spans="1:19" ht="33" customHeight="1">
      <c r="A186" s="77">
        <v>15</v>
      </c>
      <c r="B186" s="455" t="s">
        <v>159</v>
      </c>
      <c r="C186" s="455"/>
      <c r="D186" s="455"/>
      <c r="E186" s="455"/>
      <c r="F186" s="455"/>
      <c r="G186" s="455"/>
      <c r="H186" s="455"/>
      <c r="I186" s="455"/>
      <c r="J186" s="455"/>
      <c r="K186" s="455"/>
      <c r="L186" s="455"/>
      <c r="M186" s="455"/>
      <c r="N186" s="455"/>
      <c r="O186" s="197"/>
      <c r="P186" s="80"/>
      <c r="Q186" s="45"/>
      <c r="S186" s="3"/>
    </row>
    <row r="187" spans="1:19" ht="15.95" hidden="1" customHeight="1" thickBot="1">
      <c r="A187" s="1"/>
      <c r="B187" s="3" t="s">
        <v>277</v>
      </c>
      <c r="C187" s="327"/>
      <c r="D187" s="326">
        <v>1</v>
      </c>
      <c r="E187" s="335" t="s">
        <v>8</v>
      </c>
      <c r="F187" s="326">
        <v>12</v>
      </c>
      <c r="G187" s="326" t="s">
        <v>8</v>
      </c>
      <c r="H187" s="68">
        <v>3</v>
      </c>
      <c r="I187" s="326" t="s">
        <v>8</v>
      </c>
      <c r="J187" s="329">
        <v>1.1299999999999999</v>
      </c>
      <c r="K187" s="330" t="s">
        <v>8</v>
      </c>
      <c r="L187" s="331">
        <v>3.67</v>
      </c>
      <c r="M187" s="17" t="s">
        <v>9</v>
      </c>
      <c r="N187" s="30">
        <f t="shared" ref="N187" si="31">ROUND(D187*F187*H187*J187*L187,0)</f>
        <v>149</v>
      </c>
      <c r="O187" s="2"/>
      <c r="P187" s="328"/>
      <c r="S187" s="327"/>
    </row>
    <row r="188" spans="1:19" ht="15.95" hidden="1" customHeight="1" thickBot="1">
      <c r="A188" s="183"/>
      <c r="C188" s="198"/>
      <c r="D188" s="193"/>
      <c r="E188" s="44"/>
      <c r="F188" s="193"/>
      <c r="G188" s="183"/>
      <c r="H188" s="68"/>
      <c r="I188" s="184"/>
      <c r="J188" s="12"/>
      <c r="K188" s="184"/>
      <c r="L188" s="12" t="s">
        <v>10</v>
      </c>
      <c r="M188" s="183"/>
      <c r="N188" s="14">
        <f>SUM(N187:N187)</f>
        <v>149</v>
      </c>
      <c r="O188" s="6"/>
      <c r="S188" s="198"/>
    </row>
    <row r="189" spans="1:19" ht="15.95" customHeight="1">
      <c r="A189" s="1"/>
      <c r="C189" s="439">
        <f>N188</f>
        <v>149</v>
      </c>
      <c r="D189" s="439"/>
      <c r="E189" s="439"/>
      <c r="F189" s="183" t="s">
        <v>41</v>
      </c>
      <c r="G189" s="8" t="s">
        <v>12</v>
      </c>
      <c r="H189" s="422">
        <v>180.5</v>
      </c>
      <c r="I189" s="422"/>
      <c r="J189" s="422"/>
      <c r="K189" s="422"/>
      <c r="L189" s="421" t="s">
        <v>63</v>
      </c>
      <c r="M189" s="421"/>
      <c r="N189" s="11"/>
      <c r="O189" s="197" t="s">
        <v>14</v>
      </c>
      <c r="P189" s="232">
        <f>ROUND(C189*H189,0)</f>
        <v>26895</v>
      </c>
      <c r="S189" s="182"/>
    </row>
    <row r="190" spans="1:19" s="17" customFormat="1" ht="15.95" customHeight="1">
      <c r="A190" s="15">
        <v>16</v>
      </c>
      <c r="B190" s="424" t="s">
        <v>335</v>
      </c>
      <c r="C190" s="424"/>
      <c r="D190" s="424"/>
      <c r="E190" s="424"/>
      <c r="F190" s="424"/>
      <c r="G190" s="424"/>
      <c r="H190" s="424"/>
      <c r="I190" s="424"/>
      <c r="J190" s="424"/>
      <c r="K190" s="424"/>
      <c r="L190" s="424"/>
      <c r="M190" s="424"/>
      <c r="N190" s="424"/>
      <c r="O190" s="314"/>
      <c r="P190" s="322"/>
    </row>
    <row r="191" spans="1:19" s="17" customFormat="1" ht="15.95" hidden="1" customHeight="1">
      <c r="A191" s="15"/>
      <c r="B191" s="367" t="s">
        <v>333</v>
      </c>
      <c r="C191" s="367"/>
      <c r="D191" s="367"/>
      <c r="E191" s="367"/>
      <c r="F191" s="367"/>
      <c r="G191" s="367"/>
      <c r="H191" s="367"/>
      <c r="I191" s="367"/>
      <c r="J191" s="367"/>
      <c r="K191" s="367"/>
      <c r="L191" s="367"/>
      <c r="M191" s="367"/>
      <c r="N191" s="367"/>
      <c r="O191" s="367"/>
      <c r="P191" s="384"/>
    </row>
    <row r="192" spans="1:19" ht="15.95" hidden="1" customHeight="1">
      <c r="A192" s="1"/>
      <c r="B192" s="67" t="s">
        <v>254</v>
      </c>
      <c r="C192" s="316"/>
      <c r="D192" s="319">
        <v>2</v>
      </c>
      <c r="E192" s="323" t="s">
        <v>8</v>
      </c>
      <c r="F192" s="319">
        <v>2</v>
      </c>
      <c r="G192" s="319" t="s">
        <v>17</v>
      </c>
      <c r="H192" s="68">
        <v>20</v>
      </c>
      <c r="I192" s="319" t="s">
        <v>18</v>
      </c>
      <c r="J192" s="320">
        <v>14</v>
      </c>
      <c r="K192" s="319" t="s">
        <v>19</v>
      </c>
      <c r="L192" s="320">
        <v>12</v>
      </c>
      <c r="M192" s="3" t="s">
        <v>9</v>
      </c>
      <c r="N192" s="76">
        <f t="shared" ref="N192:N193" si="32">ROUND(D192*F192*(H192+J192)*L192,0)</f>
        <v>1632</v>
      </c>
      <c r="O192" s="2"/>
      <c r="P192" s="315"/>
      <c r="S192" s="316"/>
    </row>
    <row r="193" spans="1:19" ht="15.95" hidden="1" customHeight="1">
      <c r="A193" s="1"/>
      <c r="B193" s="67" t="s">
        <v>274</v>
      </c>
      <c r="C193" s="316"/>
      <c r="D193" s="319">
        <v>1</v>
      </c>
      <c r="E193" s="323" t="s">
        <v>8</v>
      </c>
      <c r="F193" s="319">
        <v>2</v>
      </c>
      <c r="G193" s="319" t="s">
        <v>17</v>
      </c>
      <c r="H193" s="68">
        <v>40.75</v>
      </c>
      <c r="I193" s="319" t="s">
        <v>18</v>
      </c>
      <c r="J193" s="320">
        <v>7</v>
      </c>
      <c r="K193" s="319" t="s">
        <v>19</v>
      </c>
      <c r="L193" s="320">
        <v>12</v>
      </c>
      <c r="M193" s="3" t="s">
        <v>9</v>
      </c>
      <c r="N193" s="76">
        <f t="shared" si="32"/>
        <v>1146</v>
      </c>
      <c r="O193" s="2"/>
      <c r="P193" s="315"/>
      <c r="S193" s="316"/>
    </row>
    <row r="194" spans="1:19" ht="15.95" hidden="1" customHeight="1">
      <c r="A194" s="1"/>
      <c r="B194" s="67" t="s">
        <v>275</v>
      </c>
      <c r="C194" s="316"/>
      <c r="D194" s="321">
        <v>1</v>
      </c>
      <c r="E194" s="48" t="s">
        <v>8</v>
      </c>
      <c r="F194" s="321">
        <v>1</v>
      </c>
      <c r="G194" s="321" t="s">
        <v>8</v>
      </c>
      <c r="H194" s="27">
        <v>42.25</v>
      </c>
      <c r="I194" s="321" t="s">
        <v>8</v>
      </c>
      <c r="J194" s="317">
        <v>12</v>
      </c>
      <c r="K194" s="319"/>
      <c r="L194" s="320"/>
      <c r="M194" s="3" t="s">
        <v>9</v>
      </c>
      <c r="N194" s="30">
        <f t="shared" ref="N194" si="33">ROUND(D194*F194*H194*J194,0)</f>
        <v>507</v>
      </c>
      <c r="O194" s="2"/>
      <c r="P194" s="315"/>
      <c r="S194" s="316"/>
    </row>
    <row r="195" spans="1:19" ht="15.95" hidden="1" customHeight="1">
      <c r="A195" s="1"/>
      <c r="B195" s="67" t="s">
        <v>278</v>
      </c>
      <c r="C195" s="327"/>
      <c r="D195" s="330">
        <v>1</v>
      </c>
      <c r="E195" s="48" t="s">
        <v>8</v>
      </c>
      <c r="F195" s="330">
        <v>4</v>
      </c>
      <c r="G195" s="330" t="s">
        <v>8</v>
      </c>
      <c r="H195" s="27">
        <v>7.63</v>
      </c>
      <c r="I195" s="330" t="s">
        <v>8</v>
      </c>
      <c r="J195" s="331">
        <v>12</v>
      </c>
      <c r="K195" s="326"/>
      <c r="L195" s="329"/>
      <c r="M195" s="3" t="s">
        <v>9</v>
      </c>
      <c r="N195" s="30">
        <f t="shared" ref="N195" si="34">ROUND(D195*F195*H195*J195,0)</f>
        <v>366</v>
      </c>
      <c r="O195" s="2"/>
      <c r="P195" s="328"/>
      <c r="S195" s="327"/>
    </row>
    <row r="196" spans="1:19" ht="15.95" hidden="1" customHeight="1">
      <c r="A196" s="1"/>
      <c r="B196" s="67" t="s">
        <v>279</v>
      </c>
      <c r="C196" s="327"/>
      <c r="D196" s="330">
        <v>1</v>
      </c>
      <c r="E196" s="48" t="s">
        <v>8</v>
      </c>
      <c r="F196" s="330">
        <v>2</v>
      </c>
      <c r="G196" s="326" t="s">
        <v>17</v>
      </c>
      <c r="H196" s="68">
        <v>42.625</v>
      </c>
      <c r="I196" s="326" t="s">
        <v>18</v>
      </c>
      <c r="J196" s="329">
        <v>22.625</v>
      </c>
      <c r="K196" s="326" t="s">
        <v>19</v>
      </c>
      <c r="L196" s="329">
        <v>2.5</v>
      </c>
      <c r="M196" s="3" t="s">
        <v>9</v>
      </c>
      <c r="N196" s="76">
        <f t="shared" ref="N196" si="35">ROUND(D196*F196*(H196+J196)*L196,0)</f>
        <v>326</v>
      </c>
      <c r="O196" s="2"/>
      <c r="P196" s="328"/>
      <c r="S196" s="327"/>
    </row>
    <row r="197" spans="1:19" ht="15.95" hidden="1" customHeight="1">
      <c r="A197" s="1"/>
      <c r="B197" s="67" t="s">
        <v>269</v>
      </c>
      <c r="C197" s="327"/>
      <c r="D197" s="330">
        <v>1</v>
      </c>
      <c r="E197" s="48" t="s">
        <v>8</v>
      </c>
      <c r="F197" s="330">
        <v>1</v>
      </c>
      <c r="G197" s="330" t="s">
        <v>8</v>
      </c>
      <c r="H197" s="27">
        <v>9.25</v>
      </c>
      <c r="I197" s="330" t="s">
        <v>8</v>
      </c>
      <c r="J197" s="331">
        <v>8.5</v>
      </c>
      <c r="K197" s="326"/>
      <c r="L197" s="329"/>
      <c r="M197" s="3" t="s">
        <v>9</v>
      </c>
      <c r="N197" s="30">
        <f t="shared" ref="N197:N199" si="36">ROUND(D197*F197*H197*J197,0)</f>
        <v>79</v>
      </c>
      <c r="O197" s="2"/>
      <c r="P197" s="328"/>
      <c r="S197" s="327"/>
    </row>
    <row r="198" spans="1:19" ht="15.95" hidden="1" customHeight="1">
      <c r="A198" s="1"/>
      <c r="B198" s="67" t="s">
        <v>269</v>
      </c>
      <c r="C198" s="345"/>
      <c r="D198" s="365">
        <v>1</v>
      </c>
      <c r="E198" s="48" t="s">
        <v>8</v>
      </c>
      <c r="F198" s="365">
        <v>5</v>
      </c>
      <c r="G198" s="365" t="s">
        <v>8</v>
      </c>
      <c r="H198" s="27">
        <v>9.25</v>
      </c>
      <c r="I198" s="365" t="s">
        <v>8</v>
      </c>
      <c r="J198" s="366">
        <v>0.5</v>
      </c>
      <c r="K198" s="379"/>
      <c r="L198" s="380"/>
      <c r="M198" s="3" t="s">
        <v>9</v>
      </c>
      <c r="N198" s="30">
        <f t="shared" si="36"/>
        <v>23</v>
      </c>
      <c r="O198" s="2"/>
      <c r="P198" s="376"/>
      <c r="S198" s="374"/>
    </row>
    <row r="199" spans="1:19" ht="15.95" hidden="1" customHeight="1">
      <c r="A199" s="1"/>
      <c r="B199" s="67" t="s">
        <v>329</v>
      </c>
      <c r="C199" s="345"/>
      <c r="D199" s="365">
        <v>1</v>
      </c>
      <c r="E199" s="48" t="s">
        <v>8</v>
      </c>
      <c r="F199" s="365">
        <v>1</v>
      </c>
      <c r="G199" s="365" t="s">
        <v>8</v>
      </c>
      <c r="H199" s="27">
        <v>42.25</v>
      </c>
      <c r="I199" s="365" t="s">
        <v>8</v>
      </c>
      <c r="J199" s="366">
        <v>12</v>
      </c>
      <c r="K199" s="379"/>
      <c r="L199" s="380"/>
      <c r="M199" s="3" t="s">
        <v>9</v>
      </c>
      <c r="N199" s="30">
        <f t="shared" si="36"/>
        <v>507</v>
      </c>
      <c r="O199" s="2"/>
      <c r="P199" s="376"/>
      <c r="S199" s="374"/>
    </row>
    <row r="200" spans="1:19" ht="15.95" hidden="1" customHeight="1" thickBot="1">
      <c r="A200" s="1"/>
      <c r="B200" s="67" t="s">
        <v>330</v>
      </c>
      <c r="C200" s="345"/>
      <c r="D200" s="365">
        <v>1</v>
      </c>
      <c r="E200" s="48" t="s">
        <v>8</v>
      </c>
      <c r="F200" s="330">
        <v>2</v>
      </c>
      <c r="G200" s="330" t="s">
        <v>8</v>
      </c>
      <c r="H200" s="27">
        <v>22.25</v>
      </c>
      <c r="I200" s="330" t="s">
        <v>8</v>
      </c>
      <c r="J200" s="331">
        <v>12</v>
      </c>
      <c r="K200" s="326"/>
      <c r="L200" s="329"/>
      <c r="M200" s="3" t="s">
        <v>9</v>
      </c>
      <c r="N200" s="30">
        <f t="shared" ref="N200" si="37">ROUND(D200*F200*H200*J200,0)</f>
        <v>534</v>
      </c>
      <c r="O200" s="2"/>
      <c r="P200" s="315"/>
      <c r="S200" s="316"/>
    </row>
    <row r="201" spans="1:19" s="17" customFormat="1" ht="15.95" hidden="1" customHeight="1" thickBot="1">
      <c r="A201" s="15"/>
      <c r="B201" s="51"/>
      <c r="C201" s="48"/>
      <c r="D201" s="321"/>
      <c r="E201" s="48"/>
      <c r="F201" s="321"/>
      <c r="G201" s="321"/>
      <c r="H201" s="33"/>
      <c r="I201" s="321"/>
      <c r="J201" s="317"/>
      <c r="K201" s="321"/>
      <c r="L201" s="24" t="s">
        <v>10</v>
      </c>
      <c r="N201" s="34">
        <f>SUM(N192:N200)</f>
        <v>5120</v>
      </c>
      <c r="O201" s="322"/>
      <c r="P201" s="322"/>
      <c r="S201" s="48"/>
    </row>
    <row r="202" spans="1:19" s="17" customFormat="1" ht="15.95" hidden="1" customHeight="1">
      <c r="A202" s="15"/>
      <c r="B202" s="29" t="s">
        <v>29</v>
      </c>
      <c r="C202" s="48"/>
      <c r="D202" s="321"/>
      <c r="E202" s="322"/>
      <c r="F202" s="321"/>
      <c r="G202" s="313"/>
      <c r="H202" s="27"/>
      <c r="I202" s="318"/>
      <c r="J202" s="317"/>
      <c r="K202" s="313"/>
      <c r="L202" s="317"/>
      <c r="M202" s="52"/>
      <c r="N202" s="52"/>
      <c r="O202" s="322"/>
      <c r="P202" s="322"/>
      <c r="Q202" s="52"/>
      <c r="S202" s="48"/>
    </row>
    <row r="203" spans="1:19" s="17" customFormat="1" ht="15.95" hidden="1" customHeight="1">
      <c r="A203" s="15"/>
      <c r="B203" s="17" t="s">
        <v>119</v>
      </c>
      <c r="C203" s="48"/>
      <c r="D203" s="321">
        <v>1</v>
      </c>
      <c r="E203" s="48" t="s">
        <v>8</v>
      </c>
      <c r="F203" s="321">
        <v>2</v>
      </c>
      <c r="G203" s="321" t="s">
        <v>8</v>
      </c>
      <c r="H203" s="27">
        <v>4</v>
      </c>
      <c r="I203" s="321" t="s">
        <v>8</v>
      </c>
      <c r="J203" s="317">
        <v>7</v>
      </c>
      <c r="K203" s="321" t="s">
        <v>8</v>
      </c>
      <c r="L203" s="317"/>
      <c r="M203" s="17" t="s">
        <v>9</v>
      </c>
      <c r="N203" s="30">
        <f t="shared" ref="N203:N209" si="38">ROUND(D203*F203*H203*J203,0)</f>
        <v>56</v>
      </c>
      <c r="O203" s="19"/>
      <c r="P203" s="201"/>
      <c r="S203" s="48"/>
    </row>
    <row r="204" spans="1:19" s="17" customFormat="1" ht="15.95" hidden="1" customHeight="1">
      <c r="A204" s="15"/>
      <c r="B204" s="17" t="s">
        <v>31</v>
      </c>
      <c r="C204" s="48"/>
      <c r="D204" s="330">
        <v>1</v>
      </c>
      <c r="E204" s="48" t="s">
        <v>8</v>
      </c>
      <c r="F204" s="330">
        <v>6</v>
      </c>
      <c r="G204" s="330" t="s">
        <v>8</v>
      </c>
      <c r="H204" s="27">
        <v>4</v>
      </c>
      <c r="I204" s="330" t="s">
        <v>8</v>
      </c>
      <c r="J204" s="331">
        <v>4</v>
      </c>
      <c r="K204" s="330" t="s">
        <v>8</v>
      </c>
      <c r="L204" s="331"/>
      <c r="M204" s="17" t="s">
        <v>9</v>
      </c>
      <c r="N204" s="30">
        <f t="shared" si="38"/>
        <v>96</v>
      </c>
      <c r="O204" s="19"/>
      <c r="P204" s="201"/>
      <c r="S204" s="48"/>
    </row>
    <row r="205" spans="1:19" s="17" customFormat="1" ht="15.95" hidden="1" customHeight="1">
      <c r="A205" s="15"/>
      <c r="B205" s="17" t="s">
        <v>280</v>
      </c>
      <c r="C205" s="48"/>
      <c r="D205" s="330">
        <v>1</v>
      </c>
      <c r="E205" s="48" t="s">
        <v>8</v>
      </c>
      <c r="F205" s="330">
        <v>5</v>
      </c>
      <c r="G205" s="330" t="s">
        <v>8</v>
      </c>
      <c r="H205" s="27">
        <v>7.25</v>
      </c>
      <c r="I205" s="330" t="s">
        <v>8</v>
      </c>
      <c r="J205" s="331">
        <v>8</v>
      </c>
      <c r="K205" s="330" t="s">
        <v>8</v>
      </c>
      <c r="L205" s="331"/>
      <c r="M205" s="17" t="s">
        <v>9</v>
      </c>
      <c r="N205" s="30">
        <f t="shared" si="38"/>
        <v>290</v>
      </c>
      <c r="O205" s="19"/>
      <c r="P205" s="201"/>
      <c r="S205" s="48"/>
    </row>
    <row r="206" spans="1:19" s="17" customFormat="1" ht="15.95" hidden="1" customHeight="1">
      <c r="A206" s="15"/>
      <c r="B206" s="17" t="s">
        <v>281</v>
      </c>
      <c r="C206" s="48"/>
      <c r="D206" s="365">
        <v>1</v>
      </c>
      <c r="E206" s="48" t="s">
        <v>8</v>
      </c>
      <c r="F206" s="365">
        <v>1</v>
      </c>
      <c r="G206" s="365" t="s">
        <v>8</v>
      </c>
      <c r="H206" s="27">
        <v>7</v>
      </c>
      <c r="I206" s="365" t="s">
        <v>8</v>
      </c>
      <c r="J206" s="366">
        <v>8</v>
      </c>
      <c r="K206" s="365" t="s">
        <v>8</v>
      </c>
      <c r="L206" s="366"/>
      <c r="M206" s="17" t="s">
        <v>9</v>
      </c>
      <c r="N206" s="30">
        <f t="shared" si="38"/>
        <v>56</v>
      </c>
      <c r="O206" s="19"/>
      <c r="P206" s="392"/>
      <c r="S206" s="48"/>
    </row>
    <row r="207" spans="1:19" s="17" customFormat="1" ht="15.95" hidden="1" customHeight="1">
      <c r="A207" s="15"/>
      <c r="B207" s="17" t="s">
        <v>331</v>
      </c>
      <c r="C207" s="48"/>
      <c r="D207" s="365">
        <v>1</v>
      </c>
      <c r="E207" s="48" t="s">
        <v>8</v>
      </c>
      <c r="F207" s="365">
        <v>2</v>
      </c>
      <c r="G207" s="365" t="s">
        <v>8</v>
      </c>
      <c r="H207" s="27">
        <v>9.25</v>
      </c>
      <c r="I207" s="365" t="s">
        <v>8</v>
      </c>
      <c r="J207" s="366">
        <v>10</v>
      </c>
      <c r="K207" s="365" t="s">
        <v>8</v>
      </c>
      <c r="L207" s="366"/>
      <c r="M207" s="17" t="s">
        <v>9</v>
      </c>
      <c r="N207" s="30">
        <f t="shared" si="38"/>
        <v>185</v>
      </c>
      <c r="O207" s="19"/>
      <c r="P207" s="201"/>
      <c r="S207" s="48"/>
    </row>
    <row r="208" spans="1:19" s="17" customFormat="1" ht="15.95" hidden="1" customHeight="1">
      <c r="A208" s="15"/>
      <c r="B208" s="17" t="s">
        <v>331</v>
      </c>
      <c r="C208" s="48"/>
      <c r="D208" s="365">
        <v>1</v>
      </c>
      <c r="E208" s="48" t="s">
        <v>8</v>
      </c>
      <c r="F208" s="365">
        <v>2</v>
      </c>
      <c r="G208" s="365" t="s">
        <v>8</v>
      </c>
      <c r="H208" s="27">
        <v>8.8699999999999992</v>
      </c>
      <c r="I208" s="365" t="s">
        <v>8</v>
      </c>
      <c r="J208" s="366">
        <v>10</v>
      </c>
      <c r="K208" s="365" t="s">
        <v>8</v>
      </c>
      <c r="L208" s="366"/>
      <c r="M208" s="17" t="s">
        <v>9</v>
      </c>
      <c r="N208" s="30">
        <f t="shared" si="38"/>
        <v>177</v>
      </c>
      <c r="O208" s="19"/>
      <c r="P208" s="201"/>
      <c r="S208" s="48"/>
    </row>
    <row r="209" spans="1:19" s="17" customFormat="1" ht="15.95" hidden="1" customHeight="1" thickBot="1">
      <c r="A209" s="15"/>
      <c r="B209" s="310" t="s">
        <v>343</v>
      </c>
      <c r="C209" s="48"/>
      <c r="D209" s="321">
        <v>1</v>
      </c>
      <c r="E209" s="48" t="s">
        <v>8</v>
      </c>
      <c r="F209" s="321">
        <v>2</v>
      </c>
      <c r="G209" s="321" t="s">
        <v>8</v>
      </c>
      <c r="H209" s="27">
        <v>12.75</v>
      </c>
      <c r="I209" s="321" t="s">
        <v>8</v>
      </c>
      <c r="J209" s="317">
        <v>10</v>
      </c>
      <c r="K209" s="321" t="s">
        <v>8</v>
      </c>
      <c r="L209" s="317"/>
      <c r="M209" s="17" t="s">
        <v>9</v>
      </c>
      <c r="N209" s="30">
        <f t="shared" si="38"/>
        <v>255</v>
      </c>
      <c r="O209" s="19"/>
      <c r="P209" s="201"/>
      <c r="S209" s="48"/>
    </row>
    <row r="210" spans="1:19" s="17" customFormat="1" ht="15.95" hidden="1" customHeight="1" thickBot="1">
      <c r="A210" s="15"/>
      <c r="B210" s="321"/>
      <c r="D210" s="321"/>
      <c r="E210" s="322"/>
      <c r="F210" s="321"/>
      <c r="G210" s="313"/>
      <c r="H210" s="27"/>
      <c r="I210" s="318"/>
      <c r="J210" s="317"/>
      <c r="K210" s="313"/>
      <c r="L210" s="24" t="s">
        <v>10</v>
      </c>
      <c r="M210" s="17" t="s">
        <v>9</v>
      </c>
      <c r="N210" s="26">
        <f>SUM(N202:N209)</f>
        <v>1115</v>
      </c>
      <c r="O210" s="322"/>
      <c r="P210" s="60"/>
      <c r="Q210" s="52"/>
    </row>
    <row r="211" spans="1:19" s="17" customFormat="1" ht="15.95" hidden="1" customHeight="1">
      <c r="A211" s="15"/>
      <c r="B211" s="29" t="s">
        <v>37</v>
      </c>
      <c r="C211" s="48"/>
      <c r="D211" s="321"/>
      <c r="E211" s="322"/>
      <c r="F211" s="321"/>
      <c r="G211" s="313"/>
      <c r="H211" s="27"/>
      <c r="I211" s="318"/>
      <c r="J211" s="317"/>
      <c r="K211" s="318"/>
      <c r="L211" s="313"/>
      <c r="M211" s="313"/>
      <c r="N211" s="52"/>
      <c r="O211" s="50"/>
      <c r="P211" s="60"/>
      <c r="Q211" s="52"/>
      <c r="S211" s="48"/>
    </row>
    <row r="212" spans="1:19" s="17" customFormat="1" ht="15.95" hidden="1" customHeight="1">
      <c r="A212" s="15"/>
      <c r="C212" s="29"/>
      <c r="D212" s="425">
        <f>N201</f>
        <v>5120</v>
      </c>
      <c r="E212" s="425"/>
      <c r="F212" s="425"/>
      <c r="G212" s="313" t="s">
        <v>38</v>
      </c>
      <c r="H212" s="31">
        <f>N210</f>
        <v>1115</v>
      </c>
      <c r="I212" s="24" t="s">
        <v>9</v>
      </c>
      <c r="J212" s="426">
        <f>D212-H212</f>
        <v>4005</v>
      </c>
      <c r="K212" s="426"/>
      <c r="L212" s="32" t="s">
        <v>39</v>
      </c>
      <c r="M212" s="313"/>
      <c r="N212" s="51"/>
      <c r="O212" s="322"/>
      <c r="P212" s="60"/>
      <c r="Q212" s="52"/>
      <c r="S212" s="29"/>
    </row>
    <row r="213" spans="1:19" s="17" customFormat="1" ht="15.95" hidden="1" customHeight="1">
      <c r="A213" s="15"/>
      <c r="B213" s="367" t="s">
        <v>334</v>
      </c>
      <c r="C213" s="367"/>
      <c r="D213" s="367"/>
      <c r="E213" s="367"/>
      <c r="F213" s="367"/>
      <c r="G213" s="367"/>
      <c r="H213" s="367"/>
      <c r="I213" s="367"/>
      <c r="J213" s="367"/>
      <c r="K213" s="367"/>
      <c r="L213" s="367"/>
      <c r="M213" s="367"/>
      <c r="N213" s="367"/>
      <c r="O213" s="367"/>
      <c r="P213" s="384"/>
    </row>
    <row r="214" spans="1:19" ht="15.95" hidden="1" customHeight="1">
      <c r="A214" s="1"/>
      <c r="B214" s="67" t="s">
        <v>254</v>
      </c>
      <c r="C214" s="374"/>
      <c r="D214" s="379">
        <v>2</v>
      </c>
      <c r="E214" s="385" t="s">
        <v>8</v>
      </c>
      <c r="F214" s="379">
        <v>2</v>
      </c>
      <c r="G214" s="379" t="s">
        <v>17</v>
      </c>
      <c r="H214" s="68">
        <v>20</v>
      </c>
      <c r="I214" s="379" t="s">
        <v>18</v>
      </c>
      <c r="J214" s="380">
        <v>14</v>
      </c>
      <c r="K214" s="379" t="s">
        <v>19</v>
      </c>
      <c r="L214" s="380">
        <v>11</v>
      </c>
      <c r="M214" s="3" t="s">
        <v>9</v>
      </c>
      <c r="N214" s="76">
        <f t="shared" ref="N214:N215" si="39">ROUND(D214*F214*(H214+J214)*L214,0)</f>
        <v>1496</v>
      </c>
      <c r="O214" s="2"/>
      <c r="P214" s="376"/>
      <c r="S214" s="374"/>
    </row>
    <row r="215" spans="1:19" ht="15.95" hidden="1" customHeight="1" thickBot="1">
      <c r="A215" s="1"/>
      <c r="B215" s="67" t="s">
        <v>274</v>
      </c>
      <c r="C215" s="374"/>
      <c r="D215" s="379">
        <v>1</v>
      </c>
      <c r="E215" s="385" t="s">
        <v>8</v>
      </c>
      <c r="F215" s="379">
        <v>2</v>
      </c>
      <c r="G215" s="379" t="s">
        <v>17</v>
      </c>
      <c r="H215" s="68">
        <v>40.75</v>
      </c>
      <c r="I215" s="379" t="s">
        <v>18</v>
      </c>
      <c r="J215" s="380">
        <v>7</v>
      </c>
      <c r="K215" s="379" t="s">
        <v>19</v>
      </c>
      <c r="L215" s="380">
        <v>11</v>
      </c>
      <c r="M215" s="3" t="s">
        <v>9</v>
      </c>
      <c r="N215" s="76">
        <f t="shared" si="39"/>
        <v>1051</v>
      </c>
      <c r="O215" s="2"/>
      <c r="P215" s="376"/>
      <c r="S215" s="374"/>
    </row>
    <row r="216" spans="1:19" s="17" customFormat="1" ht="15.95" hidden="1" customHeight="1" thickBot="1">
      <c r="A216" s="15"/>
      <c r="B216" s="51"/>
      <c r="C216" s="48"/>
      <c r="D216" s="365"/>
      <c r="E216" s="48"/>
      <c r="F216" s="365"/>
      <c r="G216" s="365"/>
      <c r="H216" s="33"/>
      <c r="I216" s="365"/>
      <c r="J216" s="366"/>
      <c r="K216" s="365"/>
      <c r="L216" s="24" t="s">
        <v>10</v>
      </c>
      <c r="N216" s="34">
        <f>SUM(N214:N215)</f>
        <v>2547</v>
      </c>
      <c r="O216" s="384"/>
      <c r="P216" s="384"/>
      <c r="S216" s="48"/>
    </row>
    <row r="217" spans="1:19" s="17" customFormat="1" ht="15.95" hidden="1" customHeight="1">
      <c r="A217" s="15"/>
      <c r="B217" s="29" t="s">
        <v>29</v>
      </c>
      <c r="C217" s="48"/>
      <c r="D217" s="365"/>
      <c r="E217" s="384"/>
      <c r="F217" s="365"/>
      <c r="G217" s="370"/>
      <c r="H217" s="27"/>
      <c r="I217" s="368"/>
      <c r="J217" s="366"/>
      <c r="K217" s="370"/>
      <c r="L217" s="366"/>
      <c r="M217" s="52"/>
      <c r="N217" s="52"/>
      <c r="O217" s="384"/>
      <c r="P217" s="384"/>
      <c r="Q217" s="52"/>
      <c r="S217" s="48"/>
    </row>
    <row r="218" spans="1:19" s="17" customFormat="1" ht="15.95" hidden="1" customHeight="1">
      <c r="A218" s="15"/>
      <c r="B218" s="17" t="s">
        <v>119</v>
      </c>
      <c r="C218" s="48"/>
      <c r="D218" s="365">
        <v>1</v>
      </c>
      <c r="E218" s="48" t="s">
        <v>8</v>
      </c>
      <c r="F218" s="365">
        <v>2</v>
      </c>
      <c r="G218" s="365" t="s">
        <v>8</v>
      </c>
      <c r="H218" s="27">
        <v>4</v>
      </c>
      <c r="I218" s="365" t="s">
        <v>8</v>
      </c>
      <c r="J218" s="366">
        <v>7</v>
      </c>
      <c r="K218" s="365" t="s">
        <v>8</v>
      </c>
      <c r="L218" s="366"/>
      <c r="M218" s="17" t="s">
        <v>9</v>
      </c>
      <c r="N218" s="30">
        <f>ROUND(D218*F218*H218*J218,0)</f>
        <v>56</v>
      </c>
      <c r="O218" s="19"/>
      <c r="P218" s="201"/>
      <c r="S218" s="48"/>
    </row>
    <row r="219" spans="1:19" s="17" customFormat="1" ht="15.95" hidden="1" customHeight="1" thickBot="1">
      <c r="A219" s="15"/>
      <c r="B219" s="17" t="s">
        <v>31</v>
      </c>
      <c r="C219" s="48"/>
      <c r="D219" s="365">
        <v>1</v>
      </c>
      <c r="E219" s="48" t="s">
        <v>8</v>
      </c>
      <c r="F219" s="365">
        <v>2</v>
      </c>
      <c r="G219" s="365" t="s">
        <v>8</v>
      </c>
      <c r="H219" s="27">
        <v>4</v>
      </c>
      <c r="I219" s="365" t="s">
        <v>8</v>
      </c>
      <c r="J219" s="366">
        <v>4</v>
      </c>
      <c r="K219" s="365" t="s">
        <v>8</v>
      </c>
      <c r="L219" s="366"/>
      <c r="M219" s="17" t="s">
        <v>9</v>
      </c>
      <c r="N219" s="30">
        <f>ROUND(D219*F219*H219*J219,0)</f>
        <v>32</v>
      </c>
      <c r="O219" s="19"/>
      <c r="P219" s="201"/>
      <c r="S219" s="48"/>
    </row>
    <row r="220" spans="1:19" s="17" customFormat="1" ht="15.95" hidden="1" customHeight="1" thickBot="1">
      <c r="A220" s="15"/>
      <c r="B220" s="365"/>
      <c r="D220" s="365"/>
      <c r="E220" s="384"/>
      <c r="F220" s="365"/>
      <c r="G220" s="370"/>
      <c r="H220" s="27"/>
      <c r="I220" s="368"/>
      <c r="J220" s="366"/>
      <c r="K220" s="370"/>
      <c r="L220" s="24" t="s">
        <v>10</v>
      </c>
      <c r="M220" s="17" t="s">
        <v>9</v>
      </c>
      <c r="N220" s="26">
        <f>SUM(N217:N219)</f>
        <v>88</v>
      </c>
      <c r="O220" s="384"/>
      <c r="P220" s="60"/>
      <c r="Q220" s="52"/>
    </row>
    <row r="221" spans="1:19" s="17" customFormat="1" ht="15.95" hidden="1" customHeight="1">
      <c r="A221" s="15"/>
      <c r="B221" s="29" t="s">
        <v>37</v>
      </c>
      <c r="C221" s="48"/>
      <c r="D221" s="365"/>
      <c r="E221" s="384"/>
      <c r="F221" s="365"/>
      <c r="G221" s="370"/>
      <c r="H221" s="27"/>
      <c r="I221" s="368"/>
      <c r="J221" s="366"/>
      <c r="K221" s="368"/>
      <c r="L221" s="370"/>
      <c r="M221" s="370"/>
      <c r="N221" s="52"/>
      <c r="O221" s="50"/>
      <c r="P221" s="60"/>
      <c r="Q221" s="52"/>
      <c r="S221" s="48"/>
    </row>
    <row r="222" spans="1:19" s="17" customFormat="1" ht="15.95" hidden="1" customHeight="1">
      <c r="A222" s="15"/>
      <c r="C222" s="29"/>
      <c r="D222" s="425">
        <f>N216</f>
        <v>2547</v>
      </c>
      <c r="E222" s="425"/>
      <c r="F222" s="425"/>
      <c r="G222" s="370" t="s">
        <v>38</v>
      </c>
      <c r="H222" s="31">
        <f>N220</f>
        <v>88</v>
      </c>
      <c r="I222" s="24" t="s">
        <v>9</v>
      </c>
      <c r="J222" s="426">
        <f>D222-H222</f>
        <v>2459</v>
      </c>
      <c r="K222" s="426"/>
      <c r="L222" s="32" t="s">
        <v>39</v>
      </c>
      <c r="M222" s="370"/>
      <c r="N222" s="51"/>
      <c r="O222" s="384"/>
      <c r="P222" s="60"/>
      <c r="Q222" s="52"/>
      <c r="S222" s="29"/>
    </row>
    <row r="223" spans="1:19" s="17" customFormat="1" ht="15.95" hidden="1" customHeight="1">
      <c r="A223" s="15"/>
      <c r="B223" s="367" t="s">
        <v>337</v>
      </c>
      <c r="C223" s="367"/>
      <c r="D223" s="367"/>
      <c r="E223" s="367"/>
      <c r="F223" s="367"/>
      <c r="G223" s="367"/>
      <c r="H223" s="367"/>
      <c r="I223" s="367"/>
      <c r="J223" s="367"/>
      <c r="K223" s="367"/>
      <c r="L223" s="367"/>
      <c r="M223" s="367"/>
      <c r="N223" s="367"/>
      <c r="O223" s="367"/>
      <c r="P223" s="384"/>
    </row>
    <row r="224" spans="1:19" ht="15.95" hidden="1" customHeight="1" thickBot="1">
      <c r="A224" s="1"/>
      <c r="B224" s="67" t="s">
        <v>338</v>
      </c>
      <c r="C224" s="374"/>
      <c r="D224" s="379">
        <v>1</v>
      </c>
      <c r="E224" s="385" t="s">
        <v>8</v>
      </c>
      <c r="F224" s="379">
        <v>2</v>
      </c>
      <c r="G224" s="379" t="s">
        <v>17</v>
      </c>
      <c r="H224" s="68">
        <v>42.25</v>
      </c>
      <c r="I224" s="379" t="s">
        <v>18</v>
      </c>
      <c r="J224" s="380">
        <v>22.25</v>
      </c>
      <c r="K224" s="379" t="s">
        <v>19</v>
      </c>
      <c r="L224" s="380">
        <v>11</v>
      </c>
      <c r="M224" s="3" t="s">
        <v>9</v>
      </c>
      <c r="N224" s="76">
        <f t="shared" ref="N224" si="40">ROUND(D224*F224*(H224+J224)*L224,0)</f>
        <v>1419</v>
      </c>
      <c r="O224" s="2"/>
      <c r="P224" s="376"/>
      <c r="S224" s="374"/>
    </row>
    <row r="225" spans="1:24" s="17" customFormat="1" ht="15.95" hidden="1" customHeight="1" thickBot="1">
      <c r="A225" s="15"/>
      <c r="B225" s="51"/>
      <c r="C225" s="48"/>
      <c r="D225" s="365"/>
      <c r="E225" s="48"/>
      <c r="F225" s="365"/>
      <c r="G225" s="365"/>
      <c r="H225" s="33"/>
      <c r="I225" s="365"/>
      <c r="J225" s="366"/>
      <c r="K225" s="365"/>
      <c r="L225" s="24" t="s">
        <v>10</v>
      </c>
      <c r="N225" s="34">
        <f>SUM(N224:N224)</f>
        <v>1419</v>
      </c>
      <c r="O225" s="384"/>
      <c r="P225" s="384"/>
      <c r="S225" s="48"/>
    </row>
    <row r="226" spans="1:24" s="17" customFormat="1" ht="15.95" hidden="1" customHeight="1">
      <c r="A226" s="15"/>
      <c r="B226" s="29" t="s">
        <v>29</v>
      </c>
      <c r="C226" s="48"/>
      <c r="D226" s="365"/>
      <c r="E226" s="384"/>
      <c r="F226" s="365"/>
      <c r="G226" s="370"/>
      <c r="H226" s="27"/>
      <c r="I226" s="368"/>
      <c r="J226" s="366"/>
      <c r="K226" s="370"/>
      <c r="L226" s="366"/>
      <c r="M226" s="52"/>
      <c r="N226" s="52"/>
      <c r="O226" s="384"/>
      <c r="P226" s="384"/>
      <c r="Q226" s="52"/>
      <c r="S226" s="48"/>
    </row>
    <row r="227" spans="1:24" s="17" customFormat="1" ht="15.95" hidden="1" customHeight="1">
      <c r="A227" s="15"/>
      <c r="B227" s="17" t="s">
        <v>349</v>
      </c>
      <c r="C227" s="48"/>
      <c r="D227" s="365">
        <v>1</v>
      </c>
      <c r="E227" s="48" t="s">
        <v>8</v>
      </c>
      <c r="F227" s="365">
        <v>2</v>
      </c>
      <c r="G227" s="365" t="s">
        <v>8</v>
      </c>
      <c r="H227" s="27">
        <v>9.25</v>
      </c>
      <c r="I227" s="365" t="s">
        <v>8</v>
      </c>
      <c r="J227" s="366">
        <v>9</v>
      </c>
      <c r="K227" s="365" t="s">
        <v>8</v>
      </c>
      <c r="L227" s="366"/>
      <c r="M227" s="17" t="s">
        <v>9</v>
      </c>
      <c r="N227" s="30">
        <f>ROUND(D227*F227*H227*J227,0)</f>
        <v>167</v>
      </c>
      <c r="O227" s="19"/>
      <c r="P227" s="201"/>
      <c r="S227" s="48"/>
    </row>
    <row r="228" spans="1:24" s="17" customFormat="1" ht="15.95" hidden="1" customHeight="1">
      <c r="A228" s="15"/>
      <c r="B228" s="17" t="s">
        <v>349</v>
      </c>
      <c r="C228" s="48"/>
      <c r="D228" s="365">
        <v>1</v>
      </c>
      <c r="E228" s="48" t="s">
        <v>8</v>
      </c>
      <c r="F228" s="365">
        <v>2</v>
      </c>
      <c r="G228" s="365" t="s">
        <v>8</v>
      </c>
      <c r="H228" s="27">
        <v>8.8699999999999992</v>
      </c>
      <c r="I228" s="365" t="s">
        <v>8</v>
      </c>
      <c r="J228" s="366">
        <v>9</v>
      </c>
      <c r="K228" s="365" t="s">
        <v>8</v>
      </c>
      <c r="L228" s="366"/>
      <c r="M228" s="17" t="s">
        <v>9</v>
      </c>
      <c r="N228" s="30">
        <f>ROUND(D228*F228*H228*J228,0)</f>
        <v>160</v>
      </c>
      <c r="O228" s="19"/>
      <c r="P228" s="201"/>
      <c r="S228" s="48"/>
    </row>
    <row r="229" spans="1:24" s="17" customFormat="1" ht="15.95" hidden="1" customHeight="1">
      <c r="A229" s="15"/>
      <c r="B229" s="17" t="s">
        <v>350</v>
      </c>
      <c r="C229" s="48"/>
      <c r="D229" s="365">
        <v>1</v>
      </c>
      <c r="E229" s="48" t="s">
        <v>8</v>
      </c>
      <c r="F229" s="365">
        <v>2</v>
      </c>
      <c r="G229" s="365" t="s">
        <v>8</v>
      </c>
      <c r="H229" s="27">
        <v>12.75</v>
      </c>
      <c r="I229" s="365" t="s">
        <v>8</v>
      </c>
      <c r="J229" s="366">
        <v>9</v>
      </c>
      <c r="K229" s="365" t="s">
        <v>8</v>
      </c>
      <c r="L229" s="366"/>
      <c r="M229" s="17" t="s">
        <v>9</v>
      </c>
      <c r="N229" s="30">
        <f>ROUND(D229*F229*H229*J229,0)</f>
        <v>230</v>
      </c>
      <c r="O229" s="19"/>
      <c r="P229" s="201"/>
      <c r="S229" s="48"/>
    </row>
    <row r="230" spans="1:24" s="17" customFormat="1" ht="15.95" hidden="1" customHeight="1">
      <c r="A230" s="15"/>
      <c r="B230" s="17" t="s">
        <v>280</v>
      </c>
      <c r="C230" s="48"/>
      <c r="D230" s="365">
        <v>1</v>
      </c>
      <c r="E230" s="48" t="s">
        <v>8</v>
      </c>
      <c r="F230" s="365">
        <v>5</v>
      </c>
      <c r="G230" s="365" t="s">
        <v>8</v>
      </c>
      <c r="H230" s="27">
        <v>7.25</v>
      </c>
      <c r="I230" s="365" t="s">
        <v>8</v>
      </c>
      <c r="J230" s="366">
        <v>3.5</v>
      </c>
      <c r="K230" s="365" t="s">
        <v>8</v>
      </c>
      <c r="L230" s="366"/>
      <c r="M230" s="17" t="s">
        <v>9</v>
      </c>
      <c r="N230" s="30">
        <f>ROUND(D230*F230*H230*J230,0)</f>
        <v>127</v>
      </c>
      <c r="O230" s="19"/>
      <c r="P230" s="201"/>
      <c r="S230" s="48"/>
    </row>
    <row r="231" spans="1:24" s="17" customFormat="1" ht="15.95" hidden="1" customHeight="1" thickBot="1">
      <c r="A231" s="15"/>
      <c r="B231" s="17" t="s">
        <v>281</v>
      </c>
      <c r="C231" s="48"/>
      <c r="D231" s="365">
        <v>1</v>
      </c>
      <c r="E231" s="48" t="s">
        <v>8</v>
      </c>
      <c r="F231" s="365">
        <v>1</v>
      </c>
      <c r="G231" s="365" t="s">
        <v>8</v>
      </c>
      <c r="H231" s="27">
        <v>7</v>
      </c>
      <c r="I231" s="365" t="s">
        <v>8</v>
      </c>
      <c r="J231" s="366">
        <v>3.5</v>
      </c>
      <c r="K231" s="365" t="s">
        <v>8</v>
      </c>
      <c r="L231" s="366"/>
      <c r="M231" s="17" t="s">
        <v>9</v>
      </c>
      <c r="N231" s="30">
        <f>ROUND(D231*F231*H231*J231,0)</f>
        <v>25</v>
      </c>
      <c r="O231" s="19"/>
      <c r="P231" s="392"/>
      <c r="S231" s="48"/>
    </row>
    <row r="232" spans="1:24" s="17" customFormat="1" ht="15.95" hidden="1" customHeight="1" thickBot="1">
      <c r="A232" s="15"/>
      <c r="B232" s="365"/>
      <c r="D232" s="365"/>
      <c r="E232" s="384"/>
      <c r="F232" s="365"/>
      <c r="G232" s="370"/>
      <c r="H232" s="27"/>
      <c r="I232" s="368"/>
      <c r="J232" s="366"/>
      <c r="K232" s="370"/>
      <c r="L232" s="24" t="s">
        <v>10</v>
      </c>
      <c r="M232" s="17" t="s">
        <v>9</v>
      </c>
      <c r="N232" s="26">
        <f>SUM(N227:N231)</f>
        <v>709</v>
      </c>
      <c r="O232" s="384"/>
      <c r="P232" s="60"/>
      <c r="Q232" s="52"/>
    </row>
    <row r="233" spans="1:24" s="17" customFormat="1" ht="15.95" hidden="1" customHeight="1">
      <c r="A233" s="15"/>
      <c r="B233" s="29" t="s">
        <v>37</v>
      </c>
      <c r="C233" s="48"/>
      <c r="D233" s="365"/>
      <c r="E233" s="384"/>
      <c r="F233" s="365"/>
      <c r="G233" s="370"/>
      <c r="H233" s="27"/>
      <c r="I233" s="368"/>
      <c r="J233" s="366"/>
      <c r="K233" s="368"/>
      <c r="L233" s="370"/>
      <c r="M233" s="370"/>
      <c r="N233" s="52"/>
      <c r="O233" s="50"/>
      <c r="P233" s="60"/>
      <c r="Q233" s="52"/>
      <c r="S233" s="48"/>
    </row>
    <row r="234" spans="1:24" s="17" customFormat="1" ht="15.95" hidden="1" customHeight="1" thickBot="1">
      <c r="A234" s="15"/>
      <c r="C234" s="29"/>
      <c r="D234" s="425">
        <f>N225</f>
        <v>1419</v>
      </c>
      <c r="E234" s="425"/>
      <c r="F234" s="425"/>
      <c r="G234" s="370" t="s">
        <v>38</v>
      </c>
      <c r="H234" s="31">
        <f>N232</f>
        <v>709</v>
      </c>
      <c r="I234" s="24" t="s">
        <v>9</v>
      </c>
      <c r="J234" s="426">
        <f>D234-H234</f>
        <v>710</v>
      </c>
      <c r="K234" s="426"/>
      <c r="L234" s="32" t="s">
        <v>39</v>
      </c>
      <c r="M234" s="370"/>
      <c r="N234" s="51"/>
      <c r="O234" s="384"/>
      <c r="P234" s="60"/>
      <c r="Q234" s="52"/>
      <c r="S234" s="29"/>
    </row>
    <row r="235" spans="1:24" s="17" customFormat="1" ht="15.95" hidden="1" customHeight="1" thickBot="1">
      <c r="A235" s="15"/>
      <c r="C235" s="29"/>
      <c r="D235" s="365"/>
      <c r="E235" s="365"/>
      <c r="F235" s="365"/>
      <c r="G235" s="370"/>
      <c r="H235" s="31"/>
      <c r="I235" s="24"/>
      <c r="J235" s="366"/>
      <c r="K235" s="366"/>
      <c r="L235" s="372" t="s">
        <v>339</v>
      </c>
      <c r="M235" s="17" t="s">
        <v>9</v>
      </c>
      <c r="N235" s="26">
        <f>J212+J222+J234</f>
        <v>7174</v>
      </c>
      <c r="O235" s="384"/>
      <c r="P235" s="60"/>
      <c r="Q235" s="52"/>
      <c r="S235" s="29"/>
    </row>
    <row r="236" spans="1:24" s="17" customFormat="1" ht="15.95" customHeight="1">
      <c r="A236" s="15"/>
      <c r="B236" s="330"/>
      <c r="C236" s="158">
        <v>6967</v>
      </c>
      <c r="D236" s="324" t="s">
        <v>41</v>
      </c>
      <c r="E236" s="334"/>
      <c r="F236" s="330"/>
      <c r="G236" s="21" t="s">
        <v>12</v>
      </c>
      <c r="H236" s="441">
        <v>2206.6</v>
      </c>
      <c r="I236" s="441"/>
      <c r="J236" s="331"/>
      <c r="K236" s="325"/>
      <c r="L236" s="324" t="s">
        <v>71</v>
      </c>
      <c r="M236" s="32"/>
      <c r="N236" s="336"/>
      <c r="O236" s="334" t="s">
        <v>69</v>
      </c>
      <c r="P236" s="334">
        <f>ROUND(C236*H236/100,0)</f>
        <v>153734</v>
      </c>
      <c r="Q236" s="52"/>
      <c r="S236" s="29"/>
    </row>
    <row r="237" spans="1:24" s="17" customFormat="1" ht="15.95" customHeight="1">
      <c r="A237" s="15">
        <v>17</v>
      </c>
      <c r="B237" s="32" t="s">
        <v>340</v>
      </c>
      <c r="C237" s="393"/>
      <c r="D237" s="370"/>
      <c r="E237" s="384"/>
      <c r="F237" s="365"/>
      <c r="G237" s="21"/>
      <c r="H237" s="368"/>
      <c r="I237" s="368"/>
      <c r="J237" s="366"/>
      <c r="K237" s="368"/>
      <c r="L237" s="370"/>
      <c r="M237" s="32"/>
      <c r="N237" s="388"/>
      <c r="O237" s="384"/>
      <c r="P237" s="384"/>
      <c r="Q237" s="52"/>
      <c r="S237" s="29"/>
    </row>
    <row r="238" spans="1:24" s="17" customFormat="1" ht="15.95" hidden="1" customHeight="1" thickBot="1">
      <c r="A238" s="15"/>
      <c r="B238" s="387" t="s">
        <v>341</v>
      </c>
      <c r="C238" s="393"/>
      <c r="D238" s="370"/>
      <c r="E238" s="384"/>
      <c r="F238" s="365"/>
      <c r="G238" s="21"/>
      <c r="H238" s="368"/>
      <c r="I238" s="368"/>
      <c r="J238" s="366"/>
      <c r="K238" s="368"/>
      <c r="L238" s="370"/>
      <c r="M238" s="32"/>
      <c r="N238" s="384">
        <f>J234</f>
        <v>710</v>
      </c>
      <c r="O238" s="384"/>
      <c r="P238" s="384"/>
      <c r="Q238" s="52"/>
      <c r="S238" s="29"/>
    </row>
    <row r="239" spans="1:24" s="17" customFormat="1" ht="15.95" hidden="1" customHeight="1" thickBot="1">
      <c r="A239" s="15"/>
      <c r="C239" s="29"/>
      <c r="D239" s="365"/>
      <c r="E239" s="365"/>
      <c r="F239" s="365"/>
      <c r="G239" s="370"/>
      <c r="H239" s="31"/>
      <c r="I239" s="24"/>
      <c r="J239" s="366"/>
      <c r="K239" s="366"/>
      <c r="L239" s="372" t="s">
        <v>10</v>
      </c>
      <c r="M239" s="17" t="s">
        <v>9</v>
      </c>
      <c r="N239" s="26">
        <f>N238</f>
        <v>710</v>
      </c>
      <c r="O239" s="384"/>
      <c r="P239" s="60"/>
      <c r="Q239" s="52"/>
      <c r="S239" s="29"/>
    </row>
    <row r="240" spans="1:24" s="17" customFormat="1" ht="15.95" customHeight="1">
      <c r="A240" s="15"/>
      <c r="C240" s="53">
        <v>686</v>
      </c>
      <c r="D240" s="369" t="s">
        <v>41</v>
      </c>
      <c r="E240" s="384"/>
      <c r="F240" s="365"/>
      <c r="G240" s="21" t="s">
        <v>12</v>
      </c>
      <c r="H240" s="368">
        <v>140.97</v>
      </c>
      <c r="I240" s="368"/>
      <c r="J240" s="368"/>
      <c r="K240" s="368"/>
      <c r="L240" s="370" t="s">
        <v>71</v>
      </c>
      <c r="M240" s="370"/>
      <c r="N240" s="107"/>
      <c r="O240" s="384" t="s">
        <v>14</v>
      </c>
      <c r="P240" s="384">
        <f>ROUND(C240*H240/100,0)</f>
        <v>967</v>
      </c>
      <c r="Q240" s="52"/>
      <c r="R240" s="52"/>
      <c r="S240" s="53"/>
      <c r="T240" s="52"/>
      <c r="U240" s="52"/>
      <c r="V240" s="52"/>
      <c r="W240" s="52"/>
      <c r="X240" s="52"/>
    </row>
    <row r="241" spans="1:24" s="17" customFormat="1" ht="15.95" customHeight="1">
      <c r="A241" s="15">
        <v>18</v>
      </c>
      <c r="B241" s="424" t="s">
        <v>336</v>
      </c>
      <c r="C241" s="424"/>
      <c r="D241" s="424"/>
      <c r="E241" s="424"/>
      <c r="F241" s="424"/>
      <c r="G241" s="424"/>
      <c r="H241" s="424"/>
      <c r="I241" s="424"/>
      <c r="J241" s="424"/>
      <c r="K241" s="424"/>
      <c r="L241" s="424"/>
      <c r="M241" s="424"/>
      <c r="N241" s="424"/>
      <c r="O241" s="367"/>
      <c r="P241" s="384"/>
    </row>
    <row r="242" spans="1:24" s="17" customFormat="1" ht="15.95" hidden="1" customHeight="1" thickBot="1">
      <c r="A242" s="15"/>
      <c r="B242" s="387" t="s">
        <v>332</v>
      </c>
      <c r="C242" s="382"/>
      <c r="D242" s="365"/>
      <c r="E242" s="48"/>
      <c r="F242" s="365"/>
      <c r="G242" s="365"/>
      <c r="H242" s="27"/>
      <c r="I242" s="365"/>
      <c r="J242" s="366"/>
      <c r="K242" s="365"/>
      <c r="L242" s="366"/>
      <c r="M242" s="17" t="s">
        <v>9</v>
      </c>
      <c r="N242" s="30">
        <f>C236</f>
        <v>6967</v>
      </c>
      <c r="O242" s="16"/>
      <c r="P242" s="384"/>
      <c r="S242" s="382"/>
    </row>
    <row r="243" spans="1:24" s="17" customFormat="1" ht="15.95" hidden="1" customHeight="1" thickBot="1">
      <c r="A243" s="15"/>
      <c r="B243" s="51"/>
      <c r="C243" s="48"/>
      <c r="D243" s="365"/>
      <c r="E243" s="48"/>
      <c r="F243" s="365"/>
      <c r="G243" s="365"/>
      <c r="H243" s="33"/>
      <c r="I243" s="365"/>
      <c r="J243" s="366"/>
      <c r="K243" s="365"/>
      <c r="L243" s="24" t="s">
        <v>10</v>
      </c>
      <c r="N243" s="26">
        <f>N242</f>
        <v>6967</v>
      </c>
      <c r="O243" s="384"/>
      <c r="P243" s="384"/>
      <c r="S243" s="48"/>
    </row>
    <row r="244" spans="1:24" s="17" customFormat="1" ht="15.95" customHeight="1">
      <c r="A244" s="15"/>
      <c r="C244" s="53">
        <f>N243</f>
        <v>6967</v>
      </c>
      <c r="D244" s="428" t="s">
        <v>41</v>
      </c>
      <c r="E244" s="469"/>
      <c r="F244" s="365"/>
      <c r="G244" s="21" t="s">
        <v>12</v>
      </c>
      <c r="H244" s="441">
        <v>2197.52</v>
      </c>
      <c r="I244" s="441"/>
      <c r="J244" s="441"/>
      <c r="K244" s="441"/>
      <c r="L244" s="370" t="s">
        <v>71</v>
      </c>
      <c r="M244" s="370"/>
      <c r="N244" s="107"/>
      <c r="O244" s="384" t="s">
        <v>14</v>
      </c>
      <c r="P244" s="384">
        <f>ROUND(C244*H244/100,0)</f>
        <v>153101</v>
      </c>
      <c r="Q244" s="52"/>
      <c r="R244" s="52"/>
      <c r="S244" s="53"/>
      <c r="T244" s="52"/>
      <c r="U244" s="52"/>
      <c r="V244" s="52"/>
      <c r="W244" s="52"/>
      <c r="X244" s="52"/>
    </row>
    <row r="245" spans="1:24" s="17" customFormat="1" ht="15.95" customHeight="1">
      <c r="A245" s="15">
        <v>19</v>
      </c>
      <c r="B245" s="32" t="s">
        <v>340</v>
      </c>
      <c r="C245" s="393"/>
      <c r="D245" s="370"/>
      <c r="E245" s="384"/>
      <c r="F245" s="365"/>
      <c r="G245" s="21"/>
      <c r="H245" s="368"/>
      <c r="I245" s="368"/>
      <c r="J245" s="366"/>
      <c r="K245" s="368"/>
      <c r="L245" s="370"/>
      <c r="M245" s="32"/>
      <c r="N245" s="388"/>
      <c r="O245" s="384"/>
      <c r="P245" s="384"/>
      <c r="Q245" s="52"/>
      <c r="S245" s="29"/>
    </row>
    <row r="246" spans="1:24" s="17" customFormat="1" ht="15.95" hidden="1" customHeight="1" thickBot="1">
      <c r="A246" s="15"/>
      <c r="B246" s="387" t="s">
        <v>342</v>
      </c>
      <c r="C246" s="393"/>
      <c r="D246" s="370"/>
      <c r="E246" s="384"/>
      <c r="F246" s="365"/>
      <c r="G246" s="21"/>
      <c r="H246" s="368"/>
      <c r="I246" s="368"/>
      <c r="J246" s="366"/>
      <c r="K246" s="368"/>
      <c r="L246" s="370"/>
      <c r="M246" s="32"/>
      <c r="N246" s="384">
        <f>C240</f>
        <v>686</v>
      </c>
      <c r="O246" s="384"/>
      <c r="P246" s="384"/>
      <c r="Q246" s="52"/>
      <c r="S246" s="29"/>
    </row>
    <row r="247" spans="1:24" s="17" customFormat="1" ht="15.95" hidden="1" customHeight="1" thickBot="1">
      <c r="A247" s="15"/>
      <c r="C247" s="29"/>
      <c r="D247" s="365"/>
      <c r="E247" s="365"/>
      <c r="F247" s="365"/>
      <c r="G247" s="370"/>
      <c r="H247" s="31"/>
      <c r="I247" s="24"/>
      <c r="J247" s="366"/>
      <c r="K247" s="366"/>
      <c r="L247" s="372" t="s">
        <v>10</v>
      </c>
      <c r="M247" s="17" t="s">
        <v>9</v>
      </c>
      <c r="N247" s="26">
        <f>N246</f>
        <v>686</v>
      </c>
      <c r="O247" s="384"/>
      <c r="P247" s="60"/>
      <c r="Q247" s="52"/>
      <c r="S247" s="29"/>
    </row>
    <row r="248" spans="1:24" s="17" customFormat="1" ht="15.95" customHeight="1">
      <c r="A248" s="15"/>
      <c r="C248" s="119">
        <f>N247</f>
        <v>686</v>
      </c>
      <c r="D248" s="369" t="s">
        <v>41</v>
      </c>
      <c r="E248" s="384"/>
      <c r="F248" s="365"/>
      <c r="G248" s="21" t="s">
        <v>12</v>
      </c>
      <c r="H248" s="368">
        <v>140.97</v>
      </c>
      <c r="I248" s="368"/>
      <c r="J248" s="368"/>
      <c r="K248" s="368"/>
      <c r="L248" s="370" t="s">
        <v>71</v>
      </c>
      <c r="M248" s="370"/>
      <c r="N248" s="107"/>
      <c r="O248" s="384" t="s">
        <v>14</v>
      </c>
      <c r="P248" s="384">
        <f>ROUND(C248*H248/100,0)</f>
        <v>967</v>
      </c>
      <c r="Q248" s="52"/>
      <c r="R248" s="52"/>
      <c r="S248" s="119"/>
      <c r="T248" s="52"/>
      <c r="U248" s="52"/>
      <c r="V248" s="52"/>
      <c r="W248" s="52"/>
      <c r="X248" s="52"/>
    </row>
    <row r="249" spans="1:24" s="17" customFormat="1" ht="15.95" customHeight="1">
      <c r="A249" s="15">
        <v>20</v>
      </c>
      <c r="B249" s="424" t="s">
        <v>111</v>
      </c>
      <c r="C249" s="424"/>
      <c r="D249" s="424"/>
      <c r="E249" s="424"/>
      <c r="F249" s="424"/>
      <c r="G249" s="424"/>
      <c r="H249" s="424"/>
      <c r="I249" s="424"/>
      <c r="J249" s="424"/>
      <c r="K249" s="424"/>
      <c r="L249" s="424"/>
      <c r="M249" s="424"/>
      <c r="N249" s="424"/>
      <c r="O249" s="336"/>
      <c r="P249" s="334"/>
    </row>
    <row r="250" spans="1:24" s="17" customFormat="1" ht="15.95" hidden="1" customHeight="1" thickBot="1">
      <c r="A250" s="15"/>
      <c r="B250" s="17" t="s">
        <v>112</v>
      </c>
      <c r="C250" s="333"/>
      <c r="D250" s="330">
        <v>1</v>
      </c>
      <c r="E250" s="48" t="s">
        <v>8</v>
      </c>
      <c r="F250" s="330">
        <v>4</v>
      </c>
      <c r="G250" s="330" t="s">
        <v>8</v>
      </c>
      <c r="H250" s="27">
        <v>8</v>
      </c>
      <c r="I250" s="330" t="s">
        <v>8</v>
      </c>
      <c r="J250" s="331">
        <v>4</v>
      </c>
      <c r="K250" s="330"/>
      <c r="L250" s="331"/>
      <c r="M250" s="17" t="s">
        <v>9</v>
      </c>
      <c r="N250" s="30">
        <f>ROUND(D250*F250*H250*J250,0)</f>
        <v>128</v>
      </c>
      <c r="O250" s="16"/>
      <c r="P250" s="334"/>
      <c r="S250" s="333"/>
    </row>
    <row r="251" spans="1:24" s="17" customFormat="1" ht="15.95" hidden="1" customHeight="1" thickBot="1">
      <c r="A251" s="324"/>
      <c r="C251" s="107"/>
      <c r="D251" s="330"/>
      <c r="E251" s="49"/>
      <c r="F251" s="330"/>
      <c r="G251" s="324"/>
      <c r="H251" s="27"/>
      <c r="I251" s="325"/>
      <c r="J251" s="24"/>
      <c r="K251" s="325"/>
      <c r="L251" s="24" t="s">
        <v>10</v>
      </c>
      <c r="M251" s="324"/>
      <c r="N251" s="26">
        <f>SUM(N250:N250)</f>
        <v>128</v>
      </c>
      <c r="O251" s="19"/>
      <c r="P251" s="334"/>
      <c r="S251" s="107"/>
    </row>
    <row r="252" spans="1:24" s="17" customFormat="1" ht="15.95" customHeight="1">
      <c r="A252" s="15"/>
      <c r="B252" s="52"/>
      <c r="C252" s="332">
        <f>N251</f>
        <v>128</v>
      </c>
      <c r="D252" s="330" t="s">
        <v>41</v>
      </c>
      <c r="E252" s="332"/>
      <c r="F252" s="330"/>
      <c r="G252" s="52" t="s">
        <v>12</v>
      </c>
      <c r="H252" s="325">
        <v>58.11</v>
      </c>
      <c r="I252" s="325"/>
      <c r="J252" s="331"/>
      <c r="K252" s="325"/>
      <c r="L252" s="324" t="s">
        <v>63</v>
      </c>
      <c r="M252" s="324"/>
      <c r="N252" s="52"/>
      <c r="O252" s="334" t="s">
        <v>14</v>
      </c>
      <c r="P252" s="334">
        <f>(C252*H252)</f>
        <v>7438.08</v>
      </c>
      <c r="S252" s="332"/>
    </row>
    <row r="253" spans="1:24" ht="15.95" customHeight="1">
      <c r="A253" s="1">
        <v>21</v>
      </c>
      <c r="B253" s="424" t="s">
        <v>70</v>
      </c>
      <c r="C253" s="424"/>
      <c r="D253" s="424"/>
      <c r="E253" s="424"/>
      <c r="F253" s="424"/>
      <c r="G253" s="424"/>
      <c r="H253" s="424"/>
      <c r="I253" s="424"/>
      <c r="J253" s="424"/>
      <c r="K253" s="424"/>
      <c r="L253" s="424"/>
      <c r="M253" s="424"/>
      <c r="N253" s="424"/>
      <c r="O253" s="146"/>
      <c r="S253" s="3"/>
    </row>
    <row r="254" spans="1:24" ht="15.95" hidden="1" customHeight="1">
      <c r="A254" s="1"/>
      <c r="B254" s="367" t="s">
        <v>344</v>
      </c>
      <c r="C254" s="367"/>
      <c r="D254" s="367"/>
      <c r="E254" s="367"/>
      <c r="F254" s="367"/>
      <c r="G254" s="367"/>
      <c r="H254" s="367"/>
      <c r="I254" s="367"/>
      <c r="J254" s="367"/>
      <c r="K254" s="367"/>
      <c r="L254" s="367"/>
      <c r="M254" s="367"/>
      <c r="N254" s="367"/>
      <c r="O254" s="367"/>
      <c r="P254" s="376"/>
      <c r="S254" s="3"/>
    </row>
    <row r="255" spans="1:24" s="17" customFormat="1" ht="15.95" hidden="1" customHeight="1">
      <c r="A255" s="15"/>
      <c r="B255" s="17" t="s">
        <v>331</v>
      </c>
      <c r="C255" s="48"/>
      <c r="D255" s="365">
        <v>1</v>
      </c>
      <c r="E255" s="48" t="s">
        <v>8</v>
      </c>
      <c r="F255" s="365">
        <v>2</v>
      </c>
      <c r="G255" s="365" t="s">
        <v>8</v>
      </c>
      <c r="H255" s="27">
        <v>9.25</v>
      </c>
      <c r="I255" s="365" t="s">
        <v>8</v>
      </c>
      <c r="J255" s="366">
        <v>10</v>
      </c>
      <c r="K255" s="365" t="s">
        <v>8</v>
      </c>
      <c r="L255" s="366"/>
      <c r="M255" s="17" t="s">
        <v>9</v>
      </c>
      <c r="N255" s="30">
        <f>ROUND(D255*F255*H255*J255,0)</f>
        <v>185</v>
      </c>
      <c r="O255" s="19"/>
      <c r="P255" s="201"/>
      <c r="S255" s="48"/>
    </row>
    <row r="256" spans="1:24" s="17" customFormat="1" ht="15.95" hidden="1" customHeight="1">
      <c r="A256" s="15"/>
      <c r="B256" s="17" t="s">
        <v>331</v>
      </c>
      <c r="C256" s="48"/>
      <c r="D256" s="365">
        <v>1</v>
      </c>
      <c r="E256" s="48" t="s">
        <v>8</v>
      </c>
      <c r="F256" s="365">
        <v>2</v>
      </c>
      <c r="G256" s="365" t="s">
        <v>8</v>
      </c>
      <c r="H256" s="27">
        <v>8.8699999999999992</v>
      </c>
      <c r="I256" s="365" t="s">
        <v>8</v>
      </c>
      <c r="J256" s="366">
        <v>10</v>
      </c>
      <c r="K256" s="365" t="s">
        <v>8</v>
      </c>
      <c r="L256" s="366"/>
      <c r="M256" s="17" t="s">
        <v>9</v>
      </c>
      <c r="N256" s="30">
        <f>ROUND(D256*F256*H256*J256,0)</f>
        <v>177</v>
      </c>
      <c r="O256" s="19"/>
      <c r="P256" s="201"/>
      <c r="S256" s="48"/>
    </row>
    <row r="257" spans="1:19" s="17" customFormat="1" ht="15.95" hidden="1" customHeight="1" thickBot="1">
      <c r="A257" s="15"/>
      <c r="B257" s="310" t="s">
        <v>343</v>
      </c>
      <c r="C257" s="48"/>
      <c r="D257" s="365">
        <v>1</v>
      </c>
      <c r="E257" s="48" t="s">
        <v>8</v>
      </c>
      <c r="F257" s="365">
        <v>2</v>
      </c>
      <c r="G257" s="365" t="s">
        <v>8</v>
      </c>
      <c r="H257" s="27">
        <v>12.75</v>
      </c>
      <c r="I257" s="365" t="s">
        <v>8</v>
      </c>
      <c r="J257" s="366">
        <v>10</v>
      </c>
      <c r="K257" s="365" t="s">
        <v>8</v>
      </c>
      <c r="L257" s="366"/>
      <c r="M257" s="17" t="s">
        <v>9</v>
      </c>
      <c r="N257" s="30">
        <f>ROUND(D257*F257*H257*J257,0)</f>
        <v>255</v>
      </c>
      <c r="O257" s="19"/>
      <c r="P257" s="201"/>
      <c r="S257" s="48"/>
    </row>
    <row r="258" spans="1:19" ht="15.95" hidden="1" customHeight="1" thickBot="1">
      <c r="E258" s="44"/>
      <c r="G258" s="98"/>
      <c r="H258" s="68"/>
      <c r="I258" s="97"/>
      <c r="J258" s="12"/>
      <c r="K258" s="97"/>
      <c r="L258" s="12" t="s">
        <v>10</v>
      </c>
      <c r="M258" s="98"/>
      <c r="N258" s="14">
        <f>SUM(N255:N257)</f>
        <v>617</v>
      </c>
      <c r="O258" s="6"/>
    </row>
    <row r="259" spans="1:19" s="17" customFormat="1" ht="15.95" hidden="1" customHeight="1">
      <c r="A259" s="15"/>
      <c r="B259" s="29" t="s">
        <v>29</v>
      </c>
      <c r="C259" s="48"/>
      <c r="D259" s="191"/>
      <c r="E259" s="199"/>
      <c r="F259" s="191"/>
      <c r="G259" s="190"/>
      <c r="H259" s="27"/>
      <c r="I259" s="186"/>
      <c r="J259" s="192"/>
      <c r="K259" s="190"/>
      <c r="L259" s="192"/>
      <c r="M259" s="52"/>
      <c r="N259" s="52"/>
      <c r="O259" s="199"/>
      <c r="P259" s="233"/>
      <c r="Q259" s="52"/>
      <c r="S259" s="48"/>
    </row>
    <row r="260" spans="1:19" s="17" customFormat="1" ht="15.95" hidden="1" customHeight="1" thickBot="1">
      <c r="A260" s="15"/>
      <c r="B260" s="17" t="s">
        <v>31</v>
      </c>
      <c r="C260" s="48"/>
      <c r="D260" s="347">
        <v>1</v>
      </c>
      <c r="E260" s="48" t="s">
        <v>8</v>
      </c>
      <c r="F260" s="347">
        <v>4</v>
      </c>
      <c r="G260" s="347" t="s">
        <v>8</v>
      </c>
      <c r="H260" s="27">
        <v>4.92</v>
      </c>
      <c r="I260" s="347" t="s">
        <v>8</v>
      </c>
      <c r="J260" s="348">
        <v>4.42</v>
      </c>
      <c r="K260" s="347"/>
      <c r="L260" s="348"/>
      <c r="M260" s="17" t="s">
        <v>9</v>
      </c>
      <c r="N260" s="30">
        <f t="shared" ref="N260" si="41">ROUND(D260*F260*H260*J260,0)</f>
        <v>87</v>
      </c>
      <c r="O260" s="19"/>
      <c r="P260" s="201"/>
      <c r="S260" s="48"/>
    </row>
    <row r="261" spans="1:19" s="17" customFormat="1" ht="15.95" hidden="1" customHeight="1" thickBot="1">
      <c r="A261" s="15"/>
      <c r="B261" s="191"/>
      <c r="D261" s="191"/>
      <c r="E261" s="199"/>
      <c r="F261" s="191"/>
      <c r="G261" s="190"/>
      <c r="H261" s="27"/>
      <c r="I261" s="186"/>
      <c r="J261" s="192"/>
      <c r="K261" s="190"/>
      <c r="L261" s="24" t="s">
        <v>10</v>
      </c>
      <c r="M261" s="17" t="s">
        <v>9</v>
      </c>
      <c r="N261" s="26">
        <f>SUM(N259:N260)</f>
        <v>87</v>
      </c>
      <c r="O261" s="199"/>
      <c r="P261" s="60"/>
      <c r="Q261" s="52"/>
    </row>
    <row r="262" spans="1:19" s="17" customFormat="1" ht="15.95" hidden="1" customHeight="1">
      <c r="A262" s="15"/>
      <c r="B262" s="29" t="s">
        <v>37</v>
      </c>
      <c r="C262" s="48"/>
      <c r="D262" s="191"/>
      <c r="E262" s="199"/>
      <c r="F262" s="191"/>
      <c r="G262" s="190"/>
      <c r="H262" s="27"/>
      <c r="I262" s="186"/>
      <c r="J262" s="192"/>
      <c r="K262" s="186"/>
      <c r="L262" s="190"/>
      <c r="M262" s="190"/>
      <c r="N262" s="52"/>
      <c r="O262" s="50"/>
      <c r="P262" s="60"/>
      <c r="Q262" s="52"/>
      <c r="S262" s="48"/>
    </row>
    <row r="263" spans="1:19" s="17" customFormat="1" ht="15.95" hidden="1" customHeight="1">
      <c r="A263" s="15"/>
      <c r="C263" s="29"/>
      <c r="D263" s="425">
        <f>N258</f>
        <v>617</v>
      </c>
      <c r="E263" s="425"/>
      <c r="F263" s="425"/>
      <c r="G263" s="190" t="s">
        <v>38</v>
      </c>
      <c r="H263" s="31">
        <f>N261</f>
        <v>87</v>
      </c>
      <c r="I263" s="24" t="s">
        <v>9</v>
      </c>
      <c r="J263" s="426">
        <f>D263-H263</f>
        <v>530</v>
      </c>
      <c r="K263" s="426"/>
      <c r="L263" s="32" t="s">
        <v>39</v>
      </c>
      <c r="M263" s="190"/>
      <c r="N263" s="51"/>
      <c r="O263" s="199"/>
      <c r="P263" s="60"/>
      <c r="Q263" s="52"/>
      <c r="S263" s="29"/>
    </row>
    <row r="264" spans="1:19" ht="15.95" hidden="1" customHeight="1">
      <c r="A264" s="1"/>
      <c r="B264" s="367" t="s">
        <v>345</v>
      </c>
      <c r="C264" s="367"/>
      <c r="D264" s="367"/>
      <c r="E264" s="367"/>
      <c r="F264" s="367"/>
      <c r="G264" s="367"/>
      <c r="H264" s="367"/>
      <c r="I264" s="367"/>
      <c r="J264" s="367"/>
      <c r="K264" s="367"/>
      <c r="L264" s="367"/>
      <c r="M264" s="367"/>
      <c r="N264" s="367"/>
      <c r="O264" s="367"/>
      <c r="P264" s="376"/>
      <c r="S264" s="3"/>
    </row>
    <row r="265" spans="1:19" s="17" customFormat="1" ht="15.95" hidden="1" customHeight="1">
      <c r="A265" s="15"/>
      <c r="B265" s="17" t="s">
        <v>331</v>
      </c>
      <c r="C265" s="48"/>
      <c r="D265" s="365">
        <v>1</v>
      </c>
      <c r="E265" s="48" t="s">
        <v>8</v>
      </c>
      <c r="F265" s="365">
        <v>2</v>
      </c>
      <c r="G265" s="365" t="s">
        <v>8</v>
      </c>
      <c r="H265" s="27">
        <v>9.25</v>
      </c>
      <c r="I265" s="365" t="s">
        <v>8</v>
      </c>
      <c r="J265" s="366">
        <v>9</v>
      </c>
      <c r="K265" s="365" t="s">
        <v>8</v>
      </c>
      <c r="L265" s="366"/>
      <c r="M265" s="17" t="s">
        <v>9</v>
      </c>
      <c r="N265" s="30">
        <f>ROUND(D265*F265*H265*J265,0)</f>
        <v>167</v>
      </c>
      <c r="O265" s="19"/>
      <c r="P265" s="201"/>
      <c r="S265" s="48"/>
    </row>
    <row r="266" spans="1:19" s="17" customFormat="1" ht="15.95" hidden="1" customHeight="1">
      <c r="A266" s="15"/>
      <c r="B266" s="17" t="s">
        <v>331</v>
      </c>
      <c r="C266" s="48"/>
      <c r="D266" s="365">
        <v>1</v>
      </c>
      <c r="E266" s="48" t="s">
        <v>8</v>
      </c>
      <c r="F266" s="365">
        <v>2</v>
      </c>
      <c r="G266" s="365" t="s">
        <v>8</v>
      </c>
      <c r="H266" s="27">
        <v>8.8699999999999992</v>
      </c>
      <c r="I266" s="365" t="s">
        <v>8</v>
      </c>
      <c r="J266" s="366">
        <v>9</v>
      </c>
      <c r="K266" s="365" t="s">
        <v>8</v>
      </c>
      <c r="L266" s="366"/>
      <c r="M266" s="17" t="s">
        <v>9</v>
      </c>
      <c r="N266" s="30">
        <f>ROUND(D266*F266*H266*J266,0)</f>
        <v>160</v>
      </c>
      <c r="O266" s="19"/>
      <c r="P266" s="201"/>
      <c r="S266" s="48"/>
    </row>
    <row r="267" spans="1:19" s="17" customFormat="1" ht="15.95" hidden="1" customHeight="1" thickBot="1">
      <c r="A267" s="15"/>
      <c r="B267" s="310" t="s">
        <v>343</v>
      </c>
      <c r="C267" s="48"/>
      <c r="D267" s="365">
        <v>1</v>
      </c>
      <c r="E267" s="48" t="s">
        <v>8</v>
      </c>
      <c r="F267" s="365">
        <v>2</v>
      </c>
      <c r="G267" s="365" t="s">
        <v>8</v>
      </c>
      <c r="H267" s="27">
        <v>12.75</v>
      </c>
      <c r="I267" s="365" t="s">
        <v>8</v>
      </c>
      <c r="J267" s="366">
        <v>9</v>
      </c>
      <c r="K267" s="365" t="s">
        <v>8</v>
      </c>
      <c r="L267" s="366"/>
      <c r="M267" s="17" t="s">
        <v>9</v>
      </c>
      <c r="N267" s="30">
        <f>ROUND(D267*F267*H267*J267,0)</f>
        <v>230</v>
      </c>
      <c r="O267" s="19"/>
      <c r="P267" s="201"/>
      <c r="S267" s="48"/>
    </row>
    <row r="268" spans="1:19" ht="15.95" hidden="1" customHeight="1" thickBot="1">
      <c r="A268" s="373"/>
      <c r="C268" s="377"/>
      <c r="D268" s="379"/>
      <c r="E268" s="44"/>
      <c r="F268" s="379"/>
      <c r="G268" s="373"/>
      <c r="H268" s="68"/>
      <c r="I268" s="375"/>
      <c r="J268" s="12"/>
      <c r="K268" s="375"/>
      <c r="L268" s="12" t="s">
        <v>10</v>
      </c>
      <c r="M268" s="373"/>
      <c r="N268" s="14">
        <f>SUM(N265:N267)</f>
        <v>557</v>
      </c>
      <c r="O268" s="6"/>
      <c r="P268" s="376"/>
      <c r="S268" s="377"/>
    </row>
    <row r="269" spans="1:19" s="17" customFormat="1" ht="15.95" hidden="1" customHeight="1">
      <c r="A269" s="15"/>
      <c r="B269" s="29" t="s">
        <v>29</v>
      </c>
      <c r="C269" s="48"/>
      <c r="D269" s="365"/>
      <c r="E269" s="384"/>
      <c r="F269" s="365"/>
      <c r="G269" s="370"/>
      <c r="H269" s="27"/>
      <c r="I269" s="368"/>
      <c r="J269" s="366"/>
      <c r="K269" s="370"/>
      <c r="L269" s="366"/>
      <c r="M269" s="52"/>
      <c r="N269" s="52"/>
      <c r="O269" s="384"/>
      <c r="P269" s="384"/>
      <c r="Q269" s="52"/>
      <c r="S269" s="48"/>
    </row>
    <row r="270" spans="1:19" s="17" customFormat="1" ht="15.95" hidden="1" customHeight="1" thickBot="1">
      <c r="A270" s="15"/>
      <c r="B270" s="17" t="s">
        <v>31</v>
      </c>
      <c r="C270" s="48"/>
      <c r="D270" s="365">
        <v>1</v>
      </c>
      <c r="E270" s="48" t="s">
        <v>8</v>
      </c>
      <c r="F270" s="365">
        <v>4</v>
      </c>
      <c r="G270" s="365" t="s">
        <v>8</v>
      </c>
      <c r="H270" s="27">
        <v>4.92</v>
      </c>
      <c r="I270" s="365" t="s">
        <v>8</v>
      </c>
      <c r="J270" s="366">
        <v>4.42</v>
      </c>
      <c r="K270" s="365"/>
      <c r="L270" s="366"/>
      <c r="M270" s="17" t="s">
        <v>9</v>
      </c>
      <c r="N270" s="30">
        <f t="shared" ref="N270" si="42">ROUND(D270*F270*H270*J270,0)</f>
        <v>87</v>
      </c>
      <c r="O270" s="19"/>
      <c r="P270" s="201"/>
      <c r="S270" s="48"/>
    </row>
    <row r="271" spans="1:19" s="17" customFormat="1" ht="15.95" hidden="1" customHeight="1" thickBot="1">
      <c r="A271" s="15"/>
      <c r="B271" s="365"/>
      <c r="D271" s="365"/>
      <c r="E271" s="384"/>
      <c r="F271" s="365"/>
      <c r="G271" s="370"/>
      <c r="H271" s="27"/>
      <c r="I271" s="368"/>
      <c r="J271" s="366"/>
      <c r="K271" s="370"/>
      <c r="L271" s="24" t="s">
        <v>10</v>
      </c>
      <c r="M271" s="17" t="s">
        <v>9</v>
      </c>
      <c r="N271" s="26">
        <f>SUM(N269:N270)</f>
        <v>87</v>
      </c>
      <c r="O271" s="384"/>
      <c r="P271" s="60"/>
      <c r="Q271" s="52"/>
    </row>
    <row r="272" spans="1:19" s="17" customFormat="1" ht="15.95" hidden="1" customHeight="1">
      <c r="A272" s="15"/>
      <c r="B272" s="29" t="s">
        <v>37</v>
      </c>
      <c r="C272" s="48"/>
      <c r="D272" s="365"/>
      <c r="E272" s="384"/>
      <c r="F272" s="365"/>
      <c r="G272" s="370"/>
      <c r="H272" s="27"/>
      <c r="I272" s="368"/>
      <c r="J272" s="366"/>
      <c r="K272" s="368"/>
      <c r="L272" s="370"/>
      <c r="M272" s="370"/>
      <c r="N272" s="52"/>
      <c r="O272" s="50"/>
      <c r="P272" s="60"/>
      <c r="Q272" s="52"/>
      <c r="S272" s="48"/>
    </row>
    <row r="273" spans="1:24" s="17" customFormat="1" ht="15.95" hidden="1" customHeight="1" thickBot="1">
      <c r="A273" s="15"/>
      <c r="C273" s="29"/>
      <c r="D273" s="425">
        <f>N268</f>
        <v>557</v>
      </c>
      <c r="E273" s="425"/>
      <c r="F273" s="425"/>
      <c r="G273" s="370" t="s">
        <v>38</v>
      </c>
      <c r="H273" s="31">
        <f>N271</f>
        <v>87</v>
      </c>
      <c r="I273" s="24" t="s">
        <v>9</v>
      </c>
      <c r="J273" s="426">
        <f>D273-H273</f>
        <v>470</v>
      </c>
      <c r="K273" s="426"/>
      <c r="L273" s="32" t="s">
        <v>39</v>
      </c>
      <c r="M273" s="370"/>
      <c r="N273" s="51"/>
      <c r="O273" s="384"/>
      <c r="P273" s="60"/>
      <c r="Q273" s="52"/>
      <c r="S273" s="29"/>
    </row>
    <row r="274" spans="1:24" s="17" customFormat="1" ht="15.95" hidden="1" customHeight="1" thickBot="1">
      <c r="A274" s="15"/>
      <c r="C274" s="29"/>
      <c r="D274" s="365"/>
      <c r="E274" s="365"/>
      <c r="F274" s="365"/>
      <c r="G274" s="370"/>
      <c r="H274" s="31"/>
      <c r="I274" s="24"/>
      <c r="J274" s="366"/>
      <c r="K274" s="366"/>
      <c r="L274" s="372" t="s">
        <v>321</v>
      </c>
      <c r="M274" s="17" t="s">
        <v>9</v>
      </c>
      <c r="N274" s="26">
        <f>J273+J263</f>
        <v>1000</v>
      </c>
      <c r="O274" s="384"/>
      <c r="P274" s="60"/>
      <c r="Q274" s="52"/>
      <c r="S274" s="29"/>
    </row>
    <row r="275" spans="1:24" ht="15.95" customHeight="1">
      <c r="A275" s="1"/>
      <c r="C275" s="120">
        <f>N274</f>
        <v>1000</v>
      </c>
      <c r="D275" s="431" t="s">
        <v>41</v>
      </c>
      <c r="E275" s="432"/>
      <c r="G275" s="8" t="s">
        <v>12</v>
      </c>
      <c r="H275" s="422">
        <v>1287.44</v>
      </c>
      <c r="I275" s="422"/>
      <c r="J275" s="422"/>
      <c r="K275" s="422"/>
      <c r="L275" s="98" t="s">
        <v>71</v>
      </c>
      <c r="M275" s="98"/>
      <c r="O275" s="113" t="s">
        <v>14</v>
      </c>
      <c r="P275" s="232">
        <f>ROUND(C275*H275/100,0)</f>
        <v>12874</v>
      </c>
      <c r="Q275" s="45"/>
      <c r="R275" s="45"/>
      <c r="S275" s="120"/>
      <c r="T275" s="45"/>
      <c r="U275" s="45"/>
      <c r="V275" s="45"/>
      <c r="W275" s="45"/>
      <c r="X275" s="45"/>
    </row>
    <row r="276" spans="1:24" s="17" customFormat="1" ht="33.75" customHeight="1">
      <c r="A276" s="86">
        <v>23</v>
      </c>
      <c r="B276" s="455" t="s">
        <v>96</v>
      </c>
      <c r="C276" s="455"/>
      <c r="D276" s="455"/>
      <c r="E276" s="455"/>
      <c r="F276" s="455"/>
      <c r="G276" s="455"/>
      <c r="H276" s="455"/>
      <c r="I276" s="455"/>
      <c r="J276" s="455"/>
      <c r="K276" s="455"/>
      <c r="L276" s="455"/>
      <c r="M276" s="455"/>
      <c r="N276" s="455"/>
      <c r="O276" s="103"/>
      <c r="P276" s="60"/>
      <c r="Q276" s="52"/>
    </row>
    <row r="277" spans="1:24" s="17" customFormat="1" ht="15.95" hidden="1" customHeight="1">
      <c r="A277" s="15"/>
      <c r="B277" s="17" t="s">
        <v>77</v>
      </c>
      <c r="C277" s="268"/>
      <c r="D277" s="260">
        <v>1</v>
      </c>
      <c r="E277" s="48" t="s">
        <v>8</v>
      </c>
      <c r="F277" s="260">
        <v>4</v>
      </c>
      <c r="G277" s="260" t="s">
        <v>8</v>
      </c>
      <c r="H277" s="27">
        <v>4</v>
      </c>
      <c r="I277" s="260" t="s">
        <v>8</v>
      </c>
      <c r="J277" s="261">
        <v>7</v>
      </c>
      <c r="K277" s="260"/>
      <c r="L277" s="261"/>
      <c r="M277" s="17" t="s">
        <v>9</v>
      </c>
      <c r="N277" s="30">
        <f>ROUND(D277*F277*H277*J277,0)</f>
        <v>112</v>
      </c>
      <c r="O277" s="16"/>
      <c r="P277" s="257"/>
      <c r="S277" s="268"/>
    </row>
    <row r="278" spans="1:24" s="17" customFormat="1" ht="15.95" hidden="1" customHeight="1" thickBot="1">
      <c r="A278" s="15"/>
      <c r="B278" s="17" t="s">
        <v>31</v>
      </c>
      <c r="C278" s="333"/>
      <c r="D278" s="330">
        <v>1</v>
      </c>
      <c r="E278" s="48" t="s">
        <v>8</v>
      </c>
      <c r="F278" s="330">
        <v>12</v>
      </c>
      <c r="G278" s="330" t="s">
        <v>8</v>
      </c>
      <c r="H278" s="27">
        <v>4</v>
      </c>
      <c r="I278" s="330" t="s">
        <v>8</v>
      </c>
      <c r="J278" s="331">
        <v>4</v>
      </c>
      <c r="K278" s="330"/>
      <c r="L278" s="331"/>
      <c r="M278" s="17" t="s">
        <v>9</v>
      </c>
      <c r="N278" s="30">
        <f>ROUND(D278*F278*H278*J278,0)</f>
        <v>192</v>
      </c>
      <c r="O278" s="16"/>
      <c r="P278" s="334"/>
      <c r="S278" s="333"/>
    </row>
    <row r="279" spans="1:24" s="17" customFormat="1" ht="15.95" hidden="1" customHeight="1" thickBot="1">
      <c r="A279" s="15"/>
      <c r="C279" s="107"/>
      <c r="D279" s="99"/>
      <c r="E279" s="49"/>
      <c r="F279" s="99"/>
      <c r="G279" s="93"/>
      <c r="H279" s="27"/>
      <c r="I279" s="94"/>
      <c r="J279" s="24"/>
      <c r="K279" s="94"/>
      <c r="L279" s="24" t="s">
        <v>10</v>
      </c>
      <c r="M279" s="93"/>
      <c r="N279" s="26">
        <f>SUM(N277:N278)</f>
        <v>304</v>
      </c>
      <c r="O279" s="19"/>
      <c r="P279" s="233"/>
      <c r="S279" s="107"/>
    </row>
    <row r="280" spans="1:24" s="17" customFormat="1" ht="15.95" customHeight="1">
      <c r="A280" s="93"/>
      <c r="C280" s="427">
        <f>N279</f>
        <v>304</v>
      </c>
      <c r="D280" s="427"/>
      <c r="E280" s="427"/>
      <c r="F280" s="99"/>
      <c r="G280" s="21" t="s">
        <v>12</v>
      </c>
      <c r="H280" s="441">
        <v>902.93</v>
      </c>
      <c r="I280" s="441"/>
      <c r="J280" s="441"/>
      <c r="K280" s="441"/>
      <c r="L280" s="434" t="s">
        <v>63</v>
      </c>
      <c r="M280" s="434"/>
      <c r="N280" s="25"/>
      <c r="O280" s="103" t="s">
        <v>14</v>
      </c>
      <c r="P280" s="233">
        <f>ROUND(C280*H280,0)</f>
        <v>274491</v>
      </c>
      <c r="S280" s="104"/>
    </row>
    <row r="281" spans="1:24" s="23" customFormat="1" ht="15.95" customHeight="1">
      <c r="A281" s="36" t="s">
        <v>354</v>
      </c>
      <c r="B281" s="442" t="s">
        <v>223</v>
      </c>
      <c r="C281" s="442"/>
      <c r="D281" s="442"/>
      <c r="E281" s="442"/>
      <c r="F281" s="442"/>
      <c r="G281" s="442"/>
      <c r="H281" s="442"/>
      <c r="I281" s="442"/>
      <c r="J281" s="442"/>
      <c r="K281" s="442"/>
      <c r="L281" s="442"/>
      <c r="M281" s="442"/>
      <c r="N281" s="442"/>
      <c r="O281" s="442"/>
      <c r="P281" s="204"/>
    </row>
    <row r="282" spans="1:24" s="17" customFormat="1" ht="15.95" hidden="1" customHeight="1">
      <c r="A282" s="15"/>
      <c r="B282" s="387" t="s">
        <v>81</v>
      </c>
      <c r="C282" s="268"/>
      <c r="D282" s="260">
        <v>1</v>
      </c>
      <c r="E282" s="48" t="s">
        <v>8</v>
      </c>
      <c r="F282" s="260">
        <v>4</v>
      </c>
      <c r="G282" s="260" t="s">
        <v>8</v>
      </c>
      <c r="H282" s="27">
        <v>20</v>
      </c>
      <c r="I282" s="260" t="s">
        <v>8</v>
      </c>
      <c r="J282" s="261">
        <v>14</v>
      </c>
      <c r="K282" s="260" t="s">
        <v>8</v>
      </c>
      <c r="L282" s="261">
        <v>0.17</v>
      </c>
      <c r="M282" s="17" t="s">
        <v>9</v>
      </c>
      <c r="N282" s="30">
        <f>ROUND(D282*F282*H282*J282*L282,0)</f>
        <v>190</v>
      </c>
      <c r="O282" s="16"/>
      <c r="P282" s="257"/>
      <c r="S282" s="268"/>
    </row>
    <row r="283" spans="1:24" s="17" customFormat="1" ht="15.95" hidden="1" customHeight="1">
      <c r="A283" s="15"/>
      <c r="B283" s="387" t="s">
        <v>85</v>
      </c>
      <c r="C283" s="268"/>
      <c r="D283" s="260">
        <v>1</v>
      </c>
      <c r="E283" s="48" t="s">
        <v>8</v>
      </c>
      <c r="F283" s="260">
        <v>2</v>
      </c>
      <c r="G283" s="260" t="s">
        <v>8</v>
      </c>
      <c r="H283" s="27">
        <v>40.75</v>
      </c>
      <c r="I283" s="260" t="s">
        <v>8</v>
      </c>
      <c r="J283" s="261">
        <v>7</v>
      </c>
      <c r="K283" s="260" t="s">
        <v>8</v>
      </c>
      <c r="L283" s="261">
        <v>0.17</v>
      </c>
      <c r="M283" s="17" t="s">
        <v>9</v>
      </c>
      <c r="N283" s="30">
        <f>ROUND(D283*F283*H283*J283*L283,0)</f>
        <v>97</v>
      </c>
      <c r="O283" s="16"/>
      <c r="P283" s="257"/>
      <c r="S283" s="268"/>
    </row>
    <row r="284" spans="1:24" s="17" customFormat="1" ht="15.95" hidden="1" customHeight="1">
      <c r="A284" s="15"/>
      <c r="C284" s="48"/>
      <c r="D284" s="55"/>
      <c r="E284" s="48"/>
      <c r="F284" s="99"/>
      <c r="G284" s="99"/>
      <c r="H284" s="27"/>
      <c r="I284" s="99"/>
      <c r="J284" s="105"/>
      <c r="K284" s="99"/>
      <c r="L284" s="24" t="s">
        <v>10</v>
      </c>
      <c r="M284" s="32"/>
      <c r="N284" s="18">
        <f>SUM(N282:N283)</f>
        <v>287</v>
      </c>
      <c r="O284" s="19"/>
      <c r="P284" s="201"/>
      <c r="S284" s="48"/>
    </row>
    <row r="285" spans="1:24" s="17" customFormat="1" ht="15.95" customHeight="1">
      <c r="A285" s="15"/>
      <c r="B285" s="103"/>
      <c r="C285" s="119">
        <f>N284</f>
        <v>287</v>
      </c>
      <c r="D285" s="55"/>
      <c r="E285" s="48"/>
      <c r="F285" s="20" t="s">
        <v>11</v>
      </c>
      <c r="G285" s="21" t="s">
        <v>12</v>
      </c>
      <c r="H285" s="94">
        <v>12595</v>
      </c>
      <c r="I285" s="94"/>
      <c r="J285" s="94"/>
      <c r="K285" s="94"/>
      <c r="L285" s="434" t="s">
        <v>13</v>
      </c>
      <c r="M285" s="434"/>
      <c r="N285" s="107"/>
      <c r="O285" s="22" t="s">
        <v>14</v>
      </c>
      <c r="P285" s="233">
        <f>ROUND(C285*H285/100,0)</f>
        <v>36148</v>
      </c>
      <c r="S285" s="104"/>
    </row>
    <row r="286" spans="1:24" s="17" customFormat="1" ht="35.25" customHeight="1">
      <c r="A286" s="86">
        <v>25</v>
      </c>
      <c r="B286" s="457" t="s">
        <v>116</v>
      </c>
      <c r="C286" s="457"/>
      <c r="D286" s="468"/>
      <c r="E286" s="457"/>
      <c r="F286" s="468"/>
      <c r="G286" s="457"/>
      <c r="H286" s="468"/>
      <c r="I286" s="457"/>
      <c r="J286" s="468"/>
      <c r="K286" s="457"/>
      <c r="L286" s="457"/>
      <c r="M286" s="457"/>
      <c r="N286" s="457"/>
      <c r="O286" s="457"/>
      <c r="P286" s="233"/>
    </row>
    <row r="287" spans="1:24" s="17" customFormat="1" ht="15.95" hidden="1" customHeight="1">
      <c r="A287" s="15"/>
      <c r="B287" s="17" t="s">
        <v>112</v>
      </c>
      <c r="C287" s="268"/>
      <c r="D287" s="260">
        <v>1</v>
      </c>
      <c r="E287" s="48" t="s">
        <v>8</v>
      </c>
      <c r="F287" s="260">
        <v>2</v>
      </c>
      <c r="G287" s="260" t="s">
        <v>8</v>
      </c>
      <c r="H287" s="27">
        <v>20</v>
      </c>
      <c r="I287" s="260" t="s">
        <v>8</v>
      </c>
      <c r="J287" s="261">
        <v>14</v>
      </c>
      <c r="K287" s="260"/>
      <c r="L287" s="261"/>
      <c r="M287" s="17" t="s">
        <v>9</v>
      </c>
      <c r="N287" s="30">
        <f>ROUND(D287*F287*H287*J287,0)</f>
        <v>560</v>
      </c>
      <c r="O287" s="16"/>
      <c r="P287" s="257"/>
      <c r="S287" s="268"/>
    </row>
    <row r="288" spans="1:24" s="17" customFormat="1" ht="15.95" hidden="1" customHeight="1">
      <c r="A288" s="15"/>
      <c r="B288" s="17" t="s">
        <v>255</v>
      </c>
      <c r="C288" s="268"/>
      <c r="D288" s="263">
        <v>2</v>
      </c>
      <c r="E288" s="266" t="s">
        <v>8</v>
      </c>
      <c r="F288" s="263">
        <v>2</v>
      </c>
      <c r="G288" s="263" t="s">
        <v>17</v>
      </c>
      <c r="H288" s="68">
        <v>20</v>
      </c>
      <c r="I288" s="263" t="s">
        <v>18</v>
      </c>
      <c r="J288" s="264">
        <v>14</v>
      </c>
      <c r="K288" s="263" t="s">
        <v>19</v>
      </c>
      <c r="L288" s="264">
        <v>0.67</v>
      </c>
      <c r="M288" s="3" t="s">
        <v>9</v>
      </c>
      <c r="N288" s="76">
        <f>ROUND(D288*F288*(H288+J288)*L288,0)</f>
        <v>91</v>
      </c>
      <c r="O288" s="259"/>
      <c r="P288" s="257"/>
      <c r="S288" s="268"/>
    </row>
    <row r="289" spans="1:19" s="17" customFormat="1" ht="15.95" hidden="1" customHeight="1" thickBot="1">
      <c r="A289" s="15"/>
      <c r="B289" s="17" t="s">
        <v>282</v>
      </c>
      <c r="C289" s="333"/>
      <c r="D289" s="330">
        <v>1</v>
      </c>
      <c r="E289" s="48" t="s">
        <v>8</v>
      </c>
      <c r="F289" s="330">
        <v>2</v>
      </c>
      <c r="G289" s="330" t="s">
        <v>8</v>
      </c>
      <c r="H289" s="27">
        <v>4</v>
      </c>
      <c r="I289" s="330" t="s">
        <v>8</v>
      </c>
      <c r="J289" s="331">
        <v>0.75</v>
      </c>
      <c r="K289" s="330"/>
      <c r="L289" s="331"/>
      <c r="M289" s="17" t="s">
        <v>9</v>
      </c>
      <c r="N289" s="30">
        <f>ROUND(D289*F289*H289*J289,0)</f>
        <v>6</v>
      </c>
      <c r="O289" s="16"/>
      <c r="P289" s="334"/>
      <c r="S289" s="333"/>
    </row>
    <row r="290" spans="1:19" s="17" customFormat="1" ht="15.95" hidden="1" customHeight="1" thickBot="1">
      <c r="A290" s="93"/>
      <c r="C290" s="107"/>
      <c r="D290" s="99"/>
      <c r="E290" s="49"/>
      <c r="F290" s="99"/>
      <c r="G290" s="93"/>
      <c r="H290" s="27"/>
      <c r="I290" s="94"/>
      <c r="J290" s="24"/>
      <c r="K290" s="94"/>
      <c r="L290" s="24" t="s">
        <v>10</v>
      </c>
      <c r="M290" s="93"/>
      <c r="N290" s="26">
        <f>SUM(N287:N289)</f>
        <v>657</v>
      </c>
      <c r="O290" s="19"/>
      <c r="P290" s="233"/>
      <c r="S290" s="107"/>
    </row>
    <row r="291" spans="1:19" s="17" customFormat="1" ht="15.95" customHeight="1">
      <c r="A291" s="15"/>
      <c r="B291" s="52"/>
      <c r="C291" s="159">
        <v>1314</v>
      </c>
      <c r="D291" s="99" t="s">
        <v>41</v>
      </c>
      <c r="E291" s="104"/>
      <c r="F291" s="99"/>
      <c r="G291" s="52" t="s">
        <v>12</v>
      </c>
      <c r="H291" s="94">
        <v>10964.99</v>
      </c>
      <c r="I291" s="94"/>
      <c r="J291" s="105"/>
      <c r="K291" s="94"/>
      <c r="L291" s="93" t="s">
        <v>66</v>
      </c>
      <c r="M291" s="93"/>
      <c r="N291" s="52"/>
      <c r="O291" s="103" t="s">
        <v>14</v>
      </c>
      <c r="P291" s="233">
        <f>(C291*H291/100)</f>
        <v>144079.96859999999</v>
      </c>
      <c r="S291" s="121"/>
    </row>
    <row r="292" spans="1:19" s="17" customFormat="1" ht="44.25" hidden="1" customHeight="1">
      <c r="A292" s="86">
        <v>26</v>
      </c>
      <c r="B292" s="461" t="s">
        <v>95</v>
      </c>
      <c r="C292" s="461"/>
      <c r="D292" s="461"/>
      <c r="E292" s="461"/>
      <c r="F292" s="461"/>
      <c r="G292" s="461"/>
      <c r="H292" s="461"/>
      <c r="I292" s="461"/>
      <c r="J292" s="461"/>
      <c r="K292" s="461"/>
      <c r="L292" s="461"/>
      <c r="M292" s="461"/>
      <c r="N292" s="461"/>
      <c r="O292" s="106"/>
      <c r="P292" s="233"/>
    </row>
    <row r="293" spans="1:19" ht="15.95" hidden="1" customHeight="1">
      <c r="A293" s="1"/>
      <c r="B293" s="374" t="s">
        <v>346</v>
      </c>
      <c r="C293" s="374"/>
      <c r="D293" s="365"/>
      <c r="E293" s="48"/>
      <c r="F293" s="365"/>
      <c r="G293" s="365"/>
      <c r="H293" s="27"/>
      <c r="I293" s="365"/>
      <c r="J293" s="366"/>
      <c r="K293" s="379"/>
      <c r="L293" s="380"/>
      <c r="N293" s="30"/>
      <c r="O293" s="2"/>
      <c r="P293" s="376"/>
      <c r="S293" s="374"/>
    </row>
    <row r="294" spans="1:19" s="17" customFormat="1" ht="15.95" hidden="1" customHeight="1">
      <c r="A294" s="15"/>
      <c r="B294" s="17" t="s">
        <v>112</v>
      </c>
      <c r="C294" s="382"/>
      <c r="D294" s="365">
        <v>1</v>
      </c>
      <c r="E294" s="48" t="s">
        <v>8</v>
      </c>
      <c r="F294" s="365">
        <v>2</v>
      </c>
      <c r="G294" s="365" t="s">
        <v>8</v>
      </c>
      <c r="H294" s="27">
        <v>20</v>
      </c>
      <c r="I294" s="365" t="s">
        <v>8</v>
      </c>
      <c r="J294" s="366">
        <v>14</v>
      </c>
      <c r="K294" s="365"/>
      <c r="L294" s="366"/>
      <c r="M294" s="17" t="s">
        <v>9</v>
      </c>
      <c r="N294" s="30">
        <f>ROUND(D294*F294*H294*J294,0)</f>
        <v>560</v>
      </c>
      <c r="O294" s="16"/>
      <c r="P294" s="384"/>
      <c r="S294" s="382"/>
    </row>
    <row r="295" spans="1:19" s="17" customFormat="1" ht="15.95" hidden="1" customHeight="1">
      <c r="A295" s="15"/>
      <c r="B295" s="17" t="s">
        <v>282</v>
      </c>
      <c r="C295" s="382"/>
      <c r="D295" s="365">
        <v>1</v>
      </c>
      <c r="E295" s="48" t="s">
        <v>8</v>
      </c>
      <c r="F295" s="365">
        <v>2</v>
      </c>
      <c r="G295" s="365" t="s">
        <v>8</v>
      </c>
      <c r="H295" s="27">
        <v>4</v>
      </c>
      <c r="I295" s="365" t="s">
        <v>8</v>
      </c>
      <c r="J295" s="366">
        <v>0.75</v>
      </c>
      <c r="K295" s="365"/>
      <c r="L295" s="366"/>
      <c r="M295" s="17" t="s">
        <v>9</v>
      </c>
      <c r="N295" s="30">
        <f>ROUND(D295*F295*H295*J295,0)</f>
        <v>6</v>
      </c>
      <c r="O295" s="16"/>
      <c r="P295" s="384"/>
      <c r="S295" s="382"/>
    </row>
    <row r="296" spans="1:19" s="17" customFormat="1" ht="15.95" hidden="1" customHeight="1" thickBot="1">
      <c r="A296" s="15"/>
      <c r="B296" s="17" t="s">
        <v>85</v>
      </c>
      <c r="C296" s="382"/>
      <c r="D296" s="365">
        <v>1</v>
      </c>
      <c r="E296" s="48" t="s">
        <v>8</v>
      </c>
      <c r="F296" s="365">
        <v>1</v>
      </c>
      <c r="G296" s="365" t="s">
        <v>8</v>
      </c>
      <c r="H296" s="27">
        <v>40.75</v>
      </c>
      <c r="I296" s="365" t="s">
        <v>8</v>
      </c>
      <c r="J296" s="366">
        <v>7</v>
      </c>
      <c r="K296" s="365"/>
      <c r="L296" s="366"/>
      <c r="M296" s="17" t="s">
        <v>9</v>
      </c>
      <c r="N296" s="30">
        <f>ROUND(D296*F296*H296*J296,0)</f>
        <v>285</v>
      </c>
      <c r="O296" s="16"/>
      <c r="P296" s="384"/>
      <c r="S296" s="382"/>
    </row>
    <row r="297" spans="1:19" s="17" customFormat="1" ht="15.95" hidden="1" customHeight="1" thickBot="1">
      <c r="A297" s="15"/>
      <c r="C297" s="107"/>
      <c r="D297" s="99"/>
      <c r="E297" s="49"/>
      <c r="F297" s="99"/>
      <c r="G297" s="93"/>
      <c r="H297" s="27"/>
      <c r="I297" s="94"/>
      <c r="J297" s="24"/>
      <c r="K297" s="94"/>
      <c r="L297" s="24" t="s">
        <v>10</v>
      </c>
      <c r="M297" s="93"/>
      <c r="N297" s="26">
        <f>SUM(N294:N296)</f>
        <v>851</v>
      </c>
      <c r="O297" s="19"/>
      <c r="P297" s="233"/>
      <c r="S297" s="107"/>
    </row>
    <row r="298" spans="1:19" s="17" customFormat="1" ht="15.95" hidden="1" customHeight="1">
      <c r="A298" s="93"/>
      <c r="B298" s="52"/>
      <c r="C298" s="121">
        <v>0</v>
      </c>
      <c r="D298" s="99" t="s">
        <v>41</v>
      </c>
      <c r="E298" s="104"/>
      <c r="F298" s="99"/>
      <c r="G298" s="52" t="s">
        <v>12</v>
      </c>
      <c r="H298" s="94">
        <v>27747.06</v>
      </c>
      <c r="I298" s="94"/>
      <c r="J298" s="105"/>
      <c r="K298" s="94"/>
      <c r="L298" s="93" t="s">
        <v>66</v>
      </c>
      <c r="M298" s="93"/>
      <c r="N298" s="52"/>
      <c r="O298" s="103" t="s">
        <v>14</v>
      </c>
      <c r="P298" s="233">
        <f>(C298*H298/100)</f>
        <v>0</v>
      </c>
      <c r="S298" s="121"/>
    </row>
    <row r="299" spans="1:19" s="17" customFormat="1" ht="39.75" hidden="1" customHeight="1">
      <c r="A299" s="86">
        <v>27</v>
      </c>
      <c r="B299" s="461" t="s">
        <v>94</v>
      </c>
      <c r="C299" s="461"/>
      <c r="D299" s="461"/>
      <c r="E299" s="461"/>
      <c r="F299" s="461"/>
      <c r="G299" s="461"/>
      <c r="H299" s="461"/>
      <c r="I299" s="461"/>
      <c r="J299" s="461"/>
      <c r="K299" s="461"/>
      <c r="L299" s="461"/>
      <c r="M299" s="461"/>
      <c r="N299" s="461"/>
      <c r="O299" s="106"/>
      <c r="P299" s="233"/>
    </row>
    <row r="300" spans="1:19" s="17" customFormat="1" ht="15.95" hidden="1" customHeight="1">
      <c r="A300" s="15"/>
      <c r="B300" s="387" t="s">
        <v>81</v>
      </c>
      <c r="C300" s="339"/>
      <c r="D300" s="340">
        <v>1</v>
      </c>
      <c r="E300" s="344" t="s">
        <v>8</v>
      </c>
      <c r="F300" s="340">
        <v>2</v>
      </c>
      <c r="G300" s="340" t="s">
        <v>17</v>
      </c>
      <c r="H300" s="68">
        <v>20</v>
      </c>
      <c r="I300" s="340" t="s">
        <v>18</v>
      </c>
      <c r="J300" s="341">
        <v>14</v>
      </c>
      <c r="K300" s="340" t="s">
        <v>19</v>
      </c>
      <c r="L300" s="341">
        <v>0.5</v>
      </c>
      <c r="M300" s="3" t="s">
        <v>9</v>
      </c>
      <c r="N300" s="76">
        <f>ROUND(D300*F300*(H300+J300)*L300,0)</f>
        <v>34</v>
      </c>
      <c r="O300" s="259"/>
      <c r="P300" s="257"/>
      <c r="S300" s="268"/>
    </row>
    <row r="301" spans="1:19" s="17" customFormat="1" ht="15.95" hidden="1" customHeight="1" thickBot="1">
      <c r="A301" s="15"/>
      <c r="B301" s="387" t="s">
        <v>85</v>
      </c>
      <c r="C301" s="339"/>
      <c r="D301" s="337">
        <v>1</v>
      </c>
      <c r="E301" s="48" t="s">
        <v>8</v>
      </c>
      <c r="F301" s="337">
        <v>2</v>
      </c>
      <c r="G301" s="340" t="s">
        <v>17</v>
      </c>
      <c r="H301" s="68">
        <v>40.75</v>
      </c>
      <c r="I301" s="340" t="s">
        <v>18</v>
      </c>
      <c r="J301" s="341">
        <v>7</v>
      </c>
      <c r="K301" s="340" t="s">
        <v>19</v>
      </c>
      <c r="L301" s="341">
        <v>0.5</v>
      </c>
      <c r="M301" s="3" t="s">
        <v>9</v>
      </c>
      <c r="N301" s="76">
        <f>ROUND(D301*F301*(H301+J301)*L301,0)</f>
        <v>48</v>
      </c>
      <c r="O301" s="106"/>
      <c r="P301" s="233"/>
      <c r="S301" s="95"/>
    </row>
    <row r="302" spans="1:19" s="17" customFormat="1" ht="15.95" hidden="1" customHeight="1" thickBot="1">
      <c r="A302" s="15"/>
      <c r="C302" s="107"/>
      <c r="D302" s="99"/>
      <c r="E302" s="49"/>
      <c r="F302" s="99"/>
      <c r="G302" s="93"/>
      <c r="H302" s="27"/>
      <c r="I302" s="94"/>
      <c r="J302" s="24"/>
      <c r="K302" s="94"/>
      <c r="L302" s="24" t="s">
        <v>10</v>
      </c>
      <c r="M302" s="93"/>
      <c r="N302" s="26">
        <f>SUM(N300:N301)</f>
        <v>82</v>
      </c>
      <c r="O302" s="19"/>
      <c r="P302" s="233"/>
      <c r="S302" s="107"/>
    </row>
    <row r="303" spans="1:19" s="17" customFormat="1" ht="15.95" hidden="1" customHeight="1">
      <c r="A303" s="93"/>
      <c r="B303" s="52"/>
      <c r="C303" s="121">
        <v>0</v>
      </c>
      <c r="D303" s="99" t="s">
        <v>41</v>
      </c>
      <c r="E303" s="104"/>
      <c r="F303" s="99"/>
      <c r="G303" s="52" t="s">
        <v>12</v>
      </c>
      <c r="H303" s="94">
        <v>28299.3</v>
      </c>
      <c r="I303" s="94"/>
      <c r="J303" s="105"/>
      <c r="K303" s="94"/>
      <c r="L303" s="93" t="s">
        <v>66</v>
      </c>
      <c r="M303" s="93"/>
      <c r="N303" s="52"/>
      <c r="O303" s="103" t="s">
        <v>14</v>
      </c>
      <c r="P303" s="233">
        <f>(C303*H303/100)</f>
        <v>0</v>
      </c>
      <c r="S303" s="121"/>
    </row>
    <row r="304" spans="1:19" s="17" customFormat="1" ht="80.25" customHeight="1">
      <c r="A304" s="86">
        <v>28</v>
      </c>
      <c r="B304" s="457" t="s">
        <v>232</v>
      </c>
      <c r="C304" s="457"/>
      <c r="D304" s="457"/>
      <c r="E304" s="457"/>
      <c r="F304" s="457"/>
      <c r="G304" s="457"/>
      <c r="H304" s="457"/>
      <c r="I304" s="457"/>
      <c r="J304" s="457"/>
      <c r="K304" s="457"/>
      <c r="L304" s="457"/>
      <c r="M304" s="457"/>
      <c r="N304" s="457"/>
      <c r="O304" s="106"/>
      <c r="P304" s="233"/>
    </row>
    <row r="305" spans="1:19" s="17" customFormat="1" ht="15.95" hidden="1" customHeight="1">
      <c r="A305" s="15"/>
      <c r="B305" s="17" t="s">
        <v>22</v>
      </c>
      <c r="C305" s="274"/>
      <c r="D305" s="283">
        <v>1</v>
      </c>
      <c r="E305" s="48" t="s">
        <v>8</v>
      </c>
      <c r="F305" s="283">
        <v>1</v>
      </c>
      <c r="G305" s="283" t="s">
        <v>8</v>
      </c>
      <c r="H305" s="27">
        <v>40.75</v>
      </c>
      <c r="I305" s="283" t="s">
        <v>8</v>
      </c>
      <c r="J305" s="277">
        <v>7</v>
      </c>
      <c r="K305" s="283"/>
      <c r="L305" s="277"/>
      <c r="M305" s="17" t="s">
        <v>9</v>
      </c>
      <c r="N305" s="30">
        <f>ROUND(D305*F305*H305*J305,0)</f>
        <v>285</v>
      </c>
      <c r="O305" s="16"/>
      <c r="P305" s="286"/>
      <c r="S305" s="274"/>
    </row>
    <row r="306" spans="1:19" s="17" customFormat="1" ht="15.95" hidden="1" customHeight="1">
      <c r="A306" s="15"/>
      <c r="B306" s="17" t="s">
        <v>282</v>
      </c>
      <c r="C306" s="155"/>
      <c r="D306" s="152">
        <v>1</v>
      </c>
      <c r="E306" s="48" t="s">
        <v>8</v>
      </c>
      <c r="F306" s="152">
        <v>2</v>
      </c>
      <c r="G306" s="152" t="s">
        <v>8</v>
      </c>
      <c r="H306" s="27">
        <v>4</v>
      </c>
      <c r="I306" s="152" t="s">
        <v>8</v>
      </c>
      <c r="J306" s="153">
        <v>0.75</v>
      </c>
      <c r="K306" s="337"/>
      <c r="L306" s="338"/>
      <c r="M306" s="17" t="s">
        <v>9</v>
      </c>
      <c r="N306" s="30">
        <f>ROUND(D306*F306*H306*J306,0)</f>
        <v>6</v>
      </c>
      <c r="O306" s="16"/>
      <c r="P306" s="233"/>
      <c r="S306" s="155"/>
    </row>
    <row r="307" spans="1:19" s="17" customFormat="1" ht="15.95" hidden="1" customHeight="1" thickBot="1">
      <c r="A307" s="15"/>
      <c r="B307" s="17" t="s">
        <v>271</v>
      </c>
      <c r="C307" s="339"/>
      <c r="D307" s="337">
        <v>1</v>
      </c>
      <c r="E307" s="48" t="s">
        <v>8</v>
      </c>
      <c r="F307" s="337">
        <v>2</v>
      </c>
      <c r="G307" s="337" t="s">
        <v>8</v>
      </c>
      <c r="H307" s="27">
        <v>7.25</v>
      </c>
      <c r="I307" s="337" t="s">
        <v>8</v>
      </c>
      <c r="J307" s="338">
        <v>0.75</v>
      </c>
      <c r="K307" s="337"/>
      <c r="L307" s="338"/>
      <c r="M307" s="17" t="s">
        <v>9</v>
      </c>
      <c r="N307" s="30">
        <f>ROUND(D307*F307*H307*J307,0)</f>
        <v>11</v>
      </c>
      <c r="O307" s="16"/>
      <c r="P307" s="342"/>
      <c r="S307" s="339"/>
    </row>
    <row r="308" spans="1:19" s="17" customFormat="1" ht="15.95" hidden="1" customHeight="1" thickBot="1">
      <c r="A308" s="93"/>
      <c r="C308" s="107"/>
      <c r="D308" s="99"/>
      <c r="E308" s="49"/>
      <c r="F308" s="99"/>
      <c r="G308" s="93"/>
      <c r="H308" s="27"/>
      <c r="I308" s="94"/>
      <c r="J308" s="24"/>
      <c r="K308" s="94"/>
      <c r="L308" s="24" t="s">
        <v>10</v>
      </c>
      <c r="M308" s="93"/>
      <c r="N308" s="26">
        <f>SUM(N305:N307)</f>
        <v>302</v>
      </c>
      <c r="O308" s="19"/>
      <c r="P308" s="233"/>
      <c r="S308" s="107"/>
    </row>
    <row r="309" spans="1:19" s="17" customFormat="1" ht="15.95" customHeight="1">
      <c r="A309" s="15"/>
      <c r="B309" s="52"/>
      <c r="C309" s="121">
        <v>605</v>
      </c>
      <c r="D309" s="99" t="s">
        <v>41</v>
      </c>
      <c r="E309" s="104"/>
      <c r="F309" s="99"/>
      <c r="G309" s="52" t="s">
        <v>12</v>
      </c>
      <c r="H309" s="94">
        <v>310.43</v>
      </c>
      <c r="I309" s="94"/>
      <c r="J309" s="105"/>
      <c r="K309" s="94"/>
      <c r="L309" s="93" t="s">
        <v>63</v>
      </c>
      <c r="M309" s="93"/>
      <c r="N309" s="52"/>
      <c r="O309" s="103" t="s">
        <v>14</v>
      </c>
      <c r="P309" s="233">
        <f>(C309*H309)</f>
        <v>187810.15</v>
      </c>
      <c r="S309" s="121"/>
    </row>
    <row r="310" spans="1:19" s="17" customFormat="1" ht="82.5" customHeight="1">
      <c r="A310" s="86">
        <v>29</v>
      </c>
      <c r="B310" s="457" t="s">
        <v>224</v>
      </c>
      <c r="C310" s="457"/>
      <c r="D310" s="457"/>
      <c r="E310" s="457"/>
      <c r="F310" s="457"/>
      <c r="G310" s="457"/>
      <c r="H310" s="457"/>
      <c r="I310" s="457"/>
      <c r="J310" s="457"/>
      <c r="K310" s="457"/>
      <c r="L310" s="457"/>
      <c r="M310" s="457"/>
      <c r="N310" s="457"/>
      <c r="O310" s="187"/>
      <c r="P310" s="233"/>
    </row>
    <row r="311" spans="1:19" s="17" customFormat="1" ht="15.95" hidden="1" customHeight="1" thickBot="1">
      <c r="A311" s="15"/>
      <c r="B311" s="17" t="s">
        <v>183</v>
      </c>
      <c r="C311" s="339"/>
      <c r="D311" s="337">
        <v>1</v>
      </c>
      <c r="E311" s="48" t="s">
        <v>8</v>
      </c>
      <c r="F311" s="337">
        <v>2</v>
      </c>
      <c r="G311" s="340" t="s">
        <v>17</v>
      </c>
      <c r="H311" s="68">
        <v>40.75</v>
      </c>
      <c r="I311" s="340" t="s">
        <v>18</v>
      </c>
      <c r="J311" s="341">
        <v>7</v>
      </c>
      <c r="K311" s="340" t="s">
        <v>19</v>
      </c>
      <c r="L311" s="341">
        <v>0.5</v>
      </c>
      <c r="M311" s="3" t="s">
        <v>9</v>
      </c>
      <c r="N311" s="76">
        <f>ROUND(D311*F311*(H311+J311)*L311,0)</f>
        <v>48</v>
      </c>
      <c r="O311" s="16"/>
      <c r="P311" s="342"/>
      <c r="S311" s="339"/>
    </row>
    <row r="312" spans="1:19" s="17" customFormat="1" ht="15.95" hidden="1" customHeight="1" thickBot="1">
      <c r="A312" s="190"/>
      <c r="C312" s="107"/>
      <c r="D312" s="191"/>
      <c r="E312" s="49"/>
      <c r="F312" s="191"/>
      <c r="G312" s="190"/>
      <c r="H312" s="27"/>
      <c r="I312" s="186"/>
      <c r="J312" s="24"/>
      <c r="K312" s="186"/>
      <c r="L312" s="24" t="s">
        <v>10</v>
      </c>
      <c r="M312" s="190"/>
      <c r="N312" s="26">
        <f>SUM(N311:N311)</f>
        <v>48</v>
      </c>
      <c r="O312" s="19"/>
      <c r="P312" s="233"/>
      <c r="S312" s="107"/>
    </row>
    <row r="313" spans="1:19" s="17" customFormat="1" ht="15.95" customHeight="1">
      <c r="A313" s="15"/>
      <c r="B313" s="52"/>
      <c r="C313" s="217">
        <v>96</v>
      </c>
      <c r="D313" s="191" t="s">
        <v>41</v>
      </c>
      <c r="E313" s="189"/>
      <c r="F313" s="191"/>
      <c r="G313" s="52" t="s">
        <v>12</v>
      </c>
      <c r="H313" s="186">
        <v>186.04</v>
      </c>
      <c r="I313" s="186"/>
      <c r="J313" s="192"/>
      <c r="K313" s="186"/>
      <c r="L313" s="190" t="s">
        <v>63</v>
      </c>
      <c r="M313" s="190"/>
      <c r="N313" s="52"/>
      <c r="O313" s="199" t="s">
        <v>14</v>
      </c>
      <c r="P313" s="233">
        <f>(C313*H313)</f>
        <v>17859.84</v>
      </c>
      <c r="S313" s="185"/>
    </row>
    <row r="314" spans="1:19" s="17" customFormat="1" ht="67.5" customHeight="1">
      <c r="A314" s="86">
        <v>30</v>
      </c>
      <c r="B314" s="455" t="s">
        <v>128</v>
      </c>
      <c r="C314" s="455"/>
      <c r="D314" s="455"/>
      <c r="E314" s="455"/>
      <c r="F314" s="455"/>
      <c r="G314" s="455"/>
      <c r="H314" s="455"/>
      <c r="I314" s="455"/>
      <c r="J314" s="455"/>
      <c r="K314" s="455"/>
      <c r="L314" s="455"/>
      <c r="M314" s="455"/>
      <c r="N314" s="455"/>
      <c r="O314" s="154"/>
      <c r="P314" s="233"/>
    </row>
    <row r="315" spans="1:19" s="17" customFormat="1" ht="15.95" hidden="1" customHeight="1">
      <c r="A315" s="15"/>
      <c r="B315" s="343" t="s">
        <v>200</v>
      </c>
      <c r="C315" s="188"/>
      <c r="D315" s="191">
        <v>1</v>
      </c>
      <c r="E315" s="48" t="s">
        <v>8</v>
      </c>
      <c r="F315" s="191">
        <v>6</v>
      </c>
      <c r="G315" s="191" t="s">
        <v>8</v>
      </c>
      <c r="H315" s="27">
        <v>1</v>
      </c>
      <c r="I315" s="191" t="s">
        <v>8</v>
      </c>
      <c r="J315" s="192">
        <v>23.5</v>
      </c>
      <c r="K315" s="191"/>
      <c r="L315" s="192"/>
      <c r="M315" s="17" t="s">
        <v>9</v>
      </c>
      <c r="N315" s="30">
        <f>ROUND(D315*F315*H315*J315,0)</f>
        <v>141</v>
      </c>
      <c r="O315" s="16"/>
      <c r="P315" s="233"/>
      <c r="S315" s="188"/>
    </row>
    <row r="316" spans="1:19" s="17" customFormat="1" ht="15.95" hidden="1" customHeight="1">
      <c r="A316" s="15"/>
      <c r="C316" s="48"/>
      <c r="D316" s="55"/>
      <c r="E316" s="48"/>
      <c r="F316" s="99"/>
      <c r="G316" s="99"/>
      <c r="H316" s="27"/>
      <c r="I316" s="99"/>
      <c r="J316" s="105"/>
      <c r="K316" s="99"/>
      <c r="L316" s="24" t="s">
        <v>10</v>
      </c>
      <c r="M316" s="32"/>
      <c r="N316" s="18">
        <f>SUM(N315)</f>
        <v>141</v>
      </c>
      <c r="O316" s="19"/>
      <c r="P316" s="201"/>
      <c r="S316" s="48"/>
    </row>
    <row r="317" spans="1:19" s="17" customFormat="1" ht="15.95" customHeight="1">
      <c r="A317" s="15"/>
      <c r="C317" s="121">
        <f>N316</f>
        <v>141</v>
      </c>
      <c r="D317" s="123"/>
      <c r="E317" s="121"/>
      <c r="F317" s="20" t="s">
        <v>41</v>
      </c>
      <c r="G317" s="21" t="s">
        <v>12</v>
      </c>
      <c r="H317" s="441">
        <v>34520.31</v>
      </c>
      <c r="I317" s="441"/>
      <c r="J317" s="441"/>
      <c r="K317" s="94"/>
      <c r="L317" s="434" t="s">
        <v>66</v>
      </c>
      <c r="M317" s="434"/>
      <c r="N317" s="107"/>
      <c r="O317" s="22" t="s">
        <v>14</v>
      </c>
      <c r="P317" s="233">
        <f>ROUND(C317*H317/100,0)</f>
        <v>48674</v>
      </c>
      <c r="S317" s="121"/>
    </row>
    <row r="318" spans="1:19" s="17" customFormat="1" ht="36" customHeight="1">
      <c r="A318" s="86">
        <v>31</v>
      </c>
      <c r="B318" s="484" t="s">
        <v>121</v>
      </c>
      <c r="C318" s="484"/>
      <c r="D318" s="484"/>
      <c r="E318" s="484"/>
      <c r="F318" s="484"/>
      <c r="G318" s="484"/>
      <c r="H318" s="484"/>
      <c r="I318" s="484"/>
      <c r="J318" s="484"/>
      <c r="K318" s="484"/>
      <c r="L318" s="484"/>
      <c r="M318" s="484"/>
      <c r="N318" s="484"/>
      <c r="O318" s="484"/>
      <c r="P318" s="233"/>
      <c r="S318" s="53"/>
    </row>
    <row r="319" spans="1:19" s="52" customFormat="1" ht="15.95" customHeight="1">
      <c r="A319" s="15"/>
      <c r="B319" s="351" t="s">
        <v>283</v>
      </c>
      <c r="C319" s="228"/>
      <c r="D319" s="228"/>
      <c r="E319" s="228"/>
      <c r="F319" s="228"/>
      <c r="G319" s="228"/>
      <c r="H319" s="228"/>
      <c r="I319" s="228"/>
      <c r="J319" s="228"/>
      <c r="K319" s="228"/>
      <c r="L319" s="228"/>
      <c r="M319" s="228"/>
      <c r="N319" s="228"/>
      <c r="O319" s="233"/>
      <c r="P319" s="233"/>
      <c r="Q319" s="54"/>
      <c r="S319" s="228"/>
    </row>
    <row r="320" spans="1:19" s="17" customFormat="1" ht="15.95" hidden="1" customHeight="1" thickBot="1">
      <c r="A320" s="15"/>
      <c r="B320" s="387" t="s">
        <v>110</v>
      </c>
      <c r="C320" s="382"/>
      <c r="D320" s="365">
        <v>1</v>
      </c>
      <c r="E320" s="48" t="s">
        <v>8</v>
      </c>
      <c r="F320" s="365">
        <v>1</v>
      </c>
      <c r="G320" s="365" t="s">
        <v>8</v>
      </c>
      <c r="H320" s="27">
        <v>45.25</v>
      </c>
      <c r="I320" s="365" t="s">
        <v>8</v>
      </c>
      <c r="J320" s="366">
        <v>26.25</v>
      </c>
      <c r="K320" s="365"/>
      <c r="L320" s="366"/>
      <c r="M320" s="17" t="s">
        <v>9</v>
      </c>
      <c r="N320" s="30">
        <f>ROUND(D320*F320*H320*J320,0)</f>
        <v>1188</v>
      </c>
      <c r="O320" s="16"/>
      <c r="P320" s="201"/>
      <c r="S320" s="382"/>
    </row>
    <row r="321" spans="1:24" s="17" customFormat="1" ht="15.95" hidden="1" customHeight="1" thickBot="1">
      <c r="A321" s="15"/>
      <c r="B321" s="51"/>
      <c r="C321" s="48"/>
      <c r="D321" s="152"/>
      <c r="E321" s="48"/>
      <c r="F321" s="152"/>
      <c r="G321" s="152"/>
      <c r="H321" s="33"/>
      <c r="I321" s="152"/>
      <c r="J321" s="153"/>
      <c r="K321" s="152"/>
      <c r="L321" s="24" t="s">
        <v>10</v>
      </c>
      <c r="N321" s="26">
        <f>SUM(N320)</f>
        <v>1188</v>
      </c>
      <c r="O321" s="149"/>
      <c r="P321" s="233"/>
      <c r="S321" s="48"/>
    </row>
    <row r="322" spans="1:24" s="17" customFormat="1" ht="15.95" hidden="1" customHeight="1">
      <c r="A322" s="15"/>
      <c r="B322" s="29" t="s">
        <v>29</v>
      </c>
      <c r="C322" s="48"/>
      <c r="D322" s="283"/>
      <c r="E322" s="286"/>
      <c r="F322" s="283"/>
      <c r="G322" s="276"/>
      <c r="H322" s="27"/>
      <c r="I322" s="278"/>
      <c r="J322" s="277"/>
      <c r="K322" s="276"/>
      <c r="L322" s="277"/>
      <c r="M322" s="52"/>
      <c r="N322" s="52"/>
      <c r="O322" s="286"/>
      <c r="P322" s="286"/>
      <c r="Q322" s="52"/>
      <c r="S322" s="48"/>
    </row>
    <row r="323" spans="1:24" s="17" customFormat="1" ht="15.95" hidden="1" customHeight="1" thickBot="1">
      <c r="A323" s="15"/>
      <c r="B323" s="17" t="s">
        <v>105</v>
      </c>
      <c r="C323" s="48"/>
      <c r="D323" s="283">
        <v>1</v>
      </c>
      <c r="E323" s="48" t="s">
        <v>8</v>
      </c>
      <c r="F323" s="283">
        <v>1</v>
      </c>
      <c r="G323" s="283" t="s">
        <v>8</v>
      </c>
      <c r="H323" s="27">
        <v>14</v>
      </c>
      <c r="I323" s="283" t="s">
        <v>8</v>
      </c>
      <c r="J323" s="277">
        <v>7</v>
      </c>
      <c r="K323" s="283"/>
      <c r="L323" s="277"/>
      <c r="M323" s="17" t="s">
        <v>9</v>
      </c>
      <c r="N323" s="30">
        <f>ROUND(D323*F323*H323*J323,0)</f>
        <v>98</v>
      </c>
      <c r="O323" s="19"/>
      <c r="P323" s="201"/>
      <c r="S323" s="48"/>
    </row>
    <row r="324" spans="1:24" s="17" customFormat="1" ht="15.95" hidden="1" customHeight="1" thickBot="1">
      <c r="A324" s="15"/>
      <c r="B324" s="283"/>
      <c r="D324" s="283"/>
      <c r="E324" s="286"/>
      <c r="F324" s="283"/>
      <c r="G324" s="276"/>
      <c r="H324" s="27"/>
      <c r="I324" s="278"/>
      <c r="J324" s="277"/>
      <c r="K324" s="276"/>
      <c r="L324" s="24" t="s">
        <v>10</v>
      </c>
      <c r="M324" s="17" t="s">
        <v>9</v>
      </c>
      <c r="N324" s="26"/>
      <c r="O324" s="286"/>
      <c r="P324" s="60"/>
      <c r="Q324" s="52"/>
    </row>
    <row r="325" spans="1:24" s="17" customFormat="1" ht="15.95" hidden="1" customHeight="1">
      <c r="A325" s="15"/>
      <c r="B325" s="29" t="s">
        <v>37</v>
      </c>
      <c r="C325" s="48"/>
      <c r="D325" s="260"/>
      <c r="E325" s="257"/>
      <c r="F325" s="260"/>
      <c r="G325" s="258"/>
      <c r="H325" s="27"/>
      <c r="I325" s="262"/>
      <c r="J325" s="261"/>
      <c r="K325" s="262"/>
      <c r="L325" s="258"/>
      <c r="M325" s="258"/>
      <c r="N325" s="52"/>
      <c r="O325" s="50"/>
      <c r="P325" s="60"/>
      <c r="Q325" s="52"/>
      <c r="S325" s="48"/>
    </row>
    <row r="326" spans="1:24" s="17" customFormat="1" ht="15.95" hidden="1" customHeight="1">
      <c r="A326" s="15"/>
      <c r="C326" s="29"/>
      <c r="D326" s="425">
        <f>N321</f>
        <v>1188</v>
      </c>
      <c r="E326" s="425"/>
      <c r="F326" s="425"/>
      <c r="G326" s="258" t="s">
        <v>38</v>
      </c>
      <c r="H326" s="31">
        <f>N324</f>
        <v>0</v>
      </c>
      <c r="I326" s="24" t="s">
        <v>9</v>
      </c>
      <c r="J326" s="426">
        <f>D326-H326</f>
        <v>1188</v>
      </c>
      <c r="K326" s="426"/>
      <c r="L326" s="32" t="s">
        <v>39</v>
      </c>
      <c r="M326" s="258"/>
      <c r="N326" s="51"/>
      <c r="O326" s="257"/>
      <c r="P326" s="60"/>
      <c r="Q326" s="52"/>
      <c r="S326" s="29"/>
    </row>
    <row r="327" spans="1:24" s="17" customFormat="1" ht="15.95" customHeight="1">
      <c r="A327" s="15"/>
      <c r="C327" s="119">
        <f>J326</f>
        <v>1188</v>
      </c>
      <c r="D327" s="428" t="s">
        <v>41</v>
      </c>
      <c r="E327" s="428"/>
      <c r="F327" s="223"/>
      <c r="G327" s="21" t="s">
        <v>12</v>
      </c>
      <c r="H327" s="441">
        <v>3275.5</v>
      </c>
      <c r="I327" s="441"/>
      <c r="J327" s="441"/>
      <c r="K327" s="441"/>
      <c r="L327" s="226" t="s">
        <v>71</v>
      </c>
      <c r="M327" s="226"/>
      <c r="N327" s="107"/>
      <c r="O327" s="233" t="s">
        <v>14</v>
      </c>
      <c r="P327" s="233">
        <f>ROUND(C327*H327/100,0)</f>
        <v>38913</v>
      </c>
      <c r="Q327" s="52"/>
      <c r="R327" s="52"/>
      <c r="S327" s="119"/>
      <c r="T327" s="52"/>
      <c r="U327" s="52"/>
      <c r="V327" s="52"/>
      <c r="W327" s="52"/>
      <c r="X327" s="52"/>
    </row>
    <row r="328" spans="1:24" s="52" customFormat="1" ht="15.95" hidden="1" customHeight="1">
      <c r="B328" s="351" t="s">
        <v>284</v>
      </c>
      <c r="C328" s="95"/>
      <c r="D328" s="95"/>
      <c r="E328" s="95"/>
      <c r="F328" s="95"/>
      <c r="G328" s="95"/>
      <c r="H328" s="95"/>
      <c r="I328" s="95"/>
      <c r="J328" s="95"/>
      <c r="K328" s="95"/>
      <c r="L328" s="95"/>
      <c r="M328" s="95"/>
      <c r="N328" s="95"/>
      <c r="O328" s="103"/>
      <c r="P328" s="233"/>
      <c r="Q328" s="54"/>
      <c r="S328" s="95"/>
    </row>
    <row r="329" spans="1:24" s="17" customFormat="1" ht="15.95" hidden="1" customHeight="1">
      <c r="A329" s="15"/>
      <c r="B329" s="343" t="s">
        <v>110</v>
      </c>
      <c r="C329" s="228"/>
      <c r="D329" s="223">
        <v>1</v>
      </c>
      <c r="E329" s="48" t="s">
        <v>8</v>
      </c>
      <c r="F329" s="223">
        <v>1</v>
      </c>
      <c r="G329" s="223" t="s">
        <v>8</v>
      </c>
      <c r="H329" s="27">
        <v>44.88</v>
      </c>
      <c r="I329" s="223" t="s">
        <v>8</v>
      </c>
      <c r="J329" s="224">
        <v>26.38</v>
      </c>
      <c r="K329" s="223"/>
      <c r="L329" s="224"/>
      <c r="M329" s="17" t="s">
        <v>9</v>
      </c>
      <c r="N329" s="30">
        <f>ROUND(D329*F329*H329*J329,0)</f>
        <v>1184</v>
      </c>
      <c r="O329" s="16"/>
      <c r="P329" s="201"/>
      <c r="S329" s="228"/>
    </row>
    <row r="330" spans="1:24" s="17" customFormat="1" ht="15.95" hidden="1" customHeight="1">
      <c r="A330" s="15"/>
      <c r="B330" s="343" t="s">
        <v>20</v>
      </c>
      <c r="C330" s="95"/>
      <c r="D330" s="99">
        <v>1</v>
      </c>
      <c r="E330" s="48" t="s">
        <v>8</v>
      </c>
      <c r="F330" s="99">
        <v>1</v>
      </c>
      <c r="G330" s="99" t="s">
        <v>8</v>
      </c>
      <c r="H330" s="27">
        <v>29.88</v>
      </c>
      <c r="I330" s="99" t="s">
        <v>8</v>
      </c>
      <c r="J330" s="105">
        <v>13.75</v>
      </c>
      <c r="K330" s="99"/>
      <c r="L330" s="105"/>
      <c r="M330" s="17" t="s">
        <v>9</v>
      </c>
      <c r="N330" s="30">
        <f>ROUND(D330*F330*H330*J330,0)</f>
        <v>411</v>
      </c>
      <c r="O330" s="16"/>
      <c r="P330" s="201"/>
      <c r="S330" s="95"/>
    </row>
    <row r="331" spans="1:24" s="17" customFormat="1" ht="15.95" hidden="1" customHeight="1">
      <c r="A331" s="15"/>
      <c r="C331" s="48"/>
      <c r="D331" s="55"/>
      <c r="E331" s="48"/>
      <c r="F331" s="99"/>
      <c r="G331" s="99"/>
      <c r="H331" s="27"/>
      <c r="I331" s="99"/>
      <c r="J331" s="105"/>
      <c r="K331" s="99"/>
      <c r="L331" s="24" t="s">
        <v>10</v>
      </c>
      <c r="M331" s="32"/>
      <c r="N331" s="18"/>
      <c r="O331" s="19"/>
      <c r="P331" s="201"/>
      <c r="S331" s="48"/>
    </row>
    <row r="332" spans="1:24" s="17" customFormat="1" ht="15.95" hidden="1" customHeight="1">
      <c r="A332" s="15"/>
      <c r="C332" s="119">
        <f>N331</f>
        <v>0</v>
      </c>
      <c r="D332" s="428" t="s">
        <v>41</v>
      </c>
      <c r="E332" s="428"/>
      <c r="F332" s="99"/>
      <c r="G332" s="21" t="s">
        <v>12</v>
      </c>
      <c r="H332" s="441">
        <v>2548.29</v>
      </c>
      <c r="I332" s="441"/>
      <c r="J332" s="441"/>
      <c r="K332" s="441"/>
      <c r="L332" s="93" t="s">
        <v>71</v>
      </c>
      <c r="M332" s="93"/>
      <c r="N332" s="107"/>
      <c r="O332" s="103" t="s">
        <v>14</v>
      </c>
      <c r="P332" s="233">
        <f>ROUND(C332*H332/100,0)</f>
        <v>0</v>
      </c>
      <c r="Q332" s="52"/>
      <c r="R332" s="52"/>
      <c r="S332" s="119"/>
      <c r="T332" s="52"/>
      <c r="U332" s="52"/>
      <c r="V332" s="52"/>
      <c r="W332" s="52"/>
      <c r="X332" s="52"/>
    </row>
    <row r="333" spans="1:24" s="17" customFormat="1" ht="31.5" customHeight="1">
      <c r="A333" s="86">
        <v>32</v>
      </c>
      <c r="B333" s="454" t="s">
        <v>65</v>
      </c>
      <c r="C333" s="454"/>
      <c r="D333" s="454"/>
      <c r="E333" s="454"/>
      <c r="F333" s="454"/>
      <c r="G333" s="454"/>
      <c r="H333" s="454"/>
      <c r="I333" s="454"/>
      <c r="J333" s="454"/>
      <c r="K333" s="454"/>
      <c r="L333" s="454"/>
      <c r="M333" s="454"/>
      <c r="N333" s="454"/>
      <c r="O333" s="148"/>
      <c r="P333" s="233"/>
    </row>
    <row r="334" spans="1:24" s="17" customFormat="1" ht="15.95" hidden="1" customHeight="1" thickBot="1">
      <c r="A334" s="15"/>
      <c r="B334" s="17" t="s">
        <v>355</v>
      </c>
      <c r="C334" s="95"/>
      <c r="D334" s="99"/>
      <c r="E334" s="48"/>
      <c r="F334" s="99"/>
      <c r="G334" s="99"/>
      <c r="H334" s="27"/>
      <c r="I334" s="99"/>
      <c r="J334" s="105"/>
      <c r="K334" s="99"/>
      <c r="L334" s="105"/>
      <c r="M334" s="17" t="s">
        <v>9</v>
      </c>
      <c r="N334" s="30">
        <f>C327</f>
        <v>1188</v>
      </c>
      <c r="O334" s="16"/>
      <c r="P334" s="233"/>
      <c r="S334" s="95"/>
    </row>
    <row r="335" spans="1:24" s="17" customFormat="1" ht="15.95" hidden="1" customHeight="1" thickBot="1">
      <c r="A335" s="15"/>
      <c r="C335" s="107"/>
      <c r="D335" s="99"/>
      <c r="E335" s="49"/>
      <c r="F335" s="99"/>
      <c r="G335" s="93"/>
      <c r="H335" s="27"/>
      <c r="I335" s="94"/>
      <c r="J335" s="24"/>
      <c r="K335" s="94"/>
      <c r="L335" s="24" t="s">
        <v>10</v>
      </c>
      <c r="M335" s="93"/>
      <c r="N335" s="26">
        <f>SUM(N334)</f>
        <v>1188</v>
      </c>
      <c r="O335" s="19"/>
      <c r="P335" s="233"/>
      <c r="S335" s="107"/>
    </row>
    <row r="336" spans="1:24" s="17" customFormat="1" ht="15.95" customHeight="1">
      <c r="A336" s="93"/>
      <c r="B336" s="52"/>
      <c r="C336" s="104">
        <f>N335</f>
        <v>1188</v>
      </c>
      <c r="D336" s="99" t="s">
        <v>41</v>
      </c>
      <c r="E336" s="104"/>
      <c r="F336" s="99"/>
      <c r="G336" s="52" t="s">
        <v>12</v>
      </c>
      <c r="H336" s="94">
        <v>1887.4</v>
      </c>
      <c r="I336" s="94"/>
      <c r="J336" s="105"/>
      <c r="K336" s="94"/>
      <c r="L336" s="93" t="s">
        <v>66</v>
      </c>
      <c r="M336" s="93"/>
      <c r="N336" s="52"/>
      <c r="O336" s="103" t="s">
        <v>14</v>
      </c>
      <c r="P336" s="233">
        <f>(C336*H336/100)</f>
        <v>22422.312000000002</v>
      </c>
      <c r="S336" s="104"/>
    </row>
    <row r="337" spans="1:24" s="17" customFormat="1" ht="39.75" customHeight="1">
      <c r="A337" s="86">
        <v>33</v>
      </c>
      <c r="B337" s="455" t="s">
        <v>99</v>
      </c>
      <c r="C337" s="455"/>
      <c r="D337" s="455"/>
      <c r="E337" s="455"/>
      <c r="F337" s="455"/>
      <c r="G337" s="455"/>
      <c r="H337" s="455"/>
      <c r="I337" s="455"/>
      <c r="J337" s="455"/>
      <c r="K337" s="455"/>
      <c r="L337" s="455"/>
      <c r="M337" s="455"/>
      <c r="N337" s="455"/>
      <c r="O337" s="154"/>
      <c r="P337" s="233"/>
      <c r="Q337" s="52"/>
      <c r="R337" s="52"/>
      <c r="S337" s="52"/>
      <c r="T337" s="52"/>
      <c r="U337" s="52"/>
      <c r="V337" s="52"/>
      <c r="W337" s="52"/>
      <c r="X337" s="52"/>
    </row>
    <row r="338" spans="1:24" s="17" customFormat="1" ht="15.95" hidden="1" customHeight="1">
      <c r="A338" s="36"/>
      <c r="B338" s="17" t="s">
        <v>31</v>
      </c>
      <c r="C338" s="48"/>
      <c r="D338" s="223">
        <v>1</v>
      </c>
      <c r="E338" s="48" t="s">
        <v>8</v>
      </c>
      <c r="F338" s="223">
        <v>8</v>
      </c>
      <c r="G338" s="223" t="s">
        <v>8</v>
      </c>
      <c r="H338" s="27">
        <v>4.92</v>
      </c>
      <c r="I338" s="223"/>
      <c r="J338" s="224"/>
      <c r="K338" s="223"/>
      <c r="L338" s="224"/>
      <c r="M338" s="17" t="s">
        <v>9</v>
      </c>
      <c r="N338" s="30">
        <f>ROUND(D338*F338*H338,0)</f>
        <v>39</v>
      </c>
      <c r="O338" s="19"/>
      <c r="P338" s="201"/>
      <c r="S338" s="48"/>
    </row>
    <row r="339" spans="1:24" s="17" customFormat="1" ht="15.95" hidden="1" customHeight="1" thickBot="1">
      <c r="A339" s="36"/>
      <c r="B339" s="17" t="s">
        <v>20</v>
      </c>
      <c r="C339" s="48"/>
      <c r="D339" s="260">
        <v>2</v>
      </c>
      <c r="E339" s="48" t="s">
        <v>8</v>
      </c>
      <c r="F339" s="260">
        <v>8</v>
      </c>
      <c r="G339" s="260" t="s">
        <v>8</v>
      </c>
      <c r="H339" s="27">
        <v>4</v>
      </c>
      <c r="I339" s="260"/>
      <c r="J339" s="261"/>
      <c r="K339" s="260"/>
      <c r="L339" s="261"/>
      <c r="M339" s="17" t="s">
        <v>9</v>
      </c>
      <c r="N339" s="30">
        <f>ROUND(D339*F339*H339,0)</f>
        <v>64</v>
      </c>
      <c r="O339" s="19"/>
      <c r="P339" s="201"/>
      <c r="S339" s="48"/>
    </row>
    <row r="340" spans="1:24" s="17" customFormat="1" ht="15.95" hidden="1" customHeight="1" thickBot="1">
      <c r="A340" s="15"/>
      <c r="C340" s="60"/>
      <c r="D340" s="93"/>
      <c r="E340" s="48"/>
      <c r="F340" s="99"/>
      <c r="G340" s="99"/>
      <c r="H340" s="37"/>
      <c r="I340" s="50"/>
      <c r="J340" s="24"/>
      <c r="K340" s="50"/>
      <c r="L340" s="93" t="s">
        <v>10</v>
      </c>
      <c r="M340" s="50"/>
      <c r="N340" s="26">
        <f>SUM(N338:N339)</f>
        <v>103</v>
      </c>
      <c r="O340" s="103"/>
      <c r="P340" s="233"/>
      <c r="S340" s="60"/>
    </row>
    <row r="341" spans="1:24" s="17" customFormat="1" ht="15.95" customHeight="1">
      <c r="A341" s="15"/>
      <c r="B341" s="52"/>
      <c r="C341" s="275">
        <f>N340</f>
        <v>103</v>
      </c>
      <c r="D341" s="459" t="s">
        <v>100</v>
      </c>
      <c r="E341" s="434"/>
      <c r="F341" s="50"/>
      <c r="G341" s="21" t="s">
        <v>12</v>
      </c>
      <c r="H341" s="441">
        <v>19.36</v>
      </c>
      <c r="I341" s="441"/>
      <c r="J341" s="441"/>
      <c r="K341" s="94"/>
      <c r="L341" s="460" t="s">
        <v>101</v>
      </c>
      <c r="M341" s="460"/>
      <c r="O341" s="103" t="s">
        <v>14</v>
      </c>
      <c r="P341" s="233">
        <f>ROUND(C341*H341,0)</f>
        <v>1994</v>
      </c>
      <c r="S341" s="53"/>
    </row>
    <row r="342" spans="1:24" s="17" customFormat="1" ht="47.25" customHeight="1">
      <c r="A342" s="86">
        <v>34</v>
      </c>
      <c r="B342" s="455" t="s">
        <v>102</v>
      </c>
      <c r="C342" s="455"/>
      <c r="D342" s="455"/>
      <c r="E342" s="455"/>
      <c r="F342" s="455"/>
      <c r="G342" s="455"/>
      <c r="H342" s="455"/>
      <c r="I342" s="455"/>
      <c r="J342" s="455"/>
      <c r="K342" s="455"/>
      <c r="L342" s="455"/>
      <c r="M342" s="455"/>
      <c r="N342" s="455"/>
      <c r="O342" s="154"/>
      <c r="P342" s="233"/>
      <c r="Q342" s="52"/>
      <c r="R342" s="52"/>
      <c r="S342" s="52"/>
      <c r="T342" s="52"/>
      <c r="U342" s="52"/>
      <c r="V342" s="52"/>
      <c r="W342" s="52"/>
      <c r="X342" s="52"/>
    </row>
    <row r="343" spans="1:24" s="17" customFormat="1" ht="15.95" hidden="1" customHeight="1" thickBot="1">
      <c r="A343" s="36"/>
      <c r="B343" s="17" t="s">
        <v>216</v>
      </c>
      <c r="C343" s="48"/>
      <c r="D343" s="212">
        <v>1</v>
      </c>
      <c r="E343" s="48" t="s">
        <v>8</v>
      </c>
      <c r="F343" s="212">
        <v>2</v>
      </c>
      <c r="G343" s="212" t="s">
        <v>17</v>
      </c>
      <c r="H343" s="27">
        <v>42.62</v>
      </c>
      <c r="I343" s="212" t="s">
        <v>18</v>
      </c>
      <c r="J343" s="213">
        <v>23.62</v>
      </c>
      <c r="K343" s="212" t="s">
        <v>19</v>
      </c>
      <c r="L343" s="213"/>
      <c r="M343" s="17" t="s">
        <v>9</v>
      </c>
      <c r="N343" s="28">
        <f>ROUND(D343*F343*(H343+J343),0)</f>
        <v>132</v>
      </c>
      <c r="O343" s="19"/>
      <c r="P343" s="201"/>
      <c r="S343" s="48"/>
    </row>
    <row r="344" spans="1:24" s="17" customFormat="1" ht="15.95" hidden="1" customHeight="1" thickBot="1">
      <c r="A344" s="15"/>
      <c r="C344" s="60"/>
      <c r="D344" s="93"/>
      <c r="E344" s="48"/>
      <c r="F344" s="99"/>
      <c r="G344" s="99"/>
      <c r="H344" s="37"/>
      <c r="I344" s="50"/>
      <c r="J344" s="24"/>
      <c r="K344" s="50"/>
      <c r="L344" s="93" t="s">
        <v>10</v>
      </c>
      <c r="M344" s="50"/>
      <c r="N344" s="26">
        <f>SUM(N343)</f>
        <v>132</v>
      </c>
      <c r="O344" s="103"/>
      <c r="P344" s="233"/>
      <c r="S344" s="60"/>
    </row>
    <row r="345" spans="1:24" s="17" customFormat="1" ht="15.95" customHeight="1">
      <c r="A345" s="15"/>
      <c r="B345" s="52"/>
      <c r="C345" s="53">
        <f>N344</f>
        <v>132</v>
      </c>
      <c r="D345" s="459" t="s">
        <v>100</v>
      </c>
      <c r="E345" s="434"/>
      <c r="F345" s="50"/>
      <c r="G345" s="21" t="s">
        <v>12</v>
      </c>
      <c r="H345" s="441">
        <v>7.71</v>
      </c>
      <c r="I345" s="441"/>
      <c r="J345" s="441"/>
      <c r="K345" s="94"/>
      <c r="L345" s="460" t="s">
        <v>101</v>
      </c>
      <c r="M345" s="460"/>
      <c r="O345" s="103" t="s">
        <v>14</v>
      </c>
      <c r="P345" s="233">
        <f>ROUND(C345*H345,0)</f>
        <v>1018</v>
      </c>
      <c r="S345" s="53"/>
    </row>
    <row r="346" spans="1:24" ht="15" customHeight="1">
      <c r="A346" s="1">
        <v>35</v>
      </c>
      <c r="B346" s="435" t="s">
        <v>75</v>
      </c>
      <c r="C346" s="435"/>
      <c r="D346" s="436"/>
      <c r="E346" s="435"/>
      <c r="F346" s="436"/>
      <c r="G346" s="435"/>
      <c r="H346" s="436"/>
      <c r="I346" s="435"/>
      <c r="J346" s="436"/>
      <c r="K346" s="435"/>
      <c r="L346" s="435"/>
      <c r="M346" s="435"/>
      <c r="N346" s="435"/>
      <c r="O346" s="435"/>
      <c r="Q346" s="45"/>
      <c r="R346" s="45"/>
      <c r="S346" s="45"/>
      <c r="T346" s="45"/>
      <c r="U346" s="45"/>
      <c r="V346" s="45"/>
      <c r="W346" s="45"/>
      <c r="X346" s="45"/>
    </row>
    <row r="347" spans="1:24" ht="15" hidden="1" customHeight="1">
      <c r="A347" s="43"/>
      <c r="B347" s="3" t="s">
        <v>347</v>
      </c>
      <c r="C347" s="100"/>
      <c r="E347" s="109"/>
      <c r="H347" s="68"/>
      <c r="I347" s="109"/>
      <c r="J347" s="110"/>
      <c r="K347" s="109"/>
      <c r="L347" s="110"/>
      <c r="M347" s="3" t="s">
        <v>9</v>
      </c>
      <c r="N347" s="76">
        <f>C275</f>
        <v>1000</v>
      </c>
      <c r="O347" s="100"/>
      <c r="Q347" s="45"/>
      <c r="R347" s="45"/>
      <c r="S347" s="100"/>
      <c r="T347" s="45"/>
      <c r="U347" s="45"/>
      <c r="V347" s="45"/>
      <c r="W347" s="45"/>
      <c r="X347" s="45"/>
    </row>
    <row r="348" spans="1:24" ht="15" hidden="1" customHeight="1">
      <c r="A348" s="43"/>
      <c r="B348" s="42"/>
      <c r="C348" s="38"/>
      <c r="H348" s="68"/>
      <c r="I348" s="109"/>
      <c r="J348" s="110"/>
      <c r="K348" s="109"/>
      <c r="L348" s="12" t="s">
        <v>10</v>
      </c>
      <c r="N348" s="79">
        <f>SUM(N347)</f>
        <v>1000</v>
      </c>
      <c r="O348" s="113" t="s">
        <v>41</v>
      </c>
      <c r="S348" s="38"/>
    </row>
    <row r="349" spans="1:24" ht="15" customHeight="1">
      <c r="A349" s="1"/>
      <c r="C349" s="46">
        <f>N348</f>
        <v>1000</v>
      </c>
      <c r="D349" s="431" t="s">
        <v>41</v>
      </c>
      <c r="E349" s="431"/>
      <c r="G349" s="98" t="s">
        <v>12</v>
      </c>
      <c r="H349" s="97">
        <v>859.9</v>
      </c>
      <c r="I349" s="97"/>
      <c r="J349" s="97"/>
      <c r="K349" s="97"/>
      <c r="L349" s="98" t="s">
        <v>71</v>
      </c>
      <c r="M349" s="98"/>
      <c r="O349" s="113" t="s">
        <v>14</v>
      </c>
      <c r="P349" s="232">
        <f>ROUND(C349*H349/100,0)</f>
        <v>8599</v>
      </c>
      <c r="Q349" s="45"/>
      <c r="R349" s="45"/>
      <c r="S349" s="46"/>
      <c r="T349" s="45"/>
      <c r="U349" s="45"/>
      <c r="V349" s="45"/>
      <c r="W349" s="45"/>
      <c r="X349" s="45"/>
    </row>
    <row r="350" spans="1:24" ht="15.95" customHeight="1">
      <c r="A350" s="1">
        <v>36</v>
      </c>
      <c r="B350" s="435" t="s">
        <v>73</v>
      </c>
      <c r="C350" s="435"/>
      <c r="D350" s="436"/>
      <c r="E350" s="435"/>
      <c r="F350" s="436"/>
      <c r="G350" s="435"/>
      <c r="H350" s="436"/>
      <c r="I350" s="435"/>
      <c r="J350" s="436"/>
      <c r="K350" s="435"/>
      <c r="L350" s="435"/>
      <c r="M350" s="435"/>
      <c r="N350" s="435"/>
      <c r="O350" s="435"/>
      <c r="Q350" s="45"/>
      <c r="R350" s="45"/>
      <c r="S350" s="45"/>
      <c r="T350" s="45"/>
      <c r="U350" s="45"/>
      <c r="V350" s="45"/>
      <c r="W350" s="45"/>
      <c r="X350" s="45"/>
    </row>
    <row r="351" spans="1:24" ht="15.95" hidden="1" customHeight="1">
      <c r="A351" s="1"/>
      <c r="B351" s="67" t="s">
        <v>81</v>
      </c>
      <c r="C351" s="279"/>
      <c r="D351" s="280">
        <v>2</v>
      </c>
      <c r="E351" s="287" t="s">
        <v>8</v>
      </c>
      <c r="F351" s="280">
        <v>2</v>
      </c>
      <c r="G351" s="280" t="s">
        <v>17</v>
      </c>
      <c r="H351" s="68">
        <v>20</v>
      </c>
      <c r="I351" s="280" t="s">
        <v>18</v>
      </c>
      <c r="J351" s="281">
        <v>14</v>
      </c>
      <c r="K351" s="280" t="s">
        <v>19</v>
      </c>
      <c r="L351" s="281">
        <v>11.33</v>
      </c>
      <c r="M351" s="3" t="s">
        <v>9</v>
      </c>
      <c r="N351" s="76">
        <f t="shared" ref="N351:N352" si="43">ROUND(D351*F351*(H351+J351)*L351,0)</f>
        <v>1541</v>
      </c>
      <c r="O351" s="2"/>
      <c r="P351" s="285"/>
      <c r="S351" s="279"/>
    </row>
    <row r="352" spans="1:24" ht="15.95" hidden="1" customHeight="1">
      <c r="A352" s="1"/>
      <c r="B352" s="67" t="s">
        <v>274</v>
      </c>
      <c r="C352" s="279"/>
      <c r="D352" s="280">
        <v>1</v>
      </c>
      <c r="E352" s="287" t="s">
        <v>8</v>
      </c>
      <c r="F352" s="280">
        <v>2</v>
      </c>
      <c r="G352" s="280" t="s">
        <v>17</v>
      </c>
      <c r="H352" s="68">
        <v>40.75</v>
      </c>
      <c r="I352" s="280" t="s">
        <v>18</v>
      </c>
      <c r="J352" s="281">
        <v>7</v>
      </c>
      <c r="K352" s="280" t="s">
        <v>19</v>
      </c>
      <c r="L352" s="281">
        <v>11.33</v>
      </c>
      <c r="M352" s="3" t="s">
        <v>9</v>
      </c>
      <c r="N352" s="76">
        <f t="shared" si="43"/>
        <v>1082</v>
      </c>
      <c r="O352" s="2"/>
      <c r="P352" s="285"/>
      <c r="S352" s="279"/>
    </row>
    <row r="353" spans="1:24" ht="15.95" hidden="1" customHeight="1">
      <c r="A353" s="1"/>
      <c r="B353" s="67" t="s">
        <v>27</v>
      </c>
      <c r="C353" s="349"/>
      <c r="D353" s="379">
        <v>2</v>
      </c>
      <c r="E353" s="385" t="s">
        <v>8</v>
      </c>
      <c r="F353" s="379">
        <v>2</v>
      </c>
      <c r="G353" s="379" t="s">
        <v>17</v>
      </c>
      <c r="H353" s="68">
        <v>20</v>
      </c>
      <c r="I353" s="379" t="s">
        <v>18</v>
      </c>
      <c r="J353" s="380">
        <v>14</v>
      </c>
      <c r="K353" s="379" t="s">
        <v>19</v>
      </c>
      <c r="L353" s="380">
        <v>10.33</v>
      </c>
      <c r="M353" s="3" t="s">
        <v>9</v>
      </c>
      <c r="N353" s="76">
        <f t="shared" ref="N353:N354" si="44">ROUND(D353*F353*(H353+J353)*L353,0)</f>
        <v>1405</v>
      </c>
      <c r="O353" s="2"/>
      <c r="P353" s="350"/>
      <c r="S353" s="349"/>
    </row>
    <row r="354" spans="1:24" ht="15.95" hidden="1" customHeight="1" thickBot="1">
      <c r="A354" s="1"/>
      <c r="B354" s="67" t="s">
        <v>85</v>
      </c>
      <c r="C354" s="349"/>
      <c r="D354" s="379">
        <v>1</v>
      </c>
      <c r="E354" s="385" t="s">
        <v>8</v>
      </c>
      <c r="F354" s="379">
        <v>2</v>
      </c>
      <c r="G354" s="379" t="s">
        <v>17</v>
      </c>
      <c r="H354" s="68">
        <v>40.75</v>
      </c>
      <c r="I354" s="379" t="s">
        <v>18</v>
      </c>
      <c r="J354" s="380">
        <v>7</v>
      </c>
      <c r="K354" s="379" t="s">
        <v>19</v>
      </c>
      <c r="L354" s="380">
        <v>10.33</v>
      </c>
      <c r="M354" s="3" t="s">
        <v>9</v>
      </c>
      <c r="N354" s="76">
        <f t="shared" si="44"/>
        <v>987</v>
      </c>
      <c r="O354" s="2"/>
      <c r="P354" s="350"/>
      <c r="S354" s="349"/>
    </row>
    <row r="355" spans="1:24" s="17" customFormat="1" ht="15.95" hidden="1" customHeight="1" thickBot="1">
      <c r="A355" s="15"/>
      <c r="B355" s="51"/>
      <c r="C355" s="48"/>
      <c r="D355" s="191"/>
      <c r="E355" s="48"/>
      <c r="F355" s="191"/>
      <c r="G355" s="191"/>
      <c r="H355" s="33"/>
      <c r="I355" s="191"/>
      <c r="J355" s="192"/>
      <c r="K355" s="191"/>
      <c r="L355" s="24" t="s">
        <v>10</v>
      </c>
      <c r="N355" s="26">
        <f>SUM(N351:N354)</f>
        <v>5015</v>
      </c>
      <c r="O355" s="199"/>
      <c r="P355" s="233"/>
      <c r="S355" s="48"/>
    </row>
    <row r="356" spans="1:24" s="17" customFormat="1" ht="15.95" hidden="1" customHeight="1">
      <c r="A356" s="15"/>
      <c r="B356" s="29" t="s">
        <v>29</v>
      </c>
      <c r="C356" s="48"/>
      <c r="D356" s="283"/>
      <c r="E356" s="286"/>
      <c r="F356" s="283"/>
      <c r="G356" s="276"/>
      <c r="H356" s="27"/>
      <c r="I356" s="278"/>
      <c r="J356" s="277"/>
      <c r="K356" s="276"/>
      <c r="L356" s="277"/>
      <c r="M356" s="52"/>
      <c r="N356" s="52"/>
      <c r="O356" s="286"/>
      <c r="P356" s="286"/>
      <c r="Q356" s="52"/>
      <c r="S356" s="48"/>
    </row>
    <row r="357" spans="1:24" s="17" customFormat="1" ht="15" hidden="1" customHeight="1">
      <c r="A357" s="15"/>
      <c r="B357" s="17" t="s">
        <v>119</v>
      </c>
      <c r="C357" s="48"/>
      <c r="D357" s="283">
        <v>1</v>
      </c>
      <c r="E357" s="48" t="s">
        <v>8</v>
      </c>
      <c r="F357" s="283">
        <v>4</v>
      </c>
      <c r="G357" s="283" t="s">
        <v>8</v>
      </c>
      <c r="H357" s="27">
        <v>4</v>
      </c>
      <c r="I357" s="283" t="s">
        <v>8</v>
      </c>
      <c r="J357" s="277">
        <v>7</v>
      </c>
      <c r="K357" s="283" t="s">
        <v>8</v>
      </c>
      <c r="L357" s="277"/>
      <c r="M357" s="17" t="s">
        <v>9</v>
      </c>
      <c r="N357" s="30">
        <f>ROUND(D357*F357*H357*J357,0)</f>
        <v>112</v>
      </c>
      <c r="O357" s="19"/>
      <c r="P357" s="201"/>
      <c r="S357" s="48"/>
    </row>
    <row r="358" spans="1:24" s="17" customFormat="1" ht="15" hidden="1" customHeight="1">
      <c r="A358" s="15"/>
      <c r="B358" s="17" t="s">
        <v>31</v>
      </c>
      <c r="C358" s="48"/>
      <c r="D358" s="283">
        <v>1</v>
      </c>
      <c r="E358" s="48" t="s">
        <v>8</v>
      </c>
      <c r="F358" s="283">
        <v>4</v>
      </c>
      <c r="G358" s="283" t="s">
        <v>8</v>
      </c>
      <c r="H358" s="27">
        <v>4</v>
      </c>
      <c r="I358" s="283" t="s">
        <v>8</v>
      </c>
      <c r="J358" s="277">
        <v>4</v>
      </c>
      <c r="K358" s="283" t="s">
        <v>8</v>
      </c>
      <c r="L358" s="277"/>
      <c r="M358" s="17" t="s">
        <v>9</v>
      </c>
      <c r="N358" s="30">
        <f>ROUND(D358*F358*H358*J358,0)</f>
        <v>64</v>
      </c>
      <c r="O358" s="19"/>
      <c r="P358" s="201"/>
      <c r="S358" s="48"/>
    </row>
    <row r="359" spans="1:24" s="17" customFormat="1" ht="15" hidden="1" customHeight="1" thickBot="1">
      <c r="A359" s="15"/>
      <c r="B359" s="17" t="s">
        <v>285</v>
      </c>
      <c r="C359" s="48"/>
      <c r="D359" s="283">
        <v>1</v>
      </c>
      <c r="E359" s="48" t="s">
        <v>8</v>
      </c>
      <c r="F359" s="283">
        <v>4</v>
      </c>
      <c r="G359" s="283" t="s">
        <v>8</v>
      </c>
      <c r="H359" s="27">
        <v>8</v>
      </c>
      <c r="I359" s="283" t="s">
        <v>8</v>
      </c>
      <c r="J359" s="277">
        <v>4</v>
      </c>
      <c r="K359" s="283" t="s">
        <v>8</v>
      </c>
      <c r="L359" s="277"/>
      <c r="M359" s="17" t="s">
        <v>9</v>
      </c>
      <c r="N359" s="30">
        <f>ROUND(D359*F359*H359*J359,0)</f>
        <v>128</v>
      </c>
      <c r="O359" s="19"/>
      <c r="P359" s="201"/>
      <c r="S359" s="48"/>
    </row>
    <row r="360" spans="1:24" s="17" customFormat="1" ht="15" hidden="1" customHeight="1" thickBot="1">
      <c r="A360" s="15"/>
      <c r="B360" s="283"/>
      <c r="D360" s="283"/>
      <c r="E360" s="286"/>
      <c r="F360" s="283"/>
      <c r="G360" s="276"/>
      <c r="H360" s="27"/>
      <c r="I360" s="278"/>
      <c r="J360" s="277"/>
      <c r="K360" s="276"/>
      <c r="L360" s="24" t="s">
        <v>10</v>
      </c>
      <c r="M360" s="17" t="s">
        <v>9</v>
      </c>
      <c r="N360" s="26">
        <f>SUM(N357:N359)</f>
        <v>304</v>
      </c>
      <c r="O360" s="286"/>
      <c r="P360" s="60"/>
      <c r="Q360" s="52"/>
    </row>
    <row r="361" spans="1:24" s="17" customFormat="1" ht="15" hidden="1" customHeight="1">
      <c r="A361" s="15"/>
      <c r="B361" s="29" t="s">
        <v>37</v>
      </c>
      <c r="C361" s="48"/>
      <c r="D361" s="283"/>
      <c r="E361" s="286"/>
      <c r="F361" s="283"/>
      <c r="G361" s="276"/>
      <c r="H361" s="27"/>
      <c r="I361" s="278"/>
      <c r="J361" s="277"/>
      <c r="K361" s="278"/>
      <c r="L361" s="276"/>
      <c r="M361" s="276"/>
      <c r="N361" s="52"/>
      <c r="O361" s="50"/>
      <c r="P361" s="60"/>
      <c r="Q361" s="52"/>
      <c r="S361" s="48"/>
    </row>
    <row r="362" spans="1:24" s="17" customFormat="1" ht="15" hidden="1" customHeight="1">
      <c r="A362" s="15"/>
      <c r="C362" s="29"/>
      <c r="D362" s="425">
        <f>N355</f>
        <v>5015</v>
      </c>
      <c r="E362" s="425"/>
      <c r="F362" s="425"/>
      <c r="G362" s="276" t="s">
        <v>38</v>
      </c>
      <c r="H362" s="31">
        <f>N360</f>
        <v>304</v>
      </c>
      <c r="I362" s="24" t="s">
        <v>9</v>
      </c>
      <c r="J362" s="426">
        <f>D362-H362</f>
        <v>4711</v>
      </c>
      <c r="K362" s="426"/>
      <c r="L362" s="32" t="s">
        <v>39</v>
      </c>
      <c r="M362" s="276"/>
      <c r="N362" s="51"/>
      <c r="O362" s="286"/>
      <c r="P362" s="60"/>
      <c r="Q362" s="52"/>
      <c r="S362" s="29"/>
    </row>
    <row r="363" spans="1:24" ht="15" customHeight="1">
      <c r="A363" s="1"/>
      <c r="C363" s="46">
        <f>J362</f>
        <v>4711</v>
      </c>
      <c r="D363" s="431" t="s">
        <v>41</v>
      </c>
      <c r="E363" s="431"/>
      <c r="G363" s="8" t="s">
        <v>12</v>
      </c>
      <c r="H363" s="422">
        <v>442.75</v>
      </c>
      <c r="I363" s="422"/>
      <c r="J363" s="422"/>
      <c r="K363" s="422"/>
      <c r="L363" s="98" t="s">
        <v>71</v>
      </c>
      <c r="M363" s="98"/>
      <c r="O363" s="113" t="s">
        <v>14</v>
      </c>
      <c r="P363" s="232">
        <f>ROUND(C363*H363/100,0)</f>
        <v>20858</v>
      </c>
      <c r="Q363" s="45"/>
      <c r="R363" s="45"/>
      <c r="S363" s="46"/>
      <c r="T363" s="45"/>
      <c r="U363" s="45"/>
      <c r="V363" s="45"/>
      <c r="W363" s="45"/>
      <c r="X363" s="45"/>
    </row>
    <row r="364" spans="1:24" ht="15.95" customHeight="1">
      <c r="A364" s="43" t="s">
        <v>357</v>
      </c>
      <c r="B364" s="435" t="s">
        <v>74</v>
      </c>
      <c r="C364" s="435"/>
      <c r="D364" s="436"/>
      <c r="E364" s="435"/>
      <c r="F364" s="436"/>
      <c r="G364" s="435"/>
      <c r="H364" s="436"/>
      <c r="I364" s="435"/>
      <c r="J364" s="436"/>
      <c r="K364" s="435"/>
      <c r="L364" s="435"/>
      <c r="M364" s="435"/>
      <c r="N364" s="435"/>
      <c r="O364" s="435"/>
      <c r="Q364" s="45"/>
      <c r="R364" s="45"/>
      <c r="S364" s="45"/>
      <c r="T364" s="45"/>
      <c r="U364" s="45"/>
      <c r="V364" s="45"/>
      <c r="W364" s="45"/>
      <c r="X364" s="45"/>
    </row>
    <row r="365" spans="1:24" ht="15.95" hidden="1" customHeight="1">
      <c r="B365" s="3" t="s">
        <v>356</v>
      </c>
      <c r="C365" s="100"/>
      <c r="E365" s="109"/>
      <c r="H365" s="68"/>
      <c r="I365" s="109"/>
      <c r="J365" s="110"/>
      <c r="K365" s="109"/>
      <c r="L365" s="110"/>
      <c r="M365" s="3" t="s">
        <v>9</v>
      </c>
      <c r="N365" s="76">
        <f>C363</f>
        <v>4711</v>
      </c>
      <c r="O365" s="100"/>
      <c r="Q365" s="45"/>
      <c r="R365" s="45"/>
      <c r="S365" s="100"/>
      <c r="T365" s="45"/>
      <c r="U365" s="45"/>
      <c r="V365" s="45"/>
      <c r="W365" s="45"/>
      <c r="X365" s="45"/>
    </row>
    <row r="366" spans="1:24" ht="15.95" hidden="1" customHeight="1">
      <c r="A366" s="43"/>
      <c r="B366" s="42"/>
      <c r="C366" s="38"/>
      <c r="H366" s="68"/>
      <c r="I366" s="109"/>
      <c r="J366" s="110"/>
      <c r="K366" s="109"/>
      <c r="L366" s="12" t="s">
        <v>10</v>
      </c>
      <c r="N366" s="79">
        <f>SUM(N365:N365)</f>
        <v>4711</v>
      </c>
      <c r="O366" s="113"/>
      <c r="S366" s="38"/>
    </row>
    <row r="367" spans="1:24" ht="15.95" customHeight="1">
      <c r="A367" s="1"/>
      <c r="C367" s="46">
        <f>N366</f>
        <v>4711</v>
      </c>
      <c r="D367" s="431" t="s">
        <v>41</v>
      </c>
      <c r="E367" s="431"/>
      <c r="G367" s="98" t="s">
        <v>12</v>
      </c>
      <c r="H367" s="97">
        <v>1079.6500000000001</v>
      </c>
      <c r="I367" s="97"/>
      <c r="J367" s="97"/>
      <c r="K367" s="97"/>
      <c r="L367" s="98" t="s">
        <v>71</v>
      </c>
      <c r="M367" s="98"/>
      <c r="O367" s="113" t="s">
        <v>14</v>
      </c>
      <c r="P367" s="232">
        <f>ROUND(C367*H367/100,0)</f>
        <v>50862</v>
      </c>
      <c r="Q367" s="45"/>
      <c r="R367" s="45"/>
      <c r="S367" s="46"/>
      <c r="T367" s="45"/>
      <c r="U367" s="45"/>
      <c r="V367" s="45"/>
      <c r="W367" s="45"/>
      <c r="X367" s="45"/>
    </row>
    <row r="368" spans="1:24" s="17" customFormat="1" ht="15" customHeight="1">
      <c r="A368" s="15">
        <v>38</v>
      </c>
      <c r="B368" s="423" t="s">
        <v>103</v>
      </c>
      <c r="C368" s="423"/>
      <c r="D368" s="423"/>
      <c r="E368" s="423"/>
      <c r="F368" s="423"/>
      <c r="G368" s="423"/>
      <c r="H368" s="423"/>
      <c r="I368" s="423"/>
      <c r="J368" s="423"/>
      <c r="K368" s="423"/>
      <c r="L368" s="423"/>
      <c r="M368" s="423"/>
      <c r="N368" s="423"/>
      <c r="O368" s="423"/>
      <c r="P368" s="233"/>
      <c r="Q368" s="52"/>
      <c r="R368" s="52"/>
      <c r="S368" s="52"/>
      <c r="T368" s="52"/>
      <c r="U368" s="52"/>
      <c r="V368" s="52"/>
      <c r="W368" s="52"/>
      <c r="X368" s="52"/>
    </row>
    <row r="369" spans="1:19" s="17" customFormat="1" ht="15" hidden="1" customHeight="1" thickBot="1">
      <c r="A369" s="36"/>
      <c r="B369" s="17" t="s">
        <v>348</v>
      </c>
      <c r="C369" s="48"/>
      <c r="D369" s="99"/>
      <c r="E369" s="48"/>
      <c r="F369" s="99"/>
      <c r="G369" s="99"/>
      <c r="H369" s="27"/>
      <c r="I369" s="99"/>
      <c r="J369" s="105"/>
      <c r="K369" s="99"/>
      <c r="L369" s="105"/>
      <c r="M369" s="17" t="s">
        <v>9</v>
      </c>
      <c r="N369" s="30">
        <f>C280*2</f>
        <v>608</v>
      </c>
      <c r="O369" s="19"/>
      <c r="P369" s="201"/>
      <c r="S369" s="48"/>
    </row>
    <row r="370" spans="1:19" s="17" customFormat="1" ht="15" hidden="1" customHeight="1" thickBot="1">
      <c r="A370" s="15"/>
      <c r="C370" s="60"/>
      <c r="D370" s="93"/>
      <c r="E370" s="48"/>
      <c r="F370" s="99"/>
      <c r="G370" s="99"/>
      <c r="H370" s="37"/>
      <c r="I370" s="50"/>
      <c r="J370" s="24"/>
      <c r="K370" s="50"/>
      <c r="L370" s="93" t="s">
        <v>10</v>
      </c>
      <c r="M370" s="50"/>
      <c r="N370" s="26">
        <f>SUM(N369:N369)</f>
        <v>608</v>
      </c>
      <c r="O370" s="103"/>
      <c r="P370" s="233"/>
      <c r="S370" s="60"/>
    </row>
    <row r="371" spans="1:19" s="17" customFormat="1" ht="15" customHeight="1">
      <c r="A371" s="15"/>
      <c r="B371" s="52"/>
      <c r="C371" s="53">
        <f>N370</f>
        <v>608</v>
      </c>
      <c r="D371" s="459" t="s">
        <v>41</v>
      </c>
      <c r="E371" s="434"/>
      <c r="F371" s="50"/>
      <c r="G371" s="21" t="s">
        <v>12</v>
      </c>
      <c r="H371" s="441">
        <v>2116.41</v>
      </c>
      <c r="I371" s="441"/>
      <c r="J371" s="441"/>
      <c r="K371" s="94"/>
      <c r="L371" s="460" t="s">
        <v>71</v>
      </c>
      <c r="M371" s="460"/>
      <c r="O371" s="103" t="s">
        <v>14</v>
      </c>
      <c r="P371" s="233">
        <f>ROUND(C371*H371/100,0)</f>
        <v>12868</v>
      </c>
      <c r="S371" s="53"/>
    </row>
    <row r="372" spans="1:19" s="17" customFormat="1" ht="47.25" customHeight="1">
      <c r="A372" s="86">
        <v>39</v>
      </c>
      <c r="B372" s="445" t="s">
        <v>123</v>
      </c>
      <c r="C372" s="445"/>
      <c r="D372" s="445"/>
      <c r="E372" s="445"/>
      <c r="F372" s="445"/>
      <c r="G372" s="445"/>
      <c r="H372" s="445"/>
      <c r="I372" s="445"/>
      <c r="J372" s="445"/>
      <c r="K372" s="445"/>
      <c r="L372" s="445"/>
      <c r="M372" s="445"/>
      <c r="N372" s="445"/>
      <c r="O372" s="445"/>
      <c r="P372" s="233"/>
    </row>
    <row r="373" spans="1:19" ht="15.95" hidden="1" customHeight="1" thickBot="1">
      <c r="A373" s="1"/>
      <c r="B373" s="67" t="s">
        <v>338</v>
      </c>
      <c r="C373" s="374"/>
      <c r="D373" s="379">
        <v>1</v>
      </c>
      <c r="E373" s="385" t="s">
        <v>8</v>
      </c>
      <c r="F373" s="379">
        <v>2</v>
      </c>
      <c r="G373" s="379" t="s">
        <v>17</v>
      </c>
      <c r="H373" s="68">
        <v>42.25</v>
      </c>
      <c r="I373" s="379" t="s">
        <v>18</v>
      </c>
      <c r="J373" s="380">
        <v>22.25</v>
      </c>
      <c r="K373" s="379" t="s">
        <v>19</v>
      </c>
      <c r="L373" s="380">
        <v>23.5</v>
      </c>
      <c r="M373" s="3" t="s">
        <v>9</v>
      </c>
      <c r="N373" s="76">
        <f t="shared" ref="N373" si="45">ROUND(D373*F373*(H373+J373)*L373,0)</f>
        <v>3032</v>
      </c>
      <c r="O373" s="2"/>
      <c r="P373" s="376"/>
      <c r="S373" s="374"/>
    </row>
    <row r="374" spans="1:19" s="17" customFormat="1" ht="15.95" hidden="1" customHeight="1" thickBot="1">
      <c r="A374" s="15"/>
      <c r="B374" s="51"/>
      <c r="C374" s="48"/>
      <c r="D374" s="365"/>
      <c r="E374" s="48"/>
      <c r="F374" s="365"/>
      <c r="G374" s="365"/>
      <c r="H374" s="33"/>
      <c r="I374" s="365"/>
      <c r="J374" s="366"/>
      <c r="K374" s="365"/>
      <c r="L374" s="24" t="s">
        <v>10</v>
      </c>
      <c r="N374" s="34">
        <f>SUM(N373:N373)</f>
        <v>3032</v>
      </c>
      <c r="O374" s="384"/>
      <c r="P374" s="384"/>
      <c r="S374" s="48"/>
    </row>
    <row r="375" spans="1:19" s="17" customFormat="1" ht="15.95" hidden="1" customHeight="1">
      <c r="A375" s="15"/>
      <c r="B375" s="29" t="s">
        <v>29</v>
      </c>
      <c r="C375" s="48"/>
      <c r="D375" s="365"/>
      <c r="E375" s="384"/>
      <c r="F375" s="365"/>
      <c r="G375" s="370"/>
      <c r="H375" s="27"/>
      <c r="I375" s="368"/>
      <c r="J375" s="366"/>
      <c r="K375" s="370"/>
      <c r="L375" s="366"/>
      <c r="M375" s="52"/>
      <c r="N375" s="52"/>
      <c r="O375" s="384"/>
      <c r="P375" s="384"/>
      <c r="Q375" s="52"/>
      <c r="S375" s="48"/>
    </row>
    <row r="376" spans="1:19" s="17" customFormat="1" ht="15.95" hidden="1" customHeight="1">
      <c r="A376" s="15"/>
      <c r="B376" s="17" t="s">
        <v>351</v>
      </c>
      <c r="C376" s="48"/>
      <c r="D376" s="365">
        <v>1</v>
      </c>
      <c r="E376" s="48" t="s">
        <v>8</v>
      </c>
      <c r="F376" s="365">
        <v>2</v>
      </c>
      <c r="G376" s="365" t="s">
        <v>8</v>
      </c>
      <c r="H376" s="27">
        <v>9.25</v>
      </c>
      <c r="I376" s="365" t="s">
        <v>8</v>
      </c>
      <c r="J376" s="366">
        <v>9</v>
      </c>
      <c r="K376" s="365" t="s">
        <v>8</v>
      </c>
      <c r="L376" s="366"/>
      <c r="M376" s="17" t="s">
        <v>9</v>
      </c>
      <c r="N376" s="30">
        <f t="shared" ref="N376:N385" si="46">ROUND(D376*F376*H376*J376,0)</f>
        <v>167</v>
      </c>
      <c r="O376" s="19"/>
      <c r="P376" s="201"/>
      <c r="S376" s="48"/>
    </row>
    <row r="377" spans="1:19" s="17" customFormat="1" ht="15.95" hidden="1" customHeight="1">
      <c r="A377" s="15"/>
      <c r="B377" s="17" t="s">
        <v>352</v>
      </c>
      <c r="C377" s="48"/>
      <c r="D377" s="365">
        <v>1</v>
      </c>
      <c r="E377" s="48" t="s">
        <v>8</v>
      </c>
      <c r="F377" s="365">
        <v>2</v>
      </c>
      <c r="G377" s="365" t="s">
        <v>8</v>
      </c>
      <c r="H377" s="27">
        <v>8.8699999999999992</v>
      </c>
      <c r="I377" s="365" t="s">
        <v>8</v>
      </c>
      <c r="J377" s="366">
        <v>9</v>
      </c>
      <c r="K377" s="365" t="s">
        <v>8</v>
      </c>
      <c r="L377" s="366"/>
      <c r="M377" s="17" t="s">
        <v>9</v>
      </c>
      <c r="N377" s="30">
        <f t="shared" si="46"/>
        <v>160</v>
      </c>
      <c r="O377" s="19"/>
      <c r="P377" s="201"/>
      <c r="S377" s="48"/>
    </row>
    <row r="378" spans="1:19" s="17" customFormat="1" ht="15.95" hidden="1" customHeight="1">
      <c r="A378" s="15"/>
      <c r="B378" s="17" t="s">
        <v>350</v>
      </c>
      <c r="C378" s="48"/>
      <c r="D378" s="365">
        <v>1</v>
      </c>
      <c r="E378" s="48" t="s">
        <v>8</v>
      </c>
      <c r="F378" s="365">
        <v>2</v>
      </c>
      <c r="G378" s="365" t="s">
        <v>8</v>
      </c>
      <c r="H378" s="27">
        <v>12.75</v>
      </c>
      <c r="I378" s="365" t="s">
        <v>8</v>
      </c>
      <c r="J378" s="366">
        <v>9</v>
      </c>
      <c r="K378" s="365" t="s">
        <v>8</v>
      </c>
      <c r="L378" s="366"/>
      <c r="M378" s="17" t="s">
        <v>9</v>
      </c>
      <c r="N378" s="30">
        <f t="shared" si="46"/>
        <v>230</v>
      </c>
      <c r="O378" s="19"/>
      <c r="P378" s="201"/>
      <c r="S378" s="48"/>
    </row>
    <row r="379" spans="1:19" s="17" customFormat="1" ht="15.95" hidden="1" customHeight="1">
      <c r="A379" s="15"/>
      <c r="B379" s="17" t="s">
        <v>280</v>
      </c>
      <c r="C379" s="48"/>
      <c r="D379" s="365">
        <v>1</v>
      </c>
      <c r="E379" s="48" t="s">
        <v>8</v>
      </c>
      <c r="F379" s="365">
        <v>5</v>
      </c>
      <c r="G379" s="365" t="s">
        <v>8</v>
      </c>
      <c r="H379" s="27">
        <v>7.25</v>
      </c>
      <c r="I379" s="365" t="s">
        <v>8</v>
      </c>
      <c r="J379" s="366">
        <v>3.5</v>
      </c>
      <c r="K379" s="365" t="s">
        <v>8</v>
      </c>
      <c r="L379" s="366"/>
      <c r="M379" s="17" t="s">
        <v>9</v>
      </c>
      <c r="N379" s="30">
        <f t="shared" si="46"/>
        <v>127</v>
      </c>
      <c r="O379" s="19"/>
      <c r="P379" s="201"/>
      <c r="S379" s="48"/>
    </row>
    <row r="380" spans="1:19" s="17" customFormat="1" ht="15.95" hidden="1" customHeight="1">
      <c r="A380" s="15"/>
      <c r="B380" s="17" t="s">
        <v>281</v>
      </c>
      <c r="C380" s="48"/>
      <c r="D380" s="365">
        <v>1</v>
      </c>
      <c r="E380" s="48" t="s">
        <v>8</v>
      </c>
      <c r="F380" s="365">
        <v>1</v>
      </c>
      <c r="G380" s="365" t="s">
        <v>8</v>
      </c>
      <c r="H380" s="27">
        <v>7</v>
      </c>
      <c r="I380" s="365" t="s">
        <v>8</v>
      </c>
      <c r="J380" s="366">
        <v>3.5</v>
      </c>
      <c r="K380" s="365" t="s">
        <v>8</v>
      </c>
      <c r="L380" s="366"/>
      <c r="M380" s="17" t="s">
        <v>9</v>
      </c>
      <c r="N380" s="30">
        <f t="shared" si="46"/>
        <v>25</v>
      </c>
      <c r="O380" s="19"/>
      <c r="P380" s="392"/>
      <c r="S380" s="48"/>
    </row>
    <row r="381" spans="1:19" s="17" customFormat="1" ht="15.95" hidden="1" customHeight="1">
      <c r="A381" s="15"/>
      <c r="B381" s="17" t="s">
        <v>353</v>
      </c>
      <c r="C381" s="48"/>
      <c r="D381" s="365">
        <v>1</v>
      </c>
      <c r="E381" s="48" t="s">
        <v>8</v>
      </c>
      <c r="F381" s="365">
        <v>5</v>
      </c>
      <c r="G381" s="365" t="s">
        <v>8</v>
      </c>
      <c r="H381" s="27">
        <v>7.25</v>
      </c>
      <c r="I381" s="365" t="s">
        <v>8</v>
      </c>
      <c r="J381" s="366">
        <v>8</v>
      </c>
      <c r="K381" s="365" t="s">
        <v>8</v>
      </c>
      <c r="L381" s="366"/>
      <c r="M381" s="17" t="s">
        <v>9</v>
      </c>
      <c r="N381" s="30">
        <f t="shared" si="46"/>
        <v>290</v>
      </c>
      <c r="O381" s="19"/>
      <c r="P381" s="201"/>
      <c r="S381" s="48"/>
    </row>
    <row r="382" spans="1:19" s="17" customFormat="1" ht="15.95" hidden="1" customHeight="1">
      <c r="A382" s="15"/>
      <c r="B382" s="17" t="s">
        <v>281</v>
      </c>
      <c r="C382" s="48"/>
      <c r="D382" s="365">
        <v>1</v>
      </c>
      <c r="E382" s="48" t="s">
        <v>8</v>
      </c>
      <c r="F382" s="365">
        <v>1</v>
      </c>
      <c r="G382" s="365" t="s">
        <v>8</v>
      </c>
      <c r="H382" s="27">
        <v>7</v>
      </c>
      <c r="I382" s="365" t="s">
        <v>8</v>
      </c>
      <c r="J382" s="366">
        <v>8</v>
      </c>
      <c r="K382" s="365" t="s">
        <v>8</v>
      </c>
      <c r="L382" s="366"/>
      <c r="M382" s="17" t="s">
        <v>9</v>
      </c>
      <c r="N382" s="30">
        <f t="shared" si="46"/>
        <v>56</v>
      </c>
      <c r="O382" s="19"/>
      <c r="P382" s="392"/>
      <c r="S382" s="48"/>
    </row>
    <row r="383" spans="1:19" s="17" customFormat="1" ht="15.95" hidden="1" customHeight="1">
      <c r="A383" s="15"/>
      <c r="B383" s="17" t="s">
        <v>331</v>
      </c>
      <c r="C383" s="48"/>
      <c r="D383" s="365">
        <v>1</v>
      </c>
      <c r="E383" s="48" t="s">
        <v>8</v>
      </c>
      <c r="F383" s="365">
        <v>2</v>
      </c>
      <c r="G383" s="365" t="s">
        <v>8</v>
      </c>
      <c r="H383" s="27">
        <v>9.25</v>
      </c>
      <c r="I383" s="365" t="s">
        <v>8</v>
      </c>
      <c r="J383" s="366">
        <v>10</v>
      </c>
      <c r="K383" s="365" t="s">
        <v>8</v>
      </c>
      <c r="L383" s="366"/>
      <c r="M383" s="17" t="s">
        <v>9</v>
      </c>
      <c r="N383" s="30">
        <f t="shared" si="46"/>
        <v>185</v>
      </c>
      <c r="O383" s="19"/>
      <c r="P383" s="201"/>
      <c r="S383" s="48"/>
    </row>
    <row r="384" spans="1:19" s="17" customFormat="1" ht="15.95" hidden="1" customHeight="1">
      <c r="A384" s="15"/>
      <c r="B384" s="17" t="s">
        <v>331</v>
      </c>
      <c r="C384" s="48"/>
      <c r="D384" s="365">
        <v>1</v>
      </c>
      <c r="E384" s="48" t="s">
        <v>8</v>
      </c>
      <c r="F384" s="365">
        <v>2</v>
      </c>
      <c r="G384" s="365" t="s">
        <v>8</v>
      </c>
      <c r="H384" s="27">
        <v>8.8699999999999992</v>
      </c>
      <c r="I384" s="365" t="s">
        <v>8</v>
      </c>
      <c r="J384" s="366">
        <v>10</v>
      </c>
      <c r="K384" s="365" t="s">
        <v>8</v>
      </c>
      <c r="L384" s="366"/>
      <c r="M384" s="17" t="s">
        <v>9</v>
      </c>
      <c r="N384" s="30">
        <f t="shared" si="46"/>
        <v>177</v>
      </c>
      <c r="O384" s="19"/>
      <c r="P384" s="201"/>
      <c r="S384" s="48"/>
    </row>
    <row r="385" spans="1:19" s="17" customFormat="1" ht="15.95" hidden="1" customHeight="1" thickBot="1">
      <c r="A385" s="15"/>
      <c r="B385" s="310" t="s">
        <v>343</v>
      </c>
      <c r="C385" s="48"/>
      <c r="D385" s="365">
        <v>1</v>
      </c>
      <c r="E385" s="48" t="s">
        <v>8</v>
      </c>
      <c r="F385" s="365">
        <v>2</v>
      </c>
      <c r="G385" s="365" t="s">
        <v>8</v>
      </c>
      <c r="H385" s="27">
        <v>12.75</v>
      </c>
      <c r="I385" s="365" t="s">
        <v>8</v>
      </c>
      <c r="J385" s="366">
        <v>10</v>
      </c>
      <c r="K385" s="365" t="s">
        <v>8</v>
      </c>
      <c r="L385" s="366"/>
      <c r="M385" s="17" t="s">
        <v>9</v>
      </c>
      <c r="N385" s="30">
        <f t="shared" si="46"/>
        <v>255</v>
      </c>
      <c r="O385" s="19"/>
      <c r="P385" s="201"/>
      <c r="S385" s="48"/>
    </row>
    <row r="386" spans="1:19" s="17" customFormat="1" ht="15.95" hidden="1" customHeight="1" thickBot="1">
      <c r="A386" s="15"/>
      <c r="B386" s="365"/>
      <c r="D386" s="365"/>
      <c r="E386" s="384"/>
      <c r="F386" s="365"/>
      <c r="G386" s="370"/>
      <c r="H386" s="27"/>
      <c r="I386" s="368"/>
      <c r="J386" s="366"/>
      <c r="K386" s="370"/>
      <c r="L386" s="24" t="s">
        <v>10</v>
      </c>
      <c r="M386" s="17" t="s">
        <v>9</v>
      </c>
      <c r="N386" s="26">
        <f>SUM(N376:N385)</f>
        <v>1672</v>
      </c>
      <c r="O386" s="384"/>
      <c r="P386" s="60"/>
      <c r="Q386" s="52"/>
    </row>
    <row r="387" spans="1:19" s="17" customFormat="1" ht="15.95" hidden="1" customHeight="1">
      <c r="A387" s="15"/>
      <c r="B387" s="29" t="s">
        <v>37</v>
      </c>
      <c r="C387" s="48"/>
      <c r="D387" s="365"/>
      <c r="E387" s="384"/>
      <c r="F387" s="365"/>
      <c r="G387" s="370"/>
      <c r="H387" s="27"/>
      <c r="I387" s="368"/>
      <c r="J387" s="366"/>
      <c r="K387" s="368"/>
      <c r="L387" s="370"/>
      <c r="M387" s="370"/>
      <c r="N387" s="52"/>
      <c r="O387" s="50"/>
      <c r="P387" s="60"/>
      <c r="Q387" s="52"/>
      <c r="S387" s="48"/>
    </row>
    <row r="388" spans="1:19" s="17" customFormat="1" ht="15.95" hidden="1" customHeight="1">
      <c r="A388" s="15"/>
      <c r="C388" s="29"/>
      <c r="D388" s="425">
        <f>N374</f>
        <v>3032</v>
      </c>
      <c r="E388" s="425"/>
      <c r="F388" s="425"/>
      <c r="G388" s="370" t="s">
        <v>38</v>
      </c>
      <c r="H388" s="31">
        <f>N386</f>
        <v>1672</v>
      </c>
      <c r="I388" s="24" t="s">
        <v>9</v>
      </c>
      <c r="J388" s="426">
        <f>D388-H388</f>
        <v>1360</v>
      </c>
      <c r="K388" s="426"/>
      <c r="L388" s="32" t="s">
        <v>39</v>
      </c>
      <c r="M388" s="370"/>
      <c r="N388" s="51"/>
      <c r="O388" s="384"/>
      <c r="P388" s="60"/>
      <c r="Q388" s="52"/>
      <c r="S388" s="29"/>
    </row>
    <row r="389" spans="1:19" s="17" customFormat="1" ht="15" customHeight="1">
      <c r="A389" s="15"/>
      <c r="C389" s="427">
        <f>J388</f>
        <v>1360</v>
      </c>
      <c r="D389" s="428"/>
      <c r="E389" s="427"/>
      <c r="F389" s="20" t="s">
        <v>41</v>
      </c>
      <c r="G389" s="21" t="s">
        <v>12</v>
      </c>
      <c r="H389" s="441">
        <v>2567.9499999999998</v>
      </c>
      <c r="I389" s="441"/>
      <c r="J389" s="441"/>
      <c r="K389" s="94"/>
      <c r="L389" s="434" t="s">
        <v>42</v>
      </c>
      <c r="M389" s="434"/>
      <c r="N389" s="107"/>
      <c r="O389" s="22" t="s">
        <v>14</v>
      </c>
      <c r="P389" s="233">
        <f>ROUND(C389*H389/100,0)</f>
        <v>34924</v>
      </c>
      <c r="S389" s="104"/>
    </row>
    <row r="390" spans="1:19" s="17" customFormat="1" ht="15.95" hidden="1" customHeight="1">
      <c r="A390" s="15"/>
      <c r="B390" s="424" t="s">
        <v>276</v>
      </c>
      <c r="C390" s="424"/>
      <c r="D390" s="424"/>
      <c r="E390" s="424"/>
      <c r="F390" s="424"/>
      <c r="G390" s="424"/>
      <c r="H390" s="424"/>
      <c r="I390" s="424"/>
      <c r="J390" s="424"/>
      <c r="K390" s="424"/>
      <c r="L390" s="424"/>
      <c r="M390" s="424"/>
      <c r="N390" s="424"/>
      <c r="O390" s="146"/>
      <c r="P390" s="233"/>
    </row>
    <row r="391" spans="1:19" ht="15.95" hidden="1" customHeight="1">
      <c r="A391" s="1"/>
      <c r="B391" s="67" t="s">
        <v>254</v>
      </c>
      <c r="C391" s="108"/>
      <c r="D391" s="109">
        <v>2</v>
      </c>
      <c r="E391" s="38" t="s">
        <v>8</v>
      </c>
      <c r="F391" s="109">
        <v>2</v>
      </c>
      <c r="G391" s="109" t="s">
        <v>17</v>
      </c>
      <c r="H391" s="68">
        <v>20</v>
      </c>
      <c r="I391" s="109" t="s">
        <v>18</v>
      </c>
      <c r="J391" s="110">
        <v>14</v>
      </c>
      <c r="K391" s="109" t="s">
        <v>19</v>
      </c>
      <c r="L391" s="110">
        <v>12</v>
      </c>
      <c r="M391" s="3" t="s">
        <v>9</v>
      </c>
      <c r="N391" s="76">
        <f t="shared" ref="N391:N392" si="47">ROUND(D391*F391*(H391+J391)*L391,0)</f>
        <v>1632</v>
      </c>
      <c r="O391" s="2"/>
      <c r="S391" s="108"/>
    </row>
    <row r="392" spans="1:19" ht="15.95" hidden="1" customHeight="1">
      <c r="A392" s="1"/>
      <c r="B392" s="67" t="s">
        <v>274</v>
      </c>
      <c r="C392" s="267"/>
      <c r="D392" s="263">
        <v>1</v>
      </c>
      <c r="E392" s="266" t="s">
        <v>8</v>
      </c>
      <c r="F392" s="263">
        <v>2</v>
      </c>
      <c r="G392" s="263" t="s">
        <v>17</v>
      </c>
      <c r="H392" s="68">
        <v>41.13</v>
      </c>
      <c r="I392" s="263" t="s">
        <v>18</v>
      </c>
      <c r="J392" s="264">
        <v>6</v>
      </c>
      <c r="K392" s="263" t="s">
        <v>19</v>
      </c>
      <c r="L392" s="264">
        <v>12</v>
      </c>
      <c r="M392" s="3" t="s">
        <v>9</v>
      </c>
      <c r="N392" s="76">
        <f t="shared" si="47"/>
        <v>1131</v>
      </c>
      <c r="O392" s="2"/>
      <c r="P392" s="265"/>
      <c r="S392" s="267"/>
    </row>
    <row r="393" spans="1:19" ht="15.95" hidden="1" customHeight="1">
      <c r="A393" s="1"/>
      <c r="B393" s="67" t="s">
        <v>83</v>
      </c>
      <c r="C393" s="300"/>
      <c r="D393" s="305">
        <v>1</v>
      </c>
      <c r="E393" s="309" t="s">
        <v>8</v>
      </c>
      <c r="F393" s="305">
        <v>2</v>
      </c>
      <c r="G393" s="305" t="s">
        <v>17</v>
      </c>
      <c r="H393" s="68">
        <v>10</v>
      </c>
      <c r="I393" s="305" t="s">
        <v>18</v>
      </c>
      <c r="J393" s="306">
        <v>14</v>
      </c>
      <c r="K393" s="305" t="s">
        <v>19</v>
      </c>
      <c r="L393" s="306">
        <v>12</v>
      </c>
      <c r="M393" s="3" t="s">
        <v>9</v>
      </c>
      <c r="N393" s="76">
        <f t="shared" ref="N393:N395" si="48">ROUND(D393*F393*(H393+J393)*L393,0)</f>
        <v>576</v>
      </c>
      <c r="O393" s="2"/>
      <c r="P393" s="301"/>
      <c r="S393" s="300"/>
    </row>
    <row r="394" spans="1:19" ht="15.95" hidden="1" customHeight="1">
      <c r="A394" s="1"/>
      <c r="B394" s="67" t="s">
        <v>83</v>
      </c>
      <c r="C394" s="300"/>
      <c r="D394" s="305">
        <v>1</v>
      </c>
      <c r="E394" s="309" t="s">
        <v>8</v>
      </c>
      <c r="F394" s="305">
        <v>2</v>
      </c>
      <c r="G394" s="305" t="s">
        <v>17</v>
      </c>
      <c r="H394" s="68">
        <v>5</v>
      </c>
      <c r="I394" s="305" t="s">
        <v>18</v>
      </c>
      <c r="J394" s="306">
        <v>10</v>
      </c>
      <c r="K394" s="305" t="s">
        <v>19</v>
      </c>
      <c r="L394" s="306">
        <v>12</v>
      </c>
      <c r="M394" s="3" t="s">
        <v>9</v>
      </c>
      <c r="N394" s="76">
        <f t="shared" si="48"/>
        <v>360</v>
      </c>
      <c r="O394" s="2"/>
      <c r="P394" s="301"/>
      <c r="S394" s="300"/>
    </row>
    <row r="395" spans="1:19" ht="15.95" hidden="1" customHeight="1">
      <c r="A395" s="1"/>
      <c r="B395" s="67" t="s">
        <v>274</v>
      </c>
      <c r="C395" s="300"/>
      <c r="D395" s="305">
        <v>1</v>
      </c>
      <c r="E395" s="309" t="s">
        <v>8</v>
      </c>
      <c r="F395" s="305">
        <v>2</v>
      </c>
      <c r="G395" s="305" t="s">
        <v>17</v>
      </c>
      <c r="H395" s="68">
        <v>10</v>
      </c>
      <c r="I395" s="305" t="s">
        <v>18</v>
      </c>
      <c r="J395" s="306">
        <v>6</v>
      </c>
      <c r="K395" s="305" t="s">
        <v>19</v>
      </c>
      <c r="L395" s="306">
        <v>12</v>
      </c>
      <c r="M395" s="3" t="s">
        <v>9</v>
      </c>
      <c r="N395" s="76">
        <f t="shared" si="48"/>
        <v>384</v>
      </c>
      <c r="O395" s="2"/>
      <c r="P395" s="301"/>
      <c r="S395" s="300"/>
    </row>
    <row r="396" spans="1:19" ht="15.95" hidden="1" customHeight="1">
      <c r="A396" s="1"/>
      <c r="B396" s="67" t="s">
        <v>275</v>
      </c>
      <c r="C396" s="267"/>
      <c r="D396" s="304">
        <v>1</v>
      </c>
      <c r="E396" s="48" t="s">
        <v>8</v>
      </c>
      <c r="F396" s="304">
        <v>1</v>
      </c>
      <c r="G396" s="304" t="s">
        <v>8</v>
      </c>
      <c r="H396" s="27">
        <v>43.38</v>
      </c>
      <c r="I396" s="304" t="s">
        <v>8</v>
      </c>
      <c r="J396" s="303">
        <v>12</v>
      </c>
      <c r="K396" s="263"/>
      <c r="L396" s="264"/>
      <c r="M396" s="3" t="s">
        <v>9</v>
      </c>
      <c r="N396" s="30">
        <f t="shared" ref="N396" si="49">ROUND(D396*F396*H396*J396,0)</f>
        <v>521</v>
      </c>
      <c r="O396" s="2"/>
      <c r="P396" s="265"/>
      <c r="S396" s="267"/>
    </row>
    <row r="397" spans="1:19" ht="15.95" hidden="1" customHeight="1" thickBot="1">
      <c r="A397" s="1"/>
      <c r="B397" s="67" t="s">
        <v>269</v>
      </c>
      <c r="C397" s="108"/>
      <c r="D397" s="304">
        <v>1</v>
      </c>
      <c r="E397" s="48" t="s">
        <v>8</v>
      </c>
      <c r="F397" s="304">
        <v>1</v>
      </c>
      <c r="G397" s="304" t="s">
        <v>8</v>
      </c>
      <c r="H397" s="27">
        <v>43.38</v>
      </c>
      <c r="I397" s="304" t="s">
        <v>8</v>
      </c>
      <c r="J397" s="303">
        <v>12</v>
      </c>
      <c r="K397" s="305"/>
      <c r="L397" s="306"/>
      <c r="M397" s="3" t="s">
        <v>9</v>
      </c>
      <c r="N397" s="30">
        <f t="shared" ref="N397" si="50">ROUND(D397*F397*H397*J397,0)</f>
        <v>521</v>
      </c>
      <c r="O397" s="2"/>
      <c r="S397" s="108"/>
    </row>
    <row r="398" spans="1:19" s="17" customFormat="1" ht="15.95" hidden="1" customHeight="1" thickBot="1">
      <c r="A398" s="15"/>
      <c r="B398" s="51"/>
      <c r="C398" s="48"/>
      <c r="D398" s="99"/>
      <c r="E398" s="48"/>
      <c r="F398" s="99"/>
      <c r="G398" s="99"/>
      <c r="H398" s="33"/>
      <c r="I398" s="99"/>
      <c r="J398" s="105"/>
      <c r="K398" s="99"/>
      <c r="L398" s="24" t="s">
        <v>10</v>
      </c>
      <c r="N398" s="34"/>
      <c r="O398" s="103"/>
      <c r="P398" s="233"/>
      <c r="S398" s="48"/>
    </row>
    <row r="399" spans="1:19" s="17" customFormat="1" ht="15.95" hidden="1" customHeight="1">
      <c r="A399" s="15"/>
      <c r="B399" s="99"/>
      <c r="C399" s="364">
        <f>N398</f>
        <v>0</v>
      </c>
      <c r="D399" s="93" t="s">
        <v>41</v>
      </c>
      <c r="E399" s="103"/>
      <c r="F399" s="99"/>
      <c r="G399" s="21" t="s">
        <v>12</v>
      </c>
      <c r="H399" s="441">
        <v>2401.58</v>
      </c>
      <c r="I399" s="441"/>
      <c r="J399" s="105"/>
      <c r="K399" s="94"/>
      <c r="L399" s="93" t="s">
        <v>71</v>
      </c>
      <c r="M399" s="32"/>
      <c r="N399" s="106"/>
      <c r="O399" s="103" t="s">
        <v>69</v>
      </c>
      <c r="P399" s="233">
        <f>ROUND(C399*H399/100,0)</f>
        <v>0</v>
      </c>
      <c r="Q399" s="52"/>
      <c r="S399" s="118"/>
    </row>
    <row r="400" spans="1:19" s="17" customFormat="1" ht="15.95" hidden="1" customHeight="1">
      <c r="A400" s="15"/>
      <c r="B400" s="423" t="s">
        <v>267</v>
      </c>
      <c r="C400" s="423"/>
      <c r="D400" s="423"/>
      <c r="E400" s="423"/>
      <c r="F400" s="423"/>
      <c r="G400" s="423"/>
      <c r="H400" s="423"/>
      <c r="I400" s="423"/>
      <c r="J400" s="423"/>
      <c r="K400" s="423"/>
      <c r="L400" s="423"/>
      <c r="M400" s="423"/>
      <c r="N400" s="423"/>
      <c r="O400" s="423"/>
      <c r="P400" s="286"/>
    </row>
    <row r="401" spans="1:24" s="17" customFormat="1" ht="15.95" hidden="1" customHeight="1">
      <c r="A401" s="15"/>
      <c r="B401" s="35"/>
      <c r="C401" s="48"/>
      <c r="D401" s="283"/>
      <c r="E401" s="48"/>
      <c r="F401" s="283"/>
      <c r="G401" s="283"/>
      <c r="H401" s="27"/>
      <c r="I401" s="283"/>
      <c r="J401" s="277"/>
      <c r="K401" s="283"/>
      <c r="L401" s="277"/>
      <c r="N401" s="30"/>
      <c r="P401" s="201"/>
      <c r="S401" s="48"/>
    </row>
    <row r="402" spans="1:24" s="17" customFormat="1" ht="15.95" hidden="1" customHeight="1">
      <c r="A402" s="15"/>
      <c r="B402" s="284" t="s">
        <v>266</v>
      </c>
      <c r="C402" s="274"/>
      <c r="D402" s="283">
        <v>2</v>
      </c>
      <c r="E402" s="48" t="s">
        <v>8</v>
      </c>
      <c r="F402" s="283">
        <v>10</v>
      </c>
      <c r="G402" s="283" t="s">
        <v>8</v>
      </c>
      <c r="H402" s="27">
        <v>1.5</v>
      </c>
      <c r="I402" s="283" t="s">
        <v>8</v>
      </c>
      <c r="J402" s="277">
        <v>2</v>
      </c>
      <c r="K402" s="283"/>
      <c r="L402" s="277"/>
      <c r="M402" s="17" t="s">
        <v>9</v>
      </c>
      <c r="N402" s="30">
        <f>ROUND(D402*F402*H402*J402,0)</f>
        <v>60</v>
      </c>
      <c r="O402" s="16"/>
      <c r="P402" s="286"/>
      <c r="S402" s="274"/>
    </row>
    <row r="403" spans="1:24" s="17" customFormat="1" ht="15.95" hidden="1" customHeight="1">
      <c r="A403" s="15"/>
      <c r="B403" s="284" t="s">
        <v>266</v>
      </c>
      <c r="C403" s="274"/>
      <c r="D403" s="283">
        <v>2</v>
      </c>
      <c r="E403" s="48" t="s">
        <v>8</v>
      </c>
      <c r="F403" s="283">
        <v>10</v>
      </c>
      <c r="G403" s="283" t="s">
        <v>8</v>
      </c>
      <c r="H403" s="27">
        <v>0.75</v>
      </c>
      <c r="I403" s="283" t="s">
        <v>8</v>
      </c>
      <c r="J403" s="277">
        <v>2</v>
      </c>
      <c r="K403" s="283"/>
      <c r="L403" s="277"/>
      <c r="M403" s="17" t="s">
        <v>9</v>
      </c>
      <c r="N403" s="30">
        <f>ROUND(D403*F403*H403*J403,0)</f>
        <v>30</v>
      </c>
      <c r="O403" s="16"/>
      <c r="P403" s="286"/>
      <c r="S403" s="274"/>
    </row>
    <row r="404" spans="1:24" s="17" customFormat="1" ht="15.95" hidden="1" customHeight="1">
      <c r="A404" s="15"/>
      <c r="B404" s="17" t="s">
        <v>268</v>
      </c>
      <c r="C404" s="48"/>
      <c r="D404" s="283">
        <v>4</v>
      </c>
      <c r="E404" s="48" t="s">
        <v>8</v>
      </c>
      <c r="F404" s="283">
        <v>6</v>
      </c>
      <c r="G404" s="283" t="s">
        <v>8</v>
      </c>
      <c r="H404" s="27">
        <v>1</v>
      </c>
      <c r="I404" s="283" t="s">
        <v>8</v>
      </c>
      <c r="J404" s="277">
        <v>2</v>
      </c>
      <c r="K404" s="283"/>
      <c r="L404" s="277"/>
      <c r="M404" s="17" t="s">
        <v>9</v>
      </c>
      <c r="N404" s="30">
        <f>ROUND(D404*F404*H404*J404,0)</f>
        <v>48</v>
      </c>
      <c r="P404" s="201"/>
      <c r="S404" s="48"/>
    </row>
    <row r="405" spans="1:24" s="17" customFormat="1" ht="15.95" hidden="1" customHeight="1">
      <c r="A405" s="15"/>
      <c r="C405" s="48"/>
      <c r="D405" s="55"/>
      <c r="E405" s="48"/>
      <c r="F405" s="283"/>
      <c r="G405" s="283"/>
      <c r="H405" s="27"/>
      <c r="I405" s="283"/>
      <c r="J405" s="277"/>
      <c r="K405" s="283"/>
      <c r="L405" s="24" t="s">
        <v>10</v>
      </c>
      <c r="M405" s="32"/>
      <c r="N405" s="18"/>
      <c r="O405" s="19"/>
      <c r="P405" s="201"/>
      <c r="S405" s="48"/>
    </row>
    <row r="406" spans="1:24" s="17" customFormat="1" ht="15.95" hidden="1" customHeight="1">
      <c r="A406" s="15"/>
      <c r="B406" s="286"/>
      <c r="C406" s="427">
        <f>N405</f>
        <v>0</v>
      </c>
      <c r="D406" s="428"/>
      <c r="E406" s="427"/>
      <c r="F406" s="20" t="s">
        <v>41</v>
      </c>
      <c r="G406" s="21" t="s">
        <v>12</v>
      </c>
      <c r="H406" s="57">
        <v>3127.41</v>
      </c>
      <c r="I406" s="278"/>
      <c r="J406" s="278"/>
      <c r="K406" s="278"/>
      <c r="L406" s="434" t="s">
        <v>42</v>
      </c>
      <c r="M406" s="434"/>
      <c r="N406" s="107"/>
      <c r="O406" s="22" t="s">
        <v>14</v>
      </c>
      <c r="P406" s="286">
        <f>ROUND(C406*H406/100,0)</f>
        <v>0</v>
      </c>
      <c r="S406" s="275"/>
    </row>
    <row r="407" spans="1:24" s="17" customFormat="1" ht="15.95" hidden="1" customHeight="1">
      <c r="A407" s="86"/>
      <c r="B407" s="424" t="s">
        <v>201</v>
      </c>
      <c r="C407" s="424"/>
      <c r="D407" s="424"/>
      <c r="E407" s="424"/>
      <c r="F407" s="424"/>
      <c r="G407" s="424"/>
      <c r="H407" s="424"/>
      <c r="I407" s="424"/>
      <c r="J407" s="424"/>
      <c r="K407" s="424"/>
      <c r="L407" s="424"/>
      <c r="M407" s="424"/>
      <c r="N407" s="424"/>
      <c r="O407" s="146"/>
      <c r="P407" s="233"/>
    </row>
    <row r="408" spans="1:24" ht="15.95" hidden="1" customHeight="1" thickBot="1">
      <c r="A408" s="1"/>
      <c r="B408" s="67" t="s">
        <v>270</v>
      </c>
      <c r="C408" s="279"/>
      <c r="D408" s="280">
        <v>1</v>
      </c>
      <c r="E408" s="287" t="s">
        <v>8</v>
      </c>
      <c r="F408" s="280">
        <v>2</v>
      </c>
      <c r="G408" s="280" t="s">
        <v>17</v>
      </c>
      <c r="H408" s="68">
        <v>42.25</v>
      </c>
      <c r="I408" s="280" t="s">
        <v>18</v>
      </c>
      <c r="J408" s="281">
        <v>23.25</v>
      </c>
      <c r="K408" s="280" t="s">
        <v>19</v>
      </c>
      <c r="L408" s="281">
        <v>1</v>
      </c>
      <c r="M408" s="3" t="s">
        <v>9</v>
      </c>
      <c r="N408" s="76">
        <f t="shared" ref="N408" si="51">ROUND(D408*F408*(H408+J408)*L408,0)</f>
        <v>131</v>
      </c>
      <c r="O408" s="2"/>
      <c r="P408" s="285"/>
      <c r="S408" s="279"/>
    </row>
    <row r="409" spans="1:24" s="17" customFormat="1" ht="15.95" hidden="1" customHeight="1" thickBot="1">
      <c r="A409" s="15"/>
      <c r="B409" s="51"/>
      <c r="C409" s="48"/>
      <c r="D409" s="283"/>
      <c r="E409" s="48"/>
      <c r="F409" s="283"/>
      <c r="G409" s="283"/>
      <c r="H409" s="33"/>
      <c r="I409" s="283"/>
      <c r="J409" s="277"/>
      <c r="K409" s="283"/>
      <c r="L409" s="24" t="s">
        <v>10</v>
      </c>
      <c r="N409" s="34"/>
      <c r="O409" s="286"/>
      <c r="P409" s="286"/>
      <c r="S409" s="48"/>
    </row>
    <row r="410" spans="1:24" s="17" customFormat="1" ht="15.95" hidden="1" customHeight="1">
      <c r="A410" s="15"/>
      <c r="C410" s="119">
        <f>N409</f>
        <v>0</v>
      </c>
      <c r="D410" s="428" t="s">
        <v>41</v>
      </c>
      <c r="E410" s="469"/>
      <c r="F410" s="152"/>
      <c r="G410" s="21" t="s">
        <v>12</v>
      </c>
      <c r="H410" s="441">
        <v>3015.76</v>
      </c>
      <c r="I410" s="441"/>
      <c r="J410" s="441"/>
      <c r="K410" s="441"/>
      <c r="L410" s="147" t="s">
        <v>71</v>
      </c>
      <c r="M410" s="147"/>
      <c r="N410" s="107"/>
      <c r="O410" s="149" t="s">
        <v>14</v>
      </c>
      <c r="P410" s="233">
        <f>ROUND(C410*H410/100,0)</f>
        <v>0</v>
      </c>
      <c r="Q410" s="52"/>
      <c r="R410" s="52"/>
      <c r="S410" s="119"/>
      <c r="T410" s="52"/>
      <c r="U410" s="52"/>
      <c r="V410" s="52"/>
      <c r="W410" s="52"/>
      <c r="X410" s="52"/>
    </row>
    <row r="411" spans="1:24" s="17" customFormat="1" ht="15.95" hidden="1" customHeight="1">
      <c r="A411" s="15"/>
      <c r="B411" s="424" t="s">
        <v>111</v>
      </c>
      <c r="C411" s="424"/>
      <c r="D411" s="424"/>
      <c r="E411" s="424"/>
      <c r="F411" s="424"/>
      <c r="G411" s="424"/>
      <c r="H411" s="424"/>
      <c r="I411" s="424"/>
      <c r="J411" s="424"/>
      <c r="K411" s="424"/>
      <c r="L411" s="424"/>
      <c r="M411" s="424"/>
      <c r="N411" s="424"/>
      <c r="O411" s="106"/>
      <c r="P411" s="233"/>
    </row>
    <row r="412" spans="1:24" s="17" customFormat="1" ht="15.95" hidden="1" customHeight="1" thickBot="1">
      <c r="A412" s="15"/>
      <c r="B412" s="17" t="s">
        <v>112</v>
      </c>
      <c r="C412" s="95"/>
      <c r="D412" s="99">
        <v>1</v>
      </c>
      <c r="E412" s="48" t="s">
        <v>8</v>
      </c>
      <c r="F412" s="99">
        <v>2</v>
      </c>
      <c r="G412" s="99" t="s">
        <v>8</v>
      </c>
      <c r="H412" s="27">
        <v>8</v>
      </c>
      <c r="I412" s="99" t="s">
        <v>8</v>
      </c>
      <c r="J412" s="105">
        <v>4</v>
      </c>
      <c r="K412" s="99"/>
      <c r="L412" s="105"/>
      <c r="M412" s="17" t="s">
        <v>9</v>
      </c>
      <c r="N412" s="30">
        <f>ROUND(D412*F412*H412*J412,0)</f>
        <v>64</v>
      </c>
      <c r="O412" s="16"/>
      <c r="P412" s="233"/>
      <c r="S412" s="95"/>
    </row>
    <row r="413" spans="1:24" s="17" customFormat="1" ht="15.95" hidden="1" customHeight="1" thickBot="1">
      <c r="A413" s="93"/>
      <c r="C413" s="107"/>
      <c r="D413" s="99"/>
      <c r="E413" s="49"/>
      <c r="F413" s="99"/>
      <c r="G413" s="93"/>
      <c r="H413" s="27"/>
      <c r="I413" s="94"/>
      <c r="J413" s="24"/>
      <c r="K413" s="94"/>
      <c r="L413" s="24" t="s">
        <v>10</v>
      </c>
      <c r="M413" s="93"/>
      <c r="N413" s="26"/>
      <c r="O413" s="19"/>
      <c r="P413" s="233"/>
      <c r="S413" s="107"/>
    </row>
    <row r="414" spans="1:24" s="17" customFormat="1" ht="15.95" hidden="1" customHeight="1">
      <c r="A414" s="15"/>
      <c r="B414" s="52"/>
      <c r="C414" s="104">
        <f>N413</f>
        <v>0</v>
      </c>
      <c r="D414" s="99" t="s">
        <v>41</v>
      </c>
      <c r="E414" s="104"/>
      <c r="F414" s="99"/>
      <c r="G414" s="52" t="s">
        <v>12</v>
      </c>
      <c r="H414" s="94">
        <v>58.11</v>
      </c>
      <c r="I414" s="94"/>
      <c r="J414" s="105"/>
      <c r="K414" s="94"/>
      <c r="L414" s="93" t="s">
        <v>63</v>
      </c>
      <c r="M414" s="93"/>
      <c r="N414" s="52"/>
      <c r="O414" s="103" t="s">
        <v>14</v>
      </c>
      <c r="P414" s="233">
        <f>(C414*H414)</f>
        <v>0</v>
      </c>
      <c r="S414" s="104"/>
    </row>
    <row r="415" spans="1:24" s="17" customFormat="1" ht="15.95" hidden="1" customHeight="1">
      <c r="A415" s="86"/>
      <c r="B415" s="424" t="s">
        <v>97</v>
      </c>
      <c r="C415" s="424"/>
      <c r="D415" s="424"/>
      <c r="E415" s="424"/>
      <c r="F415" s="424"/>
      <c r="G415" s="424"/>
      <c r="H415" s="424"/>
      <c r="I415" s="424"/>
      <c r="J415" s="424"/>
      <c r="K415" s="424"/>
      <c r="L415" s="424"/>
      <c r="M415" s="424"/>
      <c r="N415" s="424"/>
      <c r="O415" s="103"/>
      <c r="P415" s="60"/>
      <c r="Q415" s="52"/>
    </row>
    <row r="416" spans="1:24" s="17" customFormat="1" ht="15.95" hidden="1" customHeight="1" thickBot="1">
      <c r="A416" s="15"/>
      <c r="B416" s="3" t="s">
        <v>110</v>
      </c>
      <c r="C416" s="108"/>
      <c r="D416" s="109">
        <v>1</v>
      </c>
      <c r="E416" s="38" t="s">
        <v>8</v>
      </c>
      <c r="F416" s="109">
        <v>3</v>
      </c>
      <c r="G416" s="109"/>
      <c r="H416" s="68"/>
      <c r="I416" s="109"/>
      <c r="J416" s="110"/>
      <c r="K416" s="109"/>
      <c r="L416" s="110"/>
      <c r="M416" s="3" t="s">
        <v>9</v>
      </c>
      <c r="N416" s="39">
        <f>ROUND(D416*F416,0)</f>
        <v>3</v>
      </c>
      <c r="O416" s="16"/>
      <c r="P416" s="233"/>
      <c r="S416" s="108"/>
    </row>
    <row r="417" spans="1:24" s="17" customFormat="1" ht="15.95" hidden="1" customHeight="1" thickBot="1">
      <c r="A417" s="93"/>
      <c r="C417" s="107"/>
      <c r="D417" s="99"/>
      <c r="E417" s="49"/>
      <c r="F417" s="99"/>
      <c r="G417" s="93"/>
      <c r="H417" s="27"/>
      <c r="I417" s="94"/>
      <c r="J417" s="24"/>
      <c r="K417" s="94"/>
      <c r="L417" s="24" t="s">
        <v>10</v>
      </c>
      <c r="M417" s="93"/>
      <c r="N417" s="26"/>
      <c r="O417" s="19"/>
      <c r="P417" s="233"/>
      <c r="S417" s="107"/>
    </row>
    <row r="418" spans="1:24" s="17" customFormat="1" ht="15.95" hidden="1" customHeight="1">
      <c r="A418" s="15"/>
      <c r="C418" s="427">
        <f>N417</f>
        <v>0</v>
      </c>
      <c r="D418" s="427"/>
      <c r="E418" s="427"/>
      <c r="F418" s="99"/>
      <c r="G418" s="21" t="s">
        <v>12</v>
      </c>
      <c r="H418" s="441">
        <v>261.25</v>
      </c>
      <c r="I418" s="441"/>
      <c r="J418" s="441"/>
      <c r="K418" s="441"/>
      <c r="L418" s="434" t="s">
        <v>98</v>
      </c>
      <c r="M418" s="434"/>
      <c r="N418" s="25"/>
      <c r="O418" s="103" t="s">
        <v>14</v>
      </c>
      <c r="P418" s="233">
        <f>ROUND(C418*H418,0)</f>
        <v>0</v>
      </c>
      <c r="S418" s="104"/>
    </row>
    <row r="419" spans="1:24" s="52" customFormat="1" ht="15.95" hidden="1" customHeight="1">
      <c r="A419" s="15"/>
      <c r="B419" s="95" t="s">
        <v>127</v>
      </c>
      <c r="C419" s="95"/>
      <c r="D419" s="95"/>
      <c r="E419" s="95"/>
      <c r="F419" s="95"/>
      <c r="G419" s="95"/>
      <c r="H419" s="95"/>
      <c r="I419" s="95"/>
      <c r="J419" s="95"/>
      <c r="K419" s="95"/>
      <c r="L419" s="95"/>
      <c r="M419" s="95"/>
      <c r="N419" s="95"/>
      <c r="O419" s="103"/>
      <c r="P419" s="233"/>
      <c r="Q419" s="54"/>
      <c r="S419" s="95"/>
    </row>
    <row r="420" spans="1:24" s="17" customFormat="1" ht="15.95" hidden="1" customHeight="1">
      <c r="A420" s="15"/>
      <c r="B420" s="269" t="s">
        <v>120</v>
      </c>
      <c r="C420" s="155"/>
      <c r="D420" s="152">
        <v>1</v>
      </c>
      <c r="E420" s="48" t="s">
        <v>8</v>
      </c>
      <c r="F420" s="152">
        <v>1</v>
      </c>
      <c r="G420" s="152" t="s">
        <v>8</v>
      </c>
      <c r="H420" s="27">
        <v>92</v>
      </c>
      <c r="I420" s="152" t="s">
        <v>8</v>
      </c>
      <c r="J420" s="153">
        <v>65</v>
      </c>
      <c r="K420" s="152"/>
      <c r="L420" s="153"/>
      <c r="M420" s="17" t="s">
        <v>9</v>
      </c>
      <c r="N420" s="30">
        <f>ROUND(D420*F420*H420*J420,0)</f>
        <v>5980</v>
      </c>
      <c r="O420" s="16"/>
      <c r="P420" s="201"/>
      <c r="S420" s="155"/>
    </row>
    <row r="421" spans="1:24" s="17" customFormat="1" ht="15.95" hidden="1" customHeight="1">
      <c r="A421" s="15"/>
      <c r="C421" s="48"/>
      <c r="D421" s="55"/>
      <c r="E421" s="48"/>
      <c r="F421" s="99"/>
      <c r="G421" s="99"/>
      <c r="H421" s="27"/>
      <c r="I421" s="99"/>
      <c r="J421" s="105"/>
      <c r="K421" s="99"/>
      <c r="L421" s="24" t="s">
        <v>10</v>
      </c>
      <c r="M421" s="32"/>
      <c r="N421" s="18"/>
      <c r="O421" s="19"/>
      <c r="P421" s="201"/>
      <c r="S421" s="48"/>
    </row>
    <row r="422" spans="1:24" s="17" customFormat="1" ht="15.95" hidden="1" customHeight="1">
      <c r="A422" s="15"/>
      <c r="B422" s="29" t="s">
        <v>29</v>
      </c>
      <c r="C422" s="48"/>
      <c r="D422" s="260"/>
      <c r="E422" s="257"/>
      <c r="F422" s="260"/>
      <c r="G422" s="258"/>
      <c r="H422" s="27"/>
      <c r="I422" s="262"/>
      <c r="J422" s="261"/>
      <c r="K422" s="258"/>
      <c r="L422" s="261"/>
      <c r="M422" s="52"/>
      <c r="N422" s="52"/>
      <c r="O422" s="257"/>
      <c r="P422" s="257"/>
      <c r="Q422" s="52"/>
      <c r="S422" s="48"/>
    </row>
    <row r="423" spans="1:24" s="17" customFormat="1" ht="15.95" hidden="1" customHeight="1">
      <c r="A423" s="15"/>
      <c r="B423" s="17" t="s">
        <v>256</v>
      </c>
      <c r="C423" s="48"/>
      <c r="D423" s="260">
        <v>1</v>
      </c>
      <c r="E423" s="48" t="s">
        <v>8</v>
      </c>
      <c r="F423" s="260">
        <v>1</v>
      </c>
      <c r="G423" s="260" t="s">
        <v>8</v>
      </c>
      <c r="H423" s="27">
        <v>83.13</v>
      </c>
      <c r="I423" s="260" t="s">
        <v>8</v>
      </c>
      <c r="J423" s="261">
        <v>28.63</v>
      </c>
      <c r="K423" s="260"/>
      <c r="L423" s="261"/>
      <c r="M423" s="17" t="s">
        <v>9</v>
      </c>
      <c r="N423" s="30">
        <f>ROUND(D423*F423*H423*J423,0)</f>
        <v>2380</v>
      </c>
      <c r="O423" s="19"/>
      <c r="P423" s="201"/>
      <c r="S423" s="48"/>
    </row>
    <row r="424" spans="1:24" s="17" customFormat="1" ht="15.95" hidden="1" customHeight="1" thickBot="1">
      <c r="A424" s="15"/>
      <c r="B424" s="17" t="s">
        <v>149</v>
      </c>
      <c r="C424" s="48"/>
      <c r="D424" s="260">
        <v>1</v>
      </c>
      <c r="E424" s="48" t="s">
        <v>8</v>
      </c>
      <c r="F424" s="260">
        <v>1</v>
      </c>
      <c r="G424" s="260" t="s">
        <v>8</v>
      </c>
      <c r="H424" s="27">
        <v>18.38</v>
      </c>
      <c r="I424" s="260" t="s">
        <v>8</v>
      </c>
      <c r="J424" s="261">
        <v>10.63</v>
      </c>
      <c r="K424" s="260"/>
      <c r="L424" s="261"/>
      <c r="M424" s="17" t="s">
        <v>9</v>
      </c>
      <c r="N424" s="30">
        <f>ROUND(D424*F424*H424*J424,0)</f>
        <v>195</v>
      </c>
      <c r="O424" s="19"/>
      <c r="P424" s="201"/>
      <c r="S424" s="48"/>
    </row>
    <row r="425" spans="1:24" s="17" customFormat="1" ht="15.95" hidden="1" customHeight="1" thickBot="1">
      <c r="A425" s="15"/>
      <c r="B425" s="260"/>
      <c r="D425" s="260"/>
      <c r="E425" s="257"/>
      <c r="F425" s="260"/>
      <c r="G425" s="258"/>
      <c r="H425" s="27"/>
      <c r="I425" s="262"/>
      <c r="J425" s="261"/>
      <c r="K425" s="258"/>
      <c r="L425" s="24" t="s">
        <v>10</v>
      </c>
      <c r="M425" s="17" t="s">
        <v>9</v>
      </c>
      <c r="N425" s="26"/>
      <c r="O425" s="257"/>
      <c r="P425" s="60"/>
      <c r="Q425" s="52"/>
    </row>
    <row r="426" spans="1:24" s="17" customFormat="1" ht="15.95" hidden="1" customHeight="1">
      <c r="A426" s="15"/>
      <c r="C426" s="119">
        <f>N425</f>
        <v>0</v>
      </c>
      <c r="D426" s="428" t="s">
        <v>41</v>
      </c>
      <c r="E426" s="428"/>
      <c r="F426" s="99"/>
      <c r="G426" s="21" t="s">
        <v>12</v>
      </c>
      <c r="H426" s="441">
        <v>4411.82</v>
      </c>
      <c r="I426" s="441"/>
      <c r="J426" s="441"/>
      <c r="K426" s="441"/>
      <c r="L426" s="93" t="s">
        <v>71</v>
      </c>
      <c r="M426" s="93"/>
      <c r="N426" s="107"/>
      <c r="O426" s="103" t="s">
        <v>14</v>
      </c>
      <c r="P426" s="233">
        <f>ROUND(C426*H426/100,0)</f>
        <v>0</v>
      </c>
      <c r="Q426" s="52"/>
      <c r="R426" s="52"/>
      <c r="S426" s="119"/>
      <c r="T426" s="52"/>
      <c r="U426" s="52"/>
      <c r="V426" s="52"/>
      <c r="W426" s="52"/>
      <c r="X426" s="52"/>
    </row>
    <row r="427" spans="1:24" ht="63" hidden="1" customHeight="1">
      <c r="A427" s="77"/>
      <c r="B427" s="457" t="s">
        <v>272</v>
      </c>
      <c r="C427" s="458"/>
      <c r="D427" s="458"/>
      <c r="E427" s="458"/>
      <c r="F427" s="458"/>
      <c r="G427" s="458"/>
      <c r="H427" s="458"/>
      <c r="I427" s="458"/>
      <c r="J427" s="458"/>
      <c r="K427" s="458"/>
      <c r="L427" s="458"/>
      <c r="M427" s="458"/>
      <c r="N427" s="458"/>
      <c r="O427" s="458"/>
      <c r="S427" s="3"/>
    </row>
    <row r="428" spans="1:24" s="17" customFormat="1" ht="15.95" hidden="1" customHeight="1" thickBot="1">
      <c r="A428" s="15"/>
      <c r="B428" s="17" t="s">
        <v>171</v>
      </c>
      <c r="C428" s="95"/>
      <c r="D428" s="99">
        <v>1</v>
      </c>
      <c r="E428" s="48" t="s">
        <v>8</v>
      </c>
      <c r="F428" s="109">
        <v>2</v>
      </c>
      <c r="G428" s="109" t="s">
        <v>17</v>
      </c>
      <c r="H428" s="68">
        <v>40.75</v>
      </c>
      <c r="I428" s="109" t="s">
        <v>18</v>
      </c>
      <c r="J428" s="110">
        <v>7</v>
      </c>
      <c r="K428" s="109" t="s">
        <v>19</v>
      </c>
      <c r="L428" s="110">
        <v>0.33</v>
      </c>
      <c r="M428" s="3" t="s">
        <v>9</v>
      </c>
      <c r="N428" s="76">
        <f>ROUND(D428*F428*(H428+J428)*L428,0)</f>
        <v>32</v>
      </c>
      <c r="O428" s="16"/>
      <c r="P428" s="233"/>
      <c r="S428" s="95"/>
    </row>
    <row r="429" spans="1:24" ht="15.95" hidden="1" customHeight="1" thickBot="1">
      <c r="A429" s="1"/>
      <c r="E429" s="44"/>
      <c r="G429" s="98"/>
      <c r="H429" s="68"/>
      <c r="I429" s="97"/>
      <c r="J429" s="12"/>
      <c r="K429" s="97"/>
      <c r="L429" s="12" t="s">
        <v>10</v>
      </c>
      <c r="M429" s="98"/>
      <c r="N429" s="14"/>
      <c r="O429" s="6"/>
    </row>
    <row r="430" spans="1:24" ht="15.95" hidden="1" customHeight="1">
      <c r="B430" s="45"/>
      <c r="C430" s="122">
        <f>N429</f>
        <v>0</v>
      </c>
      <c r="D430" s="109" t="s">
        <v>41</v>
      </c>
      <c r="E430" s="96"/>
      <c r="G430" s="45" t="s">
        <v>12</v>
      </c>
      <c r="H430" s="97">
        <v>263.20999999999998</v>
      </c>
      <c r="I430" s="97"/>
      <c r="J430" s="110"/>
      <c r="K430" s="97"/>
      <c r="L430" s="98" t="s">
        <v>63</v>
      </c>
      <c r="M430" s="98"/>
      <c r="N430" s="45"/>
      <c r="O430" s="113" t="s">
        <v>14</v>
      </c>
      <c r="P430" s="232">
        <f>(C430*H430)</f>
        <v>0</v>
      </c>
      <c r="S430" s="122"/>
    </row>
    <row r="431" spans="1:24" s="17" customFormat="1" ht="67.5" hidden="1" customHeight="1">
      <c r="A431" s="86"/>
      <c r="B431" s="445" t="s">
        <v>160</v>
      </c>
      <c r="C431" s="445"/>
      <c r="D431" s="445"/>
      <c r="E431" s="445"/>
      <c r="F431" s="445"/>
      <c r="G431" s="445"/>
      <c r="H431" s="445"/>
      <c r="I431" s="445"/>
      <c r="J431" s="445"/>
      <c r="K431" s="445"/>
      <c r="L431" s="445"/>
      <c r="M431" s="445"/>
      <c r="N431" s="445"/>
      <c r="O431" s="445"/>
      <c r="P431" s="233"/>
    </row>
    <row r="432" spans="1:24" s="17" customFormat="1" ht="15.95" hidden="1" customHeight="1" thickBot="1">
      <c r="A432" s="15"/>
      <c r="B432" s="17" t="s">
        <v>200</v>
      </c>
      <c r="C432" s="95"/>
      <c r="D432" s="109">
        <v>1</v>
      </c>
      <c r="E432" s="38" t="s">
        <v>8</v>
      </c>
      <c r="F432" s="99">
        <v>6</v>
      </c>
      <c r="G432" s="99" t="s">
        <v>8</v>
      </c>
      <c r="H432" s="27">
        <v>0.5</v>
      </c>
      <c r="I432" s="99" t="s">
        <v>8</v>
      </c>
      <c r="J432" s="105">
        <v>12</v>
      </c>
      <c r="K432" s="99"/>
      <c r="L432" s="105"/>
      <c r="M432" s="17" t="s">
        <v>9</v>
      </c>
      <c r="N432" s="30">
        <f>ROUND(D432*F432*H432*J432,0)</f>
        <v>36</v>
      </c>
      <c r="O432" s="16"/>
      <c r="P432" s="233"/>
      <c r="S432" s="95"/>
    </row>
    <row r="433" spans="1:19" s="17" customFormat="1" ht="15.95" hidden="1" customHeight="1" thickBot="1">
      <c r="A433" s="15"/>
      <c r="C433" s="107"/>
      <c r="D433" s="99"/>
      <c r="E433" s="49"/>
      <c r="F433" s="99"/>
      <c r="G433" s="93"/>
      <c r="H433" s="27"/>
      <c r="I433" s="94"/>
      <c r="J433" s="24"/>
      <c r="K433" s="94"/>
      <c r="L433" s="24" t="s">
        <v>10</v>
      </c>
      <c r="M433" s="93"/>
      <c r="N433" s="26"/>
      <c r="O433" s="19"/>
      <c r="P433" s="233"/>
      <c r="S433" s="107"/>
    </row>
    <row r="434" spans="1:19" s="17" customFormat="1" ht="15.95" hidden="1" customHeight="1">
      <c r="A434" s="93"/>
      <c r="B434" s="52"/>
      <c r="C434" s="121">
        <f>N433</f>
        <v>0</v>
      </c>
      <c r="D434" s="99" t="s">
        <v>41</v>
      </c>
      <c r="E434" s="104"/>
      <c r="F434" s="99"/>
      <c r="G434" s="52" t="s">
        <v>12</v>
      </c>
      <c r="H434" s="94">
        <v>47651.56</v>
      </c>
      <c r="I434" s="94"/>
      <c r="J434" s="105"/>
      <c r="K434" s="94"/>
      <c r="L434" s="93" t="s">
        <v>66</v>
      </c>
      <c r="M434" s="93"/>
      <c r="N434" s="52"/>
      <c r="O434" s="103" t="s">
        <v>14</v>
      </c>
      <c r="P434" s="233">
        <f>(C434*H434/100)</f>
        <v>0</v>
      </c>
      <c r="S434" s="121"/>
    </row>
    <row r="435" spans="1:19" s="17" customFormat="1" ht="15.95" hidden="1" customHeight="1">
      <c r="A435" s="86"/>
      <c r="B435" s="423" t="s">
        <v>136</v>
      </c>
      <c r="C435" s="423"/>
      <c r="D435" s="423"/>
      <c r="E435" s="423"/>
      <c r="F435" s="423"/>
      <c r="G435" s="423"/>
      <c r="H435" s="423"/>
      <c r="I435" s="423"/>
      <c r="J435" s="423"/>
      <c r="K435" s="423"/>
      <c r="L435" s="423"/>
      <c r="M435" s="423"/>
      <c r="N435" s="423"/>
      <c r="O435" s="423"/>
      <c r="P435" s="233"/>
    </row>
    <row r="436" spans="1:19" s="17" customFormat="1" ht="15.95" hidden="1" customHeight="1">
      <c r="A436" s="15"/>
      <c r="B436" s="17" t="s">
        <v>227</v>
      </c>
      <c r="C436" s="155"/>
      <c r="D436" s="152">
        <v>1</v>
      </c>
      <c r="E436" s="48" t="s">
        <v>8</v>
      </c>
      <c r="F436" s="152">
        <v>2</v>
      </c>
      <c r="G436" s="152" t="s">
        <v>8</v>
      </c>
      <c r="H436" s="27">
        <v>20</v>
      </c>
      <c r="I436" s="152" t="s">
        <v>8</v>
      </c>
      <c r="J436" s="153">
        <v>14</v>
      </c>
      <c r="K436" s="152"/>
      <c r="L436" s="153"/>
      <c r="M436" s="17" t="s">
        <v>9</v>
      </c>
      <c r="N436" s="30">
        <f>ROUND(D436*F436*H436*J436,0)</f>
        <v>560</v>
      </c>
      <c r="O436" s="16"/>
      <c r="P436" s="157"/>
      <c r="S436" s="155"/>
    </row>
    <row r="437" spans="1:19" s="17" customFormat="1" ht="15.95" hidden="1" customHeight="1">
      <c r="A437" s="15"/>
      <c r="B437" s="17" t="s">
        <v>228</v>
      </c>
      <c r="C437" s="95"/>
      <c r="D437" s="99">
        <v>1</v>
      </c>
      <c r="E437" s="48" t="s">
        <v>8</v>
      </c>
      <c r="F437" s="99">
        <v>1</v>
      </c>
      <c r="G437" s="99" t="s">
        <v>8</v>
      </c>
      <c r="H437" s="27">
        <v>40.75</v>
      </c>
      <c r="I437" s="99" t="s">
        <v>8</v>
      </c>
      <c r="J437" s="105">
        <v>7</v>
      </c>
      <c r="K437" s="99"/>
      <c r="L437" s="105"/>
      <c r="M437" s="17" t="s">
        <v>9</v>
      </c>
      <c r="N437" s="30">
        <f>ROUND(D437*F437*H437*J437,0)</f>
        <v>285</v>
      </c>
      <c r="O437" s="16"/>
      <c r="P437" s="157"/>
      <c r="S437" s="95"/>
    </row>
    <row r="438" spans="1:19" s="17" customFormat="1" ht="15.95" hidden="1" customHeight="1">
      <c r="A438" s="15"/>
      <c r="B438" s="17" t="s">
        <v>45</v>
      </c>
      <c r="C438" s="270"/>
      <c r="D438" s="271">
        <v>2</v>
      </c>
      <c r="E438" s="48" t="s">
        <v>8</v>
      </c>
      <c r="F438" s="271">
        <v>2</v>
      </c>
      <c r="G438" s="271" t="s">
        <v>8</v>
      </c>
      <c r="H438" s="27">
        <v>14</v>
      </c>
      <c r="I438" s="271" t="s">
        <v>8</v>
      </c>
      <c r="J438" s="272">
        <v>2</v>
      </c>
      <c r="K438" s="271"/>
      <c r="L438" s="272"/>
      <c r="M438" s="17" t="s">
        <v>9</v>
      </c>
      <c r="N438" s="30">
        <f>ROUND(D438*F438*H438*J438,0)</f>
        <v>112</v>
      </c>
      <c r="O438" s="16"/>
      <c r="P438" s="157"/>
      <c r="S438" s="270"/>
    </row>
    <row r="439" spans="1:19" s="17" customFormat="1" ht="15.95" hidden="1" customHeight="1">
      <c r="A439" s="15"/>
      <c r="C439" s="48"/>
      <c r="D439" s="55"/>
      <c r="E439" s="48"/>
      <c r="F439" s="99"/>
      <c r="G439" s="99"/>
      <c r="H439" s="27"/>
      <c r="I439" s="99"/>
      <c r="J439" s="105"/>
      <c r="K439" s="99"/>
      <c r="L439" s="24" t="s">
        <v>10</v>
      </c>
      <c r="M439" s="32"/>
      <c r="N439" s="18"/>
      <c r="O439" s="19"/>
      <c r="P439" s="201"/>
      <c r="S439" s="48"/>
    </row>
    <row r="440" spans="1:19" s="17" customFormat="1" ht="15.95" hidden="1" customHeight="1">
      <c r="A440" s="15"/>
      <c r="C440" s="427">
        <f>N439</f>
        <v>0</v>
      </c>
      <c r="D440" s="428"/>
      <c r="E440" s="427"/>
      <c r="F440" s="20" t="s">
        <v>41</v>
      </c>
      <c r="G440" s="21" t="s">
        <v>12</v>
      </c>
      <c r="H440" s="441">
        <v>829.95</v>
      </c>
      <c r="I440" s="441"/>
      <c r="J440" s="441"/>
      <c r="K440" s="94"/>
      <c r="L440" s="434" t="s">
        <v>42</v>
      </c>
      <c r="M440" s="434"/>
      <c r="N440" s="107"/>
      <c r="O440" s="22" t="s">
        <v>14</v>
      </c>
      <c r="P440" s="233">
        <f>ROUND(C440*H440/100,0)</f>
        <v>0</v>
      </c>
      <c r="S440" s="104"/>
    </row>
    <row r="441" spans="1:19" s="17" customFormat="1" ht="15.95" customHeight="1">
      <c r="A441" s="15">
        <v>40</v>
      </c>
      <c r="B441" s="423" t="s">
        <v>125</v>
      </c>
      <c r="C441" s="423"/>
      <c r="D441" s="423"/>
      <c r="E441" s="423"/>
      <c r="F441" s="423"/>
      <c r="G441" s="423"/>
      <c r="H441" s="423"/>
      <c r="I441" s="423"/>
      <c r="J441" s="423"/>
      <c r="K441" s="423"/>
      <c r="L441" s="423"/>
      <c r="M441" s="423"/>
      <c r="N441" s="423"/>
      <c r="O441" s="423"/>
      <c r="P441" s="233"/>
    </row>
    <row r="442" spans="1:19" s="17" customFormat="1" ht="15.95" hidden="1" customHeight="1">
      <c r="A442" s="15"/>
      <c r="B442" s="116" t="s">
        <v>138</v>
      </c>
      <c r="C442" s="95"/>
      <c r="F442" s="99">
        <v>1</v>
      </c>
      <c r="G442" s="48" t="s">
        <v>8</v>
      </c>
      <c r="H442" s="99">
        <f>C28</f>
        <v>647</v>
      </c>
      <c r="I442" s="99" t="s">
        <v>8</v>
      </c>
      <c r="J442" s="83">
        <v>9.6000000000000002E-2</v>
      </c>
      <c r="K442" s="99"/>
      <c r="L442" s="105"/>
      <c r="N442" s="30">
        <f t="shared" ref="N442:N450" si="52">ROUND(H442*J442,0)</f>
        <v>62</v>
      </c>
      <c r="O442" s="16"/>
      <c r="P442" s="233"/>
      <c r="S442" s="95"/>
    </row>
    <row r="443" spans="1:19" s="17" customFormat="1" ht="12" hidden="1" customHeight="1">
      <c r="A443" s="15"/>
      <c r="B443" s="116" t="s">
        <v>139</v>
      </c>
      <c r="C443" s="95"/>
      <c r="F443" s="99">
        <v>1</v>
      </c>
      <c r="G443" s="48" t="s">
        <v>8</v>
      </c>
      <c r="H443" s="99">
        <f>C44</f>
        <v>395</v>
      </c>
      <c r="I443" s="99" t="s">
        <v>8</v>
      </c>
      <c r="J443" s="83">
        <v>7.8E-2</v>
      </c>
      <c r="K443" s="99"/>
      <c r="L443" s="105"/>
      <c r="N443" s="30">
        <f t="shared" si="52"/>
        <v>31</v>
      </c>
      <c r="O443" s="16"/>
      <c r="P443" s="233"/>
      <c r="S443" s="95"/>
    </row>
    <row r="444" spans="1:19" s="17" customFormat="1" ht="12" hidden="1" customHeight="1">
      <c r="A444" s="15"/>
      <c r="B444" s="387" t="s">
        <v>175</v>
      </c>
      <c r="C444" s="95"/>
      <c r="F444" s="99">
        <v>1</v>
      </c>
      <c r="G444" s="48" t="s">
        <v>8</v>
      </c>
      <c r="H444" s="99">
        <f>N73</f>
        <v>1456</v>
      </c>
      <c r="I444" s="99" t="s">
        <v>8</v>
      </c>
      <c r="J444" s="83">
        <v>0.17599999999999999</v>
      </c>
      <c r="K444" s="99"/>
      <c r="L444" s="105"/>
      <c r="N444" s="30">
        <f t="shared" si="52"/>
        <v>256</v>
      </c>
      <c r="O444" s="16"/>
      <c r="P444" s="233"/>
      <c r="S444" s="95"/>
    </row>
    <row r="445" spans="1:19" s="17" customFormat="1" ht="15.95" hidden="1" customHeight="1">
      <c r="A445" s="15"/>
      <c r="B445" s="116" t="s">
        <v>140</v>
      </c>
      <c r="C445" s="95"/>
      <c r="F445" s="99">
        <v>1</v>
      </c>
      <c r="G445" s="48" t="s">
        <v>8</v>
      </c>
      <c r="H445" s="99"/>
      <c r="I445" s="99" t="s">
        <v>8</v>
      </c>
      <c r="J445" s="83">
        <v>0.17599999999999999</v>
      </c>
      <c r="K445" s="99"/>
      <c r="L445" s="105"/>
      <c r="N445" s="30">
        <f t="shared" si="52"/>
        <v>0</v>
      </c>
      <c r="O445" s="16"/>
      <c r="P445" s="233"/>
      <c r="S445" s="95"/>
    </row>
    <row r="446" spans="1:19" s="17" customFormat="1" ht="12" hidden="1" customHeight="1">
      <c r="A446" s="15"/>
      <c r="B446" s="116" t="s">
        <v>141</v>
      </c>
      <c r="C446" s="95"/>
      <c r="F446" s="99">
        <v>1</v>
      </c>
      <c r="G446" s="48" t="s">
        <v>8</v>
      </c>
      <c r="H446" s="99">
        <f>C285</f>
        <v>287</v>
      </c>
      <c r="I446" s="99" t="s">
        <v>8</v>
      </c>
      <c r="J446" s="83">
        <v>0.13</v>
      </c>
      <c r="K446" s="99"/>
      <c r="L446" s="105"/>
      <c r="N446" s="30">
        <f t="shared" si="52"/>
        <v>37</v>
      </c>
      <c r="O446" s="16"/>
      <c r="P446" s="233"/>
      <c r="S446" s="95"/>
    </row>
    <row r="447" spans="1:19" s="17" customFormat="1" ht="12" hidden="1" customHeight="1">
      <c r="A447" s="15"/>
      <c r="B447" s="116" t="s">
        <v>142</v>
      </c>
      <c r="C447" s="95"/>
      <c r="F447" s="99">
        <v>1</v>
      </c>
      <c r="G447" s="48" t="s">
        <v>8</v>
      </c>
      <c r="H447" s="99">
        <f>C61</f>
        <v>737</v>
      </c>
      <c r="I447" s="99" t="s">
        <v>8</v>
      </c>
      <c r="J447" s="83">
        <v>3.44E-2</v>
      </c>
      <c r="K447" s="99"/>
      <c r="L447" s="105"/>
      <c r="N447" s="30">
        <f t="shared" si="52"/>
        <v>25</v>
      </c>
      <c r="O447" s="16"/>
      <c r="P447" s="233"/>
      <c r="S447" s="95"/>
    </row>
    <row r="448" spans="1:19" s="17" customFormat="1" ht="12" hidden="1" customHeight="1">
      <c r="A448" s="15"/>
      <c r="B448" s="116" t="s">
        <v>143</v>
      </c>
      <c r="C448" s="95"/>
      <c r="F448" s="99">
        <v>1</v>
      </c>
      <c r="G448" s="48" t="s">
        <v>8</v>
      </c>
      <c r="H448" s="99">
        <f>C426</f>
        <v>0</v>
      </c>
      <c r="I448" s="99" t="s">
        <v>8</v>
      </c>
      <c r="J448" s="83">
        <v>4.3999999999999997E-2</v>
      </c>
      <c r="K448" s="99"/>
      <c r="L448" s="105"/>
      <c r="N448" s="30">
        <f t="shared" si="52"/>
        <v>0</v>
      </c>
      <c r="O448" s="16"/>
      <c r="P448" s="233"/>
      <c r="S448" s="95"/>
    </row>
    <row r="449" spans="1:64" s="17" customFormat="1" ht="15.95" hidden="1" customHeight="1">
      <c r="A449" s="15"/>
      <c r="B449" s="116" t="s">
        <v>144</v>
      </c>
      <c r="C449" s="95"/>
      <c r="F449" s="99">
        <v>1</v>
      </c>
      <c r="G449" s="48" t="s">
        <v>8</v>
      </c>
      <c r="H449" s="99"/>
      <c r="I449" s="99" t="s">
        <v>8</v>
      </c>
      <c r="J449" s="83">
        <v>0.03</v>
      </c>
      <c r="K449" s="99"/>
      <c r="L449" s="105"/>
      <c r="N449" s="30">
        <f t="shared" si="52"/>
        <v>0</v>
      </c>
      <c r="O449" s="16"/>
      <c r="P449" s="233"/>
      <c r="S449" s="95"/>
    </row>
    <row r="450" spans="1:64" s="17" customFormat="1" ht="15.95" hidden="1" customHeight="1">
      <c r="A450" s="15"/>
      <c r="B450" s="116" t="s">
        <v>145</v>
      </c>
      <c r="C450" s="95"/>
      <c r="F450" s="99">
        <v>1</v>
      </c>
      <c r="G450" s="48" t="s">
        <v>8</v>
      </c>
      <c r="I450" s="99" t="s">
        <v>8</v>
      </c>
      <c r="J450" s="83">
        <v>2.1999999999999999E-2</v>
      </c>
      <c r="K450" s="99"/>
      <c r="L450" s="105"/>
      <c r="N450" s="30">
        <f t="shared" si="52"/>
        <v>0</v>
      </c>
      <c r="O450" s="16"/>
      <c r="P450" s="233"/>
      <c r="S450" s="95"/>
    </row>
    <row r="451" spans="1:64" s="17" customFormat="1" ht="15.95" hidden="1" customHeight="1">
      <c r="A451" s="15"/>
      <c r="C451" s="48"/>
      <c r="D451" s="55"/>
      <c r="E451" s="48"/>
      <c r="F451" s="99"/>
      <c r="G451" s="99"/>
      <c r="H451" s="27"/>
      <c r="I451" s="99"/>
      <c r="J451" s="105"/>
      <c r="K451" s="99"/>
      <c r="L451" s="24" t="s">
        <v>10</v>
      </c>
      <c r="M451" s="32"/>
      <c r="N451" s="18">
        <f>SUM(N442:N450)</f>
        <v>411</v>
      </c>
      <c r="O451" s="19"/>
      <c r="P451" s="201"/>
      <c r="S451" s="48"/>
    </row>
    <row r="452" spans="1:64" s="17" customFormat="1" ht="15.95" customHeight="1">
      <c r="A452" s="15"/>
      <c r="C452" s="427">
        <v>371</v>
      </c>
      <c r="D452" s="428"/>
      <c r="E452" s="427"/>
      <c r="F452" s="20" t="s">
        <v>124</v>
      </c>
      <c r="G452" s="21" t="s">
        <v>12</v>
      </c>
      <c r="H452" s="441">
        <v>40</v>
      </c>
      <c r="I452" s="441"/>
      <c r="J452" s="441"/>
      <c r="K452" s="94"/>
      <c r="L452" s="434" t="s">
        <v>126</v>
      </c>
      <c r="M452" s="434"/>
      <c r="N452" s="107"/>
      <c r="O452" s="22" t="s">
        <v>14</v>
      </c>
      <c r="P452" s="233">
        <f>ROUND(C452*H452,0)</f>
        <v>14840</v>
      </c>
      <c r="S452" s="104"/>
    </row>
    <row r="453" spans="1:64" ht="21.75" hidden="1" customHeight="1">
      <c r="A453" s="1"/>
      <c r="B453" s="433" t="s">
        <v>176</v>
      </c>
      <c r="C453" s="433"/>
      <c r="D453" s="433"/>
      <c r="E453" s="433"/>
      <c r="F453" s="433"/>
      <c r="G453" s="433"/>
      <c r="H453" s="433"/>
      <c r="I453" s="433"/>
      <c r="J453" s="433"/>
      <c r="K453" s="433"/>
      <c r="L453" s="433"/>
      <c r="M453" s="433"/>
      <c r="N453" s="433"/>
      <c r="O453" s="433"/>
      <c r="S453" s="3"/>
    </row>
    <row r="454" spans="1:64" ht="15.95" hidden="1" customHeight="1">
      <c r="A454" s="1"/>
      <c r="B454" s="67" t="s">
        <v>146</v>
      </c>
      <c r="C454" s="252"/>
      <c r="D454" s="254">
        <v>1</v>
      </c>
      <c r="E454" s="255" t="s">
        <v>8</v>
      </c>
      <c r="F454" s="254">
        <v>1</v>
      </c>
      <c r="G454" s="254" t="s">
        <v>8</v>
      </c>
      <c r="H454" s="68">
        <v>76.75</v>
      </c>
      <c r="I454" s="254" t="s">
        <v>8</v>
      </c>
      <c r="J454" s="249">
        <v>20.25</v>
      </c>
      <c r="K454" s="254"/>
      <c r="L454" s="251"/>
      <c r="M454" s="3" t="s">
        <v>9</v>
      </c>
      <c r="N454" s="39">
        <f>ROUND(D454*F454*H454*J454,0)</f>
        <v>1554</v>
      </c>
      <c r="O454" s="2"/>
      <c r="P454" s="256"/>
      <c r="R454" s="4"/>
      <c r="S454" s="252"/>
      <c r="T454" s="4"/>
      <c r="U454" s="4"/>
      <c r="V454" s="4"/>
      <c r="W454" s="4"/>
      <c r="X454" s="4"/>
      <c r="Y454" s="4"/>
      <c r="Z454" s="4"/>
      <c r="AA454" s="4"/>
      <c r="AB454" s="4"/>
      <c r="AC454" s="4"/>
      <c r="AD454" s="4"/>
      <c r="AE454" s="4"/>
      <c r="AF454" s="4"/>
      <c r="AG454" s="4"/>
      <c r="AH454" s="4"/>
      <c r="AI454" s="4"/>
      <c r="AJ454" s="4"/>
      <c r="AK454" s="4"/>
      <c r="AL454" s="4"/>
      <c r="AM454" s="4"/>
      <c r="AN454" s="4"/>
      <c r="AO454" s="4"/>
      <c r="AP454" s="4"/>
      <c r="AQ454" s="4"/>
      <c r="AR454" s="4"/>
      <c r="AS454" s="4"/>
      <c r="AT454" s="4"/>
      <c r="AU454" s="4"/>
      <c r="AV454" s="4"/>
      <c r="AW454" s="4"/>
      <c r="AX454" s="4"/>
      <c r="AY454" s="4"/>
      <c r="AZ454" s="4"/>
      <c r="BA454" s="4"/>
      <c r="BB454" s="4"/>
      <c r="BC454" s="4"/>
      <c r="BD454" s="4"/>
      <c r="BE454" s="4"/>
      <c r="BF454" s="4"/>
      <c r="BG454" s="4"/>
      <c r="BH454" s="4"/>
      <c r="BI454" s="4"/>
      <c r="BJ454" s="4"/>
      <c r="BK454" s="4"/>
      <c r="BL454" s="4"/>
    </row>
    <row r="455" spans="1:64" ht="15.95" hidden="1" customHeight="1">
      <c r="A455" s="1"/>
      <c r="B455" s="67" t="s">
        <v>238</v>
      </c>
      <c r="C455" s="252"/>
      <c r="D455" s="254">
        <v>1</v>
      </c>
      <c r="E455" s="255" t="s">
        <v>8</v>
      </c>
      <c r="F455" s="254">
        <v>1</v>
      </c>
      <c r="G455" s="254" t="s">
        <v>8</v>
      </c>
      <c r="H455" s="68">
        <v>11.75</v>
      </c>
      <c r="I455" s="254" t="s">
        <v>8</v>
      </c>
      <c r="J455" s="249">
        <v>10.25</v>
      </c>
      <c r="K455" s="254"/>
      <c r="L455" s="251"/>
      <c r="M455" s="3" t="s">
        <v>9</v>
      </c>
      <c r="N455" s="39">
        <f>ROUND(D455*F455*H455*J455,0)</f>
        <v>120</v>
      </c>
      <c r="O455" s="2"/>
      <c r="P455" s="256"/>
      <c r="R455" s="4"/>
      <c r="S455" s="252"/>
      <c r="T455" s="4"/>
      <c r="U455" s="4"/>
      <c r="V455" s="4"/>
      <c r="W455" s="4"/>
      <c r="X455" s="4"/>
      <c r="Y455" s="4"/>
      <c r="Z455" s="4"/>
      <c r="AA455" s="4"/>
      <c r="AB455" s="4"/>
      <c r="AC455" s="4"/>
      <c r="AD455" s="4"/>
      <c r="AE455" s="4"/>
      <c r="AF455" s="4"/>
      <c r="AG455" s="4"/>
      <c r="AH455" s="4"/>
      <c r="AI455" s="4"/>
      <c r="AJ455" s="4"/>
      <c r="AK455" s="4"/>
      <c r="AL455" s="4"/>
      <c r="AM455" s="4"/>
      <c r="AN455" s="4"/>
      <c r="AO455" s="4"/>
      <c r="AP455" s="4"/>
      <c r="AQ455" s="4"/>
      <c r="AR455" s="4"/>
      <c r="AS455" s="4"/>
      <c r="AT455" s="4"/>
      <c r="AU455" s="4"/>
      <c r="AV455" s="4"/>
      <c r="AW455" s="4"/>
      <c r="AX455" s="4"/>
      <c r="AY455" s="4"/>
      <c r="AZ455" s="4"/>
      <c r="BA455" s="4"/>
      <c r="BB455" s="4"/>
      <c r="BC455" s="4"/>
      <c r="BD455" s="4"/>
      <c r="BE455" s="4"/>
      <c r="BF455" s="4"/>
      <c r="BG455" s="4"/>
      <c r="BH455" s="4"/>
      <c r="BI455" s="4"/>
      <c r="BJ455" s="4"/>
      <c r="BK455" s="4"/>
      <c r="BL455" s="4"/>
    </row>
    <row r="456" spans="1:64" ht="15.95" hidden="1" customHeight="1">
      <c r="A456" s="1"/>
      <c r="B456" s="67" t="s">
        <v>22</v>
      </c>
      <c r="C456" s="135"/>
      <c r="D456" s="136">
        <v>1</v>
      </c>
      <c r="E456" s="38" t="s">
        <v>8</v>
      </c>
      <c r="F456" s="136">
        <v>1</v>
      </c>
      <c r="G456" s="136" t="s">
        <v>8</v>
      </c>
      <c r="H456" s="68">
        <v>76.75</v>
      </c>
      <c r="I456" s="136" t="s">
        <v>8</v>
      </c>
      <c r="J456" s="137">
        <v>8.25</v>
      </c>
      <c r="K456" s="136"/>
      <c r="L456" s="141"/>
      <c r="M456" s="3" t="s">
        <v>9</v>
      </c>
      <c r="N456" s="39">
        <f>ROUND(D456*F456*H456*J456,0)</f>
        <v>633</v>
      </c>
      <c r="O456" s="2"/>
      <c r="R456" s="4"/>
      <c r="S456" s="135"/>
      <c r="T456" s="4"/>
      <c r="U456" s="4"/>
      <c r="V456" s="4"/>
      <c r="W456" s="4"/>
      <c r="X456" s="4"/>
      <c r="Y456" s="4"/>
      <c r="Z456" s="4"/>
      <c r="AA456" s="4"/>
      <c r="AB456" s="4"/>
      <c r="AC456" s="4"/>
      <c r="AD456" s="4"/>
      <c r="AE456" s="4"/>
      <c r="AF456" s="4"/>
      <c r="AG456" s="4"/>
      <c r="AH456" s="4"/>
      <c r="AI456" s="4"/>
      <c r="AJ456" s="4"/>
      <c r="AK456" s="4"/>
      <c r="AL456" s="4"/>
      <c r="AM456" s="4"/>
      <c r="AN456" s="4"/>
      <c r="AO456" s="4"/>
      <c r="AP456" s="4"/>
      <c r="AQ456" s="4"/>
      <c r="AR456" s="4"/>
      <c r="AS456" s="4"/>
      <c r="AT456" s="4"/>
      <c r="AU456" s="4"/>
      <c r="AV456" s="4"/>
      <c r="AW456" s="4"/>
      <c r="AX456" s="4"/>
      <c r="AY456" s="4"/>
      <c r="AZ456" s="4"/>
      <c r="BA456" s="4"/>
      <c r="BB456" s="4"/>
      <c r="BC456" s="4"/>
      <c r="BD456" s="4"/>
      <c r="BE456" s="4"/>
      <c r="BF456" s="4"/>
      <c r="BG456" s="4"/>
      <c r="BH456" s="4"/>
      <c r="BI456" s="4"/>
      <c r="BJ456" s="4"/>
      <c r="BK456" s="4"/>
      <c r="BL456" s="4"/>
    </row>
    <row r="457" spans="1:64" ht="17.100000000000001" hidden="1" customHeight="1">
      <c r="A457" s="1"/>
      <c r="C457" s="38"/>
      <c r="D457" s="69"/>
      <c r="F457" s="136"/>
      <c r="G457" s="136"/>
      <c r="H457" s="68"/>
      <c r="I457" s="136"/>
      <c r="J457" s="137"/>
      <c r="K457" s="136"/>
      <c r="L457" s="12" t="s">
        <v>10</v>
      </c>
      <c r="M457" s="40"/>
      <c r="N457" s="5"/>
      <c r="O457" s="6"/>
      <c r="P457" s="201"/>
      <c r="S457" s="38"/>
    </row>
    <row r="458" spans="1:64" ht="21.75" hidden="1" customHeight="1">
      <c r="A458" s="1"/>
      <c r="B458" s="66"/>
      <c r="C458" s="439">
        <f>N457</f>
        <v>0</v>
      </c>
      <c r="D458" s="431"/>
      <c r="E458" s="439"/>
      <c r="F458" s="7" t="s">
        <v>41</v>
      </c>
      <c r="G458" s="8" t="s">
        <v>12</v>
      </c>
      <c r="H458" s="70">
        <v>378.13</v>
      </c>
      <c r="I458" s="129"/>
      <c r="J458" s="129"/>
      <c r="K458" s="129"/>
      <c r="L458" s="421" t="s">
        <v>42</v>
      </c>
      <c r="M458" s="421"/>
      <c r="N458" s="140"/>
      <c r="O458" s="9" t="s">
        <v>14</v>
      </c>
      <c r="P458" s="232">
        <f>ROUND(C458*H458/100,0)</f>
        <v>0</v>
      </c>
      <c r="S458" s="128"/>
    </row>
    <row r="459" spans="1:64" ht="15.95" hidden="1" customHeight="1">
      <c r="A459" s="1"/>
      <c r="B459" s="433" t="s">
        <v>179</v>
      </c>
      <c r="C459" s="433"/>
      <c r="D459" s="433"/>
      <c r="E459" s="433"/>
      <c r="F459" s="433"/>
      <c r="G459" s="433"/>
      <c r="H459" s="433"/>
      <c r="I459" s="433"/>
      <c r="J459" s="433"/>
      <c r="K459" s="433"/>
      <c r="L459" s="433"/>
      <c r="M459" s="433"/>
      <c r="N459" s="433"/>
      <c r="O459" s="433"/>
      <c r="S459" s="3"/>
    </row>
    <row r="460" spans="1:64" ht="17.100000000000001" hidden="1" customHeight="1">
      <c r="A460" s="1"/>
      <c r="B460" s="67" t="s">
        <v>180</v>
      </c>
      <c r="C460" s="135"/>
      <c r="D460" s="136">
        <v>2</v>
      </c>
      <c r="E460" s="38" t="s">
        <v>8</v>
      </c>
      <c r="F460" s="136">
        <v>4</v>
      </c>
      <c r="G460" s="136" t="s">
        <v>8</v>
      </c>
      <c r="H460" s="68">
        <v>17</v>
      </c>
      <c r="I460" s="136" t="s">
        <v>8</v>
      </c>
      <c r="J460" s="137">
        <v>9</v>
      </c>
      <c r="K460" s="136"/>
      <c r="L460" s="141"/>
      <c r="M460" s="3" t="s">
        <v>9</v>
      </c>
      <c r="N460" s="39">
        <f>ROUND(D460*F460*H460*J460,0)</f>
        <v>1224</v>
      </c>
      <c r="O460" s="2"/>
      <c r="R460" s="4"/>
      <c r="S460" s="135"/>
      <c r="T460" s="4"/>
      <c r="U460" s="4"/>
      <c r="V460" s="4"/>
      <c r="W460" s="4"/>
      <c r="X460" s="4"/>
      <c r="Y460" s="4"/>
      <c r="Z460" s="4"/>
      <c r="AA460" s="4"/>
      <c r="AB460" s="4"/>
      <c r="AC460" s="4"/>
      <c r="AD460" s="4"/>
      <c r="AE460" s="4"/>
      <c r="AF460" s="4"/>
      <c r="AG460" s="4"/>
      <c r="AH460" s="4"/>
      <c r="AI460" s="4"/>
      <c r="AJ460" s="4"/>
      <c r="AK460" s="4"/>
      <c r="AL460" s="4"/>
      <c r="AM460" s="4"/>
      <c r="AN460" s="4"/>
      <c r="AO460" s="4"/>
      <c r="AP460" s="4"/>
      <c r="AQ460" s="4"/>
      <c r="AR460" s="4"/>
      <c r="AS460" s="4"/>
      <c r="AT460" s="4"/>
      <c r="AU460" s="4"/>
      <c r="AV460" s="4"/>
      <c r="AW460" s="4"/>
      <c r="AX460" s="4"/>
      <c r="AY460" s="4"/>
      <c r="AZ460" s="4"/>
      <c r="BA460" s="4"/>
      <c r="BB460" s="4"/>
      <c r="BC460" s="4"/>
      <c r="BD460" s="4"/>
      <c r="BE460" s="4"/>
      <c r="BF460" s="4"/>
      <c r="BG460" s="4"/>
      <c r="BH460" s="4"/>
      <c r="BI460" s="4"/>
      <c r="BJ460" s="4"/>
      <c r="BK460" s="4"/>
      <c r="BL460" s="4"/>
    </row>
    <row r="461" spans="1:64" ht="17.100000000000001" hidden="1" customHeight="1">
      <c r="A461" s="1"/>
      <c r="B461" s="67" t="s">
        <v>181</v>
      </c>
      <c r="C461" s="135"/>
      <c r="D461" s="136">
        <v>4</v>
      </c>
      <c r="E461" s="38" t="s">
        <v>8</v>
      </c>
      <c r="F461" s="136">
        <v>14</v>
      </c>
      <c r="G461" s="136" t="s">
        <v>8</v>
      </c>
      <c r="H461" s="68">
        <v>19</v>
      </c>
      <c r="I461" s="136" t="s">
        <v>8</v>
      </c>
      <c r="J461" s="137">
        <v>1.24</v>
      </c>
      <c r="K461" s="136"/>
      <c r="L461" s="141"/>
      <c r="M461" s="3" t="s">
        <v>9</v>
      </c>
      <c r="N461" s="39">
        <f>ROUND(D461*F461*H461*J461,0)</f>
        <v>1319</v>
      </c>
      <c r="O461" s="2"/>
      <c r="R461" s="4"/>
      <c r="S461" s="135"/>
      <c r="T461" s="4"/>
      <c r="U461" s="4"/>
      <c r="V461" s="4"/>
      <c r="W461" s="4"/>
      <c r="X461" s="4"/>
      <c r="Y461" s="4"/>
      <c r="Z461" s="4"/>
      <c r="AA461" s="4"/>
      <c r="AB461" s="4"/>
      <c r="AC461" s="4"/>
      <c r="AD461" s="4"/>
      <c r="AE461" s="4"/>
      <c r="AF461" s="4"/>
      <c r="AG461" s="4"/>
      <c r="AH461" s="4"/>
      <c r="AI461" s="4"/>
      <c r="AJ461" s="4"/>
      <c r="AK461" s="4"/>
      <c r="AL461" s="4"/>
      <c r="AM461" s="4"/>
      <c r="AN461" s="4"/>
      <c r="AO461" s="4"/>
      <c r="AP461" s="4"/>
      <c r="AQ461" s="4"/>
      <c r="AR461" s="4"/>
      <c r="AS461" s="4"/>
      <c r="AT461" s="4"/>
      <c r="AU461" s="4"/>
      <c r="AV461" s="4"/>
      <c r="AW461" s="4"/>
      <c r="AX461" s="4"/>
      <c r="AY461" s="4"/>
      <c r="AZ461" s="4"/>
      <c r="BA461" s="4"/>
      <c r="BB461" s="4"/>
      <c r="BC461" s="4"/>
      <c r="BD461" s="4"/>
      <c r="BE461" s="4"/>
      <c r="BF461" s="4"/>
      <c r="BG461" s="4"/>
      <c r="BH461" s="4"/>
      <c r="BI461" s="4"/>
      <c r="BJ461" s="4"/>
      <c r="BK461" s="4"/>
      <c r="BL461" s="4"/>
    </row>
    <row r="462" spans="1:64" ht="17.100000000000001" hidden="1" customHeight="1">
      <c r="A462" s="1"/>
      <c r="B462" s="67" t="s">
        <v>182</v>
      </c>
      <c r="C462" s="135"/>
      <c r="D462" s="136">
        <v>1</v>
      </c>
      <c r="E462" s="38" t="s">
        <v>8</v>
      </c>
      <c r="F462" s="136">
        <v>65</v>
      </c>
      <c r="G462" s="136" t="s">
        <v>8</v>
      </c>
      <c r="H462" s="68">
        <v>7</v>
      </c>
      <c r="I462" s="136" t="s">
        <v>8</v>
      </c>
      <c r="J462" s="137">
        <v>1.24</v>
      </c>
      <c r="K462" s="136"/>
      <c r="L462" s="141"/>
      <c r="M462" s="3" t="s">
        <v>9</v>
      </c>
      <c r="N462" s="39">
        <f>ROUND(D462*F462*H462*J462,0)</f>
        <v>564</v>
      </c>
      <c r="O462" s="2"/>
      <c r="R462" s="4"/>
      <c r="S462" s="135"/>
      <c r="T462" s="4"/>
      <c r="U462" s="4"/>
      <c r="V462" s="4"/>
      <c r="W462" s="4"/>
      <c r="X462" s="4"/>
      <c r="Y462" s="4"/>
      <c r="Z462" s="4"/>
      <c r="AA462" s="4"/>
      <c r="AB462" s="4"/>
      <c r="AC462" s="4"/>
      <c r="AD462" s="4"/>
      <c r="AE462" s="4"/>
      <c r="AF462" s="4"/>
      <c r="AG462" s="4"/>
      <c r="AH462" s="4"/>
      <c r="AI462" s="4"/>
      <c r="AJ462" s="4"/>
      <c r="AK462" s="4"/>
      <c r="AL462" s="4"/>
      <c r="AM462" s="4"/>
      <c r="AN462" s="4"/>
      <c r="AO462" s="4"/>
      <c r="AP462" s="4"/>
      <c r="AQ462" s="4"/>
      <c r="AR462" s="4"/>
      <c r="AS462" s="4"/>
      <c r="AT462" s="4"/>
      <c r="AU462" s="4"/>
      <c r="AV462" s="4"/>
      <c r="AW462" s="4"/>
      <c r="AX462" s="4"/>
      <c r="AY462" s="4"/>
      <c r="AZ462" s="4"/>
      <c r="BA462" s="4"/>
      <c r="BB462" s="4"/>
      <c r="BC462" s="4"/>
      <c r="BD462" s="4"/>
      <c r="BE462" s="4"/>
      <c r="BF462" s="4"/>
      <c r="BG462" s="4"/>
      <c r="BH462" s="4"/>
      <c r="BI462" s="4"/>
      <c r="BJ462" s="4"/>
      <c r="BK462" s="4"/>
      <c r="BL462" s="4"/>
    </row>
    <row r="463" spans="1:64" ht="17.100000000000001" hidden="1" customHeight="1">
      <c r="A463" s="1"/>
      <c r="C463" s="38"/>
      <c r="D463" s="69"/>
      <c r="F463" s="136"/>
      <c r="G463" s="136"/>
      <c r="H463" s="68"/>
      <c r="I463" s="136"/>
      <c r="J463" s="137"/>
      <c r="K463" s="136"/>
      <c r="L463" s="12" t="s">
        <v>10</v>
      </c>
      <c r="M463" s="40"/>
      <c r="N463" s="5"/>
      <c r="O463" s="6"/>
      <c r="P463" s="201"/>
      <c r="S463" s="38"/>
    </row>
    <row r="464" spans="1:64" ht="15.95" hidden="1" customHeight="1">
      <c r="A464" s="1"/>
      <c r="C464" s="71"/>
      <c r="D464" s="467">
        <f>N463</f>
        <v>0</v>
      </c>
      <c r="E464" s="467"/>
      <c r="F464" s="467"/>
      <c r="G464" s="463" t="s">
        <v>115</v>
      </c>
      <c r="H464" s="464"/>
      <c r="I464" s="12" t="s">
        <v>9</v>
      </c>
      <c r="J464" s="451">
        <f>D464/112</f>
        <v>0</v>
      </c>
      <c r="K464" s="451"/>
      <c r="L464" s="40"/>
      <c r="M464" s="130"/>
      <c r="N464" s="42"/>
      <c r="O464" s="142"/>
      <c r="P464" s="80"/>
      <c r="Q464" s="45"/>
      <c r="S464" s="71"/>
    </row>
    <row r="465" spans="1:64" ht="21.75" hidden="1" customHeight="1">
      <c r="A465" s="1"/>
      <c r="B465" s="66"/>
      <c r="C465" s="444">
        <f>J464</f>
        <v>0</v>
      </c>
      <c r="D465" s="444"/>
      <c r="E465" s="444"/>
      <c r="F465" s="138" t="s">
        <v>61</v>
      </c>
      <c r="G465" s="8" t="s">
        <v>12</v>
      </c>
      <c r="H465" s="70">
        <v>126.04</v>
      </c>
      <c r="I465" s="129"/>
      <c r="J465" s="129"/>
      <c r="K465" s="129"/>
      <c r="L465" s="421" t="s">
        <v>62</v>
      </c>
      <c r="M465" s="421"/>
      <c r="N465" s="140"/>
      <c r="O465" s="9" t="s">
        <v>14</v>
      </c>
      <c r="P465" s="232">
        <f>ROUND(C465*H465,0)</f>
        <v>0</v>
      </c>
      <c r="S465" s="128"/>
    </row>
    <row r="466" spans="1:64" ht="26.25" hidden="1" customHeight="1">
      <c r="A466" s="77"/>
      <c r="B466" s="443" t="s">
        <v>80</v>
      </c>
      <c r="C466" s="443"/>
      <c r="D466" s="443"/>
      <c r="E466" s="443"/>
      <c r="F466" s="443"/>
      <c r="G466" s="443"/>
      <c r="H466" s="443"/>
      <c r="I466" s="443"/>
      <c r="J466" s="443"/>
      <c r="K466" s="443"/>
      <c r="L466" s="443"/>
      <c r="M466" s="443"/>
      <c r="N466" s="443"/>
      <c r="O466" s="443"/>
      <c r="S466" s="3"/>
    </row>
    <row r="467" spans="1:64" ht="15.95" hidden="1" customHeight="1">
      <c r="A467" s="1"/>
      <c r="B467" s="67" t="s">
        <v>235</v>
      </c>
      <c r="C467" s="208"/>
      <c r="D467" s="209">
        <v>1</v>
      </c>
      <c r="E467" s="211" t="s">
        <v>8</v>
      </c>
      <c r="F467" s="209">
        <v>1</v>
      </c>
      <c r="G467" s="209" t="s">
        <v>8</v>
      </c>
      <c r="H467" s="68">
        <v>22</v>
      </c>
      <c r="I467" s="209" t="s">
        <v>8</v>
      </c>
      <c r="J467" s="210">
        <v>7.5</v>
      </c>
      <c r="K467" s="209" t="s">
        <v>8</v>
      </c>
      <c r="L467" s="210">
        <v>0.38</v>
      </c>
      <c r="M467" s="3" t="s">
        <v>9</v>
      </c>
      <c r="N467" s="39">
        <f t="shared" ref="N467:N469" si="53">ROUND(D467*F467*H467*J467*L467,0)</f>
        <v>63</v>
      </c>
      <c r="O467" s="2"/>
      <c r="R467" s="4"/>
      <c r="S467" s="208"/>
      <c r="T467" s="4"/>
      <c r="U467" s="4"/>
      <c r="V467" s="4"/>
      <c r="W467" s="4"/>
      <c r="X467" s="4"/>
      <c r="Y467" s="4"/>
      <c r="Z467" s="4"/>
      <c r="AA467" s="4"/>
      <c r="AB467" s="4"/>
      <c r="AC467" s="4"/>
      <c r="AD467" s="4"/>
      <c r="AE467" s="4"/>
      <c r="AF467" s="4"/>
      <c r="AG467" s="4"/>
      <c r="AH467" s="4"/>
      <c r="AI467" s="4"/>
      <c r="AJ467" s="4"/>
      <c r="AK467" s="4"/>
      <c r="AL467" s="4"/>
      <c r="AM467" s="4"/>
      <c r="AN467" s="4"/>
      <c r="AO467" s="4"/>
      <c r="AP467" s="4"/>
      <c r="AQ467" s="4"/>
      <c r="AR467" s="4"/>
      <c r="AS467" s="4"/>
      <c r="AT467" s="4"/>
      <c r="AU467" s="4"/>
      <c r="AV467" s="4"/>
      <c r="AW467" s="4"/>
      <c r="AX467" s="4"/>
      <c r="AY467" s="4"/>
      <c r="AZ467" s="4"/>
      <c r="BA467" s="4"/>
      <c r="BB467" s="4"/>
      <c r="BC467" s="4"/>
      <c r="BD467" s="4"/>
      <c r="BE467" s="4"/>
      <c r="BF467" s="4"/>
      <c r="BG467" s="4"/>
      <c r="BH467" s="4"/>
      <c r="BI467" s="4"/>
      <c r="BJ467" s="4"/>
      <c r="BK467" s="4"/>
      <c r="BL467" s="4"/>
    </row>
    <row r="468" spans="1:64" ht="15.95" hidden="1" customHeight="1">
      <c r="A468" s="1"/>
      <c r="B468" s="67" t="s">
        <v>221</v>
      </c>
      <c r="C468" s="252"/>
      <c r="D468" s="254">
        <v>1</v>
      </c>
      <c r="E468" s="255" t="s">
        <v>8</v>
      </c>
      <c r="F468" s="254">
        <v>1</v>
      </c>
      <c r="G468" s="254" t="s">
        <v>8</v>
      </c>
      <c r="H468" s="68">
        <v>19</v>
      </c>
      <c r="I468" s="254" t="s">
        <v>8</v>
      </c>
      <c r="J468" s="249">
        <v>0.75</v>
      </c>
      <c r="K468" s="254" t="s">
        <v>8</v>
      </c>
      <c r="L468" s="249">
        <v>0.75</v>
      </c>
      <c r="M468" s="3" t="s">
        <v>9</v>
      </c>
      <c r="N468" s="39">
        <f t="shared" si="53"/>
        <v>11</v>
      </c>
      <c r="O468" s="2"/>
      <c r="P468" s="256"/>
      <c r="R468" s="4"/>
      <c r="S468" s="252"/>
      <c r="T468" s="4"/>
      <c r="U468" s="4"/>
      <c r="V468" s="4"/>
      <c r="W468" s="4"/>
      <c r="X468" s="4"/>
      <c r="Y468" s="4"/>
      <c r="Z468" s="4"/>
      <c r="AA468" s="4"/>
      <c r="AB468" s="4"/>
      <c r="AC468" s="4"/>
      <c r="AD468" s="4"/>
      <c r="AE468" s="4"/>
      <c r="AF468" s="4"/>
      <c r="AG468" s="4"/>
      <c r="AH468" s="4"/>
      <c r="AI468" s="4"/>
      <c r="AJ468" s="4"/>
      <c r="AK468" s="4"/>
      <c r="AL468" s="4"/>
      <c r="AM468" s="4"/>
      <c r="AN468" s="4"/>
      <c r="AO468" s="4"/>
      <c r="AP468" s="4"/>
      <c r="AQ468" s="4"/>
      <c r="AR468" s="4"/>
      <c r="AS468" s="4"/>
      <c r="AT468" s="4"/>
      <c r="AU468" s="4"/>
      <c r="AV468" s="4"/>
      <c r="AW468" s="4"/>
      <c r="AX468" s="4"/>
      <c r="AY468" s="4"/>
      <c r="AZ468" s="4"/>
      <c r="BA468" s="4"/>
      <c r="BB468" s="4"/>
      <c r="BC468" s="4"/>
      <c r="BD468" s="4"/>
      <c r="BE468" s="4"/>
      <c r="BF468" s="4"/>
      <c r="BG468" s="4"/>
      <c r="BH468" s="4"/>
      <c r="BI468" s="4"/>
      <c r="BJ468" s="4"/>
      <c r="BK468" s="4"/>
      <c r="BL468" s="4"/>
    </row>
    <row r="469" spans="1:64" ht="15.95" hidden="1" customHeight="1">
      <c r="A469" s="1"/>
      <c r="B469" s="67" t="s">
        <v>104</v>
      </c>
      <c r="C469" s="252"/>
      <c r="D469" s="254">
        <v>1</v>
      </c>
      <c r="E469" s="255" t="s">
        <v>8</v>
      </c>
      <c r="F469" s="254">
        <v>2</v>
      </c>
      <c r="G469" s="254" t="s">
        <v>8</v>
      </c>
      <c r="H469" s="68">
        <v>1.5</v>
      </c>
      <c r="I469" s="254" t="s">
        <v>8</v>
      </c>
      <c r="J469" s="249">
        <v>1.5</v>
      </c>
      <c r="K469" s="254" t="s">
        <v>8</v>
      </c>
      <c r="L469" s="249">
        <v>7</v>
      </c>
      <c r="M469" s="3" t="s">
        <v>9</v>
      </c>
      <c r="N469" s="39">
        <f t="shared" si="53"/>
        <v>32</v>
      </c>
      <c r="O469" s="2"/>
      <c r="P469" s="256"/>
      <c r="R469" s="4"/>
      <c r="S469" s="252"/>
      <c r="T469" s="4"/>
      <c r="U469" s="4"/>
      <c r="V469" s="4"/>
      <c r="W469" s="4"/>
      <c r="X469" s="4"/>
      <c r="Y469" s="4"/>
      <c r="Z469" s="4"/>
      <c r="AA469" s="4"/>
      <c r="AB469" s="4"/>
      <c r="AC469" s="4"/>
      <c r="AD469" s="4"/>
      <c r="AE469" s="4"/>
      <c r="AF469" s="4"/>
      <c r="AG469" s="4"/>
      <c r="AH469" s="4"/>
      <c r="AI469" s="4"/>
      <c r="AJ469" s="4"/>
      <c r="AK469" s="4"/>
      <c r="AL469" s="4"/>
      <c r="AM469" s="4"/>
      <c r="AN469" s="4"/>
      <c r="AO469" s="4"/>
      <c r="AP469" s="4"/>
      <c r="AQ469" s="4"/>
      <c r="AR469" s="4"/>
      <c r="AS469" s="4"/>
      <c r="AT469" s="4"/>
      <c r="AU469" s="4"/>
      <c r="AV469" s="4"/>
      <c r="AW469" s="4"/>
      <c r="AX469" s="4"/>
      <c r="AY469" s="4"/>
      <c r="AZ469" s="4"/>
      <c r="BA469" s="4"/>
      <c r="BB469" s="4"/>
      <c r="BC469" s="4"/>
      <c r="BD469" s="4"/>
      <c r="BE469" s="4"/>
      <c r="BF469" s="4"/>
      <c r="BG469" s="4"/>
      <c r="BH469" s="4"/>
      <c r="BI469" s="4"/>
      <c r="BJ469" s="4"/>
      <c r="BK469" s="4"/>
      <c r="BL469" s="4"/>
    </row>
    <row r="470" spans="1:64" ht="15.95" hidden="1" customHeight="1">
      <c r="A470" s="1"/>
      <c r="B470" s="67" t="s">
        <v>239</v>
      </c>
      <c r="C470" s="108"/>
      <c r="D470" s="109">
        <v>1</v>
      </c>
      <c r="E470" s="38" t="s">
        <v>8</v>
      </c>
      <c r="F470" s="109">
        <v>2</v>
      </c>
      <c r="G470" s="109" t="s">
        <v>8</v>
      </c>
      <c r="H470" s="68">
        <v>76.75</v>
      </c>
      <c r="I470" s="109" t="s">
        <v>8</v>
      </c>
      <c r="J470" s="110">
        <v>0.75</v>
      </c>
      <c r="K470" s="109" t="s">
        <v>8</v>
      </c>
      <c r="L470" s="110">
        <v>0.75</v>
      </c>
      <c r="M470" s="3" t="s">
        <v>9</v>
      </c>
      <c r="N470" s="39">
        <f t="shared" ref="N470" si="54">ROUND(D470*F470*H470*J470*L470,0)</f>
        <v>86</v>
      </c>
      <c r="O470" s="2"/>
      <c r="R470" s="4"/>
      <c r="S470" s="108"/>
      <c r="T470" s="4"/>
      <c r="U470" s="4"/>
      <c r="V470" s="4"/>
      <c r="W470" s="4"/>
      <c r="X470" s="4"/>
      <c r="Y470" s="4"/>
      <c r="Z470" s="4"/>
      <c r="AA470" s="4"/>
      <c r="AB470" s="4"/>
      <c r="AC470" s="4"/>
      <c r="AD470" s="4"/>
      <c r="AE470" s="4"/>
      <c r="AF470" s="4"/>
      <c r="AG470" s="4"/>
      <c r="AH470" s="4"/>
      <c r="AI470" s="4"/>
      <c r="AJ470" s="4"/>
      <c r="AK470" s="4"/>
      <c r="AL470" s="4"/>
      <c r="AM470" s="4"/>
      <c r="AN470" s="4"/>
      <c r="AO470" s="4"/>
      <c r="AP470" s="4"/>
      <c r="AQ470" s="4"/>
      <c r="AR470" s="4"/>
      <c r="AS470" s="4"/>
      <c r="AT470" s="4"/>
      <c r="AU470" s="4"/>
      <c r="AV470" s="4"/>
      <c r="AW470" s="4"/>
      <c r="AX470" s="4"/>
      <c r="AY470" s="4"/>
      <c r="AZ470" s="4"/>
      <c r="BA470" s="4"/>
      <c r="BB470" s="4"/>
      <c r="BC470" s="4"/>
      <c r="BD470" s="4"/>
      <c r="BE470" s="4"/>
      <c r="BF470" s="4"/>
      <c r="BG470" s="4"/>
      <c r="BH470" s="4"/>
      <c r="BI470" s="4"/>
      <c r="BJ470" s="4"/>
      <c r="BK470" s="4"/>
      <c r="BL470" s="4"/>
    </row>
    <row r="471" spans="1:64" ht="21" hidden="1" customHeight="1">
      <c r="A471" s="1"/>
      <c r="C471" s="38"/>
      <c r="D471" s="69"/>
      <c r="H471" s="68"/>
      <c r="I471" s="109"/>
      <c r="J471" s="110"/>
      <c r="K471" s="109"/>
      <c r="L471" s="12" t="s">
        <v>10</v>
      </c>
      <c r="M471" s="40"/>
      <c r="N471" s="5"/>
      <c r="O471" s="6"/>
      <c r="P471" s="201"/>
      <c r="S471" s="38"/>
    </row>
    <row r="472" spans="1:64" ht="21.75" hidden="1" customHeight="1">
      <c r="A472" s="1"/>
      <c r="B472" s="66"/>
      <c r="C472" s="439">
        <f>N471</f>
        <v>0</v>
      </c>
      <c r="D472" s="431"/>
      <c r="E472" s="439"/>
      <c r="F472" s="7" t="s">
        <v>11</v>
      </c>
      <c r="G472" s="8" t="s">
        <v>12</v>
      </c>
      <c r="H472" s="70">
        <v>5445</v>
      </c>
      <c r="I472" s="129"/>
      <c r="J472" s="129"/>
      <c r="K472" s="129"/>
      <c r="L472" s="421" t="s">
        <v>13</v>
      </c>
      <c r="M472" s="421"/>
      <c r="N472" s="140"/>
      <c r="O472" s="9" t="s">
        <v>14</v>
      </c>
      <c r="P472" s="232">
        <f>ROUND(C472*H472/100,0)</f>
        <v>0</v>
      </c>
      <c r="S472" s="96"/>
    </row>
    <row r="473" spans="1:64" ht="15.95" hidden="1" customHeight="1">
      <c r="A473" s="1"/>
      <c r="B473" s="433" t="s">
        <v>86</v>
      </c>
      <c r="C473" s="433"/>
      <c r="D473" s="433"/>
      <c r="E473" s="433"/>
      <c r="F473" s="433"/>
      <c r="G473" s="433"/>
      <c r="H473" s="433"/>
      <c r="I473" s="433"/>
      <c r="J473" s="433"/>
      <c r="K473" s="433"/>
      <c r="L473" s="433"/>
      <c r="M473" s="433"/>
      <c r="N473" s="433"/>
      <c r="O473" s="433"/>
      <c r="S473" s="3"/>
    </row>
    <row r="474" spans="1:64" ht="15.95" hidden="1" customHeight="1">
      <c r="A474" s="1"/>
      <c r="B474" s="3" t="s">
        <v>240</v>
      </c>
      <c r="C474" s="38"/>
      <c r="D474" s="136">
        <v>1</v>
      </c>
      <c r="E474" s="38" t="s">
        <v>8</v>
      </c>
      <c r="F474" s="136">
        <v>2</v>
      </c>
      <c r="G474" s="136" t="s">
        <v>8</v>
      </c>
      <c r="H474" s="90">
        <v>76.75</v>
      </c>
      <c r="I474" s="136" t="s">
        <v>8</v>
      </c>
      <c r="J474" s="141">
        <v>1.1299999999999999</v>
      </c>
      <c r="K474" s="136" t="s">
        <v>8</v>
      </c>
      <c r="L474" s="137">
        <v>12</v>
      </c>
      <c r="M474" s="3" t="s">
        <v>9</v>
      </c>
      <c r="N474" s="39">
        <f t="shared" ref="N474" si="55">ROUND(D474*F474*H474*J474*L474,0)</f>
        <v>2081</v>
      </c>
      <c r="O474" s="2"/>
      <c r="R474" s="4"/>
      <c r="S474" s="38"/>
      <c r="T474" s="4"/>
      <c r="U474" s="4"/>
      <c r="V474" s="4"/>
      <c r="W474" s="4"/>
      <c r="X474" s="4"/>
      <c r="Y474" s="4"/>
      <c r="Z474" s="4"/>
      <c r="AA474" s="4"/>
      <c r="AB474" s="4"/>
      <c r="AC474" s="4"/>
      <c r="AD474" s="4"/>
      <c r="AE474" s="4"/>
      <c r="AF474" s="4"/>
      <c r="AG474" s="4"/>
      <c r="AH474" s="4"/>
      <c r="AI474" s="4"/>
      <c r="AJ474" s="4"/>
      <c r="AK474" s="4"/>
      <c r="AL474" s="4"/>
      <c r="AM474" s="4"/>
      <c r="AN474" s="4"/>
      <c r="AO474" s="4"/>
      <c r="AP474" s="4"/>
      <c r="AQ474" s="4"/>
      <c r="AR474" s="4"/>
      <c r="AS474" s="4"/>
      <c r="AT474" s="4"/>
      <c r="AU474" s="4"/>
      <c r="AV474" s="4"/>
      <c r="AW474" s="4"/>
      <c r="AX474" s="4"/>
      <c r="AY474" s="4"/>
      <c r="AZ474" s="4"/>
      <c r="BA474" s="4"/>
      <c r="BB474" s="4"/>
      <c r="BC474" s="4"/>
      <c r="BD474" s="4"/>
      <c r="BE474" s="4"/>
      <c r="BF474" s="4"/>
      <c r="BG474" s="4"/>
      <c r="BH474" s="4"/>
      <c r="BI474" s="4"/>
      <c r="BJ474" s="4"/>
      <c r="BK474" s="4"/>
      <c r="BL474" s="4"/>
    </row>
    <row r="475" spans="1:64" ht="15.95" hidden="1" customHeight="1">
      <c r="A475" s="1"/>
      <c r="B475" s="3" t="s">
        <v>241</v>
      </c>
      <c r="C475" s="135"/>
      <c r="D475" s="136">
        <v>1</v>
      </c>
      <c r="E475" s="38" t="s">
        <v>8</v>
      </c>
      <c r="F475" s="136">
        <v>5</v>
      </c>
      <c r="G475" s="136" t="s">
        <v>8</v>
      </c>
      <c r="H475" s="90">
        <v>18</v>
      </c>
      <c r="I475" s="136" t="s">
        <v>8</v>
      </c>
      <c r="J475" s="141">
        <v>1.1299999999999999</v>
      </c>
      <c r="K475" s="136" t="s">
        <v>8</v>
      </c>
      <c r="L475" s="137">
        <v>12</v>
      </c>
      <c r="M475" s="3" t="s">
        <v>9</v>
      </c>
      <c r="N475" s="39">
        <f t="shared" ref="N475:N478" si="56">ROUND(D475*F475*H475*J475*L475,0)</f>
        <v>1220</v>
      </c>
      <c r="O475" s="2"/>
      <c r="S475" s="108"/>
    </row>
    <row r="476" spans="1:64" ht="15.95" hidden="1" customHeight="1">
      <c r="A476" s="1"/>
      <c r="B476" s="3" t="s">
        <v>242</v>
      </c>
      <c r="C476" s="135"/>
      <c r="D476" s="136">
        <v>1</v>
      </c>
      <c r="E476" s="38" t="s">
        <v>8</v>
      </c>
      <c r="F476" s="136">
        <v>2</v>
      </c>
      <c r="G476" s="136" t="s">
        <v>8</v>
      </c>
      <c r="H476" s="90">
        <v>11.75</v>
      </c>
      <c r="I476" s="136" t="s">
        <v>8</v>
      </c>
      <c r="J476" s="141">
        <v>1.1299999999999999</v>
      </c>
      <c r="K476" s="136" t="s">
        <v>8</v>
      </c>
      <c r="L476" s="137">
        <v>9.5</v>
      </c>
      <c r="M476" s="3" t="s">
        <v>9</v>
      </c>
      <c r="N476" s="39">
        <f t="shared" si="56"/>
        <v>252</v>
      </c>
      <c r="O476" s="2"/>
      <c r="S476" s="108"/>
    </row>
    <row r="477" spans="1:64" ht="15.95" hidden="1" customHeight="1">
      <c r="A477" s="1"/>
      <c r="B477" s="3" t="s">
        <v>243</v>
      </c>
      <c r="C477" s="211"/>
      <c r="D477" s="209">
        <v>1</v>
      </c>
      <c r="E477" s="211" t="s">
        <v>8</v>
      </c>
      <c r="F477" s="209">
        <v>2</v>
      </c>
      <c r="G477" s="209" t="s">
        <v>8</v>
      </c>
      <c r="H477" s="90">
        <v>8</v>
      </c>
      <c r="I477" s="209" t="s">
        <v>8</v>
      </c>
      <c r="J477" s="207">
        <v>1.1299999999999999</v>
      </c>
      <c r="K477" s="209" t="s">
        <v>8</v>
      </c>
      <c r="L477" s="210">
        <v>9.5</v>
      </c>
      <c r="M477" s="3" t="s">
        <v>9</v>
      </c>
      <c r="N477" s="39">
        <f t="shared" si="56"/>
        <v>172</v>
      </c>
      <c r="O477" s="2"/>
      <c r="R477" s="4"/>
      <c r="S477" s="211"/>
      <c r="T477" s="4"/>
      <c r="U477" s="4"/>
      <c r="V477" s="4"/>
      <c r="W477" s="4"/>
      <c r="X477" s="4"/>
      <c r="Y477" s="4"/>
      <c r="Z477" s="4"/>
      <c r="AA477" s="4"/>
      <c r="AB477" s="4"/>
      <c r="AC477" s="4"/>
      <c r="AD477" s="4"/>
      <c r="AE477" s="4"/>
      <c r="AF477" s="4"/>
      <c r="AG477" s="4"/>
      <c r="AH477" s="4"/>
      <c r="AI477" s="4"/>
      <c r="AJ477" s="4"/>
      <c r="AK477" s="4"/>
      <c r="AL477" s="4"/>
      <c r="AM477" s="4"/>
      <c r="AN477" s="4"/>
      <c r="AO477" s="4"/>
      <c r="AP477" s="4"/>
      <c r="AQ477" s="4"/>
      <c r="AR477" s="4"/>
      <c r="AS477" s="4"/>
      <c r="AT477" s="4"/>
      <c r="AU477" s="4"/>
      <c r="AV477" s="4"/>
      <c r="AW477" s="4"/>
      <c r="AX477" s="4"/>
      <c r="AY477" s="4"/>
      <c r="AZ477" s="4"/>
      <c r="BA477" s="4"/>
      <c r="BB477" s="4"/>
      <c r="BC477" s="4"/>
      <c r="BD477" s="4"/>
      <c r="BE477" s="4"/>
      <c r="BF477" s="4"/>
      <c r="BG477" s="4"/>
      <c r="BH477" s="4"/>
      <c r="BI477" s="4"/>
      <c r="BJ477" s="4"/>
      <c r="BK477" s="4"/>
      <c r="BL477" s="4"/>
    </row>
    <row r="478" spans="1:64" ht="15.95" hidden="1" customHeight="1">
      <c r="A478" s="1"/>
      <c r="B478" s="3" t="s">
        <v>245</v>
      </c>
      <c r="C478" s="252"/>
      <c r="D478" s="254">
        <v>1</v>
      </c>
      <c r="E478" s="255" t="s">
        <v>8</v>
      </c>
      <c r="F478" s="254">
        <v>1</v>
      </c>
      <c r="G478" s="254" t="s">
        <v>8</v>
      </c>
      <c r="H478" s="90">
        <v>76.75</v>
      </c>
      <c r="I478" s="254" t="s">
        <v>8</v>
      </c>
      <c r="J478" s="251">
        <v>1.1299999999999999</v>
      </c>
      <c r="K478" s="254" t="s">
        <v>8</v>
      </c>
      <c r="L478" s="249">
        <v>9.5</v>
      </c>
      <c r="M478" s="3" t="s">
        <v>9</v>
      </c>
      <c r="N478" s="39">
        <f t="shared" si="56"/>
        <v>824</v>
      </c>
      <c r="O478" s="2"/>
      <c r="P478" s="256"/>
      <c r="S478" s="252"/>
    </row>
    <row r="479" spans="1:64" ht="15.95" hidden="1" customHeight="1">
      <c r="A479" s="1"/>
      <c r="B479" s="3" t="s">
        <v>245</v>
      </c>
      <c r="C479" s="208"/>
      <c r="D479" s="209">
        <v>1</v>
      </c>
      <c r="E479" s="211" t="s">
        <v>8</v>
      </c>
      <c r="F479" s="209">
        <v>1</v>
      </c>
      <c r="G479" s="209" t="s">
        <v>8</v>
      </c>
      <c r="H479" s="90">
        <v>6</v>
      </c>
      <c r="I479" s="209" t="s">
        <v>8</v>
      </c>
      <c r="J479" s="207">
        <v>1.1299999999999999</v>
      </c>
      <c r="K479" s="209" t="s">
        <v>8</v>
      </c>
      <c r="L479" s="210">
        <v>9.5</v>
      </c>
      <c r="M479" s="3" t="s">
        <v>9</v>
      </c>
      <c r="N479" s="39">
        <f t="shared" ref="N479:N487" si="57">ROUND(D479*F479*H479*J479*L479,0)</f>
        <v>64</v>
      </c>
      <c r="O479" s="2"/>
      <c r="S479" s="208"/>
    </row>
    <row r="480" spans="1:64" ht="15.95" hidden="1" customHeight="1">
      <c r="A480" s="1"/>
      <c r="B480" s="3" t="s">
        <v>246</v>
      </c>
      <c r="C480" s="252"/>
      <c r="D480" s="254">
        <v>1</v>
      </c>
      <c r="E480" s="255" t="s">
        <v>8</v>
      </c>
      <c r="F480" s="254">
        <v>3</v>
      </c>
      <c r="G480" s="254" t="s">
        <v>8</v>
      </c>
      <c r="H480" s="90">
        <v>77.13</v>
      </c>
      <c r="I480" s="254" t="s">
        <v>8</v>
      </c>
      <c r="J480" s="251">
        <v>1.5</v>
      </c>
      <c r="K480" s="254" t="s">
        <v>8</v>
      </c>
      <c r="L480" s="249">
        <v>3</v>
      </c>
      <c r="M480" s="3" t="s">
        <v>9</v>
      </c>
      <c r="N480" s="39">
        <f t="shared" ref="N480:N486" si="58">ROUND(D480*F480*H480*J480*L480,0)</f>
        <v>1041</v>
      </c>
      <c r="O480" s="2"/>
      <c r="P480" s="256"/>
      <c r="S480" s="252"/>
    </row>
    <row r="481" spans="1:19" ht="15.95" hidden="1" customHeight="1">
      <c r="A481" s="1"/>
      <c r="B481" s="3" t="s">
        <v>247</v>
      </c>
      <c r="C481" s="252"/>
      <c r="D481" s="254">
        <v>1</v>
      </c>
      <c r="E481" s="255" t="s">
        <v>8</v>
      </c>
      <c r="F481" s="254">
        <v>5</v>
      </c>
      <c r="G481" s="254" t="s">
        <v>8</v>
      </c>
      <c r="H481" s="90">
        <v>17.63</v>
      </c>
      <c r="I481" s="254" t="s">
        <v>8</v>
      </c>
      <c r="J481" s="251">
        <v>1.5</v>
      </c>
      <c r="K481" s="254" t="s">
        <v>8</v>
      </c>
      <c r="L481" s="249">
        <v>3</v>
      </c>
      <c r="M481" s="3" t="s">
        <v>9</v>
      </c>
      <c r="N481" s="39">
        <f t="shared" si="58"/>
        <v>397</v>
      </c>
      <c r="O481" s="2"/>
      <c r="P481" s="256"/>
      <c r="S481" s="252"/>
    </row>
    <row r="482" spans="1:19" ht="15.95" hidden="1" customHeight="1">
      <c r="A482" s="1"/>
      <c r="B482" s="3" t="s">
        <v>242</v>
      </c>
      <c r="C482" s="252"/>
      <c r="D482" s="254">
        <v>1</v>
      </c>
      <c r="E482" s="255" t="s">
        <v>8</v>
      </c>
      <c r="F482" s="254">
        <v>2</v>
      </c>
      <c r="G482" s="254" t="s">
        <v>8</v>
      </c>
      <c r="H482" s="90">
        <v>10.63</v>
      </c>
      <c r="I482" s="254" t="s">
        <v>8</v>
      </c>
      <c r="J482" s="251">
        <v>1.5</v>
      </c>
      <c r="K482" s="254" t="s">
        <v>8</v>
      </c>
      <c r="L482" s="249">
        <v>3</v>
      </c>
      <c r="M482" s="3" t="s">
        <v>9</v>
      </c>
      <c r="N482" s="39">
        <f t="shared" si="58"/>
        <v>96</v>
      </c>
      <c r="O482" s="2"/>
      <c r="P482" s="256"/>
      <c r="S482" s="252"/>
    </row>
    <row r="483" spans="1:19" ht="15.95" hidden="1" customHeight="1">
      <c r="A483" s="1"/>
      <c r="B483" s="3" t="s">
        <v>248</v>
      </c>
      <c r="C483" s="252"/>
      <c r="D483" s="254">
        <v>1</v>
      </c>
      <c r="E483" s="255" t="s">
        <v>8</v>
      </c>
      <c r="F483" s="254">
        <v>2</v>
      </c>
      <c r="G483" s="254" t="s">
        <v>8</v>
      </c>
      <c r="H483" s="90">
        <v>7.63</v>
      </c>
      <c r="I483" s="254" t="s">
        <v>8</v>
      </c>
      <c r="J483" s="251">
        <v>1.5</v>
      </c>
      <c r="K483" s="254" t="s">
        <v>8</v>
      </c>
      <c r="L483" s="249">
        <v>3</v>
      </c>
      <c r="M483" s="3" t="s">
        <v>9</v>
      </c>
      <c r="N483" s="39">
        <f t="shared" si="58"/>
        <v>69</v>
      </c>
      <c r="O483" s="2"/>
      <c r="P483" s="256"/>
      <c r="S483" s="252"/>
    </row>
    <row r="484" spans="1:19" ht="15.95" hidden="1" customHeight="1">
      <c r="A484" s="1"/>
      <c r="B484" s="3" t="s">
        <v>244</v>
      </c>
      <c r="C484" s="252"/>
      <c r="D484" s="254">
        <v>1</v>
      </c>
      <c r="E484" s="255" t="s">
        <v>8</v>
      </c>
      <c r="F484" s="254">
        <v>1</v>
      </c>
      <c r="G484" s="254" t="s">
        <v>8</v>
      </c>
      <c r="H484" s="90">
        <v>5.63</v>
      </c>
      <c r="I484" s="254" t="s">
        <v>8</v>
      </c>
      <c r="J484" s="251">
        <v>1.5</v>
      </c>
      <c r="K484" s="254" t="s">
        <v>8</v>
      </c>
      <c r="L484" s="249">
        <v>3</v>
      </c>
      <c r="M484" s="3" t="s">
        <v>9</v>
      </c>
      <c r="N484" s="39">
        <f t="shared" si="58"/>
        <v>25</v>
      </c>
      <c r="O484" s="2"/>
      <c r="P484" s="256"/>
      <c r="S484" s="252"/>
    </row>
    <row r="485" spans="1:19" ht="15.95" hidden="1" customHeight="1">
      <c r="A485" s="1"/>
      <c r="B485" s="3" t="s">
        <v>233</v>
      </c>
      <c r="C485" s="252"/>
      <c r="D485" s="254">
        <v>1</v>
      </c>
      <c r="E485" s="255" t="s">
        <v>8</v>
      </c>
      <c r="F485" s="254">
        <v>2</v>
      </c>
      <c r="G485" s="254" t="s">
        <v>8</v>
      </c>
      <c r="H485" s="90">
        <v>18</v>
      </c>
      <c r="I485" s="254" t="s">
        <v>8</v>
      </c>
      <c r="J485" s="251">
        <v>0.75</v>
      </c>
      <c r="K485" s="254" t="s">
        <v>8</v>
      </c>
      <c r="L485" s="249">
        <v>8</v>
      </c>
      <c r="M485" s="3" t="s">
        <v>9</v>
      </c>
      <c r="N485" s="39">
        <f t="shared" si="58"/>
        <v>216</v>
      </c>
      <c r="O485" s="2"/>
      <c r="P485" s="256"/>
      <c r="S485" s="252"/>
    </row>
    <row r="486" spans="1:19" ht="15.95" hidden="1" customHeight="1">
      <c r="A486" s="1"/>
      <c r="B486" s="3" t="s">
        <v>234</v>
      </c>
      <c r="C486" s="252"/>
      <c r="D486" s="254">
        <v>1</v>
      </c>
      <c r="E486" s="255" t="s">
        <v>8</v>
      </c>
      <c r="F486" s="254">
        <v>4</v>
      </c>
      <c r="G486" s="254" t="s">
        <v>8</v>
      </c>
      <c r="H486" s="90">
        <v>4</v>
      </c>
      <c r="I486" s="254" t="s">
        <v>8</v>
      </c>
      <c r="J486" s="251">
        <v>0.75</v>
      </c>
      <c r="K486" s="254" t="s">
        <v>8</v>
      </c>
      <c r="L486" s="249">
        <v>8</v>
      </c>
      <c r="M486" s="3" t="s">
        <v>9</v>
      </c>
      <c r="N486" s="39">
        <f t="shared" si="58"/>
        <v>96</v>
      </c>
      <c r="O486" s="2"/>
      <c r="P486" s="256"/>
      <c r="S486" s="252"/>
    </row>
    <row r="487" spans="1:19" ht="15.95" hidden="1" customHeight="1">
      <c r="A487" s="1"/>
      <c r="B487" s="3" t="s">
        <v>68</v>
      </c>
      <c r="C487" s="208"/>
      <c r="D487" s="209">
        <v>1</v>
      </c>
      <c r="E487" s="211" t="s">
        <v>8</v>
      </c>
      <c r="F487" s="209">
        <v>1</v>
      </c>
      <c r="G487" s="209" t="s">
        <v>8</v>
      </c>
      <c r="H487" s="90">
        <v>152</v>
      </c>
      <c r="I487" s="209" t="s">
        <v>8</v>
      </c>
      <c r="J487" s="251">
        <v>0.38</v>
      </c>
      <c r="K487" s="209" t="s">
        <v>8</v>
      </c>
      <c r="L487" s="210">
        <v>6</v>
      </c>
      <c r="M487" s="3" t="s">
        <v>9</v>
      </c>
      <c r="N487" s="39">
        <f t="shared" si="57"/>
        <v>347</v>
      </c>
      <c r="O487" s="2"/>
      <c r="S487" s="208"/>
    </row>
    <row r="488" spans="1:19" ht="16.5" hidden="1" customHeight="1">
      <c r="A488" s="1"/>
      <c r="C488" s="38"/>
      <c r="D488" s="69"/>
      <c r="F488" s="136"/>
      <c r="G488" s="136"/>
      <c r="H488" s="68"/>
      <c r="I488" s="136"/>
      <c r="J488" s="137"/>
      <c r="K488" s="136"/>
      <c r="L488" s="12" t="s">
        <v>10</v>
      </c>
      <c r="M488" s="40"/>
      <c r="N488" s="5"/>
      <c r="O488" s="6"/>
      <c r="P488" s="201"/>
      <c r="S488" s="38"/>
    </row>
    <row r="489" spans="1:19" ht="15.95" hidden="1" customHeight="1">
      <c r="A489" s="1"/>
      <c r="B489" s="71" t="s">
        <v>29</v>
      </c>
      <c r="C489" s="38"/>
      <c r="D489" s="136"/>
      <c r="E489" s="142"/>
      <c r="F489" s="136"/>
      <c r="G489" s="130"/>
      <c r="H489" s="68"/>
      <c r="I489" s="129"/>
      <c r="J489" s="137"/>
      <c r="K489" s="130"/>
      <c r="L489" s="137"/>
      <c r="M489" s="45"/>
      <c r="N489" s="45"/>
      <c r="O489" s="142"/>
      <c r="Q489" s="45"/>
      <c r="S489" s="38"/>
    </row>
    <row r="490" spans="1:19" ht="15.95" hidden="1" customHeight="1">
      <c r="A490" s="1"/>
      <c r="B490" s="3" t="s">
        <v>229</v>
      </c>
      <c r="C490" s="38"/>
      <c r="D490" s="136">
        <v>1</v>
      </c>
      <c r="E490" s="38" t="s">
        <v>8</v>
      </c>
      <c r="F490" s="136">
        <v>5</v>
      </c>
      <c r="G490" s="136" t="s">
        <v>8</v>
      </c>
      <c r="H490" s="90">
        <v>4</v>
      </c>
      <c r="I490" s="136" t="s">
        <v>8</v>
      </c>
      <c r="J490" s="141">
        <v>1.1299999999999999</v>
      </c>
      <c r="K490" s="136" t="s">
        <v>8</v>
      </c>
      <c r="L490" s="141">
        <v>7</v>
      </c>
      <c r="M490" s="3" t="s">
        <v>9</v>
      </c>
      <c r="N490" s="39">
        <f t="shared" ref="N490:N492" si="59">ROUND(D490*F490*H490*J490*L490,0)</f>
        <v>158</v>
      </c>
      <c r="O490" s="6"/>
      <c r="P490" s="202"/>
      <c r="S490" s="38"/>
    </row>
    <row r="491" spans="1:19" ht="15.95" hidden="1" customHeight="1">
      <c r="A491" s="1"/>
      <c r="B491" s="3" t="s">
        <v>198</v>
      </c>
      <c r="C491" s="255"/>
      <c r="D491" s="254">
        <v>1</v>
      </c>
      <c r="E491" s="255" t="s">
        <v>8</v>
      </c>
      <c r="F491" s="254">
        <v>5</v>
      </c>
      <c r="G491" s="254" t="s">
        <v>8</v>
      </c>
      <c r="H491" s="90">
        <v>4</v>
      </c>
      <c r="I491" s="254" t="s">
        <v>8</v>
      </c>
      <c r="J491" s="251">
        <v>1.1299999999999999</v>
      </c>
      <c r="K491" s="254" t="s">
        <v>8</v>
      </c>
      <c r="L491" s="251">
        <v>4</v>
      </c>
      <c r="M491" s="3" t="s">
        <v>9</v>
      </c>
      <c r="N491" s="39">
        <f t="shared" ref="N491" si="60">ROUND(D491*F491*H491*J491*L491,0)</f>
        <v>90</v>
      </c>
      <c r="O491" s="6"/>
      <c r="P491" s="202"/>
      <c r="S491" s="255"/>
    </row>
    <row r="492" spans="1:19" ht="15.95" hidden="1" customHeight="1">
      <c r="A492" s="1"/>
      <c r="B492" s="3" t="s">
        <v>198</v>
      </c>
      <c r="C492" s="38"/>
      <c r="D492" s="136">
        <v>1</v>
      </c>
      <c r="E492" s="38" t="s">
        <v>8</v>
      </c>
      <c r="F492" s="136">
        <v>8</v>
      </c>
      <c r="G492" s="136" t="s">
        <v>8</v>
      </c>
      <c r="H492" s="90">
        <v>4</v>
      </c>
      <c r="I492" s="136" t="s">
        <v>8</v>
      </c>
      <c r="J492" s="207">
        <v>1.1299999999999999</v>
      </c>
      <c r="K492" s="136" t="s">
        <v>8</v>
      </c>
      <c r="L492" s="141">
        <v>2</v>
      </c>
      <c r="M492" s="3" t="s">
        <v>9</v>
      </c>
      <c r="N492" s="39">
        <f t="shared" si="59"/>
        <v>72</v>
      </c>
      <c r="O492" s="6"/>
      <c r="P492" s="202"/>
      <c r="S492" s="38"/>
    </row>
    <row r="493" spans="1:19" ht="15.95" hidden="1" customHeight="1">
      <c r="A493" s="1"/>
      <c r="B493" s="3" t="s">
        <v>202</v>
      </c>
      <c r="C493" s="38"/>
      <c r="D493" s="136">
        <v>1</v>
      </c>
      <c r="E493" s="38" t="s">
        <v>8</v>
      </c>
      <c r="F493" s="136">
        <v>9</v>
      </c>
      <c r="G493" s="136" t="s">
        <v>8</v>
      </c>
      <c r="H493" s="90">
        <v>6</v>
      </c>
      <c r="I493" s="136" t="s">
        <v>8</v>
      </c>
      <c r="J493" s="141">
        <v>1.1299999999999999</v>
      </c>
      <c r="K493" s="136" t="s">
        <v>8</v>
      </c>
      <c r="L493" s="141">
        <v>7</v>
      </c>
      <c r="M493" s="3" t="s">
        <v>9</v>
      </c>
      <c r="N493" s="39">
        <f t="shared" ref="N493" si="61">ROUND(D493*F493*H493*J493*L493,0)</f>
        <v>427</v>
      </c>
      <c r="O493" s="6"/>
      <c r="P493" s="202"/>
      <c r="S493" s="38"/>
    </row>
    <row r="494" spans="1:19" ht="15.95" hidden="1" customHeight="1">
      <c r="A494" s="1"/>
      <c r="B494" s="136"/>
      <c r="C494" s="3"/>
      <c r="D494" s="136"/>
      <c r="E494" s="142"/>
      <c r="F494" s="136"/>
      <c r="G494" s="130"/>
      <c r="H494" s="68"/>
      <c r="I494" s="129"/>
      <c r="J494" s="137"/>
      <c r="K494" s="130"/>
      <c r="L494" s="12" t="s">
        <v>10</v>
      </c>
      <c r="M494" s="3" t="s">
        <v>9</v>
      </c>
      <c r="N494" s="5"/>
      <c r="O494" s="142"/>
      <c r="P494" s="80"/>
      <c r="Q494" s="45"/>
      <c r="S494" s="3"/>
    </row>
    <row r="495" spans="1:19" ht="15.95" hidden="1" customHeight="1">
      <c r="A495" s="1"/>
      <c r="B495" s="71" t="s">
        <v>37</v>
      </c>
      <c r="C495" s="38"/>
      <c r="D495" s="136"/>
      <c r="E495" s="142"/>
      <c r="F495" s="136"/>
      <c r="G495" s="130"/>
      <c r="H495" s="68"/>
      <c r="I495" s="129"/>
      <c r="J495" s="137"/>
      <c r="K495" s="129"/>
      <c r="L495" s="130"/>
      <c r="M495" s="130"/>
      <c r="N495" s="45"/>
      <c r="O495" s="41"/>
      <c r="P495" s="80"/>
      <c r="Q495" s="45"/>
      <c r="S495" s="38"/>
    </row>
    <row r="496" spans="1:19" ht="15.95" hidden="1" customHeight="1">
      <c r="A496" s="1"/>
      <c r="C496" s="71"/>
      <c r="D496" s="437">
        <f>N488</f>
        <v>0</v>
      </c>
      <c r="E496" s="437"/>
      <c r="F496" s="437"/>
      <c r="G496" s="130" t="s">
        <v>38</v>
      </c>
      <c r="H496" s="91">
        <f>N494</f>
        <v>0</v>
      </c>
      <c r="I496" s="12" t="s">
        <v>9</v>
      </c>
      <c r="J496" s="438">
        <f>D496-H496</f>
        <v>0</v>
      </c>
      <c r="K496" s="438"/>
      <c r="L496" s="40"/>
      <c r="M496" s="130"/>
      <c r="N496" s="42"/>
      <c r="O496" s="142"/>
      <c r="P496" s="80"/>
      <c r="Q496" s="45"/>
      <c r="S496" s="71"/>
    </row>
    <row r="497" spans="1:19" ht="21.75" hidden="1" customHeight="1">
      <c r="A497" s="1"/>
      <c r="B497" s="66"/>
      <c r="C497" s="439">
        <f>J496</f>
        <v>0</v>
      </c>
      <c r="D497" s="431"/>
      <c r="E497" s="439"/>
      <c r="F497" s="7" t="s">
        <v>11</v>
      </c>
      <c r="G497" s="8" t="s">
        <v>12</v>
      </c>
      <c r="H497" s="70">
        <v>1285.6300000000001</v>
      </c>
      <c r="I497" s="129"/>
      <c r="J497" s="129"/>
      <c r="K497" s="129"/>
      <c r="L497" s="421" t="s">
        <v>13</v>
      </c>
      <c r="M497" s="421"/>
      <c r="N497" s="140"/>
      <c r="O497" s="9" t="s">
        <v>14</v>
      </c>
      <c r="P497" s="232">
        <f>ROUND(C497*H497/100,0)</f>
        <v>0</v>
      </c>
      <c r="S497" s="96"/>
    </row>
    <row r="498" spans="1:19" s="17" customFormat="1" ht="15.95" hidden="1" customHeight="1">
      <c r="A498" s="86"/>
      <c r="B498" s="461" t="s">
        <v>151</v>
      </c>
      <c r="C498" s="461"/>
      <c r="D498" s="461"/>
      <c r="E498" s="461"/>
      <c r="F498" s="461"/>
      <c r="G498" s="461"/>
      <c r="H498" s="461"/>
      <c r="I498" s="461"/>
      <c r="J498" s="461"/>
      <c r="K498" s="461"/>
      <c r="L498" s="461"/>
      <c r="M498" s="461"/>
      <c r="N498" s="461"/>
      <c r="O498" s="106"/>
      <c r="P498" s="233"/>
    </row>
    <row r="499" spans="1:19" s="17" customFormat="1" ht="15.95" hidden="1" customHeight="1">
      <c r="A499" s="15"/>
      <c r="B499" s="17" t="s">
        <v>249</v>
      </c>
      <c r="C499" s="95"/>
      <c r="D499" s="99">
        <v>4</v>
      </c>
      <c r="E499" s="48" t="s">
        <v>8</v>
      </c>
      <c r="F499" s="99">
        <v>4</v>
      </c>
      <c r="G499" s="99" t="s">
        <v>8</v>
      </c>
      <c r="H499" s="27">
        <v>18</v>
      </c>
      <c r="I499" s="99" t="s">
        <v>8</v>
      </c>
      <c r="J499" s="105">
        <v>14</v>
      </c>
      <c r="K499" s="99"/>
      <c r="L499" s="105"/>
      <c r="M499" s="17" t="s">
        <v>9</v>
      </c>
      <c r="N499" s="30">
        <f>ROUND(D499*F499*H499*J499,0)</f>
        <v>4032</v>
      </c>
      <c r="O499" s="16"/>
      <c r="P499" s="233"/>
      <c r="S499" s="95"/>
    </row>
    <row r="500" spans="1:19" s="17" customFormat="1" ht="15.95" hidden="1" customHeight="1">
      <c r="A500" s="15"/>
      <c r="B500" s="17" t="s">
        <v>250</v>
      </c>
      <c r="C500" s="268"/>
      <c r="D500" s="260">
        <v>1</v>
      </c>
      <c r="E500" s="48" t="s">
        <v>8</v>
      </c>
      <c r="F500" s="260">
        <v>2</v>
      </c>
      <c r="G500" s="260" t="s">
        <v>8</v>
      </c>
      <c r="H500" s="27">
        <v>13</v>
      </c>
      <c r="I500" s="260" t="s">
        <v>8</v>
      </c>
      <c r="J500" s="261">
        <v>12</v>
      </c>
      <c r="K500" s="260"/>
      <c r="L500" s="261"/>
      <c r="M500" s="17" t="s">
        <v>9</v>
      </c>
      <c r="N500" s="30">
        <f>ROUND(D500*F500*H500*J500,0)</f>
        <v>312</v>
      </c>
      <c r="O500" s="16"/>
      <c r="P500" s="257"/>
      <c r="S500" s="268"/>
    </row>
    <row r="501" spans="1:19" s="17" customFormat="1" ht="15.95" hidden="1" customHeight="1" thickBot="1">
      <c r="A501" s="15"/>
      <c r="B501" s="17" t="s">
        <v>199</v>
      </c>
      <c r="C501" s="95"/>
      <c r="D501" s="99">
        <v>1</v>
      </c>
      <c r="E501" s="48" t="s">
        <v>8</v>
      </c>
      <c r="F501" s="99">
        <v>18</v>
      </c>
      <c r="G501" s="99" t="s">
        <v>8</v>
      </c>
      <c r="H501" s="27">
        <v>8</v>
      </c>
      <c r="I501" s="99" t="s">
        <v>8</v>
      </c>
      <c r="J501" s="105">
        <v>10</v>
      </c>
      <c r="K501" s="99"/>
      <c r="L501" s="105"/>
      <c r="M501" s="17" t="s">
        <v>9</v>
      </c>
      <c r="N501" s="30">
        <f>ROUND(D501*F501*H501*J501,0)</f>
        <v>1440</v>
      </c>
      <c r="O501" s="16"/>
      <c r="P501" s="233"/>
      <c r="S501" s="95"/>
    </row>
    <row r="502" spans="1:19" s="17" customFormat="1" ht="15.95" hidden="1" customHeight="1" thickBot="1">
      <c r="A502" s="93"/>
      <c r="C502" s="107">
        <f>N502</f>
        <v>0</v>
      </c>
      <c r="D502" s="17" t="s">
        <v>115</v>
      </c>
      <c r="E502" s="49"/>
      <c r="F502" s="466">
        <f>C502/112</f>
        <v>0</v>
      </c>
      <c r="G502" s="466"/>
      <c r="H502" s="27"/>
      <c r="I502" s="94"/>
      <c r="J502" s="24"/>
      <c r="K502" s="94"/>
      <c r="L502" s="24" t="s">
        <v>10</v>
      </c>
      <c r="M502" s="93"/>
      <c r="N502" s="26"/>
      <c r="O502" s="19"/>
      <c r="P502" s="233"/>
      <c r="S502" s="107"/>
    </row>
    <row r="503" spans="1:19" s="17" customFormat="1" ht="15.95" hidden="1" customHeight="1">
      <c r="A503" s="15"/>
      <c r="B503" s="52"/>
      <c r="C503" s="157">
        <f>F502</f>
        <v>0</v>
      </c>
      <c r="D503" s="99" t="s">
        <v>152</v>
      </c>
      <c r="E503" s="104"/>
      <c r="F503" s="99"/>
      <c r="G503" s="52" t="s">
        <v>12</v>
      </c>
      <c r="H503" s="94">
        <v>3850</v>
      </c>
      <c r="I503" s="94"/>
      <c r="J503" s="105"/>
      <c r="K503" s="94"/>
      <c r="L503" s="93" t="s">
        <v>62</v>
      </c>
      <c r="M503" s="93"/>
      <c r="N503" s="52"/>
      <c r="O503" s="103" t="s">
        <v>14</v>
      </c>
      <c r="P503" s="233">
        <f>(C503*H503)</f>
        <v>0</v>
      </c>
      <c r="S503" s="104"/>
    </row>
    <row r="504" spans="1:19" s="17" customFormat="1" ht="15.95" hidden="1" customHeight="1">
      <c r="A504" s="15"/>
      <c r="B504" s="462" t="s">
        <v>153</v>
      </c>
      <c r="C504" s="462"/>
      <c r="D504" s="462"/>
      <c r="E504" s="462"/>
      <c r="F504" s="462"/>
      <c r="G504" s="462"/>
      <c r="H504" s="462"/>
      <c r="I504" s="462"/>
      <c r="J504" s="462"/>
      <c r="K504" s="462"/>
      <c r="L504" s="462"/>
      <c r="M504" s="462"/>
      <c r="N504" s="462"/>
      <c r="O504" s="106"/>
      <c r="P504" s="233"/>
    </row>
    <row r="505" spans="1:19" s="17" customFormat="1" ht="15.95" hidden="1" customHeight="1">
      <c r="A505" s="15"/>
      <c r="B505" s="17" t="s">
        <v>251</v>
      </c>
      <c r="C505" s="268"/>
      <c r="D505" s="260">
        <v>4</v>
      </c>
      <c r="E505" s="48" t="s">
        <v>8</v>
      </c>
      <c r="F505" s="260">
        <v>15</v>
      </c>
      <c r="G505" s="260" t="s">
        <v>8</v>
      </c>
      <c r="H505" s="27">
        <v>21</v>
      </c>
      <c r="I505" s="260" t="s">
        <v>8</v>
      </c>
      <c r="J505" s="261">
        <v>2.2400000000000002</v>
      </c>
      <c r="K505" s="260"/>
      <c r="L505" s="261"/>
      <c r="M505" s="17" t="s">
        <v>9</v>
      </c>
      <c r="N505" s="30">
        <f>ROUND(D505*F505*H505*J505,0)</f>
        <v>2822</v>
      </c>
      <c r="O505" s="16"/>
      <c r="P505" s="257"/>
      <c r="S505" s="268"/>
    </row>
    <row r="506" spans="1:19" s="17" customFormat="1" ht="15.95" hidden="1" customHeight="1">
      <c r="A506" s="15"/>
      <c r="B506" s="17" t="s">
        <v>252</v>
      </c>
      <c r="C506" s="155"/>
      <c r="D506" s="152">
        <v>1</v>
      </c>
      <c r="E506" s="48" t="s">
        <v>8</v>
      </c>
      <c r="F506" s="152">
        <v>15</v>
      </c>
      <c r="G506" s="152" t="s">
        <v>8</v>
      </c>
      <c r="H506" s="27">
        <v>21</v>
      </c>
      <c r="I506" s="152" t="s">
        <v>8</v>
      </c>
      <c r="J506" s="153">
        <v>2.2400000000000002</v>
      </c>
      <c r="K506" s="152"/>
      <c r="L506" s="153"/>
      <c r="M506" s="17" t="s">
        <v>9</v>
      </c>
      <c r="N506" s="30">
        <f>ROUND(D506*F506*H506*J506,0)</f>
        <v>706</v>
      </c>
      <c r="O506" s="16"/>
      <c r="P506" s="233"/>
      <c r="S506" s="155"/>
    </row>
    <row r="507" spans="1:19" s="17" customFormat="1" ht="15.95" hidden="1" customHeight="1" thickBot="1">
      <c r="A507" s="15"/>
      <c r="B507" s="17" t="s">
        <v>230</v>
      </c>
      <c r="C507" s="95"/>
      <c r="D507" s="99">
        <v>1</v>
      </c>
      <c r="E507" s="48" t="s">
        <v>8</v>
      </c>
      <c r="F507" s="99">
        <v>5</v>
      </c>
      <c r="G507" s="99" t="s">
        <v>8</v>
      </c>
      <c r="H507" s="27">
        <v>82</v>
      </c>
      <c r="I507" s="99" t="s">
        <v>8</v>
      </c>
      <c r="J507" s="105">
        <v>2.2400000000000002</v>
      </c>
      <c r="K507" s="99"/>
      <c r="L507" s="105"/>
      <c r="M507" s="17" t="s">
        <v>9</v>
      </c>
      <c r="N507" s="30">
        <f>ROUND(D507*F507*H507*J507,0)</f>
        <v>918</v>
      </c>
      <c r="O507" s="16"/>
      <c r="P507" s="233"/>
      <c r="S507" s="95"/>
    </row>
    <row r="508" spans="1:19" s="17" customFormat="1" ht="15.95" hidden="1" customHeight="1" thickBot="1">
      <c r="A508" s="93"/>
      <c r="C508" s="107">
        <f>N508</f>
        <v>0</v>
      </c>
      <c r="D508" s="17" t="s">
        <v>115</v>
      </c>
      <c r="E508" s="49"/>
      <c r="F508" s="465">
        <f>C508/112</f>
        <v>0</v>
      </c>
      <c r="G508" s="465"/>
      <c r="H508" s="27"/>
      <c r="I508" s="94"/>
      <c r="J508" s="24"/>
      <c r="K508" s="94"/>
      <c r="L508" s="24" t="s">
        <v>10</v>
      </c>
      <c r="M508" s="93"/>
      <c r="N508" s="26"/>
      <c r="O508" s="19"/>
      <c r="P508" s="233"/>
      <c r="S508" s="107"/>
    </row>
    <row r="509" spans="1:19" s="17" customFormat="1" ht="15.95" hidden="1" customHeight="1">
      <c r="A509" s="15"/>
      <c r="B509" s="52"/>
      <c r="C509" s="59">
        <f>F508</f>
        <v>0</v>
      </c>
      <c r="D509" s="99" t="s">
        <v>152</v>
      </c>
      <c r="E509" s="104"/>
      <c r="F509" s="99"/>
      <c r="G509" s="52" t="s">
        <v>12</v>
      </c>
      <c r="H509" s="94">
        <v>3570</v>
      </c>
      <c r="I509" s="94"/>
      <c r="J509" s="105"/>
      <c r="K509" s="94"/>
      <c r="L509" s="93" t="s">
        <v>62</v>
      </c>
      <c r="M509" s="93"/>
      <c r="N509" s="52"/>
      <c r="O509" s="103" t="s">
        <v>14</v>
      </c>
      <c r="P509" s="233">
        <f>(C509*H509)</f>
        <v>0</v>
      </c>
      <c r="S509" s="59"/>
    </row>
    <row r="510" spans="1:19" s="17" customFormat="1" ht="15.95" hidden="1" customHeight="1">
      <c r="A510" s="15"/>
      <c r="B510" s="462" t="s">
        <v>154</v>
      </c>
      <c r="C510" s="462"/>
      <c r="D510" s="462"/>
      <c r="E510" s="462"/>
      <c r="F510" s="462"/>
      <c r="G510" s="462"/>
      <c r="H510" s="462"/>
      <c r="I510" s="462"/>
      <c r="J510" s="462"/>
      <c r="K510" s="462"/>
      <c r="L510" s="462"/>
      <c r="M510" s="462"/>
      <c r="N510" s="462"/>
      <c r="O510" s="106"/>
      <c r="P510" s="233"/>
    </row>
    <row r="511" spans="1:19" s="17" customFormat="1" ht="15.95" hidden="1" customHeight="1" thickBot="1">
      <c r="A511" s="15"/>
      <c r="B511" s="17" t="s">
        <v>253</v>
      </c>
      <c r="C511" s="95"/>
      <c r="D511" s="99"/>
      <c r="E511" s="48"/>
      <c r="F511" s="99"/>
      <c r="G511" s="99"/>
      <c r="H511" s="27"/>
      <c r="I511" s="99"/>
      <c r="J511" s="105"/>
      <c r="K511" s="99"/>
      <c r="L511" s="105"/>
      <c r="M511" s="17" t="s">
        <v>9</v>
      </c>
      <c r="N511" s="126">
        <f>C509+C503</f>
        <v>0</v>
      </c>
      <c r="O511" s="16"/>
      <c r="P511" s="233"/>
      <c r="S511" s="155"/>
    </row>
    <row r="512" spans="1:19" s="17" customFormat="1" ht="15.95" hidden="1" customHeight="1" thickBot="1">
      <c r="A512" s="93"/>
      <c r="C512" s="107"/>
      <c r="D512" s="99"/>
      <c r="E512" s="49"/>
      <c r="F512" s="99"/>
      <c r="G512" s="93"/>
      <c r="H512" s="27"/>
      <c r="I512" s="94"/>
      <c r="J512" s="24"/>
      <c r="K512" s="94"/>
      <c r="L512" s="24" t="s">
        <v>10</v>
      </c>
      <c r="M512" s="93"/>
      <c r="N512" s="127">
        <f>SUM(N511)</f>
        <v>0</v>
      </c>
      <c r="O512" s="19"/>
      <c r="P512" s="233"/>
      <c r="S512" s="107"/>
    </row>
    <row r="513" spans="1:24" s="17" customFormat="1" ht="15.95" hidden="1" customHeight="1">
      <c r="A513" s="15"/>
      <c r="B513" s="52"/>
      <c r="C513" s="59">
        <f>N512</f>
        <v>0</v>
      </c>
      <c r="D513" s="99" t="s">
        <v>152</v>
      </c>
      <c r="E513" s="104"/>
      <c r="F513" s="99"/>
      <c r="G513" s="52" t="s">
        <v>12</v>
      </c>
      <c r="H513" s="94">
        <v>186.34</v>
      </c>
      <c r="I513" s="94"/>
      <c r="J513" s="105"/>
      <c r="K513" s="94"/>
      <c r="L513" s="93" t="s">
        <v>62</v>
      </c>
      <c r="M513" s="93"/>
      <c r="N513" s="52"/>
      <c r="O513" s="103" t="s">
        <v>14</v>
      </c>
      <c r="P513" s="233">
        <f>(C513*H513)</f>
        <v>0</v>
      </c>
      <c r="S513" s="59"/>
    </row>
    <row r="514" spans="1:24" ht="63" hidden="1" customHeight="1">
      <c r="A514" s="77"/>
      <c r="B514" s="429" t="s">
        <v>155</v>
      </c>
      <c r="C514" s="429"/>
      <c r="D514" s="430"/>
      <c r="E514" s="429"/>
      <c r="F514" s="430"/>
      <c r="G514" s="429"/>
      <c r="H514" s="430"/>
      <c r="I514" s="429"/>
      <c r="J514" s="430"/>
      <c r="K514" s="429"/>
      <c r="L514" s="429"/>
      <c r="M514" s="429"/>
      <c r="N514" s="429"/>
      <c r="O514" s="429"/>
      <c r="S514" s="3"/>
    </row>
    <row r="515" spans="1:24" ht="15.95" hidden="1" customHeight="1" thickBot="1">
      <c r="A515" s="1"/>
      <c r="B515" s="3" t="s">
        <v>146</v>
      </c>
      <c r="C515" s="108"/>
      <c r="D515" s="109">
        <v>1</v>
      </c>
      <c r="E515" s="38" t="s">
        <v>8</v>
      </c>
      <c r="F515" s="109">
        <v>1</v>
      </c>
      <c r="G515" s="109" t="s">
        <v>8</v>
      </c>
      <c r="H515" s="68">
        <v>82.75</v>
      </c>
      <c r="I515" s="109" t="s">
        <v>8</v>
      </c>
      <c r="J515" s="110">
        <v>29.13</v>
      </c>
      <c r="K515" s="109"/>
      <c r="L515" s="110"/>
      <c r="M515" s="3" t="s">
        <v>9</v>
      </c>
      <c r="N515" s="39">
        <f>ROUND(D515*F515*H515*J515,0)</f>
        <v>2411</v>
      </c>
      <c r="O515" s="2"/>
      <c r="S515" s="108"/>
    </row>
    <row r="516" spans="1:24" ht="15.95" hidden="1" customHeight="1" thickBot="1">
      <c r="E516" s="44"/>
      <c r="G516" s="98"/>
      <c r="H516" s="68"/>
      <c r="I516" s="97"/>
      <c r="J516" s="12"/>
      <c r="K516" s="97"/>
      <c r="L516" s="12" t="s">
        <v>10</v>
      </c>
      <c r="M516" s="98"/>
      <c r="N516" s="14"/>
      <c r="O516" s="6"/>
    </row>
    <row r="517" spans="1:24" ht="15.95" hidden="1" customHeight="1">
      <c r="A517" s="1"/>
      <c r="C517" s="46">
        <f>N516</f>
        <v>0</v>
      </c>
      <c r="D517" s="431" t="s">
        <v>41</v>
      </c>
      <c r="E517" s="432"/>
      <c r="G517" s="8" t="s">
        <v>12</v>
      </c>
      <c r="H517" s="422">
        <v>7607.25</v>
      </c>
      <c r="I517" s="422"/>
      <c r="J517" s="422"/>
      <c r="K517" s="422"/>
      <c r="L517" s="98" t="s">
        <v>71</v>
      </c>
      <c r="M517" s="98"/>
      <c r="O517" s="113" t="s">
        <v>14</v>
      </c>
      <c r="P517" s="232">
        <f>ROUND(C517*H517/100,0)</f>
        <v>0</v>
      </c>
      <c r="Q517" s="45"/>
      <c r="R517" s="45"/>
      <c r="S517" s="46"/>
      <c r="T517" s="45"/>
      <c r="U517" s="45"/>
      <c r="V517" s="45"/>
      <c r="W517" s="45"/>
      <c r="X517" s="45"/>
    </row>
    <row r="518" spans="1:24" ht="17.25" hidden="1" customHeight="1">
      <c r="A518" s="77"/>
      <c r="B518" s="429" t="s">
        <v>156</v>
      </c>
      <c r="C518" s="429"/>
      <c r="D518" s="430"/>
      <c r="E518" s="429"/>
      <c r="F518" s="430"/>
      <c r="G518" s="429"/>
      <c r="H518" s="430"/>
      <c r="I518" s="429"/>
      <c r="J518" s="430"/>
      <c r="K518" s="429"/>
      <c r="L518" s="429"/>
      <c r="M518" s="429"/>
      <c r="N518" s="429"/>
      <c r="O518" s="429"/>
      <c r="S518" s="3"/>
    </row>
    <row r="519" spans="1:24" ht="15.95" hidden="1" customHeight="1" thickBot="1">
      <c r="A519" s="1"/>
      <c r="B519" s="3" t="s">
        <v>146</v>
      </c>
      <c r="C519" s="216"/>
      <c r="D519" s="214">
        <v>1</v>
      </c>
      <c r="E519" s="218" t="s">
        <v>8</v>
      </c>
      <c r="F519" s="214">
        <v>1</v>
      </c>
      <c r="G519" s="214" t="s">
        <v>8</v>
      </c>
      <c r="H519" s="68">
        <v>82.75</v>
      </c>
      <c r="I519" s="214" t="s">
        <v>8</v>
      </c>
      <c r="J519" s="215">
        <v>29.13</v>
      </c>
      <c r="K519" s="214"/>
      <c r="L519" s="215"/>
      <c r="M519" s="3" t="s">
        <v>9</v>
      </c>
      <c r="N519" s="39">
        <f>ROUND(D519*F519*H519*J519,0)</f>
        <v>2411</v>
      </c>
      <c r="O519" s="2"/>
      <c r="S519" s="216"/>
    </row>
    <row r="520" spans="1:24" ht="15.95" hidden="1" customHeight="1" thickBot="1">
      <c r="E520" s="44"/>
      <c r="G520" s="98"/>
      <c r="H520" s="68"/>
      <c r="I520" s="97"/>
      <c r="J520" s="12"/>
      <c r="K520" s="97"/>
      <c r="L520" s="12" t="s">
        <v>10</v>
      </c>
      <c r="M520" s="98"/>
      <c r="N520" s="14"/>
      <c r="O520" s="6"/>
    </row>
    <row r="521" spans="1:24" ht="15.95" hidden="1" customHeight="1">
      <c r="A521" s="1"/>
      <c r="C521" s="46">
        <f>N520</f>
        <v>0</v>
      </c>
      <c r="D521" s="431" t="s">
        <v>41</v>
      </c>
      <c r="E521" s="432"/>
      <c r="G521" s="8" t="s">
        <v>12</v>
      </c>
      <c r="H521" s="422">
        <v>1428.35</v>
      </c>
      <c r="I521" s="422"/>
      <c r="J521" s="422"/>
      <c r="K521" s="422"/>
      <c r="L521" s="98" t="s">
        <v>71</v>
      </c>
      <c r="M521" s="98"/>
      <c r="O521" s="113" t="s">
        <v>14</v>
      </c>
      <c r="P521" s="232">
        <f>ROUND(C521*H521/100,0)</f>
        <v>0</v>
      </c>
      <c r="Q521" s="45"/>
      <c r="R521" s="45"/>
      <c r="S521" s="46"/>
      <c r="T521" s="45"/>
      <c r="U521" s="45"/>
      <c r="V521" s="45"/>
      <c r="W521" s="45"/>
      <c r="X521" s="45"/>
    </row>
    <row r="522" spans="1:24" s="17" customFormat="1" ht="15.95" hidden="1" customHeight="1">
      <c r="A522" s="15"/>
      <c r="B522" s="424" t="s">
        <v>91</v>
      </c>
      <c r="C522" s="424"/>
      <c r="D522" s="424"/>
      <c r="E522" s="424"/>
      <c r="F522" s="424"/>
      <c r="G522" s="424"/>
      <c r="H522" s="424"/>
      <c r="I522" s="424"/>
      <c r="J522" s="424"/>
      <c r="K522" s="424"/>
      <c r="L522" s="424"/>
      <c r="M522" s="424"/>
      <c r="N522" s="424"/>
      <c r="O522" s="103"/>
      <c r="P522" s="60"/>
      <c r="Q522" s="52"/>
    </row>
    <row r="523" spans="1:24" s="17" customFormat="1" ht="15.95" hidden="1" customHeight="1" thickBot="1">
      <c r="A523" s="15"/>
      <c r="B523" s="17" t="s">
        <v>68</v>
      </c>
      <c r="C523" s="228"/>
      <c r="D523" s="223">
        <v>1</v>
      </c>
      <c r="E523" s="48" t="s">
        <v>8</v>
      </c>
      <c r="F523" s="223">
        <v>1</v>
      </c>
      <c r="G523" s="223" t="s">
        <v>8</v>
      </c>
      <c r="H523" s="27">
        <v>210</v>
      </c>
      <c r="I523" s="223" t="s">
        <v>8</v>
      </c>
      <c r="J523" s="234">
        <v>0.75</v>
      </c>
      <c r="K523" s="223" t="s">
        <v>8</v>
      </c>
      <c r="L523" s="224">
        <v>6</v>
      </c>
      <c r="M523" s="17" t="s">
        <v>9</v>
      </c>
      <c r="N523" s="30">
        <f>ROUND(D523*F523*H523*J523*L523,0)</f>
        <v>945</v>
      </c>
      <c r="O523" s="16"/>
      <c r="P523" s="233"/>
      <c r="S523" s="228"/>
    </row>
    <row r="524" spans="1:24" s="17" customFormat="1" ht="15.95" hidden="1" customHeight="1" thickBot="1">
      <c r="A524" s="93"/>
      <c r="C524" s="107"/>
      <c r="D524" s="99"/>
      <c r="E524" s="49"/>
      <c r="F524" s="99"/>
      <c r="G524" s="93"/>
      <c r="H524" s="27"/>
      <c r="I524" s="94"/>
      <c r="J524" s="24"/>
      <c r="K524" s="94"/>
      <c r="L524" s="24" t="s">
        <v>10</v>
      </c>
      <c r="M524" s="93"/>
      <c r="N524" s="26"/>
      <c r="O524" s="19"/>
      <c r="P524" s="233"/>
      <c r="S524" s="107"/>
    </row>
    <row r="525" spans="1:24" s="17" customFormat="1" ht="15.95" hidden="1" customHeight="1">
      <c r="A525" s="15"/>
      <c r="C525" s="124">
        <f>N524</f>
        <v>0</v>
      </c>
      <c r="D525" s="124"/>
      <c r="E525" s="124"/>
      <c r="F525" s="99" t="s">
        <v>11</v>
      </c>
      <c r="G525" s="21" t="s">
        <v>12</v>
      </c>
      <c r="H525" s="441">
        <v>12346.65</v>
      </c>
      <c r="I525" s="441"/>
      <c r="J525" s="441"/>
      <c r="K525" s="441"/>
      <c r="L525" s="434" t="s">
        <v>92</v>
      </c>
      <c r="M525" s="434"/>
      <c r="N525" s="25"/>
      <c r="O525" s="103" t="s">
        <v>14</v>
      </c>
      <c r="P525" s="233">
        <f>ROUND(C525*H525/100,0)</f>
        <v>0</v>
      </c>
      <c r="S525" s="124"/>
    </row>
    <row r="526" spans="1:24" s="17" customFormat="1" ht="33" hidden="1" customHeight="1">
      <c r="A526" s="86"/>
      <c r="B526" s="455" t="s">
        <v>107</v>
      </c>
      <c r="C526" s="455"/>
      <c r="D526" s="455"/>
      <c r="E526" s="455"/>
      <c r="F526" s="455"/>
      <c r="G526" s="455"/>
      <c r="H526" s="455"/>
      <c r="I526" s="455"/>
      <c r="J526" s="455"/>
      <c r="K526" s="455"/>
      <c r="L526" s="455"/>
      <c r="M526" s="455"/>
      <c r="N526" s="455"/>
      <c r="O526" s="154"/>
      <c r="P526" s="233"/>
      <c r="Q526" s="52"/>
      <c r="R526" s="52"/>
      <c r="S526" s="52"/>
      <c r="T526" s="52"/>
      <c r="U526" s="52"/>
      <c r="V526" s="52"/>
      <c r="W526" s="52"/>
      <c r="X526" s="52"/>
    </row>
    <row r="527" spans="1:24" s="17" customFormat="1" ht="15.95" hidden="1" customHeight="1" thickBot="1">
      <c r="A527" s="36"/>
      <c r="B527" s="17" t="s">
        <v>108</v>
      </c>
      <c r="C527" s="48"/>
      <c r="D527" s="99">
        <v>1</v>
      </c>
      <c r="E527" s="48" t="s">
        <v>8</v>
      </c>
      <c r="F527" s="99">
        <v>1</v>
      </c>
      <c r="G527" s="99" t="s">
        <v>8</v>
      </c>
      <c r="H527" s="27">
        <v>10</v>
      </c>
      <c r="I527" s="99" t="s">
        <v>8</v>
      </c>
      <c r="J527" s="105">
        <v>6</v>
      </c>
      <c r="K527" s="99"/>
      <c r="L527" s="105"/>
      <c r="M527" s="17" t="s">
        <v>9</v>
      </c>
      <c r="N527" s="30">
        <f>ROUND(D527*F527*H527*J527,0)</f>
        <v>60</v>
      </c>
      <c r="O527" s="19"/>
      <c r="P527" s="201"/>
      <c r="S527" s="48"/>
    </row>
    <row r="528" spans="1:24" s="17" customFormat="1" ht="15.95" hidden="1" customHeight="1" thickBot="1">
      <c r="A528" s="15"/>
      <c r="C528" s="60"/>
      <c r="D528" s="93"/>
      <c r="E528" s="48"/>
      <c r="F528" s="99"/>
      <c r="G528" s="99"/>
      <c r="H528" s="37"/>
      <c r="I528" s="50"/>
      <c r="J528" s="24"/>
      <c r="K528" s="50"/>
      <c r="L528" s="93" t="s">
        <v>10</v>
      </c>
      <c r="M528" s="50"/>
      <c r="N528" s="26"/>
      <c r="O528" s="103"/>
      <c r="P528" s="233"/>
      <c r="S528" s="60"/>
    </row>
    <row r="529" spans="1:24" s="17" customFormat="1" ht="15.95" hidden="1" customHeight="1">
      <c r="A529" s="15"/>
      <c r="B529" s="52"/>
      <c r="C529" s="53">
        <f>N528</f>
        <v>0</v>
      </c>
      <c r="D529" s="459" t="s">
        <v>41</v>
      </c>
      <c r="E529" s="434"/>
      <c r="F529" s="50"/>
      <c r="G529" s="21" t="s">
        <v>12</v>
      </c>
      <c r="H529" s="441">
        <v>726.72</v>
      </c>
      <c r="I529" s="441"/>
      <c r="J529" s="441"/>
      <c r="K529" s="94"/>
      <c r="L529" s="460" t="s">
        <v>63</v>
      </c>
      <c r="M529" s="460"/>
      <c r="O529" s="103" t="s">
        <v>14</v>
      </c>
      <c r="P529" s="233">
        <f>ROUND(C529*H529,0)</f>
        <v>0</v>
      </c>
      <c r="S529" s="53"/>
    </row>
    <row r="530" spans="1:24" s="17" customFormat="1" ht="54.75" hidden="1" customHeight="1">
      <c r="A530" s="86"/>
      <c r="B530" s="445" t="s">
        <v>237</v>
      </c>
      <c r="C530" s="445"/>
      <c r="D530" s="445"/>
      <c r="E530" s="445"/>
      <c r="F530" s="445"/>
      <c r="G530" s="445"/>
      <c r="H530" s="445"/>
      <c r="I530" s="445"/>
      <c r="J530" s="445"/>
      <c r="K530" s="445"/>
      <c r="L530" s="445"/>
      <c r="M530" s="445"/>
      <c r="N530" s="445"/>
      <c r="O530" s="445"/>
      <c r="P530" s="233"/>
    </row>
    <row r="531" spans="1:24" s="17" customFormat="1" ht="15.95" hidden="1" customHeight="1">
      <c r="A531" s="15"/>
      <c r="B531" s="116" t="s">
        <v>104</v>
      </c>
      <c r="C531" s="188"/>
      <c r="D531" s="191">
        <v>1</v>
      </c>
      <c r="E531" s="48" t="s">
        <v>8</v>
      </c>
      <c r="F531" s="191">
        <v>1</v>
      </c>
      <c r="G531" s="191" t="s">
        <v>8</v>
      </c>
      <c r="H531" s="27">
        <v>4</v>
      </c>
      <c r="I531" s="191" t="s">
        <v>8</v>
      </c>
      <c r="J531" s="192">
        <v>4</v>
      </c>
      <c r="K531" s="17" t="s">
        <v>9</v>
      </c>
      <c r="L531" s="30">
        <f>ROUND(D531*F531*H531*J531,0)</f>
        <v>16</v>
      </c>
      <c r="O531" s="16"/>
      <c r="P531" s="233"/>
      <c r="S531" s="188"/>
    </row>
    <row r="532" spans="1:24" s="17" customFormat="1" ht="15.95" hidden="1" customHeight="1" thickBot="1">
      <c r="A532" s="15"/>
      <c r="B532" s="116" t="s">
        <v>104</v>
      </c>
      <c r="C532" s="188"/>
      <c r="D532" s="191">
        <v>16</v>
      </c>
      <c r="E532" s="48" t="s">
        <v>8</v>
      </c>
      <c r="F532" s="191">
        <v>4</v>
      </c>
      <c r="G532" s="191"/>
      <c r="H532" s="27"/>
      <c r="I532" s="191"/>
      <c r="J532" s="192"/>
      <c r="K532" s="191"/>
      <c r="L532" s="192"/>
      <c r="M532" s="17" t="s">
        <v>9</v>
      </c>
      <c r="N532" s="30">
        <f>ROUND(D532*F532,0)</f>
        <v>64</v>
      </c>
      <c r="O532" s="16"/>
      <c r="P532" s="233"/>
      <c r="S532" s="188"/>
    </row>
    <row r="533" spans="1:24" s="17" customFormat="1" ht="15.95" hidden="1" customHeight="1" thickBot="1">
      <c r="A533" s="15"/>
      <c r="C533" s="48"/>
      <c r="D533" s="55"/>
      <c r="E533" s="48"/>
      <c r="F533" s="99"/>
      <c r="G533" s="99"/>
      <c r="H533" s="27"/>
      <c r="I533" s="99"/>
      <c r="J533" s="105"/>
      <c r="K533" s="99"/>
      <c r="L533" s="24" t="s">
        <v>10</v>
      </c>
      <c r="M533" s="32"/>
      <c r="N533" s="26"/>
      <c r="O533" s="19"/>
      <c r="P533" s="201"/>
      <c r="S533" s="48"/>
    </row>
    <row r="534" spans="1:24" s="17" customFormat="1" ht="15.95" hidden="1" customHeight="1">
      <c r="A534" s="15"/>
      <c r="C534" s="446">
        <f>N533</f>
        <v>0</v>
      </c>
      <c r="D534" s="447"/>
      <c r="E534" s="446"/>
      <c r="F534" s="20" t="s">
        <v>124</v>
      </c>
      <c r="G534" s="21" t="s">
        <v>12</v>
      </c>
      <c r="H534" s="441">
        <v>222</v>
      </c>
      <c r="I534" s="441"/>
      <c r="J534" s="441"/>
      <c r="K534" s="94"/>
      <c r="L534" s="434" t="s">
        <v>98</v>
      </c>
      <c r="M534" s="434"/>
      <c r="N534" s="107"/>
      <c r="O534" s="22" t="s">
        <v>14</v>
      </c>
      <c r="P534" s="233">
        <f>ROUND(C534*H534,0)</f>
        <v>0</v>
      </c>
      <c r="S534" s="121"/>
    </row>
    <row r="535" spans="1:24" s="17" customFormat="1" ht="15.95" hidden="1" customHeight="1">
      <c r="A535" s="15"/>
      <c r="B535" s="423" t="s">
        <v>132</v>
      </c>
      <c r="C535" s="423"/>
      <c r="D535" s="423"/>
      <c r="E535" s="423"/>
      <c r="F535" s="423"/>
      <c r="G535" s="423"/>
      <c r="H535" s="423"/>
      <c r="I535" s="423"/>
      <c r="J535" s="423"/>
      <c r="K535" s="423"/>
      <c r="L535" s="423"/>
      <c r="M535" s="423"/>
      <c r="N535" s="423"/>
      <c r="O535" s="423"/>
      <c r="P535" s="233"/>
    </row>
    <row r="536" spans="1:24" s="17" customFormat="1" ht="15.95" hidden="1" customHeight="1">
      <c r="A536" s="15"/>
      <c r="B536" s="35"/>
      <c r="C536" s="48"/>
      <c r="D536" s="99"/>
      <c r="E536" s="48"/>
      <c r="F536" s="99"/>
      <c r="G536" s="99"/>
      <c r="H536" s="27"/>
      <c r="I536" s="99"/>
      <c r="J536" s="105"/>
      <c r="K536" s="99"/>
      <c r="L536" s="105"/>
      <c r="N536" s="30"/>
      <c r="P536" s="201"/>
      <c r="S536" s="48"/>
    </row>
    <row r="537" spans="1:24" s="17" customFormat="1" ht="15.95" hidden="1" customHeight="1">
      <c r="A537" s="15"/>
      <c r="B537" s="17" t="s">
        <v>240</v>
      </c>
      <c r="C537" s="48"/>
      <c r="D537" s="260">
        <v>1</v>
      </c>
      <c r="E537" s="48" t="s">
        <v>8</v>
      </c>
      <c r="F537" s="260">
        <v>3</v>
      </c>
      <c r="G537" s="260" t="s">
        <v>8</v>
      </c>
      <c r="H537" s="27">
        <v>84.63</v>
      </c>
      <c r="I537" s="260" t="s">
        <v>8</v>
      </c>
      <c r="J537" s="261">
        <v>3</v>
      </c>
      <c r="K537" s="260" t="s">
        <v>8</v>
      </c>
      <c r="L537" s="261">
        <v>0.5</v>
      </c>
      <c r="M537" s="17" t="s">
        <v>9</v>
      </c>
      <c r="N537" s="30">
        <f>ROUND(D537*F537*H537*J537*L537,0)</f>
        <v>381</v>
      </c>
      <c r="P537" s="201"/>
      <c r="S537" s="48"/>
    </row>
    <row r="538" spans="1:24" s="17" customFormat="1" ht="15.95" hidden="1" customHeight="1">
      <c r="A538" s="15"/>
      <c r="B538" s="17" t="s">
        <v>241</v>
      </c>
      <c r="C538" s="48"/>
      <c r="D538" s="260">
        <v>1</v>
      </c>
      <c r="E538" s="48" t="s">
        <v>8</v>
      </c>
      <c r="F538" s="260">
        <v>6</v>
      </c>
      <c r="G538" s="260" t="s">
        <v>8</v>
      </c>
      <c r="H538" s="27">
        <v>18.13</v>
      </c>
      <c r="I538" s="260" t="s">
        <v>8</v>
      </c>
      <c r="J538" s="261">
        <v>3</v>
      </c>
      <c r="K538" s="260" t="s">
        <v>8</v>
      </c>
      <c r="L538" s="261">
        <v>0.5</v>
      </c>
      <c r="M538" s="17" t="s">
        <v>9</v>
      </c>
      <c r="N538" s="30">
        <f>ROUND(D538*F538*H538*J538*L538,0)</f>
        <v>163</v>
      </c>
      <c r="P538" s="201"/>
      <c r="S538" s="48"/>
    </row>
    <row r="539" spans="1:24" s="17" customFormat="1" ht="15.95" hidden="1" customHeight="1">
      <c r="A539" s="15"/>
      <c r="B539" s="17" t="s">
        <v>245</v>
      </c>
      <c r="C539" s="48"/>
      <c r="D539" s="260">
        <v>1</v>
      </c>
      <c r="E539" s="48" t="s">
        <v>8</v>
      </c>
      <c r="F539" s="260">
        <v>1</v>
      </c>
      <c r="G539" s="260" t="s">
        <v>8</v>
      </c>
      <c r="H539" s="27">
        <v>10.130000000000001</v>
      </c>
      <c r="I539" s="260" t="s">
        <v>8</v>
      </c>
      <c r="J539" s="261">
        <v>3</v>
      </c>
      <c r="K539" s="260" t="s">
        <v>8</v>
      </c>
      <c r="L539" s="261">
        <v>0.5</v>
      </c>
      <c r="M539" s="17" t="s">
        <v>9</v>
      </c>
      <c r="N539" s="30">
        <f>ROUND(D539*F539*H539*J539*L539,0)</f>
        <v>15</v>
      </c>
      <c r="P539" s="201"/>
      <c r="S539" s="48"/>
    </row>
    <row r="540" spans="1:24" s="17" customFormat="1" ht="15.95" hidden="1" customHeight="1">
      <c r="A540" s="15"/>
      <c r="B540" s="17" t="s">
        <v>210</v>
      </c>
      <c r="C540" s="48"/>
      <c r="D540" s="99">
        <v>1</v>
      </c>
      <c r="E540" s="48" t="s">
        <v>8</v>
      </c>
      <c r="F540" s="99">
        <v>2</v>
      </c>
      <c r="G540" s="99" t="s">
        <v>8</v>
      </c>
      <c r="H540" s="27">
        <v>4.13</v>
      </c>
      <c r="I540" s="99" t="s">
        <v>8</v>
      </c>
      <c r="J540" s="105">
        <v>3</v>
      </c>
      <c r="K540" s="99" t="s">
        <v>8</v>
      </c>
      <c r="L540" s="105">
        <v>0.5</v>
      </c>
      <c r="M540" s="17" t="s">
        <v>9</v>
      </c>
      <c r="N540" s="30">
        <f>ROUND(D540*F540*H540*J540*L540,0)</f>
        <v>12</v>
      </c>
      <c r="P540" s="201"/>
      <c r="S540" s="48"/>
    </row>
    <row r="541" spans="1:24" s="17" customFormat="1" ht="15.95" hidden="1" customHeight="1">
      <c r="A541" s="15"/>
      <c r="C541" s="48"/>
      <c r="D541" s="55"/>
      <c r="E541" s="48"/>
      <c r="F541" s="99"/>
      <c r="G541" s="99"/>
      <c r="H541" s="27"/>
      <c r="I541" s="99"/>
      <c r="J541" s="105"/>
      <c r="K541" s="99"/>
      <c r="L541" s="24" t="s">
        <v>10</v>
      </c>
      <c r="M541" s="32"/>
      <c r="N541" s="18"/>
      <c r="O541" s="19"/>
      <c r="P541" s="201"/>
      <c r="S541" s="48"/>
    </row>
    <row r="542" spans="1:24" s="17" customFormat="1" ht="15.95" hidden="1" customHeight="1">
      <c r="A542" s="15"/>
      <c r="B542" s="103"/>
      <c r="C542" s="427">
        <f>N541</f>
        <v>0</v>
      </c>
      <c r="D542" s="428"/>
      <c r="E542" s="427"/>
      <c r="F542" s="20" t="s">
        <v>11</v>
      </c>
      <c r="G542" s="21" t="s">
        <v>12</v>
      </c>
      <c r="H542" s="57">
        <v>3327.5</v>
      </c>
      <c r="I542" s="94"/>
      <c r="J542" s="94"/>
      <c r="K542" s="94"/>
      <c r="L542" s="434" t="s">
        <v>13</v>
      </c>
      <c r="M542" s="434"/>
      <c r="N542" s="107"/>
      <c r="O542" s="22" t="s">
        <v>14</v>
      </c>
      <c r="P542" s="233">
        <f>ROUND(C542*H542/100,0)</f>
        <v>0</v>
      </c>
      <c r="S542" s="104"/>
    </row>
    <row r="543" spans="1:24" s="17" customFormat="1" ht="15.95" hidden="1" customHeight="1">
      <c r="A543" s="15"/>
      <c r="B543" s="423" t="s">
        <v>122</v>
      </c>
      <c r="C543" s="423"/>
      <c r="D543" s="423"/>
      <c r="E543" s="423"/>
      <c r="F543" s="423"/>
      <c r="G543" s="423"/>
      <c r="H543" s="423"/>
      <c r="I543" s="423"/>
      <c r="J543" s="423"/>
      <c r="K543" s="423"/>
      <c r="L543" s="423"/>
      <c r="M543" s="423"/>
      <c r="N543" s="423"/>
      <c r="O543" s="423"/>
      <c r="P543" s="233"/>
    </row>
    <row r="544" spans="1:24" ht="15.95" hidden="1" customHeight="1">
      <c r="A544" s="183"/>
      <c r="B544" s="3" t="s">
        <v>257</v>
      </c>
      <c r="C544" s="195"/>
      <c r="D544" s="193"/>
      <c r="E544" s="193"/>
      <c r="F544" s="193"/>
      <c r="G544" s="193"/>
      <c r="H544" s="68"/>
      <c r="I544" s="193"/>
      <c r="J544" s="194"/>
      <c r="K544" s="193"/>
      <c r="L544" s="194"/>
      <c r="M544" s="3" t="s">
        <v>9</v>
      </c>
      <c r="N544" s="76">
        <f>C275</f>
        <v>1000</v>
      </c>
      <c r="O544" s="195"/>
      <c r="Q544" s="45"/>
      <c r="R544" s="45"/>
      <c r="S544" s="195"/>
      <c r="T544" s="45"/>
      <c r="U544" s="45"/>
      <c r="V544" s="45"/>
      <c r="W544" s="45"/>
      <c r="X544" s="45"/>
    </row>
    <row r="545" spans="1:24" s="17" customFormat="1" ht="15.95" hidden="1" customHeight="1">
      <c r="A545" s="15"/>
      <c r="C545" s="48"/>
      <c r="D545" s="55"/>
      <c r="E545" s="48"/>
      <c r="F545" s="99"/>
      <c r="G545" s="99"/>
      <c r="H545" s="27"/>
      <c r="I545" s="99"/>
      <c r="J545" s="105"/>
      <c r="K545" s="99"/>
      <c r="L545" s="24" t="s">
        <v>10</v>
      </c>
      <c r="M545" s="32"/>
      <c r="N545" s="18"/>
      <c r="O545" s="19"/>
      <c r="P545" s="201"/>
      <c r="S545" s="48"/>
    </row>
    <row r="546" spans="1:24" s="17" customFormat="1" ht="15.95" hidden="1" customHeight="1">
      <c r="A546" s="15"/>
      <c r="C546" s="427">
        <f>N545</f>
        <v>0</v>
      </c>
      <c r="D546" s="428"/>
      <c r="E546" s="427"/>
      <c r="F546" s="20" t="s">
        <v>41</v>
      </c>
      <c r="G546" s="21" t="s">
        <v>12</v>
      </c>
      <c r="H546" s="441">
        <v>416.63</v>
      </c>
      <c r="I546" s="441"/>
      <c r="J546" s="441"/>
      <c r="K546" s="94"/>
      <c r="L546" s="434" t="s">
        <v>42</v>
      </c>
      <c r="M546" s="434"/>
      <c r="N546" s="107"/>
      <c r="O546" s="22" t="s">
        <v>14</v>
      </c>
      <c r="P546" s="233">
        <f>ROUND(C546*H546/100,0)</f>
        <v>0</v>
      </c>
      <c r="S546" s="104"/>
    </row>
    <row r="547" spans="1:24" s="17" customFormat="1" ht="33.75" hidden="1" customHeight="1">
      <c r="A547" s="85"/>
      <c r="B547" s="445" t="s">
        <v>109</v>
      </c>
      <c r="C547" s="445"/>
      <c r="D547" s="445"/>
      <c r="E547" s="445"/>
      <c r="F547" s="445"/>
      <c r="G547" s="445"/>
      <c r="H547" s="445"/>
      <c r="I547" s="445"/>
      <c r="J547" s="445"/>
      <c r="K547" s="445"/>
      <c r="L547" s="445"/>
      <c r="M547" s="445"/>
      <c r="N547" s="445"/>
      <c r="O547" s="445"/>
      <c r="P547" s="233"/>
      <c r="Q547" s="52"/>
      <c r="R547" s="52"/>
      <c r="S547" s="52"/>
      <c r="T547" s="52"/>
      <c r="U547" s="52"/>
      <c r="V547" s="52"/>
      <c r="W547" s="52"/>
      <c r="X547" s="52"/>
    </row>
    <row r="548" spans="1:24" s="17" customFormat="1" ht="12" hidden="1" customHeight="1">
      <c r="A548" s="15"/>
      <c r="B548" s="17" t="s">
        <v>249</v>
      </c>
      <c r="C548" s="270"/>
      <c r="D548" s="271">
        <v>4</v>
      </c>
      <c r="E548" s="48" t="s">
        <v>8</v>
      </c>
      <c r="F548" s="271">
        <v>4</v>
      </c>
      <c r="G548" s="271" t="s">
        <v>8</v>
      </c>
      <c r="H548" s="27">
        <v>18</v>
      </c>
      <c r="I548" s="271" t="s">
        <v>8</v>
      </c>
      <c r="J548" s="272">
        <v>2.33</v>
      </c>
      <c r="K548" s="271"/>
      <c r="L548" s="272"/>
      <c r="M548" s="17" t="s">
        <v>9</v>
      </c>
      <c r="N548" s="30">
        <f t="shared" ref="N548:N554" si="62">ROUND(D548*F548*H548*J548,0)</f>
        <v>671</v>
      </c>
      <c r="O548" s="16"/>
      <c r="P548" s="273"/>
      <c r="S548" s="270"/>
    </row>
    <row r="549" spans="1:24" s="17" customFormat="1" ht="12" hidden="1" customHeight="1">
      <c r="A549" s="15"/>
      <c r="B549" s="17" t="s">
        <v>250</v>
      </c>
      <c r="C549" s="270"/>
      <c r="D549" s="271">
        <v>1</v>
      </c>
      <c r="E549" s="48" t="s">
        <v>8</v>
      </c>
      <c r="F549" s="271">
        <v>2</v>
      </c>
      <c r="G549" s="271" t="s">
        <v>8</v>
      </c>
      <c r="H549" s="27">
        <v>13</v>
      </c>
      <c r="I549" s="271" t="s">
        <v>8</v>
      </c>
      <c r="J549" s="272">
        <v>2.33</v>
      </c>
      <c r="K549" s="271"/>
      <c r="L549" s="272"/>
      <c r="M549" s="17" t="s">
        <v>9</v>
      </c>
      <c r="N549" s="30">
        <f t="shared" si="62"/>
        <v>61</v>
      </c>
      <c r="O549" s="16"/>
      <c r="P549" s="273"/>
      <c r="S549" s="270"/>
    </row>
    <row r="550" spans="1:24" s="17" customFormat="1" ht="12" hidden="1" customHeight="1">
      <c r="A550" s="15"/>
      <c r="B550" s="17" t="s">
        <v>199</v>
      </c>
      <c r="C550" s="270"/>
      <c r="D550" s="271">
        <v>1</v>
      </c>
      <c r="E550" s="48" t="s">
        <v>8</v>
      </c>
      <c r="F550" s="271">
        <v>18</v>
      </c>
      <c r="G550" s="271" t="s">
        <v>8</v>
      </c>
      <c r="H550" s="27">
        <v>8</v>
      </c>
      <c r="I550" s="271" t="s">
        <v>8</v>
      </c>
      <c r="J550" s="272">
        <v>2.33</v>
      </c>
      <c r="K550" s="271"/>
      <c r="L550" s="272"/>
      <c r="M550" s="17" t="s">
        <v>9</v>
      </c>
      <c r="N550" s="30">
        <f t="shared" si="62"/>
        <v>336</v>
      </c>
      <c r="O550" s="16"/>
      <c r="P550" s="273"/>
      <c r="S550" s="270"/>
    </row>
    <row r="551" spans="1:24" s="17" customFormat="1" ht="12" hidden="1" customHeight="1">
      <c r="A551" s="15"/>
      <c r="B551" s="17" t="s">
        <v>251</v>
      </c>
      <c r="C551" s="270"/>
      <c r="D551" s="271">
        <v>4</v>
      </c>
      <c r="E551" s="48" t="s">
        <v>8</v>
      </c>
      <c r="F551" s="271">
        <v>15</v>
      </c>
      <c r="G551" s="271" t="s">
        <v>8</v>
      </c>
      <c r="H551" s="27">
        <v>21</v>
      </c>
      <c r="I551" s="271" t="s">
        <v>8</v>
      </c>
      <c r="J551" s="272">
        <v>0.66</v>
      </c>
      <c r="K551" s="271"/>
      <c r="L551" s="272"/>
      <c r="M551" s="17" t="s">
        <v>9</v>
      </c>
      <c r="N551" s="30">
        <f t="shared" si="62"/>
        <v>832</v>
      </c>
      <c r="O551" s="16"/>
      <c r="P551" s="273"/>
      <c r="S551" s="270"/>
    </row>
    <row r="552" spans="1:24" s="17" customFormat="1" ht="12" hidden="1" customHeight="1">
      <c r="A552" s="15"/>
      <c r="B552" s="17" t="s">
        <v>252</v>
      </c>
      <c r="C552" s="270"/>
      <c r="D552" s="271">
        <v>1</v>
      </c>
      <c r="E552" s="48" t="s">
        <v>8</v>
      </c>
      <c r="F552" s="271">
        <v>15</v>
      </c>
      <c r="G552" s="271" t="s">
        <v>8</v>
      </c>
      <c r="H552" s="27">
        <v>21</v>
      </c>
      <c r="I552" s="271" t="s">
        <v>8</v>
      </c>
      <c r="J552" s="272">
        <v>0.66</v>
      </c>
      <c r="K552" s="271"/>
      <c r="L552" s="272"/>
      <c r="M552" s="17" t="s">
        <v>9</v>
      </c>
      <c r="N552" s="30">
        <f t="shared" si="62"/>
        <v>208</v>
      </c>
      <c r="O552" s="16"/>
      <c r="P552" s="273"/>
      <c r="S552" s="270"/>
    </row>
    <row r="553" spans="1:24" s="17" customFormat="1" ht="12" hidden="1" customHeight="1">
      <c r="A553" s="15"/>
      <c r="B553" s="17" t="s">
        <v>230</v>
      </c>
      <c r="C553" s="270"/>
      <c r="D553" s="271">
        <v>1</v>
      </c>
      <c r="E553" s="48" t="s">
        <v>8</v>
      </c>
      <c r="F553" s="271">
        <v>5</v>
      </c>
      <c r="G553" s="271" t="s">
        <v>8</v>
      </c>
      <c r="H553" s="27">
        <v>82</v>
      </c>
      <c r="I553" s="271" t="s">
        <v>8</v>
      </c>
      <c r="J553" s="272">
        <v>0.66</v>
      </c>
      <c r="K553" s="271"/>
      <c r="L553" s="272"/>
      <c r="M553" s="17" t="s">
        <v>9</v>
      </c>
      <c r="N553" s="30">
        <f t="shared" si="62"/>
        <v>271</v>
      </c>
      <c r="O553" s="16"/>
      <c r="P553" s="273"/>
      <c r="S553" s="270"/>
    </row>
    <row r="554" spans="1:24" s="17" customFormat="1" ht="12" hidden="1" customHeight="1" thickBot="1">
      <c r="A554" s="15"/>
      <c r="B554" s="17" t="s">
        <v>108</v>
      </c>
      <c r="C554" s="270"/>
      <c r="D554" s="271">
        <v>1</v>
      </c>
      <c r="E554" s="48" t="s">
        <v>8</v>
      </c>
      <c r="F554" s="271">
        <v>2</v>
      </c>
      <c r="G554" s="271" t="s">
        <v>8</v>
      </c>
      <c r="H554" s="27">
        <v>10</v>
      </c>
      <c r="I554" s="271" t="s">
        <v>8</v>
      </c>
      <c r="J554" s="272">
        <v>6</v>
      </c>
      <c r="K554" s="271"/>
      <c r="L554" s="272"/>
      <c r="M554" s="17" t="s">
        <v>9</v>
      </c>
      <c r="N554" s="30">
        <f t="shared" si="62"/>
        <v>120</v>
      </c>
      <c r="O554" s="16"/>
      <c r="P554" s="273"/>
      <c r="S554" s="270"/>
    </row>
    <row r="555" spans="1:24" s="17" customFormat="1" ht="15.95" hidden="1" customHeight="1" thickBot="1">
      <c r="A555" s="15"/>
      <c r="C555" s="60"/>
      <c r="D555" s="93"/>
      <c r="E555" s="48"/>
      <c r="F555" s="99"/>
      <c r="G555" s="99"/>
      <c r="H555" s="37"/>
      <c r="I555" s="50"/>
      <c r="J555" s="24"/>
      <c r="K555" s="50"/>
      <c r="L555" s="93" t="s">
        <v>10</v>
      </c>
      <c r="M555" s="50"/>
      <c r="N555" s="26"/>
      <c r="O555" s="103"/>
      <c r="P555" s="233"/>
      <c r="S555" s="60"/>
    </row>
    <row r="556" spans="1:24" s="17" customFormat="1" ht="15.95" hidden="1" customHeight="1">
      <c r="A556" s="15"/>
      <c r="B556" s="52"/>
      <c r="C556" s="53">
        <f>N555</f>
        <v>0</v>
      </c>
      <c r="D556" s="459" t="s">
        <v>41</v>
      </c>
      <c r="E556" s="434"/>
      <c r="F556" s="50"/>
      <c r="G556" s="21" t="s">
        <v>12</v>
      </c>
      <c r="H556" s="441">
        <v>1270.83</v>
      </c>
      <c r="I556" s="441"/>
      <c r="J556" s="441"/>
      <c r="K556" s="94"/>
      <c r="L556" s="460" t="s">
        <v>71</v>
      </c>
      <c r="M556" s="460"/>
      <c r="O556" s="103" t="s">
        <v>14</v>
      </c>
      <c r="P556" s="233">
        <f>ROUND(C556*H556/100,0)</f>
        <v>0</v>
      </c>
      <c r="S556" s="53"/>
    </row>
    <row r="557" spans="1:24" s="17" customFormat="1" ht="48" hidden="1" customHeight="1">
      <c r="A557" s="85"/>
      <c r="B557" s="457" t="s">
        <v>225</v>
      </c>
      <c r="C557" s="457"/>
      <c r="D557" s="457"/>
      <c r="E557" s="457"/>
      <c r="F557" s="457"/>
      <c r="G557" s="457"/>
      <c r="H557" s="457"/>
      <c r="I557" s="457"/>
      <c r="J557" s="457"/>
      <c r="K557" s="457"/>
      <c r="L557" s="457"/>
      <c r="M557" s="457"/>
      <c r="N557" s="457"/>
      <c r="O557" s="106"/>
      <c r="P557" s="233"/>
    </row>
    <row r="558" spans="1:24" s="17" customFormat="1" ht="15.95" hidden="1" customHeight="1">
      <c r="A558" s="15"/>
      <c r="B558" s="17" t="s">
        <v>231</v>
      </c>
      <c r="C558" s="188"/>
      <c r="D558" s="191">
        <v>1</v>
      </c>
      <c r="E558" s="48" t="s">
        <v>8</v>
      </c>
      <c r="F558" s="191">
        <v>1</v>
      </c>
      <c r="G558" s="191" t="s">
        <v>8</v>
      </c>
      <c r="H558" s="27">
        <v>50</v>
      </c>
      <c r="I558" s="191" t="s">
        <v>8</v>
      </c>
      <c r="J558" s="192">
        <v>10.5</v>
      </c>
      <c r="K558" s="191"/>
      <c r="L558" s="192"/>
      <c r="M558" s="17" t="s">
        <v>9</v>
      </c>
      <c r="N558" s="30">
        <f>ROUND(D558*F558*H558*J558,0)</f>
        <v>525</v>
      </c>
      <c r="O558" s="16"/>
      <c r="P558" s="233"/>
      <c r="S558" s="188"/>
    </row>
    <row r="559" spans="1:24" s="17" customFormat="1" ht="15.95" hidden="1" customHeight="1" thickBot="1">
      <c r="A559" s="15"/>
      <c r="B559" s="17" t="s">
        <v>236</v>
      </c>
      <c r="C559" s="95"/>
      <c r="D559" s="99">
        <v>1</v>
      </c>
      <c r="E559" s="48" t="s">
        <v>8</v>
      </c>
      <c r="F559" s="99">
        <v>1</v>
      </c>
      <c r="G559" s="99" t="s">
        <v>8</v>
      </c>
      <c r="H559" s="27">
        <v>35</v>
      </c>
      <c r="I559" s="99" t="s">
        <v>8</v>
      </c>
      <c r="J559" s="105">
        <v>4</v>
      </c>
      <c r="K559" s="99"/>
      <c r="L559" s="105"/>
      <c r="M559" s="17" t="s">
        <v>9</v>
      </c>
      <c r="N559" s="30">
        <f>ROUND(D559*F559*H559*J559,0)</f>
        <v>140</v>
      </c>
      <c r="O559" s="16"/>
      <c r="P559" s="233"/>
      <c r="S559" s="95"/>
    </row>
    <row r="560" spans="1:24" s="17" customFormat="1" ht="15.95" hidden="1" customHeight="1" thickBot="1">
      <c r="A560" s="93"/>
      <c r="C560" s="107"/>
      <c r="D560" s="99"/>
      <c r="E560" s="49"/>
      <c r="F560" s="99"/>
      <c r="G560" s="93"/>
      <c r="H560" s="27"/>
      <c r="I560" s="94"/>
      <c r="J560" s="24"/>
      <c r="K560" s="94"/>
      <c r="L560" s="24" t="s">
        <v>10</v>
      </c>
      <c r="M560" s="93"/>
      <c r="N560" s="26"/>
      <c r="O560" s="19"/>
      <c r="P560" s="233"/>
      <c r="S560" s="107"/>
    </row>
    <row r="561" spans="1:24" s="17" customFormat="1" ht="15.95" hidden="1" customHeight="1">
      <c r="A561" s="15"/>
      <c r="B561" s="52"/>
      <c r="C561" s="104">
        <f>N560</f>
        <v>0</v>
      </c>
      <c r="D561" s="99" t="s">
        <v>41</v>
      </c>
      <c r="E561" s="104"/>
      <c r="F561" s="99"/>
      <c r="G561" s="52" t="s">
        <v>12</v>
      </c>
      <c r="H561" s="94">
        <v>223.97</v>
      </c>
      <c r="I561" s="94"/>
      <c r="J561" s="105"/>
      <c r="K561" s="94"/>
      <c r="L561" s="226" t="s">
        <v>63</v>
      </c>
      <c r="M561" s="93"/>
      <c r="N561" s="52"/>
      <c r="O561" s="103" t="s">
        <v>14</v>
      </c>
      <c r="P561" s="233">
        <f>(C561*H561)</f>
        <v>0</v>
      </c>
      <c r="S561" s="104"/>
    </row>
    <row r="562" spans="1:24" s="17" customFormat="1" ht="15.95" hidden="1" customHeight="1">
      <c r="A562" s="15"/>
      <c r="C562" s="229"/>
      <c r="D562" s="230"/>
      <c r="E562" s="229"/>
      <c r="F562" s="20"/>
      <c r="G562" s="21"/>
      <c r="H562" s="227"/>
      <c r="I562" s="227"/>
      <c r="J562" s="227"/>
      <c r="K562" s="227"/>
      <c r="L562" s="226"/>
      <c r="M562" s="226"/>
      <c r="N562" s="107"/>
      <c r="O562" s="22"/>
      <c r="P562" s="233"/>
      <c r="S562" s="229"/>
    </row>
    <row r="563" spans="1:24" s="17" customFormat="1" ht="15.95" hidden="1" customHeight="1">
      <c r="A563" s="15"/>
      <c r="C563" s="229"/>
      <c r="D563" s="230"/>
      <c r="E563" s="229"/>
      <c r="F563" s="20"/>
      <c r="G563" s="21"/>
      <c r="H563" s="227"/>
      <c r="I563" s="227"/>
      <c r="J563" s="227"/>
      <c r="K563" s="227"/>
      <c r="L563" s="226"/>
      <c r="M563" s="226"/>
      <c r="N563" s="107"/>
      <c r="O563" s="22"/>
      <c r="P563" s="233"/>
      <c r="S563" s="229"/>
    </row>
    <row r="564" spans="1:24" s="17" customFormat="1" ht="15.95" hidden="1" customHeight="1">
      <c r="A564" s="15"/>
      <c r="C564" s="229"/>
      <c r="D564" s="230"/>
      <c r="E564" s="229"/>
      <c r="F564" s="20"/>
      <c r="G564" s="21"/>
      <c r="H564" s="227"/>
      <c r="I564" s="227"/>
      <c r="J564" s="227"/>
      <c r="K564" s="227"/>
      <c r="L564" s="226"/>
      <c r="M564" s="226"/>
      <c r="N564" s="107"/>
      <c r="O564" s="22"/>
      <c r="P564" s="233"/>
      <c r="S564" s="229"/>
    </row>
    <row r="565" spans="1:24" s="239" customFormat="1" ht="15.95" hidden="1" customHeight="1">
      <c r="A565" s="238"/>
      <c r="C565" s="240"/>
      <c r="D565" s="241"/>
      <c r="E565" s="240"/>
      <c r="F565" s="242"/>
      <c r="G565" s="243"/>
      <c r="H565" s="244"/>
      <c r="I565" s="244"/>
      <c r="J565" s="244"/>
      <c r="K565" s="244"/>
      <c r="L565" s="245"/>
      <c r="M565" s="245"/>
      <c r="N565" s="246"/>
      <c r="O565" s="247"/>
      <c r="P565" s="248"/>
      <c r="S565" s="240"/>
    </row>
    <row r="566" spans="1:24" s="239" customFormat="1" ht="15.95" hidden="1" customHeight="1">
      <c r="A566" s="238"/>
      <c r="C566" s="240"/>
      <c r="D566" s="241"/>
      <c r="E566" s="240"/>
      <c r="F566" s="242"/>
      <c r="G566" s="243"/>
      <c r="H566" s="244"/>
      <c r="I566" s="244"/>
      <c r="J566" s="244"/>
      <c r="K566" s="244"/>
      <c r="L566" s="245"/>
      <c r="M566" s="245"/>
      <c r="N566" s="246"/>
      <c r="O566" s="247"/>
      <c r="P566" s="248"/>
      <c r="S566" s="240"/>
    </row>
    <row r="567" spans="1:24" ht="17.25" hidden="1" customHeight="1">
      <c r="A567" s="77"/>
      <c r="B567" s="429" t="s">
        <v>157</v>
      </c>
      <c r="C567" s="429"/>
      <c r="D567" s="430"/>
      <c r="E567" s="429"/>
      <c r="F567" s="430"/>
      <c r="G567" s="429"/>
      <c r="H567" s="430"/>
      <c r="I567" s="429"/>
      <c r="J567" s="430"/>
      <c r="K567" s="429"/>
      <c r="L567" s="429"/>
      <c r="M567" s="429"/>
      <c r="N567" s="429"/>
      <c r="O567" s="429"/>
      <c r="S567" s="3"/>
    </row>
    <row r="568" spans="1:24" ht="15.95" hidden="1" customHeight="1" thickBot="1">
      <c r="A568" s="1"/>
      <c r="B568" s="3" t="s">
        <v>110</v>
      </c>
      <c r="C568" s="108"/>
      <c r="D568" s="109">
        <v>1</v>
      </c>
      <c r="E568" s="38" t="s">
        <v>8</v>
      </c>
      <c r="F568" s="109">
        <v>4</v>
      </c>
      <c r="H568" s="68"/>
      <c r="I568" s="109"/>
      <c r="J568" s="110"/>
      <c r="K568" s="109"/>
      <c r="L568" s="110"/>
      <c r="M568" s="3" t="s">
        <v>9</v>
      </c>
      <c r="N568" s="39">
        <f>ROUND(D568*F568,0)</f>
        <v>4</v>
      </c>
      <c r="O568" s="2"/>
      <c r="S568" s="108"/>
    </row>
    <row r="569" spans="1:24" ht="15.95" hidden="1" customHeight="1" thickBot="1">
      <c r="E569" s="44"/>
      <c r="G569" s="98"/>
      <c r="H569" s="68"/>
      <c r="I569" s="97"/>
      <c r="J569" s="12"/>
      <c r="K569" s="97"/>
      <c r="L569" s="12" t="s">
        <v>10</v>
      </c>
      <c r="M569" s="98"/>
      <c r="N569" s="14"/>
      <c r="O569" s="6"/>
    </row>
    <row r="570" spans="1:24" ht="15.95" hidden="1" customHeight="1">
      <c r="A570" s="1"/>
      <c r="C570" s="46">
        <f>N569</f>
        <v>0</v>
      </c>
      <c r="D570" s="431" t="s">
        <v>124</v>
      </c>
      <c r="E570" s="432"/>
      <c r="G570" s="8" t="s">
        <v>12</v>
      </c>
      <c r="H570" s="422">
        <v>1428.35</v>
      </c>
      <c r="I570" s="422"/>
      <c r="J570" s="422"/>
      <c r="K570" s="422"/>
      <c r="L570" s="98" t="s">
        <v>98</v>
      </c>
      <c r="M570" s="98"/>
      <c r="O570" s="113" t="s">
        <v>14</v>
      </c>
      <c r="P570" s="232">
        <f>ROUND(C570*H570,0)</f>
        <v>0</v>
      </c>
      <c r="Q570" s="45"/>
      <c r="R570" s="45"/>
      <c r="S570" s="46"/>
      <c r="T570" s="45"/>
      <c r="U570" s="45"/>
      <c r="V570" s="45"/>
      <c r="W570" s="45"/>
      <c r="X570" s="45"/>
    </row>
    <row r="571" spans="1:24" ht="35.25" hidden="1" customHeight="1">
      <c r="A571" s="77"/>
      <c r="B571" s="443" t="s">
        <v>78</v>
      </c>
      <c r="C571" s="443"/>
      <c r="D571" s="443"/>
      <c r="E571" s="443"/>
      <c r="F571" s="443"/>
      <c r="G571" s="443"/>
      <c r="H571" s="443"/>
      <c r="I571" s="443"/>
      <c r="J571" s="443"/>
      <c r="K571" s="443"/>
      <c r="L571" s="443"/>
      <c r="M571" s="443"/>
      <c r="N571" s="443"/>
      <c r="O571" s="443"/>
      <c r="Q571" s="45"/>
      <c r="R571" s="45"/>
      <c r="S571" s="45"/>
      <c r="T571" s="45"/>
      <c r="U571" s="45"/>
      <c r="V571" s="45"/>
      <c r="W571" s="45"/>
      <c r="X571" s="45"/>
    </row>
    <row r="572" spans="1:24" ht="15.95" hidden="1" customHeight="1" thickBot="1">
      <c r="A572" s="43"/>
      <c r="B572" s="3" t="s">
        <v>108</v>
      </c>
      <c r="C572" s="38"/>
      <c r="D572" s="109">
        <v>1</v>
      </c>
      <c r="E572" s="38" t="s">
        <v>8</v>
      </c>
      <c r="F572" s="109">
        <v>2</v>
      </c>
      <c r="G572" s="109" t="s">
        <v>8</v>
      </c>
      <c r="H572" s="68">
        <v>8</v>
      </c>
      <c r="I572" s="109" t="s">
        <v>8</v>
      </c>
      <c r="J572" s="110">
        <v>6</v>
      </c>
      <c r="K572" s="109"/>
      <c r="L572" s="110"/>
      <c r="M572" s="3" t="s">
        <v>9</v>
      </c>
      <c r="N572" s="30">
        <f>ROUND(D572*F572*H572*J572,0)</f>
        <v>96</v>
      </c>
      <c r="O572" s="6"/>
      <c r="P572" s="201"/>
      <c r="S572" s="38"/>
    </row>
    <row r="573" spans="1:24" ht="15.95" hidden="1" customHeight="1" thickBot="1">
      <c r="A573" s="1"/>
      <c r="C573" s="80"/>
      <c r="D573" s="98"/>
      <c r="H573" s="81"/>
      <c r="I573" s="41"/>
      <c r="J573" s="12"/>
      <c r="K573" s="41"/>
      <c r="L573" s="98" t="s">
        <v>10</v>
      </c>
      <c r="M573" s="41"/>
      <c r="N573" s="14"/>
      <c r="O573" s="113" t="s">
        <v>41</v>
      </c>
      <c r="S573" s="80"/>
    </row>
    <row r="574" spans="1:24" ht="15.95" hidden="1" customHeight="1">
      <c r="A574" s="1"/>
      <c r="B574" s="45"/>
      <c r="C574" s="46">
        <f>N573</f>
        <v>0</v>
      </c>
      <c r="D574" s="420" t="s">
        <v>41</v>
      </c>
      <c r="E574" s="421"/>
      <c r="F574" s="41"/>
      <c r="G574" s="8" t="s">
        <v>12</v>
      </c>
      <c r="H574" s="422">
        <v>674.6</v>
      </c>
      <c r="I574" s="422"/>
      <c r="J574" s="422"/>
      <c r="K574" s="97"/>
      <c r="L574" s="440" t="s">
        <v>71</v>
      </c>
      <c r="M574" s="440"/>
      <c r="N574" s="3"/>
      <c r="O574" s="113" t="s">
        <v>14</v>
      </c>
      <c r="P574" s="232">
        <f>ROUND(C574*H574/100,0)</f>
        <v>0</v>
      </c>
      <c r="S574" s="46"/>
    </row>
    <row r="575" spans="1:24" ht="17.25" hidden="1" customHeight="1">
      <c r="A575" s="77"/>
      <c r="B575" s="429" t="s">
        <v>158</v>
      </c>
      <c r="C575" s="429"/>
      <c r="D575" s="430"/>
      <c r="E575" s="429"/>
      <c r="F575" s="430"/>
      <c r="G575" s="429"/>
      <c r="H575" s="430"/>
      <c r="I575" s="429"/>
      <c r="J575" s="430"/>
      <c r="K575" s="429"/>
      <c r="L575" s="429"/>
      <c r="M575" s="429"/>
      <c r="N575" s="429"/>
      <c r="O575" s="429"/>
      <c r="S575" s="3"/>
    </row>
    <row r="576" spans="1:24" ht="15.95" hidden="1" customHeight="1" thickBot="1">
      <c r="A576" s="1"/>
      <c r="B576" s="3" t="s">
        <v>110</v>
      </c>
      <c r="C576" s="108"/>
      <c r="D576" s="109">
        <v>1</v>
      </c>
      <c r="E576" s="38" t="s">
        <v>8</v>
      </c>
      <c r="F576" s="109">
        <v>4</v>
      </c>
      <c r="H576" s="68"/>
      <c r="I576" s="109"/>
      <c r="J576" s="110"/>
      <c r="K576" s="109"/>
      <c r="L576" s="110"/>
      <c r="M576" s="3" t="s">
        <v>9</v>
      </c>
      <c r="N576" s="39">
        <f>ROUND(D576*F576,0)</f>
        <v>4</v>
      </c>
      <c r="O576" s="2"/>
      <c r="S576" s="108"/>
    </row>
    <row r="577" spans="1:64" ht="15.95" hidden="1" customHeight="1" thickBot="1">
      <c r="E577" s="44"/>
      <c r="G577" s="98"/>
      <c r="H577" s="68"/>
      <c r="I577" s="97"/>
      <c r="J577" s="12"/>
      <c r="K577" s="97"/>
      <c r="L577" s="12" t="s">
        <v>10</v>
      </c>
      <c r="M577" s="98"/>
      <c r="N577" s="14"/>
      <c r="O577" s="6"/>
    </row>
    <row r="578" spans="1:64" ht="15.95" hidden="1" customHeight="1">
      <c r="A578" s="1"/>
      <c r="C578" s="46">
        <f>N577</f>
        <v>0</v>
      </c>
      <c r="D578" s="431" t="s">
        <v>124</v>
      </c>
      <c r="E578" s="432"/>
      <c r="G578" s="8" t="s">
        <v>12</v>
      </c>
      <c r="H578" s="422">
        <v>649.83000000000004</v>
      </c>
      <c r="I578" s="422"/>
      <c r="J578" s="422"/>
      <c r="K578" s="422"/>
      <c r="L578" s="98" t="s">
        <v>98</v>
      </c>
      <c r="M578" s="98"/>
      <c r="O578" s="113" t="s">
        <v>14</v>
      </c>
      <c r="P578" s="232">
        <f>ROUND(C578*H578,0)</f>
        <v>0</v>
      </c>
      <c r="Q578" s="45"/>
      <c r="R578" s="45"/>
      <c r="S578" s="46"/>
      <c r="T578" s="45"/>
      <c r="U578" s="45"/>
      <c r="V578" s="45"/>
      <c r="W578" s="45"/>
      <c r="X578" s="45"/>
    </row>
    <row r="579" spans="1:64" ht="21" hidden="1" customHeight="1">
      <c r="A579" s="87"/>
      <c r="B579" s="455" t="s">
        <v>205</v>
      </c>
      <c r="C579" s="455"/>
      <c r="D579" s="455"/>
      <c r="E579" s="455"/>
      <c r="F579" s="455"/>
      <c r="G579" s="455"/>
      <c r="H579" s="455"/>
      <c r="I579" s="455"/>
      <c r="J579" s="455"/>
      <c r="K579" s="455"/>
      <c r="L579" s="455"/>
      <c r="M579" s="455"/>
      <c r="N579" s="455"/>
      <c r="O579" s="161"/>
      <c r="S579" s="3"/>
    </row>
    <row r="580" spans="1:64" ht="15.95" hidden="1" customHeight="1" thickBot="1">
      <c r="A580" s="1"/>
      <c r="B580" s="485" t="s">
        <v>206</v>
      </c>
      <c r="C580" s="485"/>
      <c r="D580" s="166" t="s">
        <v>8</v>
      </c>
      <c r="E580" s="452">
        <v>5.5</v>
      </c>
      <c r="F580" s="453"/>
      <c r="G580" s="169"/>
      <c r="H580" s="13"/>
      <c r="I580" s="171"/>
      <c r="J580" s="12"/>
      <c r="K580" s="171"/>
      <c r="L580" s="169"/>
      <c r="M580" s="169"/>
      <c r="N580" s="175"/>
      <c r="O580" s="170"/>
      <c r="S580" s="3"/>
    </row>
    <row r="581" spans="1:64" ht="15.95" hidden="1" customHeight="1">
      <c r="A581" s="1"/>
      <c r="C581" s="175"/>
      <c r="D581" s="166"/>
      <c r="E581" s="449">
        <v>112</v>
      </c>
      <c r="F581" s="450"/>
      <c r="G581" s="169"/>
      <c r="H581" s="13"/>
      <c r="I581" s="171"/>
      <c r="J581" s="167"/>
      <c r="K581" s="171"/>
      <c r="L581" s="169"/>
      <c r="M581" s="169"/>
      <c r="N581" s="175"/>
      <c r="O581" s="170"/>
      <c r="S581" s="175"/>
    </row>
    <row r="582" spans="1:64" ht="15.95" hidden="1" customHeight="1" thickBot="1">
      <c r="A582" s="1"/>
      <c r="C582" s="75" t="e">
        <f>#REF!</f>
        <v>#REF!</v>
      </c>
      <c r="D582" s="166" t="s">
        <v>8</v>
      </c>
      <c r="E582" s="452">
        <v>5.5</v>
      </c>
      <c r="F582" s="453"/>
      <c r="G582" s="166" t="s">
        <v>9</v>
      </c>
      <c r="H582" s="451" t="e">
        <f>C582*E582/E583</f>
        <v>#REF!</v>
      </c>
      <c r="I582" s="451"/>
      <c r="J582" s="167" t="s">
        <v>61</v>
      </c>
      <c r="K582" s="171"/>
      <c r="L582" s="169"/>
      <c r="M582" s="169"/>
      <c r="N582" s="175"/>
      <c r="O582" s="170"/>
      <c r="S582" s="75"/>
    </row>
    <row r="583" spans="1:64" ht="15.95" hidden="1" customHeight="1" thickBot="1">
      <c r="A583" s="1"/>
      <c r="C583" s="175"/>
      <c r="D583" s="166"/>
      <c r="E583" s="449">
        <v>112</v>
      </c>
      <c r="F583" s="450"/>
      <c r="G583" s="169"/>
      <c r="H583" s="68"/>
      <c r="I583" s="171"/>
      <c r="J583" s="167"/>
      <c r="K583" s="171"/>
      <c r="L583" s="169"/>
      <c r="M583" s="169"/>
      <c r="N583" s="175"/>
      <c r="O583" s="170"/>
      <c r="S583" s="175"/>
    </row>
    <row r="584" spans="1:64" ht="15.95" hidden="1" customHeight="1" thickBot="1">
      <c r="A584" s="1"/>
      <c r="C584" s="175"/>
      <c r="D584" s="166"/>
      <c r="E584" s="448"/>
      <c r="F584" s="448"/>
      <c r="H584" s="13"/>
      <c r="I584" s="171"/>
      <c r="J584" s="167"/>
      <c r="K584" s="171"/>
      <c r="L584" s="169"/>
      <c r="M584" s="169"/>
      <c r="N584" s="200"/>
      <c r="O584" s="170"/>
      <c r="S584" s="175"/>
    </row>
    <row r="585" spans="1:64" ht="15.95" hidden="1" customHeight="1">
      <c r="A585" s="1"/>
      <c r="C585" s="179">
        <f>N584</f>
        <v>0</v>
      </c>
      <c r="D585" s="166" t="s">
        <v>61</v>
      </c>
      <c r="E585" s="168"/>
      <c r="F585" s="166"/>
      <c r="G585" s="8" t="s">
        <v>12</v>
      </c>
      <c r="H585" s="422">
        <v>151.25</v>
      </c>
      <c r="I585" s="422"/>
      <c r="J585" s="422"/>
      <c r="K585" s="422"/>
      <c r="L585" s="421" t="s">
        <v>62</v>
      </c>
      <c r="M585" s="421"/>
      <c r="N585" s="175"/>
      <c r="O585" s="170" t="s">
        <v>14</v>
      </c>
      <c r="P585" s="232">
        <f>(C585*H585)</f>
        <v>0</v>
      </c>
      <c r="S585" s="117"/>
    </row>
    <row r="586" spans="1:64" ht="15.95" hidden="1" customHeight="1">
      <c r="A586" s="1"/>
      <c r="B586" s="433" t="s">
        <v>7</v>
      </c>
      <c r="C586" s="433"/>
      <c r="D586" s="433"/>
      <c r="E586" s="433"/>
      <c r="F586" s="433"/>
      <c r="G586" s="433"/>
      <c r="H586" s="433"/>
      <c r="I586" s="433"/>
      <c r="J586" s="433"/>
      <c r="K586" s="433"/>
      <c r="L586" s="433"/>
      <c r="M586" s="433"/>
      <c r="N586" s="433"/>
      <c r="O586" s="433"/>
      <c r="S586" s="3"/>
    </row>
    <row r="587" spans="1:64" ht="15.95" hidden="1" customHeight="1">
      <c r="A587" s="1"/>
      <c r="B587" s="67" t="s">
        <v>146</v>
      </c>
      <c r="C587" s="135"/>
      <c r="D587" s="136">
        <v>1</v>
      </c>
      <c r="E587" s="38" t="s">
        <v>8</v>
      </c>
      <c r="F587" s="136">
        <v>1</v>
      </c>
      <c r="G587" s="136" t="s">
        <v>8</v>
      </c>
      <c r="H587" s="68">
        <v>45.25</v>
      </c>
      <c r="I587" s="136" t="s">
        <v>8</v>
      </c>
      <c r="J587" s="137">
        <v>25.25</v>
      </c>
      <c r="K587" s="136" t="s">
        <v>8</v>
      </c>
      <c r="L587" s="137">
        <v>0.42</v>
      </c>
      <c r="M587" s="3" t="s">
        <v>9</v>
      </c>
      <c r="N587" s="39">
        <f t="shared" ref="N587:N590" si="63">ROUND(D587*F587*H587*J587*L587,0)</f>
        <v>480</v>
      </c>
      <c r="O587" s="2"/>
      <c r="R587" s="4"/>
      <c r="S587" s="108"/>
      <c r="T587" s="4"/>
      <c r="U587" s="4"/>
      <c r="V587" s="4"/>
      <c r="W587" s="4"/>
      <c r="X587" s="4"/>
      <c r="Y587" s="4"/>
      <c r="Z587" s="4"/>
      <c r="AA587" s="4"/>
      <c r="AB587" s="4"/>
      <c r="AC587" s="4"/>
      <c r="AD587" s="4"/>
      <c r="AE587" s="4"/>
      <c r="AF587" s="4"/>
      <c r="AG587" s="4"/>
      <c r="AH587" s="4"/>
      <c r="AI587" s="4"/>
      <c r="AJ587" s="4"/>
      <c r="AK587" s="4"/>
      <c r="AL587" s="4"/>
      <c r="AM587" s="4"/>
      <c r="AN587" s="4"/>
      <c r="AO587" s="4"/>
      <c r="AP587" s="4"/>
      <c r="AQ587" s="4"/>
      <c r="AR587" s="4"/>
      <c r="AS587" s="4"/>
      <c r="AT587" s="4"/>
      <c r="AU587" s="4"/>
      <c r="AV587" s="4"/>
      <c r="AW587" s="4"/>
      <c r="AX587" s="4"/>
      <c r="AY587" s="4"/>
      <c r="AZ587" s="4"/>
      <c r="BA587" s="4"/>
      <c r="BB587" s="4"/>
      <c r="BC587" s="4"/>
      <c r="BD587" s="4"/>
      <c r="BE587" s="4"/>
      <c r="BF587" s="4"/>
      <c r="BG587" s="4"/>
      <c r="BH587" s="4"/>
      <c r="BI587" s="4"/>
      <c r="BJ587" s="4"/>
      <c r="BK587" s="4"/>
      <c r="BL587" s="4"/>
    </row>
    <row r="588" spans="1:64" ht="15.95" hidden="1" customHeight="1">
      <c r="A588" s="1"/>
      <c r="B588" s="67" t="s">
        <v>45</v>
      </c>
      <c r="C588" s="135"/>
      <c r="D588" s="136">
        <v>1</v>
      </c>
      <c r="E588" s="38" t="s">
        <v>8</v>
      </c>
      <c r="F588" s="136">
        <v>1</v>
      </c>
      <c r="G588" s="136" t="s">
        <v>8</v>
      </c>
      <c r="H588" s="68">
        <v>45.25</v>
      </c>
      <c r="I588" s="136" t="s">
        <v>8</v>
      </c>
      <c r="J588" s="137">
        <v>0.75</v>
      </c>
      <c r="K588" s="136" t="s">
        <v>8</v>
      </c>
      <c r="L588" s="137">
        <v>1.5</v>
      </c>
      <c r="M588" s="3" t="s">
        <v>9</v>
      </c>
      <c r="N588" s="39">
        <f t="shared" si="63"/>
        <v>51</v>
      </c>
      <c r="O588" s="2"/>
      <c r="S588" s="108"/>
    </row>
    <row r="589" spans="1:64" ht="15.95" hidden="1" customHeight="1">
      <c r="A589" s="1"/>
      <c r="B589" s="3" t="s">
        <v>147</v>
      </c>
      <c r="C589" s="135"/>
      <c r="D589" s="136">
        <v>1</v>
      </c>
      <c r="E589" s="38" t="s">
        <v>8</v>
      </c>
      <c r="F589" s="136">
        <v>1</v>
      </c>
      <c r="G589" s="136" t="s">
        <v>8</v>
      </c>
      <c r="H589" s="68">
        <v>42.25</v>
      </c>
      <c r="I589" s="136" t="s">
        <v>8</v>
      </c>
      <c r="J589" s="137">
        <v>0.75</v>
      </c>
      <c r="K589" s="136" t="s">
        <v>8</v>
      </c>
      <c r="L589" s="137">
        <v>1</v>
      </c>
      <c r="M589" s="3" t="s">
        <v>9</v>
      </c>
      <c r="N589" s="39">
        <f t="shared" si="63"/>
        <v>32</v>
      </c>
      <c r="O589" s="2"/>
      <c r="S589" s="108"/>
    </row>
    <row r="590" spans="1:64" ht="15.95" hidden="1" customHeight="1">
      <c r="A590" s="1"/>
      <c r="B590" s="3" t="s">
        <v>147</v>
      </c>
      <c r="C590" s="108"/>
      <c r="D590" s="109">
        <v>1</v>
      </c>
      <c r="E590" s="38" t="s">
        <v>8</v>
      </c>
      <c r="F590" s="109">
        <v>2</v>
      </c>
      <c r="G590" s="109" t="s">
        <v>8</v>
      </c>
      <c r="H590" s="68">
        <v>6</v>
      </c>
      <c r="I590" s="109" t="s">
        <v>8</v>
      </c>
      <c r="J590" s="110">
        <v>0.75</v>
      </c>
      <c r="K590" s="109" t="s">
        <v>8</v>
      </c>
      <c r="L590" s="110">
        <v>1</v>
      </c>
      <c r="M590" s="3" t="s">
        <v>9</v>
      </c>
      <c r="N590" s="39">
        <f t="shared" si="63"/>
        <v>9</v>
      </c>
      <c r="O590" s="2"/>
      <c r="S590" s="108"/>
    </row>
    <row r="591" spans="1:64" ht="15.95" hidden="1" customHeight="1">
      <c r="A591" s="1"/>
      <c r="B591" s="3" t="s">
        <v>104</v>
      </c>
      <c r="C591" s="108"/>
      <c r="D591" s="109">
        <v>1</v>
      </c>
      <c r="E591" s="38" t="s">
        <v>8</v>
      </c>
      <c r="F591" s="109">
        <v>2</v>
      </c>
      <c r="G591" s="109" t="s">
        <v>8</v>
      </c>
      <c r="H591" s="68">
        <v>1.5</v>
      </c>
      <c r="I591" s="109" t="s">
        <v>8</v>
      </c>
      <c r="J591" s="110">
        <v>1.5</v>
      </c>
      <c r="K591" s="109" t="s">
        <v>8</v>
      </c>
      <c r="L591" s="110">
        <v>7</v>
      </c>
      <c r="M591" s="3" t="s">
        <v>9</v>
      </c>
      <c r="N591" s="39">
        <f t="shared" ref="N591" si="64">ROUND(D591*F591*H591*J591*L591,0)</f>
        <v>32</v>
      </c>
      <c r="O591" s="2"/>
      <c r="S591" s="108"/>
    </row>
    <row r="592" spans="1:64" ht="21" hidden="1" customHeight="1">
      <c r="A592" s="1"/>
      <c r="C592" s="38"/>
      <c r="D592" s="69"/>
      <c r="H592" s="68"/>
      <c r="I592" s="109"/>
      <c r="J592" s="110"/>
      <c r="K592" s="109"/>
      <c r="L592" s="12" t="s">
        <v>10</v>
      </c>
      <c r="M592" s="40"/>
      <c r="N592" s="5"/>
      <c r="O592" s="6"/>
      <c r="P592" s="201"/>
      <c r="S592" s="38"/>
    </row>
    <row r="593" spans="1:19" ht="21.75" hidden="1" customHeight="1">
      <c r="A593" s="1"/>
      <c r="B593" s="66"/>
      <c r="C593" s="439">
        <f>N592</f>
        <v>0</v>
      </c>
      <c r="D593" s="439"/>
      <c r="E593" s="439"/>
      <c r="F593" s="7" t="s">
        <v>11</v>
      </c>
      <c r="G593" s="8" t="s">
        <v>12</v>
      </c>
      <c r="H593" s="70">
        <v>3327.5</v>
      </c>
      <c r="I593" s="97"/>
      <c r="J593" s="97"/>
      <c r="K593" s="97"/>
      <c r="L593" s="421" t="s">
        <v>13</v>
      </c>
      <c r="M593" s="421"/>
      <c r="O593" s="9" t="s">
        <v>14</v>
      </c>
      <c r="P593" s="232">
        <f>ROUND(C593*H593/100,0)</f>
        <v>0</v>
      </c>
      <c r="S593" s="96"/>
    </row>
    <row r="594" spans="1:19" s="17" customFormat="1" ht="15.95" hidden="1" customHeight="1">
      <c r="A594" s="15"/>
      <c r="B594" s="424" t="s">
        <v>212</v>
      </c>
      <c r="C594" s="424"/>
      <c r="D594" s="424"/>
      <c r="E594" s="424"/>
      <c r="F594" s="424"/>
      <c r="G594" s="424"/>
      <c r="H594" s="424"/>
      <c r="I594" s="424"/>
      <c r="J594" s="424"/>
      <c r="K594" s="424"/>
      <c r="L594" s="424"/>
      <c r="M594" s="424"/>
      <c r="N594" s="424"/>
      <c r="O594" s="103"/>
      <c r="P594" s="60"/>
      <c r="Q594" s="52"/>
    </row>
    <row r="595" spans="1:19" s="17" customFormat="1" ht="15.95" hidden="1" customHeight="1">
      <c r="A595" s="15"/>
      <c r="B595" s="161" t="s">
        <v>213</v>
      </c>
      <c r="C595" s="161"/>
      <c r="D595" s="161"/>
      <c r="E595" s="161"/>
      <c r="F595" s="161"/>
      <c r="G595" s="161"/>
      <c r="H595" s="161"/>
      <c r="I595" s="161"/>
      <c r="J595" s="161"/>
      <c r="K595" s="161"/>
      <c r="L595" s="161"/>
      <c r="M595" s="161"/>
      <c r="N595" s="161"/>
      <c r="O595" s="162"/>
      <c r="P595" s="60"/>
      <c r="Q595" s="52"/>
    </row>
    <row r="596" spans="1:19" s="17" customFormat="1" ht="15.95" hidden="1" customHeight="1">
      <c r="A596" s="15"/>
      <c r="B596" s="17" t="s">
        <v>214</v>
      </c>
      <c r="C596" s="95"/>
      <c r="D596" s="99">
        <v>1</v>
      </c>
      <c r="E596" s="48" t="s">
        <v>8</v>
      </c>
      <c r="F596" s="99">
        <v>2</v>
      </c>
      <c r="G596" s="99" t="s">
        <v>8</v>
      </c>
      <c r="H596" s="89">
        <v>10.5</v>
      </c>
      <c r="I596" s="88" t="s">
        <v>8</v>
      </c>
      <c r="J596" s="88">
        <v>0.75</v>
      </c>
      <c r="K596" s="99" t="s">
        <v>8</v>
      </c>
      <c r="L596" s="105">
        <v>7</v>
      </c>
      <c r="M596" s="17" t="s">
        <v>9</v>
      </c>
      <c r="N596" s="30">
        <f t="shared" ref="N596" si="65">ROUND(D596*F596*H596*J596*L596,0)</f>
        <v>110</v>
      </c>
      <c r="O596" s="16"/>
      <c r="P596" s="233"/>
      <c r="S596" s="95"/>
    </row>
    <row r="597" spans="1:19" s="17" customFormat="1" ht="15.95" hidden="1" customHeight="1" thickBot="1">
      <c r="A597" s="15"/>
      <c r="B597" s="17" t="s">
        <v>209</v>
      </c>
      <c r="C597" s="155"/>
      <c r="D597" s="152">
        <v>1</v>
      </c>
      <c r="E597" s="48" t="s">
        <v>8</v>
      </c>
      <c r="F597" s="152">
        <v>2</v>
      </c>
      <c r="G597" s="152" t="s">
        <v>8</v>
      </c>
      <c r="H597" s="33">
        <v>6</v>
      </c>
      <c r="I597" s="152" t="s">
        <v>8</v>
      </c>
      <c r="J597" s="145">
        <v>0.75</v>
      </c>
      <c r="K597" s="152" t="s">
        <v>8</v>
      </c>
      <c r="L597" s="153">
        <v>7</v>
      </c>
      <c r="M597" s="17" t="s">
        <v>9</v>
      </c>
      <c r="N597" s="30">
        <f t="shared" ref="N597" si="66">ROUND(D597*F597*H597*J597*L597,0)</f>
        <v>63</v>
      </c>
      <c r="O597" s="16"/>
      <c r="P597" s="233"/>
      <c r="S597" s="155"/>
    </row>
    <row r="598" spans="1:19" s="17" customFormat="1" ht="15.95" hidden="1" customHeight="1" thickBot="1">
      <c r="A598" s="93"/>
      <c r="C598" s="107"/>
      <c r="D598" s="99"/>
      <c r="E598" s="49"/>
      <c r="F598" s="99"/>
      <c r="G598" s="93"/>
      <c r="H598" s="33"/>
      <c r="I598" s="94"/>
      <c r="J598" s="24"/>
      <c r="K598" s="94"/>
      <c r="L598" s="24" t="s">
        <v>10</v>
      </c>
      <c r="M598" s="93"/>
      <c r="N598" s="26"/>
      <c r="O598" s="19"/>
      <c r="P598" s="233"/>
      <c r="S598" s="107"/>
    </row>
    <row r="599" spans="1:19" ht="15.95" hidden="1" customHeight="1">
      <c r="A599" s="1"/>
      <c r="B599" s="71" t="s">
        <v>29</v>
      </c>
      <c r="C599" s="180"/>
      <c r="D599" s="166"/>
      <c r="E599" s="170"/>
      <c r="F599" s="166"/>
      <c r="G599" s="169"/>
      <c r="H599" s="68"/>
      <c r="I599" s="171"/>
      <c r="J599" s="167"/>
      <c r="K599" s="169"/>
      <c r="L599" s="167"/>
      <c r="M599" s="45"/>
      <c r="N599" s="45"/>
      <c r="O599" s="170"/>
      <c r="Q599" s="45"/>
      <c r="S599" s="180"/>
    </row>
    <row r="600" spans="1:19" ht="15.95" hidden="1" customHeight="1">
      <c r="A600" s="1"/>
      <c r="B600" s="3" t="s">
        <v>211</v>
      </c>
      <c r="C600" s="180"/>
      <c r="D600" s="166">
        <v>1</v>
      </c>
      <c r="E600" s="180" t="s">
        <v>8</v>
      </c>
      <c r="F600" s="166">
        <v>1</v>
      </c>
      <c r="G600" s="166" t="s">
        <v>8</v>
      </c>
      <c r="H600" s="72">
        <v>3</v>
      </c>
      <c r="I600" s="166" t="s">
        <v>8</v>
      </c>
      <c r="J600" s="176">
        <v>0.75</v>
      </c>
      <c r="K600" s="164" t="s">
        <v>8</v>
      </c>
      <c r="L600" s="165">
        <v>7</v>
      </c>
      <c r="M600" s="17" t="s">
        <v>9</v>
      </c>
      <c r="N600" s="30">
        <f t="shared" ref="N600:N601" si="67">ROUND(D600*F600*H600*J600*L600,0)</f>
        <v>16</v>
      </c>
      <c r="O600" s="6"/>
      <c r="P600" s="202"/>
      <c r="S600" s="180"/>
    </row>
    <row r="601" spans="1:19" ht="15.95" hidden="1" customHeight="1" thickBot="1">
      <c r="A601" s="1"/>
      <c r="B601" s="3" t="s">
        <v>215</v>
      </c>
      <c r="C601" s="180"/>
      <c r="D601" s="166">
        <v>1</v>
      </c>
      <c r="E601" s="180" t="s">
        <v>8</v>
      </c>
      <c r="F601" s="166">
        <v>1</v>
      </c>
      <c r="G601" s="166" t="s">
        <v>8</v>
      </c>
      <c r="H601" s="72">
        <v>6</v>
      </c>
      <c r="I601" s="166" t="s">
        <v>8</v>
      </c>
      <c r="J601" s="176">
        <v>0.75</v>
      </c>
      <c r="K601" s="164" t="s">
        <v>8</v>
      </c>
      <c r="L601" s="165">
        <v>4</v>
      </c>
      <c r="M601" s="17" t="s">
        <v>9</v>
      </c>
      <c r="N601" s="30">
        <f t="shared" si="67"/>
        <v>18</v>
      </c>
      <c r="O601" s="6"/>
      <c r="P601" s="202"/>
      <c r="S601" s="180"/>
    </row>
    <row r="602" spans="1:19" ht="15.95" hidden="1" customHeight="1" thickBot="1">
      <c r="A602" s="1"/>
      <c r="B602" s="166"/>
      <c r="C602" s="3"/>
      <c r="D602" s="166"/>
      <c r="E602" s="170"/>
      <c r="F602" s="166"/>
      <c r="G602" s="169"/>
      <c r="H602" s="68"/>
      <c r="I602" s="171"/>
      <c r="J602" s="167"/>
      <c r="K602" s="169"/>
      <c r="L602" s="12" t="s">
        <v>10</v>
      </c>
      <c r="M602" s="3" t="s">
        <v>9</v>
      </c>
      <c r="N602" s="14"/>
      <c r="O602" s="170"/>
      <c r="P602" s="80"/>
      <c r="Q602" s="45"/>
      <c r="S602" s="3"/>
    </row>
    <row r="603" spans="1:19" ht="15.95" hidden="1" customHeight="1">
      <c r="A603" s="1"/>
      <c r="B603" s="71" t="s">
        <v>37</v>
      </c>
      <c r="C603" s="180"/>
      <c r="D603" s="166"/>
      <c r="E603" s="170"/>
      <c r="F603" s="166"/>
      <c r="G603" s="169"/>
      <c r="H603" s="68"/>
      <c r="I603" s="171"/>
      <c r="J603" s="167"/>
      <c r="K603" s="171"/>
      <c r="L603" s="169"/>
      <c r="M603" s="169"/>
      <c r="N603" s="45"/>
      <c r="O603" s="41"/>
      <c r="P603" s="80"/>
      <c r="Q603" s="45"/>
      <c r="S603" s="180"/>
    </row>
    <row r="604" spans="1:19" ht="15.95" hidden="1" customHeight="1">
      <c r="A604" s="1"/>
      <c r="C604" s="71"/>
      <c r="D604" s="437">
        <f>N598</f>
        <v>0</v>
      </c>
      <c r="E604" s="437"/>
      <c r="F604" s="437"/>
      <c r="G604" s="169" t="s">
        <v>38</v>
      </c>
      <c r="H604" s="73">
        <f>N602</f>
        <v>0</v>
      </c>
      <c r="I604" s="12" t="s">
        <v>9</v>
      </c>
      <c r="J604" s="438">
        <f>D604-H604</f>
        <v>0</v>
      </c>
      <c r="K604" s="438"/>
      <c r="L604" s="40"/>
      <c r="M604" s="169"/>
      <c r="N604" s="42"/>
      <c r="O604" s="170"/>
      <c r="P604" s="80"/>
      <c r="Q604" s="45"/>
      <c r="S604" s="71"/>
    </row>
    <row r="605" spans="1:19" s="17" customFormat="1" ht="15.95" hidden="1" customHeight="1">
      <c r="A605" s="15"/>
      <c r="C605" s="456">
        <f>J604</f>
        <v>0</v>
      </c>
      <c r="D605" s="456"/>
      <c r="E605" s="456"/>
      <c r="F605" s="99" t="s">
        <v>11</v>
      </c>
      <c r="G605" s="21" t="s">
        <v>12</v>
      </c>
      <c r="H605" s="441">
        <v>13112.99</v>
      </c>
      <c r="I605" s="441"/>
      <c r="J605" s="441"/>
      <c r="K605" s="441"/>
      <c r="L605" s="434" t="s">
        <v>92</v>
      </c>
      <c r="M605" s="434"/>
      <c r="N605" s="25"/>
      <c r="O605" s="103" t="s">
        <v>14</v>
      </c>
      <c r="P605" s="233">
        <f>ROUND(C605*H605/100,0)</f>
        <v>0</v>
      </c>
      <c r="S605" s="121"/>
    </row>
    <row r="606" spans="1:19" ht="42.75" hidden="1" customHeight="1">
      <c r="A606" s="77"/>
      <c r="B606" s="455" t="s">
        <v>217</v>
      </c>
      <c r="C606" s="455"/>
      <c r="D606" s="455"/>
      <c r="E606" s="455"/>
      <c r="F606" s="455"/>
      <c r="G606" s="455"/>
      <c r="H606" s="455"/>
      <c r="I606" s="455"/>
      <c r="J606" s="455"/>
      <c r="K606" s="455"/>
      <c r="L606" s="455"/>
      <c r="M606" s="455"/>
      <c r="N606" s="455"/>
      <c r="O606" s="197"/>
      <c r="P606" s="80"/>
      <c r="Q606" s="45"/>
      <c r="S606" s="3"/>
    </row>
    <row r="607" spans="1:19" ht="15.95" hidden="1" customHeight="1" thickBot="1">
      <c r="A607" s="1"/>
      <c r="B607" s="3" t="s">
        <v>218</v>
      </c>
      <c r="C607" s="181"/>
      <c r="D607" s="193">
        <v>1</v>
      </c>
      <c r="E607" s="196" t="s">
        <v>8</v>
      </c>
      <c r="F607" s="193">
        <v>1</v>
      </c>
      <c r="G607" s="193" t="s">
        <v>8</v>
      </c>
      <c r="H607" s="68">
        <v>6</v>
      </c>
      <c r="I607" s="193" t="s">
        <v>8</v>
      </c>
      <c r="J607" s="194">
        <v>4</v>
      </c>
      <c r="K607" s="193"/>
      <c r="L607" s="194"/>
      <c r="M607" s="3" t="s">
        <v>9</v>
      </c>
      <c r="N607" s="39">
        <f>ROUND(D607*F607*H607*J607,0)</f>
        <v>24</v>
      </c>
      <c r="O607" s="2"/>
      <c r="S607" s="181"/>
    </row>
    <row r="608" spans="1:19" ht="15.95" hidden="1" customHeight="1" thickBot="1">
      <c r="A608" s="183"/>
      <c r="C608" s="198"/>
      <c r="D608" s="193"/>
      <c r="E608" s="44"/>
      <c r="F608" s="193"/>
      <c r="G608" s="183"/>
      <c r="H608" s="68"/>
      <c r="I608" s="184"/>
      <c r="J608" s="12"/>
      <c r="K608" s="184"/>
      <c r="L608" s="12" t="s">
        <v>10</v>
      </c>
      <c r="M608" s="183"/>
      <c r="N608" s="14"/>
      <c r="O608" s="6"/>
      <c r="S608" s="198"/>
    </row>
    <row r="609" spans="1:64" ht="15.95" hidden="1" customHeight="1">
      <c r="A609" s="1"/>
      <c r="C609" s="439">
        <f>N608</f>
        <v>0</v>
      </c>
      <c r="D609" s="439"/>
      <c r="E609" s="439"/>
      <c r="F609" s="183" t="s">
        <v>41</v>
      </c>
      <c r="G609" s="8" t="s">
        <v>12</v>
      </c>
      <c r="H609" s="422">
        <v>194.16</v>
      </c>
      <c r="I609" s="422"/>
      <c r="J609" s="422"/>
      <c r="K609" s="422"/>
      <c r="L609" s="421" t="s">
        <v>63</v>
      </c>
      <c r="M609" s="421"/>
      <c r="N609" s="11"/>
      <c r="O609" s="197" t="s">
        <v>14</v>
      </c>
      <c r="P609" s="232">
        <f>ROUND(C609*H609,0)</f>
        <v>0</v>
      </c>
      <c r="S609" s="182"/>
    </row>
    <row r="610" spans="1:64" ht="49.5" hidden="1" customHeight="1">
      <c r="A610" s="77"/>
      <c r="B610" s="455" t="s">
        <v>219</v>
      </c>
      <c r="C610" s="455"/>
      <c r="D610" s="455"/>
      <c r="E610" s="455"/>
      <c r="F610" s="455"/>
      <c r="G610" s="455"/>
      <c r="H610" s="455"/>
      <c r="I610" s="455"/>
      <c r="J610" s="455"/>
      <c r="K610" s="455"/>
      <c r="L610" s="455"/>
      <c r="M610" s="455"/>
      <c r="N610" s="455"/>
      <c r="O610" s="113"/>
      <c r="P610" s="80"/>
      <c r="Q610" s="45"/>
      <c r="S610" s="3"/>
    </row>
    <row r="611" spans="1:64" ht="15.95" hidden="1" customHeight="1" thickBot="1">
      <c r="A611" s="1"/>
      <c r="B611" s="3" t="s">
        <v>220</v>
      </c>
      <c r="C611" s="181"/>
      <c r="D611" s="193">
        <v>1</v>
      </c>
      <c r="E611" s="196" t="s">
        <v>8</v>
      </c>
      <c r="F611" s="193">
        <v>3</v>
      </c>
      <c r="G611" s="193" t="s">
        <v>8</v>
      </c>
      <c r="H611" s="68">
        <v>5</v>
      </c>
      <c r="I611" s="193" t="s">
        <v>8</v>
      </c>
      <c r="J611" s="194">
        <v>7</v>
      </c>
      <c r="K611" s="193"/>
      <c r="L611" s="194"/>
      <c r="M611" s="3" t="s">
        <v>9</v>
      </c>
      <c r="N611" s="39">
        <f>ROUND(D611*F611*H611*J611,0)</f>
        <v>105</v>
      </c>
      <c r="O611" s="2"/>
      <c r="S611" s="181"/>
    </row>
    <row r="612" spans="1:64" ht="15.95" hidden="1" customHeight="1" thickBot="1">
      <c r="E612" s="44"/>
      <c r="G612" s="98"/>
      <c r="H612" s="68"/>
      <c r="I612" s="97"/>
      <c r="J612" s="12"/>
      <c r="K612" s="97"/>
      <c r="L612" s="12" t="s">
        <v>10</v>
      </c>
      <c r="M612" s="98"/>
      <c r="N612" s="14"/>
      <c r="O612" s="6"/>
    </row>
    <row r="613" spans="1:64" ht="15.95" hidden="1" customHeight="1">
      <c r="A613" s="1"/>
      <c r="C613" s="439">
        <f>N612</f>
        <v>0</v>
      </c>
      <c r="D613" s="439"/>
      <c r="E613" s="439"/>
      <c r="F613" s="98" t="s">
        <v>41</v>
      </c>
      <c r="G613" s="8" t="s">
        <v>12</v>
      </c>
      <c r="H613" s="422">
        <v>231.69</v>
      </c>
      <c r="I613" s="422"/>
      <c r="J613" s="422"/>
      <c r="K613" s="422"/>
      <c r="L613" s="421" t="s">
        <v>63</v>
      </c>
      <c r="M613" s="421"/>
      <c r="N613" s="11"/>
      <c r="O613" s="113" t="s">
        <v>14</v>
      </c>
      <c r="P613" s="232">
        <f>ROUND(C613*H613,0)</f>
        <v>0</v>
      </c>
      <c r="S613" s="96"/>
    </row>
    <row r="614" spans="1:64" s="52" customFormat="1" ht="33" hidden="1" customHeight="1">
      <c r="A614" s="160"/>
      <c r="B614" s="445" t="s">
        <v>121</v>
      </c>
      <c r="C614" s="445"/>
      <c r="D614" s="445"/>
      <c r="E614" s="445"/>
      <c r="F614" s="445"/>
      <c r="G614" s="445"/>
      <c r="H614" s="445"/>
      <c r="I614" s="445"/>
      <c r="J614" s="445"/>
      <c r="K614" s="445"/>
      <c r="L614" s="445"/>
      <c r="M614" s="445"/>
      <c r="N614" s="445"/>
      <c r="O614" s="103"/>
      <c r="P614" s="233"/>
      <c r="Q614" s="54"/>
    </row>
    <row r="615" spans="1:64" s="52" customFormat="1" ht="15.95" hidden="1" customHeight="1">
      <c r="A615" s="15"/>
      <c r="B615" s="95" t="s">
        <v>172</v>
      </c>
      <c r="C615" s="95"/>
      <c r="D615" s="95"/>
      <c r="E615" s="95"/>
      <c r="F615" s="95"/>
      <c r="G615" s="95"/>
      <c r="H615" s="95"/>
      <c r="I615" s="95"/>
      <c r="J615" s="95"/>
      <c r="K615" s="95"/>
      <c r="L615" s="95"/>
      <c r="M615" s="95"/>
      <c r="N615" s="95"/>
      <c r="O615" s="103"/>
      <c r="P615" s="233"/>
      <c r="Q615" s="54"/>
      <c r="S615" s="95"/>
    </row>
    <row r="616" spans="1:64" s="17" customFormat="1" ht="15.95" hidden="1" customHeight="1">
      <c r="A616" s="15"/>
      <c r="B616" s="116" t="s">
        <v>226</v>
      </c>
      <c r="C616" s="155"/>
      <c r="D616" s="152">
        <v>1</v>
      </c>
      <c r="E616" s="48" t="s">
        <v>8</v>
      </c>
      <c r="F616" s="152">
        <v>1</v>
      </c>
      <c r="G616" s="152" t="s">
        <v>8</v>
      </c>
      <c r="H616" s="27">
        <v>16.5</v>
      </c>
      <c r="I616" s="152" t="s">
        <v>8</v>
      </c>
      <c r="J616" s="153">
        <v>10.5</v>
      </c>
      <c r="K616" s="152"/>
      <c r="L616" s="153"/>
      <c r="M616" s="17" t="s">
        <v>9</v>
      </c>
      <c r="N616" s="30">
        <f>ROUND(D616*F616*H616*J616,0)</f>
        <v>173</v>
      </c>
      <c r="O616" s="16"/>
      <c r="P616" s="201"/>
      <c r="S616" s="155"/>
    </row>
    <row r="617" spans="1:64" s="17" customFormat="1" ht="15.95" hidden="1" customHeight="1">
      <c r="A617" s="15"/>
      <c r="C617" s="48"/>
      <c r="D617" s="55"/>
      <c r="E617" s="48"/>
      <c r="F617" s="99"/>
      <c r="G617" s="99"/>
      <c r="H617" s="27"/>
      <c r="I617" s="99"/>
      <c r="J617" s="105"/>
      <c r="K617" s="99"/>
      <c r="L617" s="24" t="s">
        <v>10</v>
      </c>
      <c r="M617" s="32"/>
      <c r="N617" s="18"/>
      <c r="O617" s="19"/>
      <c r="P617" s="201"/>
      <c r="S617" s="48"/>
    </row>
    <row r="618" spans="1:64" s="17" customFormat="1" ht="15.95" hidden="1" customHeight="1">
      <c r="A618" s="15"/>
      <c r="C618" s="235">
        <f>N617</f>
        <v>0</v>
      </c>
      <c r="D618" s="428" t="s">
        <v>41</v>
      </c>
      <c r="E618" s="428"/>
      <c r="F618" s="99"/>
      <c r="G618" s="21" t="s">
        <v>12</v>
      </c>
      <c r="H618" s="441">
        <v>2548.29</v>
      </c>
      <c r="I618" s="441"/>
      <c r="J618" s="441"/>
      <c r="K618" s="441"/>
      <c r="L618" s="93" t="s">
        <v>71</v>
      </c>
      <c r="M618" s="93"/>
      <c r="N618" s="107"/>
      <c r="O618" s="103" t="s">
        <v>14</v>
      </c>
      <c r="P618" s="233">
        <f>ROUND(C618*H618/100,0)</f>
        <v>0</v>
      </c>
      <c r="Q618" s="52"/>
      <c r="R618" s="52"/>
      <c r="S618" s="119"/>
      <c r="T618" s="52"/>
      <c r="U618" s="52"/>
      <c r="V618" s="52"/>
      <c r="W618" s="52"/>
      <c r="X618" s="52"/>
    </row>
    <row r="619" spans="1:64" ht="15.95" hidden="1" customHeight="1">
      <c r="A619" s="1"/>
      <c r="B619" s="433" t="s">
        <v>177</v>
      </c>
      <c r="C619" s="433"/>
      <c r="D619" s="433"/>
      <c r="E619" s="433"/>
      <c r="F619" s="433"/>
      <c r="G619" s="433"/>
      <c r="H619" s="433"/>
      <c r="I619" s="433"/>
      <c r="J619" s="433"/>
      <c r="K619" s="433"/>
      <c r="L619" s="433"/>
      <c r="M619" s="433"/>
      <c r="N619" s="433"/>
      <c r="O619" s="433"/>
      <c r="S619" s="3"/>
    </row>
    <row r="620" spans="1:64" ht="15.95" hidden="1" customHeight="1">
      <c r="A620" s="1"/>
      <c r="B620" s="67" t="s">
        <v>178</v>
      </c>
      <c r="C620" s="135"/>
      <c r="D620" s="136">
        <v>1</v>
      </c>
      <c r="E620" s="38" t="s">
        <v>8</v>
      </c>
      <c r="F620" s="136">
        <v>1</v>
      </c>
      <c r="G620" s="136" t="s">
        <v>8</v>
      </c>
      <c r="H620" s="68">
        <v>13</v>
      </c>
      <c r="I620" s="136" t="s">
        <v>8</v>
      </c>
      <c r="J620" s="137">
        <v>0.33</v>
      </c>
      <c r="K620" s="136" t="s">
        <v>8</v>
      </c>
      <c r="L620" s="137">
        <v>4</v>
      </c>
      <c r="M620" s="3" t="s">
        <v>9</v>
      </c>
      <c r="N620" s="39">
        <f>ROUND(D620*F620*H620*J620*L620,0)</f>
        <v>17</v>
      </c>
      <c r="O620" s="2"/>
      <c r="R620" s="4"/>
      <c r="S620" s="135"/>
      <c r="T620" s="4"/>
      <c r="U620" s="4"/>
      <c r="V620" s="4"/>
      <c r="W620" s="4"/>
      <c r="X620" s="4"/>
      <c r="Y620" s="4"/>
      <c r="Z620" s="4"/>
      <c r="AA620" s="4"/>
      <c r="AB620" s="4"/>
      <c r="AC620" s="4"/>
      <c r="AD620" s="4"/>
      <c r="AE620" s="4"/>
      <c r="AF620" s="4"/>
      <c r="AG620" s="4"/>
      <c r="AH620" s="4"/>
      <c r="AI620" s="4"/>
      <c r="AJ620" s="4"/>
      <c r="AK620" s="4"/>
      <c r="AL620" s="4"/>
      <c r="AM620" s="4"/>
      <c r="AN620" s="4"/>
      <c r="AO620" s="4"/>
      <c r="AP620" s="4"/>
      <c r="AQ620" s="4"/>
      <c r="AR620" s="4"/>
      <c r="AS620" s="4"/>
      <c r="AT620" s="4"/>
      <c r="AU620" s="4"/>
      <c r="AV620" s="4"/>
      <c r="AW620" s="4"/>
      <c r="AX620" s="4"/>
      <c r="AY620" s="4"/>
      <c r="AZ620" s="4"/>
      <c r="BA620" s="4"/>
      <c r="BB620" s="4"/>
      <c r="BC620" s="4"/>
      <c r="BD620" s="4"/>
      <c r="BE620" s="4"/>
      <c r="BF620" s="4"/>
      <c r="BG620" s="4"/>
      <c r="BH620" s="4"/>
      <c r="BI620" s="4"/>
      <c r="BJ620" s="4"/>
      <c r="BK620" s="4"/>
      <c r="BL620" s="4"/>
    </row>
    <row r="621" spans="1:64" ht="17.100000000000001" hidden="1" customHeight="1">
      <c r="A621" s="1"/>
      <c r="C621" s="38"/>
      <c r="D621" s="69"/>
      <c r="F621" s="136"/>
      <c r="G621" s="136"/>
      <c r="H621" s="68"/>
      <c r="I621" s="136"/>
      <c r="J621" s="137"/>
      <c r="K621" s="136"/>
      <c r="L621" s="12" t="s">
        <v>10</v>
      </c>
      <c r="M621" s="40"/>
      <c r="N621" s="5"/>
      <c r="O621" s="6"/>
      <c r="P621" s="201"/>
      <c r="S621" s="38"/>
    </row>
    <row r="622" spans="1:64" ht="21.75" hidden="1" customHeight="1">
      <c r="A622" s="1"/>
      <c r="B622" s="66"/>
      <c r="C622" s="439">
        <f>N621</f>
        <v>0</v>
      </c>
      <c r="D622" s="431"/>
      <c r="E622" s="439"/>
      <c r="F622" s="7" t="s">
        <v>11</v>
      </c>
      <c r="G622" s="8" t="s">
        <v>12</v>
      </c>
      <c r="H622" s="70">
        <v>1134.3800000000001</v>
      </c>
      <c r="I622" s="129"/>
      <c r="J622" s="129"/>
      <c r="K622" s="129"/>
      <c r="L622" s="421" t="s">
        <v>13</v>
      </c>
      <c r="M622" s="421"/>
      <c r="N622" s="140"/>
      <c r="O622" s="9" t="s">
        <v>14</v>
      </c>
      <c r="P622" s="232">
        <f>ROUND(C622*H622/100,0)</f>
        <v>0</v>
      </c>
      <c r="S622" s="128"/>
    </row>
    <row r="623" spans="1:64" ht="15.95" hidden="1" customHeight="1">
      <c r="A623" s="1"/>
      <c r="B623" s="433" t="s">
        <v>148</v>
      </c>
      <c r="C623" s="433"/>
      <c r="D623" s="433"/>
      <c r="E623" s="433"/>
      <c r="F623" s="433"/>
      <c r="G623" s="433"/>
      <c r="H623" s="433"/>
      <c r="I623" s="433"/>
      <c r="J623" s="433"/>
      <c r="K623" s="433"/>
      <c r="L623" s="433"/>
      <c r="M623" s="433"/>
      <c r="N623" s="433"/>
      <c r="O623" s="433"/>
      <c r="S623" s="3"/>
    </row>
    <row r="624" spans="1:64" ht="15.95" hidden="1" customHeight="1">
      <c r="A624" s="1"/>
      <c r="B624" s="67" t="s">
        <v>81</v>
      </c>
      <c r="C624" s="135"/>
      <c r="D624" s="136">
        <v>1</v>
      </c>
      <c r="E624" s="38" t="s">
        <v>8</v>
      </c>
      <c r="F624" s="136">
        <v>1</v>
      </c>
      <c r="G624" s="136" t="s">
        <v>8</v>
      </c>
      <c r="H624" s="68">
        <v>20</v>
      </c>
      <c r="I624" s="136" t="s">
        <v>8</v>
      </c>
      <c r="J624" s="137">
        <v>14</v>
      </c>
      <c r="K624" s="136" t="s">
        <v>8</v>
      </c>
      <c r="L624" s="141">
        <v>0.17</v>
      </c>
      <c r="M624" s="3" t="s">
        <v>9</v>
      </c>
      <c r="N624" s="39">
        <f t="shared" ref="N624:N630" si="68">ROUND(D624*F624*H624*J624*L624,0)</f>
        <v>48</v>
      </c>
      <c r="O624" s="2"/>
      <c r="R624" s="4"/>
      <c r="S624" s="108"/>
      <c r="T624" s="4"/>
      <c r="U624" s="4"/>
      <c r="V624" s="4"/>
      <c r="W624" s="4"/>
      <c r="X624" s="4"/>
      <c r="Y624" s="4"/>
      <c r="Z624" s="4"/>
      <c r="AA624" s="4"/>
      <c r="AB624" s="4"/>
      <c r="AC624" s="4"/>
      <c r="AD624" s="4"/>
      <c r="AE624" s="4"/>
      <c r="AF624" s="4"/>
      <c r="AG624" s="4"/>
      <c r="AH624" s="4"/>
      <c r="AI624" s="4"/>
      <c r="AJ624" s="4"/>
      <c r="AK624" s="4"/>
      <c r="AL624" s="4"/>
      <c r="AM624" s="4"/>
      <c r="AN624" s="4"/>
      <c r="AO624" s="4"/>
      <c r="AP624" s="4"/>
      <c r="AQ624" s="4"/>
      <c r="AR624" s="4"/>
      <c r="AS624" s="4"/>
      <c r="AT624" s="4"/>
      <c r="AU624" s="4"/>
      <c r="AV624" s="4"/>
      <c r="AW624" s="4"/>
      <c r="AX624" s="4"/>
      <c r="AY624" s="4"/>
      <c r="AZ624" s="4"/>
      <c r="BA624" s="4"/>
      <c r="BB624" s="4"/>
      <c r="BC624" s="4"/>
      <c r="BD624" s="4"/>
      <c r="BE624" s="4"/>
      <c r="BF624" s="4"/>
      <c r="BG624" s="4"/>
      <c r="BH624" s="4"/>
      <c r="BI624" s="4"/>
      <c r="BJ624" s="4"/>
      <c r="BK624" s="4"/>
      <c r="BL624" s="4"/>
    </row>
    <row r="625" spans="1:64" ht="15.95" hidden="1" customHeight="1">
      <c r="A625" s="1"/>
      <c r="B625" s="67" t="s">
        <v>85</v>
      </c>
      <c r="C625" s="135"/>
      <c r="D625" s="136">
        <v>1</v>
      </c>
      <c r="E625" s="38" t="s">
        <v>8</v>
      </c>
      <c r="F625" s="136">
        <v>1</v>
      </c>
      <c r="G625" s="136" t="s">
        <v>8</v>
      </c>
      <c r="H625" s="68">
        <v>20</v>
      </c>
      <c r="I625" s="136" t="s">
        <v>8</v>
      </c>
      <c r="J625" s="137">
        <v>6</v>
      </c>
      <c r="K625" s="136" t="s">
        <v>8</v>
      </c>
      <c r="L625" s="141">
        <v>0.17</v>
      </c>
      <c r="M625" s="3" t="s">
        <v>9</v>
      </c>
      <c r="N625" s="39">
        <f t="shared" si="68"/>
        <v>20</v>
      </c>
      <c r="O625" s="2"/>
      <c r="R625" s="4"/>
      <c r="S625" s="108"/>
      <c r="T625" s="4"/>
      <c r="U625" s="4"/>
      <c r="V625" s="4"/>
      <c r="W625" s="4"/>
      <c r="X625" s="4"/>
      <c r="Y625" s="4"/>
      <c r="Z625" s="4"/>
      <c r="AA625" s="4"/>
      <c r="AB625" s="4"/>
      <c r="AC625" s="4"/>
      <c r="AD625" s="4"/>
      <c r="AE625" s="4"/>
      <c r="AF625" s="4"/>
      <c r="AG625" s="4"/>
      <c r="AH625" s="4"/>
      <c r="AI625" s="4"/>
      <c r="AJ625" s="4"/>
      <c r="AK625" s="4"/>
      <c r="AL625" s="4"/>
      <c r="AM625" s="4"/>
      <c r="AN625" s="4"/>
      <c r="AO625" s="4"/>
      <c r="AP625" s="4"/>
      <c r="AQ625" s="4"/>
      <c r="AR625" s="4"/>
      <c r="AS625" s="4"/>
      <c r="AT625" s="4"/>
      <c r="AU625" s="4"/>
      <c r="AV625" s="4"/>
      <c r="AW625" s="4"/>
      <c r="AX625" s="4"/>
      <c r="AY625" s="4"/>
      <c r="AZ625" s="4"/>
      <c r="BA625" s="4"/>
      <c r="BB625" s="4"/>
      <c r="BC625" s="4"/>
      <c r="BD625" s="4"/>
      <c r="BE625" s="4"/>
      <c r="BF625" s="4"/>
      <c r="BG625" s="4"/>
      <c r="BH625" s="4"/>
      <c r="BI625" s="4"/>
      <c r="BJ625" s="4"/>
      <c r="BK625" s="4"/>
      <c r="BL625" s="4"/>
    </row>
    <row r="626" spans="1:64" ht="15.95" hidden="1" customHeight="1">
      <c r="A626" s="1"/>
      <c r="B626" s="67" t="s">
        <v>81</v>
      </c>
      <c r="C626" s="135"/>
      <c r="D626" s="136">
        <v>1</v>
      </c>
      <c r="E626" s="38" t="s">
        <v>8</v>
      </c>
      <c r="F626" s="136">
        <v>2</v>
      </c>
      <c r="G626" s="136" t="s">
        <v>8</v>
      </c>
      <c r="H626" s="68">
        <v>14</v>
      </c>
      <c r="I626" s="136" t="s">
        <v>8</v>
      </c>
      <c r="J626" s="137">
        <v>18</v>
      </c>
      <c r="K626" s="136" t="s">
        <v>8</v>
      </c>
      <c r="L626" s="141">
        <v>0.17</v>
      </c>
      <c r="M626" s="3" t="s">
        <v>9</v>
      </c>
      <c r="N626" s="39">
        <f t="shared" si="68"/>
        <v>86</v>
      </c>
      <c r="O626" s="2"/>
      <c r="R626" s="4"/>
      <c r="S626" s="135"/>
      <c r="T626" s="4"/>
      <c r="U626" s="4"/>
      <c r="V626" s="4"/>
      <c r="W626" s="4"/>
      <c r="X626" s="4"/>
      <c r="Y626" s="4"/>
      <c r="Z626" s="4"/>
      <c r="AA626" s="4"/>
      <c r="AB626" s="4"/>
      <c r="AC626" s="4"/>
      <c r="AD626" s="4"/>
      <c r="AE626" s="4"/>
      <c r="AF626" s="4"/>
      <c r="AG626" s="4"/>
      <c r="AH626" s="4"/>
      <c r="AI626" s="4"/>
      <c r="AJ626" s="4"/>
      <c r="AK626" s="4"/>
      <c r="AL626" s="4"/>
      <c r="AM626" s="4"/>
      <c r="AN626" s="4"/>
      <c r="AO626" s="4"/>
      <c r="AP626" s="4"/>
      <c r="AQ626" s="4"/>
      <c r="AR626" s="4"/>
      <c r="AS626" s="4"/>
      <c r="AT626" s="4"/>
      <c r="AU626" s="4"/>
      <c r="AV626" s="4"/>
      <c r="AW626" s="4"/>
      <c r="AX626" s="4"/>
      <c r="AY626" s="4"/>
      <c r="AZ626" s="4"/>
      <c r="BA626" s="4"/>
      <c r="BB626" s="4"/>
      <c r="BC626" s="4"/>
      <c r="BD626" s="4"/>
      <c r="BE626" s="4"/>
      <c r="BF626" s="4"/>
      <c r="BG626" s="4"/>
      <c r="BH626" s="4"/>
      <c r="BI626" s="4"/>
      <c r="BJ626" s="4"/>
      <c r="BK626" s="4"/>
      <c r="BL626" s="4"/>
    </row>
    <row r="627" spans="1:64" ht="15.95" hidden="1" customHeight="1">
      <c r="A627" s="1"/>
      <c r="B627" s="67" t="s">
        <v>183</v>
      </c>
      <c r="C627" s="135"/>
      <c r="D627" s="136">
        <v>1</v>
      </c>
      <c r="E627" s="38" t="s">
        <v>8</v>
      </c>
      <c r="F627" s="136">
        <v>1</v>
      </c>
      <c r="G627" s="136" t="s">
        <v>8</v>
      </c>
      <c r="H627" s="68">
        <v>19.5</v>
      </c>
      <c r="I627" s="136" t="s">
        <v>8</v>
      </c>
      <c r="J627" s="137">
        <v>6</v>
      </c>
      <c r="K627" s="136" t="s">
        <v>8</v>
      </c>
      <c r="L627" s="141">
        <v>0.17</v>
      </c>
      <c r="M627" s="3" t="s">
        <v>9</v>
      </c>
      <c r="N627" s="39">
        <f t="shared" si="68"/>
        <v>20</v>
      </c>
      <c r="O627" s="2"/>
      <c r="R627" s="4"/>
      <c r="S627" s="135"/>
      <c r="T627" s="4"/>
      <c r="U627" s="4"/>
      <c r="V627" s="4"/>
      <c r="W627" s="4"/>
      <c r="X627" s="4"/>
      <c r="Y627" s="4"/>
      <c r="Z627" s="4"/>
      <c r="AA627" s="4"/>
      <c r="AB627" s="4"/>
      <c r="AC627" s="4"/>
      <c r="AD627" s="4"/>
      <c r="AE627" s="4"/>
      <c r="AF627" s="4"/>
      <c r="AG627" s="4"/>
      <c r="AH627" s="4"/>
      <c r="AI627" s="4"/>
      <c r="AJ627" s="4"/>
      <c r="AK627" s="4"/>
      <c r="AL627" s="4"/>
      <c r="AM627" s="4"/>
      <c r="AN627" s="4"/>
      <c r="AO627" s="4"/>
      <c r="AP627" s="4"/>
      <c r="AQ627" s="4"/>
      <c r="AR627" s="4"/>
      <c r="AS627" s="4"/>
      <c r="AT627" s="4"/>
      <c r="AU627" s="4"/>
      <c r="AV627" s="4"/>
      <c r="AW627" s="4"/>
      <c r="AX627" s="4"/>
      <c r="AY627" s="4"/>
      <c r="AZ627" s="4"/>
      <c r="BA627" s="4"/>
      <c r="BB627" s="4"/>
      <c r="BC627" s="4"/>
      <c r="BD627" s="4"/>
      <c r="BE627" s="4"/>
      <c r="BF627" s="4"/>
      <c r="BG627" s="4"/>
      <c r="BH627" s="4"/>
      <c r="BI627" s="4"/>
      <c r="BJ627" s="4"/>
      <c r="BK627" s="4"/>
      <c r="BL627" s="4"/>
    </row>
    <row r="628" spans="1:64" ht="15.95" hidden="1" customHeight="1">
      <c r="A628" s="1"/>
      <c r="B628" s="67" t="s">
        <v>83</v>
      </c>
      <c r="C628" s="135"/>
      <c r="D628" s="136">
        <v>1</v>
      </c>
      <c r="E628" s="38" t="s">
        <v>8</v>
      </c>
      <c r="F628" s="136">
        <v>1</v>
      </c>
      <c r="G628" s="136" t="s">
        <v>8</v>
      </c>
      <c r="H628" s="68">
        <v>8.5</v>
      </c>
      <c r="I628" s="136" t="s">
        <v>8</v>
      </c>
      <c r="J628" s="137">
        <v>6</v>
      </c>
      <c r="K628" s="136" t="s">
        <v>8</v>
      </c>
      <c r="L628" s="141">
        <v>0.17</v>
      </c>
      <c r="M628" s="3" t="s">
        <v>9</v>
      </c>
      <c r="N628" s="39">
        <f t="shared" si="68"/>
        <v>9</v>
      </c>
      <c r="O628" s="2"/>
      <c r="R628" s="4"/>
      <c r="S628" s="135"/>
      <c r="T628" s="4"/>
      <c r="U628" s="4"/>
      <c r="V628" s="4"/>
      <c r="W628" s="4"/>
      <c r="X628" s="4"/>
      <c r="Y628" s="4"/>
      <c r="Z628" s="4"/>
      <c r="AA628" s="4"/>
      <c r="AB628" s="4"/>
      <c r="AC628" s="4"/>
      <c r="AD628" s="4"/>
      <c r="AE628" s="4"/>
      <c r="AF628" s="4"/>
      <c r="AG628" s="4"/>
      <c r="AH628" s="4"/>
      <c r="AI628" s="4"/>
      <c r="AJ628" s="4"/>
      <c r="AK628" s="4"/>
      <c r="AL628" s="4"/>
      <c r="AM628" s="4"/>
      <c r="AN628" s="4"/>
      <c r="AO628" s="4"/>
      <c r="AP628" s="4"/>
      <c r="AQ628" s="4"/>
      <c r="AR628" s="4"/>
      <c r="AS628" s="4"/>
      <c r="AT628" s="4"/>
      <c r="AU628" s="4"/>
      <c r="AV628" s="4"/>
      <c r="AW628" s="4"/>
      <c r="AX628" s="4"/>
      <c r="AY628" s="4"/>
      <c r="AZ628" s="4"/>
      <c r="BA628" s="4"/>
      <c r="BB628" s="4"/>
      <c r="BC628" s="4"/>
      <c r="BD628" s="4"/>
      <c r="BE628" s="4"/>
      <c r="BF628" s="4"/>
      <c r="BG628" s="4"/>
      <c r="BH628" s="4"/>
      <c r="BI628" s="4"/>
      <c r="BJ628" s="4"/>
      <c r="BK628" s="4"/>
      <c r="BL628" s="4"/>
    </row>
    <row r="629" spans="1:64" ht="15.95" hidden="1" customHeight="1">
      <c r="A629" s="1"/>
      <c r="B629" s="67" t="s">
        <v>184</v>
      </c>
      <c r="C629" s="135"/>
      <c r="D629" s="136">
        <v>1</v>
      </c>
      <c r="E629" s="38" t="s">
        <v>8</v>
      </c>
      <c r="F629" s="136">
        <v>2</v>
      </c>
      <c r="G629" s="136" t="s">
        <v>8</v>
      </c>
      <c r="H629" s="68">
        <v>4</v>
      </c>
      <c r="I629" s="136" t="s">
        <v>8</v>
      </c>
      <c r="J629" s="137">
        <v>4</v>
      </c>
      <c r="K629" s="136" t="s">
        <v>8</v>
      </c>
      <c r="L629" s="141">
        <v>0.17</v>
      </c>
      <c r="M629" s="3" t="s">
        <v>9</v>
      </c>
      <c r="N629" s="39">
        <f t="shared" si="68"/>
        <v>5</v>
      </c>
      <c r="O629" s="2"/>
      <c r="R629" s="4"/>
      <c r="S629" s="135"/>
      <c r="T629" s="4"/>
      <c r="U629" s="4"/>
      <c r="V629" s="4"/>
      <c r="W629" s="4"/>
      <c r="X629" s="4"/>
      <c r="Y629" s="4"/>
      <c r="Z629" s="4"/>
      <c r="AA629" s="4"/>
      <c r="AB629" s="4"/>
      <c r="AC629" s="4"/>
      <c r="AD629" s="4"/>
      <c r="AE629" s="4"/>
      <c r="AF629" s="4"/>
      <c r="AG629" s="4"/>
      <c r="AH629" s="4"/>
      <c r="AI629" s="4"/>
      <c r="AJ629" s="4"/>
      <c r="AK629" s="4"/>
      <c r="AL629" s="4"/>
      <c r="AM629" s="4"/>
      <c r="AN629" s="4"/>
      <c r="AO629" s="4"/>
      <c r="AP629" s="4"/>
      <c r="AQ629" s="4"/>
      <c r="AR629" s="4"/>
      <c r="AS629" s="4"/>
      <c r="AT629" s="4"/>
      <c r="AU629" s="4"/>
      <c r="AV629" s="4"/>
      <c r="AW629" s="4"/>
      <c r="AX629" s="4"/>
      <c r="AY629" s="4"/>
      <c r="AZ629" s="4"/>
      <c r="BA629" s="4"/>
      <c r="BB629" s="4"/>
      <c r="BC629" s="4"/>
      <c r="BD629" s="4"/>
      <c r="BE629" s="4"/>
      <c r="BF629" s="4"/>
      <c r="BG629" s="4"/>
      <c r="BH629" s="4"/>
      <c r="BI629" s="4"/>
      <c r="BJ629" s="4"/>
      <c r="BK629" s="4"/>
      <c r="BL629" s="4"/>
    </row>
    <row r="630" spans="1:64" ht="15.95" hidden="1" customHeight="1">
      <c r="A630" s="1"/>
      <c r="B630" s="67" t="s">
        <v>185</v>
      </c>
      <c r="C630" s="135"/>
      <c r="D630" s="136">
        <v>1</v>
      </c>
      <c r="E630" s="38" t="s">
        <v>8</v>
      </c>
      <c r="F630" s="136">
        <v>1</v>
      </c>
      <c r="G630" s="136" t="s">
        <v>8</v>
      </c>
      <c r="H630" s="68">
        <v>12.25</v>
      </c>
      <c r="I630" s="136" t="s">
        <v>8</v>
      </c>
      <c r="J630" s="137">
        <v>7.5</v>
      </c>
      <c r="K630" s="136" t="s">
        <v>8</v>
      </c>
      <c r="L630" s="141">
        <v>0.125</v>
      </c>
      <c r="M630" s="3" t="s">
        <v>9</v>
      </c>
      <c r="N630" s="39">
        <f t="shared" si="68"/>
        <v>11</v>
      </c>
      <c r="O630" s="2"/>
      <c r="R630" s="4"/>
      <c r="S630" s="135"/>
      <c r="T630" s="4"/>
      <c r="U630" s="4"/>
      <c r="V630" s="4"/>
      <c r="W630" s="4"/>
      <c r="X630" s="4"/>
      <c r="Y630" s="4"/>
      <c r="Z630" s="4"/>
      <c r="AA630" s="4"/>
      <c r="AB630" s="4"/>
      <c r="AC630" s="4"/>
      <c r="AD630" s="4"/>
      <c r="AE630" s="4"/>
      <c r="AF630" s="4"/>
      <c r="AG630" s="4"/>
      <c r="AH630" s="4"/>
      <c r="AI630" s="4"/>
      <c r="AJ630" s="4"/>
      <c r="AK630" s="4"/>
      <c r="AL630" s="4"/>
      <c r="AM630" s="4"/>
      <c r="AN630" s="4"/>
      <c r="AO630" s="4"/>
      <c r="AP630" s="4"/>
      <c r="AQ630" s="4"/>
      <c r="AR630" s="4"/>
      <c r="AS630" s="4"/>
      <c r="AT630" s="4"/>
      <c r="AU630" s="4"/>
      <c r="AV630" s="4"/>
      <c r="AW630" s="4"/>
      <c r="AX630" s="4"/>
      <c r="AY630" s="4"/>
      <c r="AZ630" s="4"/>
      <c r="BA630" s="4"/>
      <c r="BB630" s="4"/>
      <c r="BC630" s="4"/>
      <c r="BD630" s="4"/>
      <c r="BE630" s="4"/>
      <c r="BF630" s="4"/>
      <c r="BG630" s="4"/>
      <c r="BH630" s="4"/>
      <c r="BI630" s="4"/>
      <c r="BJ630" s="4"/>
      <c r="BK630" s="4"/>
      <c r="BL630" s="4"/>
    </row>
    <row r="631" spans="1:64" ht="15.95" hidden="1" customHeight="1">
      <c r="A631" s="1"/>
      <c r="B631" s="67" t="s">
        <v>186</v>
      </c>
      <c r="C631" s="135"/>
      <c r="D631" s="136">
        <v>1</v>
      </c>
      <c r="E631" s="38" t="s">
        <v>8</v>
      </c>
      <c r="F631" s="136">
        <v>1</v>
      </c>
      <c r="G631" s="136" t="s">
        <v>8</v>
      </c>
      <c r="H631" s="68">
        <v>25.25</v>
      </c>
      <c r="I631" s="136" t="s">
        <v>8</v>
      </c>
      <c r="J631" s="137">
        <v>26.375</v>
      </c>
      <c r="K631" s="136" t="s">
        <v>8</v>
      </c>
      <c r="L631" s="141">
        <v>0.125</v>
      </c>
      <c r="M631" s="3" t="s">
        <v>9</v>
      </c>
      <c r="N631" s="39">
        <f t="shared" ref="N631" si="69">ROUND(D631*F631*H631*J631*L631,0)</f>
        <v>83</v>
      </c>
      <c r="O631" s="2"/>
      <c r="R631" s="4"/>
      <c r="S631" s="108"/>
      <c r="T631" s="4"/>
      <c r="U631" s="4"/>
      <c r="V631" s="4"/>
      <c r="W631" s="4"/>
      <c r="X631" s="4"/>
      <c r="Y631" s="4"/>
      <c r="Z631" s="4"/>
      <c r="AA631" s="4"/>
      <c r="AB631" s="4"/>
      <c r="AC631" s="4"/>
      <c r="AD631" s="4"/>
      <c r="AE631" s="4"/>
      <c r="AF631" s="4"/>
      <c r="AG631" s="4"/>
      <c r="AH631" s="4"/>
      <c r="AI631" s="4"/>
      <c r="AJ631" s="4"/>
      <c r="AK631" s="4"/>
      <c r="AL631" s="4"/>
      <c r="AM631" s="4"/>
      <c r="AN631" s="4"/>
      <c r="AO631" s="4"/>
      <c r="AP631" s="4"/>
      <c r="AQ631" s="4"/>
      <c r="AR631" s="4"/>
      <c r="AS631" s="4"/>
      <c r="AT631" s="4"/>
      <c r="AU631" s="4"/>
      <c r="AV631" s="4"/>
      <c r="AW631" s="4"/>
      <c r="AX631" s="4"/>
      <c r="AY631" s="4"/>
      <c r="AZ631" s="4"/>
      <c r="BA631" s="4"/>
      <c r="BB631" s="4"/>
      <c r="BC631" s="4"/>
      <c r="BD631" s="4"/>
      <c r="BE631" s="4"/>
      <c r="BF631" s="4"/>
      <c r="BG631" s="4"/>
      <c r="BH631" s="4"/>
      <c r="BI631" s="4"/>
      <c r="BJ631" s="4"/>
      <c r="BK631" s="4"/>
      <c r="BL631" s="4"/>
    </row>
    <row r="632" spans="1:64" ht="21" hidden="1" customHeight="1">
      <c r="A632" s="1"/>
      <c r="C632" s="38"/>
      <c r="D632" s="69"/>
      <c r="F632" s="136"/>
      <c r="G632" s="136"/>
      <c r="H632" s="68"/>
      <c r="I632" s="136"/>
      <c r="J632" s="137"/>
      <c r="K632" s="136"/>
      <c r="L632" s="12" t="s">
        <v>10</v>
      </c>
      <c r="M632" s="40"/>
      <c r="N632" s="5"/>
      <c r="O632" s="6"/>
      <c r="P632" s="201"/>
      <c r="S632" s="38"/>
    </row>
    <row r="633" spans="1:64" ht="21.75" hidden="1" customHeight="1">
      <c r="A633" s="1"/>
      <c r="B633" s="66"/>
      <c r="C633" s="439">
        <f>N632</f>
        <v>0</v>
      </c>
      <c r="D633" s="431"/>
      <c r="E633" s="439"/>
      <c r="F633" s="7" t="s">
        <v>11</v>
      </c>
      <c r="G633" s="8" t="s">
        <v>12</v>
      </c>
      <c r="H633" s="70">
        <v>1306.8</v>
      </c>
      <c r="I633" s="129"/>
      <c r="J633" s="129"/>
      <c r="K633" s="129"/>
      <c r="L633" s="421" t="s">
        <v>13</v>
      </c>
      <c r="M633" s="421"/>
      <c r="N633" s="140"/>
      <c r="O633" s="9" t="s">
        <v>14</v>
      </c>
      <c r="P633" s="232">
        <f>ROUND(C633*H633/100,0)</f>
        <v>0</v>
      </c>
      <c r="S633" s="96"/>
    </row>
    <row r="634" spans="1:64" s="17" customFormat="1" ht="15.95" hidden="1" customHeight="1">
      <c r="A634" s="15"/>
      <c r="B634" s="423" t="s">
        <v>187</v>
      </c>
      <c r="C634" s="423"/>
      <c r="D634" s="423"/>
      <c r="E634" s="423"/>
      <c r="F634" s="423"/>
      <c r="G634" s="423"/>
      <c r="H634" s="423"/>
      <c r="I634" s="423"/>
      <c r="J634" s="423"/>
      <c r="K634" s="423"/>
      <c r="L634" s="423"/>
      <c r="M634" s="423"/>
      <c r="N634" s="423"/>
      <c r="O634" s="16"/>
      <c r="P634" s="233"/>
    </row>
    <row r="635" spans="1:64" s="17" customFormat="1" ht="15.95" hidden="1" customHeight="1">
      <c r="A635" s="15"/>
      <c r="B635" s="17" t="s">
        <v>189</v>
      </c>
      <c r="C635" s="131"/>
      <c r="D635" s="133">
        <v>2</v>
      </c>
      <c r="E635" s="48" t="s">
        <v>8</v>
      </c>
      <c r="F635" s="133">
        <v>2</v>
      </c>
      <c r="G635" s="133" t="s">
        <v>17</v>
      </c>
      <c r="H635" s="27">
        <v>14</v>
      </c>
      <c r="I635" s="133" t="s">
        <v>18</v>
      </c>
      <c r="J635" s="134">
        <v>18</v>
      </c>
      <c r="K635" s="133" t="s">
        <v>19</v>
      </c>
      <c r="L635" s="134">
        <v>7</v>
      </c>
      <c r="M635" s="17" t="s">
        <v>9</v>
      </c>
      <c r="N635" s="28">
        <f>ROUND(D635*F635*(H635+J635)*L635,0)</f>
        <v>896</v>
      </c>
      <c r="O635" s="16"/>
      <c r="P635" s="233"/>
    </row>
    <row r="636" spans="1:64" s="17" customFormat="1" ht="15.95" hidden="1" customHeight="1">
      <c r="A636" s="15"/>
      <c r="B636" s="17" t="s">
        <v>190</v>
      </c>
      <c r="C636" s="131"/>
      <c r="D636" s="133">
        <v>1</v>
      </c>
      <c r="E636" s="48" t="s">
        <v>8</v>
      </c>
      <c r="F636" s="133">
        <v>2</v>
      </c>
      <c r="G636" s="133" t="s">
        <v>17</v>
      </c>
      <c r="H636" s="27">
        <v>31.37</v>
      </c>
      <c r="I636" s="133" t="s">
        <v>18</v>
      </c>
      <c r="J636" s="134">
        <v>27.37</v>
      </c>
      <c r="K636" s="133" t="s">
        <v>19</v>
      </c>
      <c r="L636" s="134">
        <v>9.5</v>
      </c>
      <c r="M636" s="17" t="s">
        <v>9</v>
      </c>
      <c r="N636" s="28">
        <f>ROUND(D636*F636*(H636+J636)*L636,0)</f>
        <v>1116</v>
      </c>
      <c r="O636" s="16"/>
      <c r="P636" s="233"/>
    </row>
    <row r="637" spans="1:64" s="17" customFormat="1" ht="15.95" hidden="1" customHeight="1">
      <c r="A637" s="15"/>
      <c r="B637" s="17" t="s">
        <v>93</v>
      </c>
      <c r="C637" s="131"/>
      <c r="D637" s="133">
        <v>1</v>
      </c>
      <c r="E637" s="48" t="s">
        <v>8</v>
      </c>
      <c r="F637" s="133">
        <v>1</v>
      </c>
      <c r="G637" s="133" t="s">
        <v>8</v>
      </c>
      <c r="H637" s="27">
        <v>248</v>
      </c>
      <c r="I637" s="133" t="s">
        <v>18</v>
      </c>
      <c r="J637" s="134">
        <v>2</v>
      </c>
      <c r="K637" s="133"/>
      <c r="L637" s="134"/>
      <c r="M637" s="17" t="s">
        <v>9</v>
      </c>
      <c r="N637" s="39">
        <f>ROUND(D637*F637*H637*J637,0)</f>
        <v>496</v>
      </c>
      <c r="O637" s="16"/>
      <c r="P637" s="233"/>
    </row>
    <row r="638" spans="1:64" s="17" customFormat="1" ht="15.95" hidden="1" customHeight="1">
      <c r="A638" s="15"/>
      <c r="B638" s="17" t="s">
        <v>191</v>
      </c>
      <c r="C638" s="131"/>
      <c r="D638" s="133">
        <v>1</v>
      </c>
      <c r="E638" s="48" t="s">
        <v>8</v>
      </c>
      <c r="F638" s="133">
        <v>1</v>
      </c>
      <c r="G638" s="133" t="s">
        <v>8</v>
      </c>
      <c r="H638" s="27">
        <v>235</v>
      </c>
      <c r="I638" s="133" t="s">
        <v>18</v>
      </c>
      <c r="J638" s="134">
        <v>4</v>
      </c>
      <c r="K638" s="133"/>
      <c r="L638" s="134"/>
      <c r="M638" s="17" t="s">
        <v>9</v>
      </c>
      <c r="N638" s="39">
        <f>ROUND(D638*F638*H638*J638,0)</f>
        <v>940</v>
      </c>
      <c r="O638" s="16"/>
      <c r="P638" s="233"/>
    </row>
    <row r="639" spans="1:64" s="17" customFormat="1" ht="15.95" hidden="1" customHeight="1">
      <c r="A639" s="15"/>
      <c r="B639" s="17" t="s">
        <v>150</v>
      </c>
      <c r="C639" s="131"/>
      <c r="D639" s="136">
        <v>42</v>
      </c>
      <c r="E639" s="38" t="s">
        <v>8</v>
      </c>
      <c r="F639" s="136">
        <v>2</v>
      </c>
      <c r="G639" s="136" t="s">
        <v>8</v>
      </c>
      <c r="H639" s="72">
        <v>0.375</v>
      </c>
      <c r="I639" s="136" t="s">
        <v>8</v>
      </c>
      <c r="J639" s="137">
        <v>4</v>
      </c>
      <c r="K639" s="136"/>
      <c r="L639" s="137"/>
      <c r="M639" s="3" t="s">
        <v>9</v>
      </c>
      <c r="N639" s="39">
        <f>ROUND(D639*F639*H639*J639,0)</f>
        <v>126</v>
      </c>
      <c r="O639" s="16"/>
      <c r="P639" s="233"/>
    </row>
    <row r="640" spans="1:64" s="17" customFormat="1" ht="15.95" hidden="1" customHeight="1">
      <c r="A640" s="15"/>
      <c r="B640" s="17" t="s">
        <v>84</v>
      </c>
      <c r="C640" s="131"/>
      <c r="D640" s="133">
        <v>2</v>
      </c>
      <c r="E640" s="48" t="s">
        <v>8</v>
      </c>
      <c r="F640" s="133">
        <v>2</v>
      </c>
      <c r="G640" s="133" t="s">
        <v>17</v>
      </c>
      <c r="H640" s="27">
        <v>4</v>
      </c>
      <c r="I640" s="133" t="s">
        <v>18</v>
      </c>
      <c r="J640" s="134">
        <v>4</v>
      </c>
      <c r="K640" s="133" t="s">
        <v>19</v>
      </c>
      <c r="L640" s="134">
        <v>8</v>
      </c>
      <c r="M640" s="17" t="s">
        <v>9</v>
      </c>
      <c r="N640" s="28">
        <f>ROUND(D640*F640*(H640+J640)*L640,0)</f>
        <v>256</v>
      </c>
      <c r="O640" s="16"/>
      <c r="P640" s="233"/>
    </row>
    <row r="641" spans="1:24" s="17" customFormat="1" ht="15.95" hidden="1" customHeight="1">
      <c r="A641" s="15"/>
      <c r="B641" s="17" t="s">
        <v>174</v>
      </c>
      <c r="C641" s="131"/>
      <c r="D641" s="133">
        <v>1</v>
      </c>
      <c r="E641" s="48" t="s">
        <v>8</v>
      </c>
      <c r="F641" s="133">
        <v>1</v>
      </c>
      <c r="G641" s="133" t="s">
        <v>8</v>
      </c>
      <c r="H641" s="27">
        <v>10.25</v>
      </c>
      <c r="I641" s="136" t="s">
        <v>8</v>
      </c>
      <c r="J641" s="134">
        <v>8</v>
      </c>
      <c r="K641" s="133"/>
      <c r="L641" s="134"/>
      <c r="M641" s="17" t="s">
        <v>9</v>
      </c>
      <c r="N641" s="39">
        <f t="shared" ref="N641:N646" si="70">ROUND(D641*F641*H641*J641,0)</f>
        <v>82</v>
      </c>
      <c r="O641" s="16"/>
      <c r="P641" s="233"/>
    </row>
    <row r="642" spans="1:24" s="17" customFormat="1" ht="15.95" hidden="1" customHeight="1">
      <c r="A642" s="15"/>
      <c r="B642" s="17" t="s">
        <v>170</v>
      </c>
      <c r="C642" s="131"/>
      <c r="D642" s="133">
        <v>1</v>
      </c>
      <c r="E642" s="48" t="s">
        <v>8</v>
      </c>
      <c r="F642" s="133">
        <v>2</v>
      </c>
      <c r="G642" s="133" t="s">
        <v>8</v>
      </c>
      <c r="H642" s="27">
        <v>5.5</v>
      </c>
      <c r="I642" s="136" t="s">
        <v>8</v>
      </c>
      <c r="J642" s="134">
        <v>8</v>
      </c>
      <c r="K642" s="133"/>
      <c r="L642" s="134"/>
      <c r="M642" s="17" t="s">
        <v>9</v>
      </c>
      <c r="N642" s="39">
        <f t="shared" si="70"/>
        <v>88</v>
      </c>
      <c r="O642" s="16"/>
      <c r="P642" s="233"/>
    </row>
    <row r="643" spans="1:24" s="17" customFormat="1" ht="15.95" hidden="1" customHeight="1">
      <c r="A643" s="15"/>
      <c r="B643" s="17" t="s">
        <v>192</v>
      </c>
      <c r="C643" s="131"/>
      <c r="D643" s="133">
        <v>1</v>
      </c>
      <c r="E643" s="48" t="s">
        <v>8</v>
      </c>
      <c r="F643" s="133">
        <v>2</v>
      </c>
      <c r="G643" s="133" t="s">
        <v>8</v>
      </c>
      <c r="H643" s="27">
        <v>5</v>
      </c>
      <c r="I643" s="136" t="s">
        <v>8</v>
      </c>
      <c r="J643" s="134">
        <v>3</v>
      </c>
      <c r="K643" s="133"/>
      <c r="L643" s="134"/>
      <c r="M643" s="17" t="s">
        <v>9</v>
      </c>
      <c r="N643" s="39">
        <f t="shared" si="70"/>
        <v>30</v>
      </c>
      <c r="O643" s="16"/>
      <c r="P643" s="233"/>
    </row>
    <row r="644" spans="1:24" s="17" customFormat="1" ht="15.95" hidden="1" customHeight="1">
      <c r="A644" s="15"/>
      <c r="B644" s="17" t="s">
        <v>193</v>
      </c>
      <c r="C644" s="131"/>
      <c r="D644" s="133">
        <v>1</v>
      </c>
      <c r="E644" s="48" t="s">
        <v>8</v>
      </c>
      <c r="F644" s="133">
        <v>3</v>
      </c>
      <c r="G644" s="133" t="s">
        <v>8</v>
      </c>
      <c r="H644" s="27">
        <v>5</v>
      </c>
      <c r="I644" s="136" t="s">
        <v>8</v>
      </c>
      <c r="J644" s="134">
        <v>2.5</v>
      </c>
      <c r="K644" s="133"/>
      <c r="L644" s="134"/>
      <c r="M644" s="17" t="s">
        <v>9</v>
      </c>
      <c r="N644" s="39">
        <f t="shared" si="70"/>
        <v>38</v>
      </c>
      <c r="O644" s="16"/>
      <c r="P644" s="233"/>
    </row>
    <row r="645" spans="1:24" s="17" customFormat="1" ht="15.95" hidden="1" customHeight="1">
      <c r="A645" s="15"/>
      <c r="B645" s="17" t="s">
        <v>194</v>
      </c>
      <c r="C645" s="131"/>
      <c r="D645" s="133">
        <v>1</v>
      </c>
      <c r="E645" s="48" t="s">
        <v>8</v>
      </c>
      <c r="F645" s="133">
        <v>1</v>
      </c>
      <c r="G645" s="133" t="s">
        <v>8</v>
      </c>
      <c r="H645" s="27">
        <v>20</v>
      </c>
      <c r="I645" s="136" t="s">
        <v>8</v>
      </c>
      <c r="J645" s="134">
        <v>14</v>
      </c>
      <c r="K645" s="133"/>
      <c r="L645" s="134"/>
      <c r="M645" s="17" t="s">
        <v>9</v>
      </c>
      <c r="N645" s="39">
        <f t="shared" si="70"/>
        <v>280</v>
      </c>
      <c r="O645" s="16"/>
      <c r="P645" s="233"/>
    </row>
    <row r="646" spans="1:24" s="17" customFormat="1" ht="15.95" hidden="1" customHeight="1">
      <c r="A646" s="15"/>
      <c r="B646" s="17" t="s">
        <v>195</v>
      </c>
      <c r="C646" s="131"/>
      <c r="D646" s="133">
        <v>1</v>
      </c>
      <c r="E646" s="48" t="s">
        <v>8</v>
      </c>
      <c r="F646" s="133">
        <v>1</v>
      </c>
      <c r="G646" s="133" t="s">
        <v>8</v>
      </c>
      <c r="H646" s="27">
        <v>20</v>
      </c>
      <c r="I646" s="136" t="s">
        <v>8</v>
      </c>
      <c r="J646" s="134">
        <v>6</v>
      </c>
      <c r="K646" s="133"/>
      <c r="L646" s="134"/>
      <c r="M646" s="17" t="s">
        <v>9</v>
      </c>
      <c r="N646" s="39">
        <f t="shared" si="70"/>
        <v>120</v>
      </c>
      <c r="O646" s="16"/>
      <c r="P646" s="233"/>
    </row>
    <row r="647" spans="1:24" s="17" customFormat="1" ht="15.95" hidden="1" customHeight="1">
      <c r="A647" s="15"/>
      <c r="C647" s="131"/>
      <c r="D647" s="133"/>
      <c r="E647" s="48"/>
      <c r="F647" s="133"/>
      <c r="G647" s="133"/>
      <c r="H647" s="27"/>
      <c r="I647" s="133"/>
      <c r="J647" s="134"/>
      <c r="K647" s="133"/>
      <c r="L647" s="24" t="s">
        <v>188</v>
      </c>
      <c r="M647" s="32"/>
      <c r="N647" s="18"/>
      <c r="O647" s="16"/>
      <c r="P647" s="233"/>
    </row>
    <row r="648" spans="1:24" s="17" customFormat="1" ht="15.95" hidden="1" customHeight="1">
      <c r="A648" s="15"/>
      <c r="B648" s="143" t="s">
        <v>196</v>
      </c>
      <c r="C648" s="427">
        <f>N647*70%</f>
        <v>0</v>
      </c>
      <c r="D648" s="428"/>
      <c r="E648" s="427"/>
      <c r="F648" s="20" t="s">
        <v>41</v>
      </c>
      <c r="G648" s="21" t="s">
        <v>12</v>
      </c>
      <c r="H648" s="57">
        <v>121</v>
      </c>
      <c r="I648" s="132"/>
      <c r="J648" s="132"/>
      <c r="K648" s="132"/>
      <c r="L648" s="434" t="s">
        <v>42</v>
      </c>
      <c r="M648" s="434"/>
      <c r="N648" s="107"/>
      <c r="O648" s="22" t="s">
        <v>14</v>
      </c>
      <c r="P648" s="233">
        <f>ROUND(C648*H648/100,0)</f>
        <v>0</v>
      </c>
    </row>
    <row r="649" spans="1:24" s="17" customFormat="1" ht="30.75" hidden="1" customHeight="1">
      <c r="A649" s="86"/>
      <c r="B649" s="454" t="s">
        <v>90</v>
      </c>
      <c r="C649" s="454"/>
      <c r="D649" s="454"/>
      <c r="E649" s="454"/>
      <c r="F649" s="454"/>
      <c r="G649" s="454"/>
      <c r="H649" s="454"/>
      <c r="I649" s="454"/>
      <c r="J649" s="454"/>
      <c r="K649" s="454"/>
      <c r="L649" s="454"/>
      <c r="M649" s="454"/>
      <c r="N649" s="454"/>
      <c r="O649" s="148"/>
      <c r="P649" s="233"/>
    </row>
    <row r="650" spans="1:24" s="17" customFormat="1" ht="15.95" hidden="1" customHeight="1">
      <c r="A650" s="15"/>
      <c r="B650" s="3" t="s">
        <v>44</v>
      </c>
      <c r="C650" s="156"/>
      <c r="D650" s="150">
        <v>1</v>
      </c>
      <c r="E650" s="156" t="s">
        <v>8</v>
      </c>
      <c r="F650" s="150">
        <v>1</v>
      </c>
      <c r="G650" s="150" t="s">
        <v>8</v>
      </c>
      <c r="H650" s="68">
        <v>20</v>
      </c>
      <c r="I650" s="150" t="s">
        <v>8</v>
      </c>
      <c r="J650" s="151">
        <v>14</v>
      </c>
      <c r="K650" s="150"/>
      <c r="L650" s="151"/>
      <c r="M650" s="3" t="s">
        <v>9</v>
      </c>
      <c r="N650" s="30">
        <f>ROUND(D650*F650*H650*J650,0)</f>
        <v>280</v>
      </c>
      <c r="O650" s="16"/>
      <c r="P650" s="233"/>
      <c r="S650" s="155"/>
    </row>
    <row r="651" spans="1:24" s="17" customFormat="1" ht="15.95" hidden="1" customHeight="1" thickBot="1">
      <c r="A651" s="15"/>
      <c r="B651" s="3" t="s">
        <v>22</v>
      </c>
      <c r="C651" s="156"/>
      <c r="D651" s="150">
        <v>1</v>
      </c>
      <c r="E651" s="156" t="s">
        <v>8</v>
      </c>
      <c r="F651" s="150">
        <v>1</v>
      </c>
      <c r="G651" s="150" t="s">
        <v>8</v>
      </c>
      <c r="H651" s="68">
        <v>20</v>
      </c>
      <c r="I651" s="150" t="s">
        <v>8</v>
      </c>
      <c r="J651" s="151">
        <v>6</v>
      </c>
      <c r="K651" s="150"/>
      <c r="L651" s="151"/>
      <c r="M651" s="3" t="s">
        <v>9</v>
      </c>
      <c r="N651" s="30">
        <f>ROUND(D651*F651*H651*J651,0)</f>
        <v>120</v>
      </c>
      <c r="O651" s="16"/>
      <c r="P651" s="233"/>
      <c r="S651" s="95"/>
    </row>
    <row r="652" spans="1:24" s="17" customFormat="1" ht="15.95" hidden="1" customHeight="1" thickBot="1">
      <c r="A652" s="15"/>
      <c r="C652" s="107"/>
      <c r="D652" s="99"/>
      <c r="E652" s="49"/>
      <c r="F652" s="99"/>
      <c r="G652" s="93"/>
      <c r="H652" s="27"/>
      <c r="I652" s="94"/>
      <c r="J652" s="24"/>
      <c r="K652" s="94"/>
      <c r="L652" s="24" t="s">
        <v>10</v>
      </c>
      <c r="M652" s="93"/>
      <c r="N652" s="26"/>
      <c r="O652" s="19"/>
      <c r="P652" s="233"/>
      <c r="S652" s="107"/>
    </row>
    <row r="653" spans="1:24" s="17" customFormat="1" ht="15.95" hidden="1" customHeight="1">
      <c r="A653" s="93"/>
      <c r="B653" s="52"/>
      <c r="C653" s="104">
        <f>N652</f>
        <v>0</v>
      </c>
      <c r="D653" s="99" t="s">
        <v>41</v>
      </c>
      <c r="E653" s="104"/>
      <c r="F653" s="99"/>
      <c r="G653" s="52" t="s">
        <v>12</v>
      </c>
      <c r="H653" s="94">
        <v>1029.05</v>
      </c>
      <c r="I653" s="94"/>
      <c r="J653" s="105"/>
      <c r="K653" s="94"/>
      <c r="L653" s="93" t="s">
        <v>66</v>
      </c>
      <c r="M653" s="93"/>
      <c r="N653" s="52"/>
      <c r="O653" s="103" t="s">
        <v>14</v>
      </c>
      <c r="P653" s="233">
        <f>(C653*H653/100)</f>
        <v>0</v>
      </c>
      <c r="S653" s="104"/>
    </row>
    <row r="654" spans="1:24" s="17" customFormat="1" ht="15.95" hidden="1" customHeight="1">
      <c r="A654" s="15"/>
      <c r="B654" s="99"/>
      <c r="C654" s="58"/>
      <c r="D654" s="99"/>
      <c r="E654" s="103"/>
      <c r="F654" s="99"/>
      <c r="G654" s="21"/>
      <c r="H654" s="94"/>
      <c r="I654" s="94"/>
      <c r="J654" s="105"/>
      <c r="K654" s="94"/>
      <c r="L654" s="93"/>
      <c r="M654" s="32"/>
      <c r="N654" s="106"/>
      <c r="O654" s="103"/>
      <c r="P654" s="233"/>
      <c r="Q654" s="52"/>
      <c r="S654" s="58"/>
    </row>
    <row r="655" spans="1:24" ht="15.95" hidden="1" customHeight="1">
      <c r="A655" s="1"/>
      <c r="B655" s="435" t="s">
        <v>222</v>
      </c>
      <c r="C655" s="435"/>
      <c r="D655" s="436"/>
      <c r="E655" s="435"/>
      <c r="F655" s="436"/>
      <c r="G655" s="435"/>
      <c r="H655" s="436"/>
      <c r="I655" s="435"/>
      <c r="J655" s="436"/>
      <c r="K655" s="435"/>
      <c r="L655" s="435"/>
      <c r="M655" s="435"/>
      <c r="N655" s="435"/>
      <c r="O655" s="435"/>
      <c r="Q655" s="45"/>
      <c r="R655" s="45"/>
      <c r="S655" s="45"/>
      <c r="T655" s="45"/>
      <c r="U655" s="45"/>
      <c r="V655" s="45"/>
      <c r="W655" s="45"/>
      <c r="X655" s="45"/>
    </row>
    <row r="656" spans="1:24" ht="15.95" hidden="1" customHeight="1">
      <c r="A656" s="43"/>
      <c r="B656" s="3" t="s">
        <v>112</v>
      </c>
      <c r="C656" s="108"/>
      <c r="D656" s="99">
        <v>1</v>
      </c>
      <c r="E656" s="48" t="s">
        <v>8</v>
      </c>
      <c r="F656" s="99">
        <v>2</v>
      </c>
      <c r="G656" s="99" t="s">
        <v>8</v>
      </c>
      <c r="H656" s="27">
        <v>20</v>
      </c>
      <c r="I656" s="99" t="s">
        <v>8</v>
      </c>
      <c r="J656" s="105">
        <v>16</v>
      </c>
      <c r="K656" s="99"/>
      <c r="L656" s="105"/>
      <c r="M656" s="17" t="s">
        <v>9</v>
      </c>
      <c r="N656" s="30">
        <f>ROUND(D656*F656*H656*J656,0)</f>
        <v>640</v>
      </c>
      <c r="O656" s="2"/>
      <c r="S656" s="108"/>
    </row>
    <row r="657" spans="1:24" ht="15.95" hidden="1" customHeight="1">
      <c r="A657" s="43"/>
      <c r="B657" s="3" t="s">
        <v>22</v>
      </c>
      <c r="C657" s="108"/>
      <c r="D657" s="99">
        <v>1</v>
      </c>
      <c r="E657" s="48" t="s">
        <v>8</v>
      </c>
      <c r="F657" s="99">
        <v>1</v>
      </c>
      <c r="G657" s="99" t="s">
        <v>8</v>
      </c>
      <c r="H657" s="27">
        <v>40.75</v>
      </c>
      <c r="I657" s="99" t="s">
        <v>8</v>
      </c>
      <c r="J657" s="105">
        <v>7</v>
      </c>
      <c r="K657" s="99"/>
      <c r="L657" s="105"/>
      <c r="M657" s="17" t="s">
        <v>9</v>
      </c>
      <c r="N657" s="30">
        <f>ROUND(D657*F657*H657*J657,0)</f>
        <v>285</v>
      </c>
      <c r="O657" s="2"/>
      <c r="S657" s="108"/>
    </row>
    <row r="658" spans="1:24" ht="15.95" hidden="1" customHeight="1">
      <c r="A658" s="1"/>
      <c r="C658" s="38"/>
      <c r="D658" s="69"/>
      <c r="H658" s="68"/>
      <c r="I658" s="109"/>
      <c r="J658" s="110"/>
      <c r="K658" s="109"/>
      <c r="L658" s="12" t="s">
        <v>10</v>
      </c>
      <c r="M658" s="40"/>
      <c r="N658" s="79"/>
      <c r="O658" s="6"/>
      <c r="P658" s="201"/>
      <c r="S658" s="38"/>
    </row>
    <row r="659" spans="1:24" ht="15.95" hidden="1" customHeight="1">
      <c r="A659" s="1"/>
      <c r="C659" s="46">
        <f>N658</f>
        <v>0</v>
      </c>
      <c r="D659" s="431" t="s">
        <v>41</v>
      </c>
      <c r="E659" s="431"/>
      <c r="G659" s="8" t="s">
        <v>12</v>
      </c>
      <c r="H659" s="422">
        <v>425.84</v>
      </c>
      <c r="I659" s="422"/>
      <c r="J659" s="422"/>
      <c r="K659" s="422"/>
      <c r="L659" s="98" t="s">
        <v>71</v>
      </c>
      <c r="M659" s="98"/>
      <c r="O659" s="113" t="s">
        <v>14</v>
      </c>
      <c r="P659" s="232">
        <f>ROUND(C659*H659/100,0)</f>
        <v>0</v>
      </c>
      <c r="Q659" s="45"/>
      <c r="R659" s="45"/>
      <c r="S659" s="46"/>
      <c r="T659" s="45"/>
      <c r="U659" s="45"/>
      <c r="V659" s="45"/>
      <c r="W659" s="45"/>
      <c r="X659" s="45"/>
    </row>
    <row r="660" spans="1:24" ht="15.95" hidden="1" customHeight="1">
      <c r="A660" s="1"/>
      <c r="B660" s="435" t="s">
        <v>72</v>
      </c>
      <c r="C660" s="435"/>
      <c r="D660" s="436"/>
      <c r="E660" s="435"/>
      <c r="F660" s="436"/>
      <c r="G660" s="435"/>
      <c r="H660" s="436"/>
      <c r="I660" s="435"/>
      <c r="J660" s="436"/>
      <c r="K660" s="435"/>
      <c r="L660" s="435"/>
      <c r="M660" s="435"/>
      <c r="N660" s="435"/>
      <c r="O660" s="435"/>
      <c r="Q660" s="45"/>
      <c r="R660" s="45"/>
      <c r="S660" s="45"/>
      <c r="T660" s="45"/>
      <c r="U660" s="45"/>
      <c r="V660" s="45"/>
      <c r="W660" s="45"/>
      <c r="X660" s="45"/>
    </row>
    <row r="661" spans="1:24" ht="15.95" hidden="1" customHeight="1">
      <c r="A661" s="43"/>
      <c r="B661" s="3" t="s">
        <v>112</v>
      </c>
      <c r="C661" s="108"/>
      <c r="D661" s="109">
        <v>1</v>
      </c>
      <c r="E661" s="38" t="s">
        <v>8</v>
      </c>
      <c r="F661" s="109">
        <v>2</v>
      </c>
      <c r="G661" s="109" t="s">
        <v>17</v>
      </c>
      <c r="H661" s="68">
        <v>20</v>
      </c>
      <c r="I661" s="109" t="s">
        <v>18</v>
      </c>
      <c r="J661" s="110">
        <v>14</v>
      </c>
      <c r="K661" s="109" t="s">
        <v>19</v>
      </c>
      <c r="L661" s="110">
        <v>11</v>
      </c>
      <c r="M661" s="3" t="s">
        <v>9</v>
      </c>
      <c r="N661" s="76">
        <f>ROUND(D661*F661*(H661+J661)*L661,0)</f>
        <v>748</v>
      </c>
      <c r="O661" s="2"/>
      <c r="S661" s="108"/>
    </row>
    <row r="662" spans="1:24" ht="15.95" hidden="1" customHeight="1">
      <c r="A662" s="43"/>
      <c r="B662" s="3" t="s">
        <v>22</v>
      </c>
      <c r="C662" s="144"/>
      <c r="D662" s="150">
        <v>1</v>
      </c>
      <c r="E662" s="156" t="s">
        <v>8</v>
      </c>
      <c r="F662" s="150">
        <v>2</v>
      </c>
      <c r="G662" s="150" t="s">
        <v>17</v>
      </c>
      <c r="H662" s="68">
        <v>20</v>
      </c>
      <c r="I662" s="150" t="s">
        <v>18</v>
      </c>
      <c r="J662" s="151">
        <v>6</v>
      </c>
      <c r="K662" s="150" t="s">
        <v>19</v>
      </c>
      <c r="L662" s="151">
        <v>11</v>
      </c>
      <c r="M662" s="3" t="s">
        <v>9</v>
      </c>
      <c r="N662" s="76">
        <f>ROUND(D662*F662*(H662+J662)*L662,0)</f>
        <v>572</v>
      </c>
      <c r="O662" s="2"/>
      <c r="S662" s="144"/>
    </row>
    <row r="663" spans="1:24" ht="15.95" hidden="1" customHeight="1">
      <c r="A663" s="43"/>
      <c r="B663" s="3" t="s">
        <v>174</v>
      </c>
      <c r="C663" s="144"/>
      <c r="D663" s="152">
        <v>1</v>
      </c>
      <c r="E663" s="48" t="s">
        <v>8</v>
      </c>
      <c r="F663" s="152">
        <v>1</v>
      </c>
      <c r="G663" s="152" t="s">
        <v>8</v>
      </c>
      <c r="H663" s="27">
        <v>22.25</v>
      </c>
      <c r="I663" s="152" t="s">
        <v>8</v>
      </c>
      <c r="J663" s="153">
        <v>12</v>
      </c>
      <c r="K663" s="152"/>
      <c r="L663" s="153"/>
      <c r="M663" s="17" t="s">
        <v>9</v>
      </c>
      <c r="N663" s="30">
        <f>ROUND(D663*F663*H663*J663,0)</f>
        <v>267</v>
      </c>
      <c r="O663" s="2"/>
      <c r="S663" s="144"/>
    </row>
    <row r="664" spans="1:24" ht="15.95" hidden="1" customHeight="1">
      <c r="A664" s="43"/>
      <c r="B664" s="3" t="s">
        <v>170</v>
      </c>
      <c r="C664" s="144"/>
      <c r="D664" s="152">
        <v>1</v>
      </c>
      <c r="E664" s="48" t="s">
        <v>8</v>
      </c>
      <c r="F664" s="152">
        <v>2</v>
      </c>
      <c r="G664" s="152" t="s">
        <v>8</v>
      </c>
      <c r="H664" s="27">
        <v>8.5</v>
      </c>
      <c r="I664" s="152" t="s">
        <v>8</v>
      </c>
      <c r="J664" s="153">
        <v>12</v>
      </c>
      <c r="K664" s="152"/>
      <c r="L664" s="153"/>
      <c r="M664" s="17" t="s">
        <v>9</v>
      </c>
      <c r="N664" s="30">
        <f>ROUND(D664*F664*H664*J664,0)</f>
        <v>204</v>
      </c>
      <c r="O664" s="2"/>
      <c r="S664" s="144"/>
    </row>
    <row r="665" spans="1:24" ht="15.95" hidden="1" customHeight="1">
      <c r="A665" s="43"/>
      <c r="B665" s="42"/>
      <c r="C665" s="38"/>
      <c r="H665" s="68"/>
      <c r="I665" s="109"/>
      <c r="J665" s="110"/>
      <c r="K665" s="109"/>
      <c r="L665" s="12" t="s">
        <v>10</v>
      </c>
      <c r="N665" s="79"/>
      <c r="O665" s="113"/>
      <c r="S665" s="38"/>
    </row>
    <row r="666" spans="1:24" s="17" customFormat="1" ht="15.95" hidden="1" customHeight="1">
      <c r="A666" s="15"/>
      <c r="B666" s="29" t="s">
        <v>29</v>
      </c>
      <c r="C666" s="48"/>
      <c r="D666" s="99"/>
      <c r="E666" s="103"/>
      <c r="F666" s="99"/>
      <c r="G666" s="93"/>
      <c r="H666" s="27"/>
      <c r="I666" s="94"/>
      <c r="J666" s="105"/>
      <c r="K666" s="93"/>
      <c r="L666" s="105"/>
      <c r="M666" s="52"/>
      <c r="N666" s="52"/>
      <c r="O666" s="103"/>
      <c r="P666" s="233"/>
      <c r="Q666" s="52"/>
      <c r="S666" s="48"/>
    </row>
    <row r="667" spans="1:24" s="17" customFormat="1" ht="15.95" hidden="1" customHeight="1">
      <c r="A667" s="15"/>
      <c r="B667" s="17" t="s">
        <v>119</v>
      </c>
      <c r="C667" s="48"/>
      <c r="D667" s="152">
        <v>1</v>
      </c>
      <c r="E667" s="48" t="s">
        <v>8</v>
      </c>
      <c r="F667" s="152">
        <v>1</v>
      </c>
      <c r="G667" s="152" t="s">
        <v>8</v>
      </c>
      <c r="H667" s="27">
        <v>4</v>
      </c>
      <c r="I667" s="152" t="s">
        <v>8</v>
      </c>
      <c r="J667" s="153">
        <v>7</v>
      </c>
      <c r="K667" s="152" t="s">
        <v>8</v>
      </c>
      <c r="L667" s="153"/>
      <c r="M667" s="17" t="s">
        <v>9</v>
      </c>
      <c r="N667" s="30">
        <f>ROUND(D667*F667*H667*J667,0)</f>
        <v>28</v>
      </c>
      <c r="O667" s="19"/>
      <c r="P667" s="201"/>
      <c r="S667" s="48"/>
    </row>
    <row r="668" spans="1:24" s="17" customFormat="1" ht="15.95" hidden="1" customHeight="1">
      <c r="A668" s="15"/>
      <c r="B668" s="17" t="s">
        <v>202</v>
      </c>
      <c r="C668" s="48"/>
      <c r="D668" s="99">
        <v>1</v>
      </c>
      <c r="E668" s="48" t="s">
        <v>8</v>
      </c>
      <c r="F668" s="99">
        <v>3</v>
      </c>
      <c r="G668" s="99" t="s">
        <v>8</v>
      </c>
      <c r="H668" s="27">
        <v>5.67</v>
      </c>
      <c r="I668" s="99" t="s">
        <v>8</v>
      </c>
      <c r="J668" s="105">
        <v>8</v>
      </c>
      <c r="K668" s="99" t="s">
        <v>8</v>
      </c>
      <c r="L668" s="105"/>
      <c r="M668" s="17" t="s">
        <v>9</v>
      </c>
      <c r="N668" s="30">
        <f>ROUND(D668*F668*H668*J668,0)</f>
        <v>136</v>
      </c>
      <c r="O668" s="19"/>
      <c r="P668" s="201"/>
      <c r="S668" s="48"/>
    </row>
    <row r="669" spans="1:24" s="17" customFormat="1" ht="15.95" hidden="1" customHeight="1" thickBot="1">
      <c r="A669" s="15"/>
      <c r="B669" s="17" t="s">
        <v>31</v>
      </c>
      <c r="C669" s="48"/>
      <c r="D669" s="99">
        <v>1</v>
      </c>
      <c r="E669" s="48" t="s">
        <v>8</v>
      </c>
      <c r="F669" s="99">
        <v>1</v>
      </c>
      <c r="G669" s="99" t="s">
        <v>8</v>
      </c>
      <c r="H669" s="27">
        <v>4</v>
      </c>
      <c r="I669" s="99" t="s">
        <v>8</v>
      </c>
      <c r="J669" s="105">
        <v>4</v>
      </c>
      <c r="K669" s="99" t="s">
        <v>8</v>
      </c>
      <c r="L669" s="105"/>
      <c r="M669" s="17" t="s">
        <v>9</v>
      </c>
      <c r="N669" s="30">
        <f>ROUND(D669*F669*H669*J669,0)</f>
        <v>16</v>
      </c>
      <c r="O669" s="19"/>
      <c r="P669" s="201"/>
      <c r="S669" s="48"/>
    </row>
    <row r="670" spans="1:24" s="17" customFormat="1" ht="15.95" hidden="1" customHeight="1" thickBot="1">
      <c r="A670" s="15"/>
      <c r="B670" s="99"/>
      <c r="D670" s="99"/>
      <c r="E670" s="103"/>
      <c r="F670" s="99"/>
      <c r="G670" s="93"/>
      <c r="H670" s="27"/>
      <c r="I670" s="94"/>
      <c r="J670" s="105"/>
      <c r="K670" s="93"/>
      <c r="L670" s="24" t="s">
        <v>10</v>
      </c>
      <c r="M670" s="17" t="s">
        <v>9</v>
      </c>
      <c r="N670" s="26"/>
      <c r="O670" s="103"/>
      <c r="P670" s="60"/>
      <c r="Q670" s="52"/>
    </row>
    <row r="671" spans="1:24" s="17" customFormat="1" ht="15.95" hidden="1" customHeight="1">
      <c r="A671" s="15"/>
      <c r="B671" s="29" t="s">
        <v>37</v>
      </c>
      <c r="C671" s="48"/>
      <c r="D671" s="99"/>
      <c r="E671" s="103"/>
      <c r="F671" s="99"/>
      <c r="G671" s="93"/>
      <c r="H671" s="27"/>
      <c r="I671" s="94"/>
      <c r="J671" s="105"/>
      <c r="K671" s="94"/>
      <c r="L671" s="93"/>
      <c r="M671" s="93"/>
      <c r="N671" s="52"/>
      <c r="O671" s="50"/>
      <c r="P671" s="60"/>
      <c r="Q671" s="52"/>
      <c r="S671" s="48"/>
    </row>
    <row r="672" spans="1:24" s="17" customFormat="1" ht="15.95" hidden="1" customHeight="1">
      <c r="A672" s="15"/>
      <c r="C672" s="29"/>
      <c r="D672" s="425">
        <f>N665</f>
        <v>0</v>
      </c>
      <c r="E672" s="425"/>
      <c r="F672" s="425"/>
      <c r="G672" s="93" t="s">
        <v>38</v>
      </c>
      <c r="H672" s="31">
        <f>N670</f>
        <v>0</v>
      </c>
      <c r="I672" s="24" t="s">
        <v>9</v>
      </c>
      <c r="J672" s="426">
        <f>D672-H672</f>
        <v>0</v>
      </c>
      <c r="K672" s="426"/>
      <c r="L672" s="32" t="s">
        <v>39</v>
      </c>
      <c r="M672" s="93"/>
      <c r="N672" s="51"/>
      <c r="O672" s="103"/>
      <c r="P672" s="60"/>
      <c r="Q672" s="52"/>
      <c r="S672" s="29"/>
    </row>
    <row r="673" spans="1:24" ht="15.95" hidden="1" customHeight="1">
      <c r="A673" s="1"/>
      <c r="C673" s="46">
        <f>J672</f>
        <v>0</v>
      </c>
      <c r="D673" s="431" t="s">
        <v>41</v>
      </c>
      <c r="E673" s="431"/>
      <c r="G673" s="98" t="s">
        <v>12</v>
      </c>
      <c r="H673" s="97">
        <v>1043.9000000000001</v>
      </c>
      <c r="I673" s="97"/>
      <c r="J673" s="97"/>
      <c r="K673" s="97"/>
      <c r="L673" s="98" t="s">
        <v>71</v>
      </c>
      <c r="M673" s="98"/>
      <c r="O673" s="113" t="s">
        <v>14</v>
      </c>
      <c r="P673" s="232">
        <f>ROUND(C673*H673/100,0)</f>
        <v>0</v>
      </c>
      <c r="Q673" s="45"/>
      <c r="R673" s="45"/>
      <c r="S673" s="46"/>
      <c r="T673" s="45"/>
      <c r="U673" s="45"/>
      <c r="V673" s="45"/>
      <c r="W673" s="45"/>
      <c r="X673" s="45"/>
    </row>
    <row r="674" spans="1:24" ht="18.75" hidden="1" customHeight="1">
      <c r="A674" s="1"/>
      <c r="B674" s="433" t="s">
        <v>76</v>
      </c>
      <c r="C674" s="433"/>
      <c r="D674" s="433"/>
      <c r="E674" s="433"/>
      <c r="F674" s="433"/>
      <c r="G674" s="433"/>
      <c r="H674" s="433"/>
      <c r="I674" s="433"/>
      <c r="J674" s="433"/>
      <c r="K674" s="433"/>
      <c r="L674" s="433"/>
      <c r="M674" s="433"/>
      <c r="N674" s="433"/>
      <c r="O674" s="433"/>
      <c r="Q674" s="45"/>
      <c r="R674" s="45"/>
      <c r="S674" s="45"/>
      <c r="T674" s="45"/>
      <c r="U674" s="45"/>
      <c r="V674" s="45"/>
      <c r="W674" s="45"/>
      <c r="X674" s="45"/>
    </row>
    <row r="675" spans="1:24" ht="15.95" hidden="1" customHeight="1">
      <c r="A675" s="43"/>
      <c r="B675" s="3" t="s">
        <v>77</v>
      </c>
      <c r="C675" s="38"/>
      <c r="D675" s="109">
        <v>1</v>
      </c>
      <c r="E675" s="38" t="s">
        <v>8</v>
      </c>
      <c r="F675" s="109">
        <v>2</v>
      </c>
      <c r="G675" s="109" t="s">
        <v>8</v>
      </c>
      <c r="H675" s="68">
        <v>4</v>
      </c>
      <c r="I675" s="109" t="s">
        <v>8</v>
      </c>
      <c r="J675" s="110">
        <v>7</v>
      </c>
      <c r="K675" s="109"/>
      <c r="L675" s="110"/>
      <c r="M675" s="3" t="s">
        <v>9</v>
      </c>
      <c r="N675" s="30">
        <f>ROUND(D675*F675*H675*J675,0)</f>
        <v>56</v>
      </c>
      <c r="O675" s="6"/>
      <c r="P675" s="201"/>
      <c r="S675" s="38"/>
    </row>
    <row r="676" spans="1:24" ht="15.95" hidden="1" customHeight="1" thickBot="1">
      <c r="A676" s="1"/>
      <c r="B676" s="3" t="s">
        <v>31</v>
      </c>
      <c r="C676" s="38"/>
      <c r="D676" s="109">
        <v>2</v>
      </c>
      <c r="E676" s="38" t="s">
        <v>8</v>
      </c>
      <c r="F676" s="109">
        <v>3</v>
      </c>
      <c r="G676" s="109" t="s">
        <v>8</v>
      </c>
      <c r="H676" s="68">
        <v>4</v>
      </c>
      <c r="I676" s="109" t="s">
        <v>8</v>
      </c>
      <c r="J676" s="110">
        <v>4</v>
      </c>
      <c r="K676" s="109"/>
      <c r="L676" s="110"/>
      <c r="M676" s="3" t="s">
        <v>9</v>
      </c>
      <c r="N676" s="30">
        <f>ROUND(D676*F676*H676*J676,0)</f>
        <v>96</v>
      </c>
      <c r="O676" s="6"/>
      <c r="P676" s="201"/>
      <c r="S676" s="38"/>
    </row>
    <row r="677" spans="1:24" ht="15.95" hidden="1" customHeight="1" thickBot="1">
      <c r="A677" s="1"/>
      <c r="C677" s="80"/>
      <c r="D677" s="98"/>
      <c r="H677" s="81"/>
      <c r="I677" s="41"/>
      <c r="J677" s="12"/>
      <c r="K677" s="41"/>
      <c r="L677" s="98" t="s">
        <v>10</v>
      </c>
      <c r="M677" s="41"/>
      <c r="N677" s="14"/>
      <c r="O677" s="113" t="s">
        <v>41</v>
      </c>
      <c r="S677" s="80"/>
    </row>
    <row r="678" spans="1:24" ht="15.95" hidden="1" customHeight="1">
      <c r="A678" s="1"/>
      <c r="B678" s="45"/>
      <c r="C678" s="46">
        <f>N677</f>
        <v>0</v>
      </c>
      <c r="D678" s="420" t="s">
        <v>41</v>
      </c>
      <c r="E678" s="421"/>
      <c r="F678" s="41"/>
      <c r="G678" s="8" t="s">
        <v>12</v>
      </c>
      <c r="H678" s="422">
        <v>1160.06</v>
      </c>
      <c r="I678" s="422"/>
      <c r="J678" s="422"/>
      <c r="K678" s="97"/>
      <c r="L678" s="440" t="s">
        <v>71</v>
      </c>
      <c r="M678" s="440"/>
      <c r="N678" s="3"/>
      <c r="O678" s="113" t="s">
        <v>14</v>
      </c>
      <c r="P678" s="232">
        <f>ROUND(C678*H678/100,0)</f>
        <v>0</v>
      </c>
      <c r="S678" s="46"/>
    </row>
    <row r="679" spans="1:24" ht="15.95" hidden="1" customHeight="1">
      <c r="A679" s="1"/>
      <c r="B679" s="45"/>
      <c r="C679" s="46"/>
      <c r="D679" s="114"/>
      <c r="E679" s="98"/>
      <c r="F679" s="41"/>
      <c r="G679" s="8"/>
      <c r="H679" s="97"/>
      <c r="I679" s="97"/>
      <c r="J679" s="97"/>
      <c r="K679" s="97"/>
      <c r="L679" s="115"/>
      <c r="M679" s="115"/>
      <c r="N679" s="3"/>
      <c r="O679" s="113"/>
      <c r="S679" s="46"/>
    </row>
    <row r="680" spans="1:24" ht="15.95" hidden="1" customHeight="1">
      <c r="A680" s="1"/>
      <c r="B680" s="45"/>
      <c r="C680" s="46"/>
      <c r="D680" s="114"/>
      <c r="E680" s="98"/>
      <c r="F680" s="41"/>
      <c r="G680" s="8"/>
      <c r="H680" s="97"/>
      <c r="I680" s="97"/>
      <c r="J680" s="97"/>
      <c r="K680" s="97"/>
      <c r="L680" s="115"/>
      <c r="M680" s="115"/>
      <c r="N680" s="3"/>
      <c r="O680" s="113"/>
      <c r="S680" s="46"/>
    </row>
    <row r="681" spans="1:24" s="17" customFormat="1" ht="82.5" hidden="1" customHeight="1">
      <c r="A681" s="86"/>
      <c r="B681" s="457" t="s">
        <v>67</v>
      </c>
      <c r="C681" s="457"/>
      <c r="D681" s="457"/>
      <c r="E681" s="457"/>
      <c r="F681" s="457"/>
      <c r="G681" s="457"/>
      <c r="H681" s="457"/>
      <c r="I681" s="457"/>
      <c r="J681" s="457"/>
      <c r="K681" s="457"/>
      <c r="L681" s="457"/>
      <c r="M681" s="457"/>
      <c r="N681" s="457"/>
      <c r="O681" s="106"/>
      <c r="P681" s="233"/>
    </row>
    <row r="682" spans="1:24" s="17" customFormat="1" ht="15.95" hidden="1" customHeight="1" thickBot="1">
      <c r="A682" s="15"/>
      <c r="B682" s="17" t="s">
        <v>135</v>
      </c>
      <c r="C682" s="95"/>
      <c r="D682" s="99">
        <v>1</v>
      </c>
      <c r="E682" s="48" t="s">
        <v>8</v>
      </c>
      <c r="F682" s="99">
        <v>20</v>
      </c>
      <c r="G682" s="99" t="s">
        <v>8</v>
      </c>
      <c r="H682" s="27">
        <v>3</v>
      </c>
      <c r="I682" s="99" t="s">
        <v>8</v>
      </c>
      <c r="J682" s="105">
        <v>1</v>
      </c>
      <c r="K682" s="99"/>
      <c r="L682" s="105"/>
      <c r="M682" s="17" t="s">
        <v>9</v>
      </c>
      <c r="N682" s="30">
        <f>ROUND(D682*F682*H682*J682,0)</f>
        <v>60</v>
      </c>
      <c r="O682" s="16"/>
      <c r="P682" s="233"/>
      <c r="S682" s="95"/>
    </row>
    <row r="683" spans="1:24" s="17" customFormat="1" ht="15.95" hidden="1" customHeight="1" thickBot="1">
      <c r="A683" s="93"/>
      <c r="C683" s="107"/>
      <c r="D683" s="99"/>
      <c r="E683" s="49"/>
      <c r="F683" s="99"/>
      <c r="G683" s="93"/>
      <c r="H683" s="27"/>
      <c r="I683" s="94"/>
      <c r="J683" s="24"/>
      <c r="K683" s="94"/>
      <c r="L683" s="24" t="s">
        <v>10</v>
      </c>
      <c r="M683" s="93"/>
      <c r="N683" s="26"/>
      <c r="O683" s="19"/>
      <c r="P683" s="233"/>
      <c r="S683" s="107"/>
    </row>
    <row r="684" spans="1:24" s="17" customFormat="1" ht="15.95" hidden="1" customHeight="1">
      <c r="A684" s="15"/>
      <c r="B684" s="52"/>
      <c r="C684" s="121">
        <f>N683</f>
        <v>0</v>
      </c>
      <c r="D684" s="99" t="s">
        <v>41</v>
      </c>
      <c r="E684" s="104"/>
      <c r="F684" s="99"/>
      <c r="G684" s="52" t="s">
        <v>12</v>
      </c>
      <c r="H684" s="94">
        <v>395</v>
      </c>
      <c r="I684" s="94"/>
      <c r="J684" s="105"/>
      <c r="K684" s="94"/>
      <c r="L684" s="93" t="s">
        <v>63</v>
      </c>
      <c r="M684" s="93"/>
      <c r="N684" s="52"/>
      <c r="O684" s="103" t="s">
        <v>14</v>
      </c>
      <c r="P684" s="233">
        <f>(C684*H684)</f>
        <v>0</v>
      </c>
      <c r="S684" s="121"/>
    </row>
    <row r="685" spans="1:24" s="17" customFormat="1" ht="15.95" hidden="1" customHeight="1">
      <c r="A685" s="15"/>
      <c r="B685" s="52"/>
      <c r="C685" s="53"/>
      <c r="D685" s="92"/>
      <c r="E685" s="93"/>
      <c r="F685" s="50"/>
      <c r="G685" s="21"/>
      <c r="H685" s="94"/>
      <c r="I685" s="94"/>
      <c r="J685" s="94"/>
      <c r="K685" s="94"/>
      <c r="L685" s="92"/>
      <c r="M685" s="93"/>
      <c r="O685" s="103"/>
      <c r="P685" s="233"/>
      <c r="S685" s="53"/>
    </row>
    <row r="686" spans="1:24" ht="15.95" hidden="1" customHeight="1">
      <c r="A686" s="15"/>
      <c r="B686" s="443" t="s">
        <v>15</v>
      </c>
      <c r="C686" s="443"/>
      <c r="D686" s="443"/>
      <c r="E686" s="443"/>
      <c r="F686" s="443"/>
      <c r="G686" s="443"/>
      <c r="H686" s="443"/>
      <c r="I686" s="443"/>
      <c r="J686" s="443"/>
      <c r="K686" s="443"/>
      <c r="L686" s="443"/>
      <c r="M686" s="443"/>
      <c r="N686" s="443"/>
      <c r="O686" s="443"/>
      <c r="S686" s="3"/>
    </row>
    <row r="687" spans="1:24" ht="15.95" hidden="1" customHeight="1">
      <c r="A687" s="1"/>
      <c r="B687" s="67" t="s">
        <v>16</v>
      </c>
      <c r="C687" s="108"/>
      <c r="D687" s="109">
        <v>1</v>
      </c>
      <c r="E687" s="38" t="s">
        <v>8</v>
      </c>
      <c r="F687" s="109">
        <v>2</v>
      </c>
      <c r="G687" s="109" t="s">
        <v>17</v>
      </c>
      <c r="H687" s="68">
        <v>30</v>
      </c>
      <c r="I687" s="109" t="s">
        <v>18</v>
      </c>
      <c r="J687" s="110">
        <v>19.920000000000002</v>
      </c>
      <c r="K687" s="109" t="s">
        <v>19</v>
      </c>
      <c r="L687" s="110">
        <v>11</v>
      </c>
      <c r="M687" s="3" t="s">
        <v>9</v>
      </c>
      <c r="N687" s="76">
        <f>ROUND(D687*F687*(H687+J687)*L687,0)</f>
        <v>1098</v>
      </c>
      <c r="O687" s="2"/>
      <c r="S687" s="108"/>
    </row>
    <row r="688" spans="1:24" ht="15.95" hidden="1" customHeight="1">
      <c r="A688" s="1"/>
      <c r="B688" s="67" t="s">
        <v>20</v>
      </c>
      <c r="C688" s="108"/>
      <c r="D688" s="109">
        <v>1</v>
      </c>
      <c r="E688" s="38" t="s">
        <v>8</v>
      </c>
      <c r="F688" s="109">
        <v>2</v>
      </c>
      <c r="G688" s="109" t="s">
        <v>17</v>
      </c>
      <c r="H688" s="68">
        <v>24</v>
      </c>
      <c r="I688" s="109" t="s">
        <v>18</v>
      </c>
      <c r="J688" s="110">
        <v>19.920000000000002</v>
      </c>
      <c r="K688" s="109" t="s">
        <v>19</v>
      </c>
      <c r="L688" s="110">
        <v>11</v>
      </c>
      <c r="M688" s="3" t="s">
        <v>9</v>
      </c>
      <c r="N688" s="76">
        <f>ROUND(D688*F688*(H688+J688)*L688,0)</f>
        <v>966</v>
      </c>
      <c r="O688" s="2"/>
      <c r="S688" s="108"/>
    </row>
    <row r="689" spans="1:19" ht="15.95" hidden="1" customHeight="1">
      <c r="A689" s="1"/>
      <c r="B689" s="67" t="s">
        <v>21</v>
      </c>
      <c r="C689" s="108"/>
      <c r="D689" s="109">
        <v>1</v>
      </c>
      <c r="E689" s="38" t="s">
        <v>8</v>
      </c>
      <c r="F689" s="109">
        <v>2</v>
      </c>
      <c r="G689" s="109" t="s">
        <v>17</v>
      </c>
      <c r="H689" s="68">
        <v>12</v>
      </c>
      <c r="I689" s="109" t="s">
        <v>18</v>
      </c>
      <c r="J689" s="110">
        <v>11.75</v>
      </c>
      <c r="K689" s="109" t="s">
        <v>19</v>
      </c>
      <c r="L689" s="110">
        <v>11</v>
      </c>
      <c r="M689" s="3" t="s">
        <v>9</v>
      </c>
      <c r="N689" s="76">
        <f>ROUND(D689*F689*(H689+J689)*L689,0)</f>
        <v>523</v>
      </c>
      <c r="O689" s="2"/>
      <c r="S689" s="108"/>
    </row>
    <row r="690" spans="1:19" ht="15.95" hidden="1" customHeight="1">
      <c r="A690" s="1"/>
      <c r="B690" s="67" t="s">
        <v>22</v>
      </c>
      <c r="C690" s="108"/>
      <c r="D690" s="109">
        <v>1</v>
      </c>
      <c r="E690" s="38" t="s">
        <v>8</v>
      </c>
      <c r="F690" s="109">
        <v>2</v>
      </c>
      <c r="G690" s="109" t="s">
        <v>17</v>
      </c>
      <c r="H690" s="68">
        <v>64.58</v>
      </c>
      <c r="I690" s="109" t="s">
        <v>18</v>
      </c>
      <c r="J690" s="110">
        <v>6.92</v>
      </c>
      <c r="K690" s="109" t="s">
        <v>19</v>
      </c>
      <c r="L690" s="110">
        <v>11</v>
      </c>
      <c r="M690" s="3" t="s">
        <v>9</v>
      </c>
      <c r="N690" s="76">
        <f>ROUND(D690*F690*(H690+J690)*L690,0)</f>
        <v>1573</v>
      </c>
      <c r="O690" s="2"/>
      <c r="S690" s="108"/>
    </row>
    <row r="691" spans="1:19" ht="15.95" hidden="1" customHeight="1">
      <c r="A691" s="1"/>
      <c r="B691" s="67" t="s">
        <v>23</v>
      </c>
      <c r="C691" s="108"/>
      <c r="D691" s="109">
        <v>1</v>
      </c>
      <c r="E691" s="38" t="s">
        <v>8</v>
      </c>
      <c r="F691" s="109">
        <v>2</v>
      </c>
      <c r="G691" s="109" t="s">
        <v>17</v>
      </c>
      <c r="H691" s="68">
        <v>13.92</v>
      </c>
      <c r="I691" s="109" t="s">
        <v>18</v>
      </c>
      <c r="J691" s="110">
        <v>19.920000000000002</v>
      </c>
      <c r="K691" s="109" t="s">
        <v>19</v>
      </c>
      <c r="L691" s="110">
        <v>11</v>
      </c>
      <c r="M691" s="3" t="s">
        <v>9</v>
      </c>
      <c r="N691" s="76">
        <f>ROUND(D691*F691*(H691+J691)*L691,0)</f>
        <v>744</v>
      </c>
      <c r="O691" s="2"/>
      <c r="S691" s="108"/>
    </row>
    <row r="692" spans="1:19" ht="15.95" hidden="1" customHeight="1">
      <c r="A692" s="1"/>
      <c r="B692" s="67" t="s">
        <v>24</v>
      </c>
      <c r="C692" s="108"/>
      <c r="D692" s="109">
        <v>1</v>
      </c>
      <c r="E692" s="38" t="s">
        <v>8</v>
      </c>
      <c r="F692" s="109">
        <v>2</v>
      </c>
      <c r="G692" s="109" t="s">
        <v>8</v>
      </c>
      <c r="H692" s="68">
        <v>12.83</v>
      </c>
      <c r="I692" s="109" t="s">
        <v>8</v>
      </c>
      <c r="J692" s="110">
        <v>11</v>
      </c>
      <c r="K692" s="109"/>
      <c r="L692" s="110"/>
      <c r="M692" s="3" t="s">
        <v>9</v>
      </c>
      <c r="N692" s="39">
        <f>ROUND(D692*F692*H692*J692,0)</f>
        <v>282</v>
      </c>
      <c r="O692" s="2"/>
      <c r="S692" s="108"/>
    </row>
    <row r="693" spans="1:19" ht="15.95" hidden="1" customHeight="1">
      <c r="A693" s="1"/>
      <c r="B693" s="67" t="s">
        <v>25</v>
      </c>
      <c r="C693" s="108"/>
      <c r="D693" s="109">
        <v>1</v>
      </c>
      <c r="E693" s="38" t="s">
        <v>8</v>
      </c>
      <c r="F693" s="109">
        <v>1</v>
      </c>
      <c r="G693" s="109" t="s">
        <v>17</v>
      </c>
      <c r="H693" s="68">
        <v>12.92</v>
      </c>
      <c r="I693" s="109" t="s">
        <v>18</v>
      </c>
      <c r="J693" s="110">
        <v>49.92</v>
      </c>
      <c r="K693" s="109" t="s">
        <v>19</v>
      </c>
      <c r="L693" s="110">
        <v>23</v>
      </c>
      <c r="M693" s="3" t="s">
        <v>9</v>
      </c>
      <c r="N693" s="76">
        <f>ROUND(D693*F693*(H693+J693)*L693,0)</f>
        <v>1445</v>
      </c>
      <c r="O693" s="2"/>
      <c r="S693" s="108"/>
    </row>
    <row r="694" spans="1:19" ht="15.95" hidden="1" customHeight="1">
      <c r="A694" s="1"/>
      <c r="B694" s="3" t="s">
        <v>26</v>
      </c>
      <c r="C694" s="108"/>
      <c r="D694" s="109">
        <v>1</v>
      </c>
      <c r="E694" s="38" t="s">
        <v>8</v>
      </c>
      <c r="F694" s="109">
        <v>2</v>
      </c>
      <c r="G694" s="109" t="s">
        <v>8</v>
      </c>
      <c r="H694" s="68">
        <v>6.92</v>
      </c>
      <c r="I694" s="109" t="s">
        <v>8</v>
      </c>
      <c r="J694" s="110">
        <v>8</v>
      </c>
      <c r="K694" s="109"/>
      <c r="L694" s="110"/>
      <c r="M694" s="3" t="s">
        <v>9</v>
      </c>
      <c r="N694" s="39">
        <f>ROUND(D694*F694*H694*J694,0)</f>
        <v>111</v>
      </c>
      <c r="O694" s="2"/>
      <c r="S694" s="108"/>
    </row>
    <row r="695" spans="1:19" ht="15.95" hidden="1" customHeight="1">
      <c r="A695" s="1"/>
      <c r="B695" s="67" t="s">
        <v>27</v>
      </c>
      <c r="C695" s="108"/>
      <c r="D695" s="109">
        <v>1</v>
      </c>
      <c r="E695" s="38" t="s">
        <v>8</v>
      </c>
      <c r="F695" s="109">
        <v>2</v>
      </c>
      <c r="G695" s="109" t="s">
        <v>17</v>
      </c>
      <c r="H695" s="68">
        <v>23.92</v>
      </c>
      <c r="I695" s="109" t="s">
        <v>18</v>
      </c>
      <c r="J695" s="110">
        <v>19.829999999999998</v>
      </c>
      <c r="K695" s="109" t="s">
        <v>19</v>
      </c>
      <c r="L695" s="110">
        <v>10.75</v>
      </c>
      <c r="M695" s="3" t="s">
        <v>9</v>
      </c>
      <c r="N695" s="76">
        <f>ROUND(D695*F695*(H695+J695)*L695,0)</f>
        <v>941</v>
      </c>
      <c r="O695" s="2"/>
      <c r="S695" s="108"/>
    </row>
    <row r="696" spans="1:19" ht="15.95" hidden="1" customHeight="1">
      <c r="A696" s="1"/>
      <c r="B696" s="67" t="s">
        <v>28</v>
      </c>
      <c r="C696" s="108"/>
      <c r="D696" s="109">
        <v>1</v>
      </c>
      <c r="E696" s="38" t="s">
        <v>8</v>
      </c>
      <c r="F696" s="109">
        <v>2</v>
      </c>
      <c r="G696" s="109" t="s">
        <v>17</v>
      </c>
      <c r="H696" s="68">
        <v>30</v>
      </c>
      <c r="I696" s="109" t="s">
        <v>18</v>
      </c>
      <c r="J696" s="110">
        <v>19.829999999999998</v>
      </c>
      <c r="K696" s="109" t="s">
        <v>19</v>
      </c>
      <c r="L696" s="110">
        <v>10.75</v>
      </c>
      <c r="M696" s="3" t="s">
        <v>9</v>
      </c>
      <c r="N696" s="76">
        <f>ROUND(D696*F696*(H696+J696)*L696,0)</f>
        <v>1071</v>
      </c>
      <c r="O696" s="2"/>
      <c r="S696" s="108"/>
    </row>
    <row r="697" spans="1:19" ht="15.95" hidden="1" customHeight="1">
      <c r="A697" s="1"/>
      <c r="B697" s="67" t="s">
        <v>22</v>
      </c>
      <c r="C697" s="108"/>
      <c r="D697" s="109">
        <v>1</v>
      </c>
      <c r="E697" s="38" t="s">
        <v>8</v>
      </c>
      <c r="F697" s="109">
        <v>2</v>
      </c>
      <c r="G697" s="109" t="s">
        <v>17</v>
      </c>
      <c r="H697" s="68">
        <v>55.83</v>
      </c>
      <c r="I697" s="109" t="s">
        <v>18</v>
      </c>
      <c r="J697" s="110">
        <v>6.92</v>
      </c>
      <c r="K697" s="109" t="s">
        <v>19</v>
      </c>
      <c r="L697" s="110">
        <v>10.75</v>
      </c>
      <c r="M697" s="3" t="s">
        <v>9</v>
      </c>
      <c r="N697" s="76">
        <f>ROUND(D697*F697*(H697+J697)*L697,0)</f>
        <v>1349</v>
      </c>
      <c r="O697" s="2"/>
      <c r="S697" s="108"/>
    </row>
    <row r="698" spans="1:19" ht="15.95" hidden="1" customHeight="1">
      <c r="A698" s="1"/>
      <c r="C698" s="38"/>
      <c r="D698" s="69"/>
      <c r="H698" s="68"/>
      <c r="I698" s="109"/>
      <c r="J698" s="110"/>
      <c r="K698" s="109"/>
      <c r="L698" s="12" t="s">
        <v>10</v>
      </c>
      <c r="M698" s="40"/>
      <c r="N698" s="5"/>
      <c r="O698" s="6"/>
      <c r="P698" s="201"/>
      <c r="S698" s="38"/>
    </row>
    <row r="699" spans="1:19" ht="15.95" hidden="1" customHeight="1">
      <c r="A699" s="1"/>
      <c r="B699" s="71" t="s">
        <v>29</v>
      </c>
      <c r="C699" s="38"/>
      <c r="E699" s="113"/>
      <c r="G699" s="98"/>
      <c r="H699" s="68"/>
      <c r="I699" s="97"/>
      <c r="J699" s="110"/>
      <c r="K699" s="98"/>
      <c r="L699" s="110"/>
      <c r="M699" s="45"/>
      <c r="N699" s="45"/>
      <c r="O699" s="113"/>
      <c r="Q699" s="45"/>
      <c r="S699" s="38"/>
    </row>
    <row r="700" spans="1:19" ht="15.95" hidden="1" customHeight="1">
      <c r="A700" s="1"/>
      <c r="B700" s="3" t="s">
        <v>30</v>
      </c>
      <c r="C700" s="38"/>
      <c r="D700" s="109">
        <v>1</v>
      </c>
      <c r="E700" s="38" t="s">
        <v>8</v>
      </c>
      <c r="F700" s="109">
        <v>6</v>
      </c>
      <c r="G700" s="109" t="s">
        <v>8</v>
      </c>
      <c r="H700" s="68">
        <v>4</v>
      </c>
      <c r="I700" s="109" t="s">
        <v>8</v>
      </c>
      <c r="J700" s="110">
        <v>6.75</v>
      </c>
      <c r="K700" s="109"/>
      <c r="L700" s="110"/>
      <c r="M700" s="3" t="s">
        <v>9</v>
      </c>
      <c r="N700" s="39">
        <f>ROUND(D700*F700*H700*J700,0)</f>
        <v>162</v>
      </c>
      <c r="O700" s="6"/>
      <c r="P700" s="202"/>
      <c r="S700" s="38"/>
    </row>
    <row r="701" spans="1:19" ht="15.95" hidden="1" customHeight="1">
      <c r="A701" s="1"/>
      <c r="B701" s="3" t="s">
        <v>31</v>
      </c>
      <c r="C701" s="38"/>
      <c r="D701" s="109">
        <v>1</v>
      </c>
      <c r="E701" s="38" t="s">
        <v>8</v>
      </c>
      <c r="F701" s="109">
        <v>6</v>
      </c>
      <c r="G701" s="109" t="s">
        <v>8</v>
      </c>
      <c r="H701" s="68">
        <v>4</v>
      </c>
      <c r="I701" s="109" t="s">
        <v>8</v>
      </c>
      <c r="J701" s="110">
        <v>4</v>
      </c>
      <c r="K701" s="109"/>
      <c r="L701" s="110"/>
      <c r="M701" s="3" t="s">
        <v>9</v>
      </c>
      <c r="N701" s="39">
        <f>ROUND(D701*F701*H701*J701,0)</f>
        <v>96</v>
      </c>
      <c r="O701" s="6"/>
      <c r="P701" s="202"/>
      <c r="S701" s="38"/>
    </row>
    <row r="702" spans="1:19" ht="15.95" hidden="1" customHeight="1">
      <c r="A702" s="1"/>
      <c r="B702" s="3" t="s">
        <v>32</v>
      </c>
      <c r="C702" s="38"/>
      <c r="D702" s="109">
        <v>1</v>
      </c>
      <c r="E702" s="38" t="s">
        <v>8</v>
      </c>
      <c r="F702" s="109">
        <v>2</v>
      </c>
      <c r="G702" s="109" t="s">
        <v>8</v>
      </c>
      <c r="H702" s="68">
        <v>2.5</v>
      </c>
      <c r="I702" s="109" t="s">
        <v>8</v>
      </c>
      <c r="J702" s="110">
        <v>6.75</v>
      </c>
      <c r="K702" s="109"/>
      <c r="L702" s="110"/>
      <c r="M702" s="3" t="s">
        <v>9</v>
      </c>
      <c r="N702" s="39">
        <f>ROUND(D702*F702*H702*J702,0)</f>
        <v>34</v>
      </c>
      <c r="O702" s="6"/>
      <c r="P702" s="202"/>
      <c r="S702" s="38"/>
    </row>
    <row r="703" spans="1:19" ht="15.95" hidden="1" customHeight="1">
      <c r="A703" s="1"/>
      <c r="B703" s="3" t="s">
        <v>33</v>
      </c>
      <c r="C703" s="38"/>
      <c r="D703" s="109">
        <v>1</v>
      </c>
      <c r="E703" s="38" t="s">
        <v>8</v>
      </c>
      <c r="F703" s="109">
        <v>4</v>
      </c>
      <c r="G703" s="109" t="s">
        <v>8</v>
      </c>
      <c r="H703" s="68">
        <v>8</v>
      </c>
      <c r="I703" s="109" t="s">
        <v>8</v>
      </c>
      <c r="J703" s="110">
        <v>4</v>
      </c>
      <c r="K703" s="109"/>
      <c r="L703" s="110"/>
      <c r="M703" s="3" t="s">
        <v>9</v>
      </c>
      <c r="N703" s="39">
        <f>ROUND(D703*F703*H703*J703,0)</f>
        <v>128</v>
      </c>
      <c r="O703" s="6"/>
      <c r="P703" s="202"/>
      <c r="S703" s="38"/>
    </row>
    <row r="704" spans="1:19" ht="15.95" hidden="1" customHeight="1">
      <c r="A704" s="1"/>
      <c r="B704" s="3" t="s">
        <v>34</v>
      </c>
      <c r="C704" s="38"/>
      <c r="D704" s="109">
        <v>1</v>
      </c>
      <c r="E704" s="38" t="s">
        <v>8</v>
      </c>
      <c r="F704" s="109">
        <v>3</v>
      </c>
      <c r="G704" s="109" t="s">
        <v>8</v>
      </c>
      <c r="H704" s="68">
        <v>7.5</v>
      </c>
      <c r="I704" s="109" t="s">
        <v>8</v>
      </c>
      <c r="J704" s="110">
        <v>7</v>
      </c>
      <c r="K704" s="109"/>
      <c r="L704" s="110"/>
      <c r="M704" s="3" t="s">
        <v>9</v>
      </c>
      <c r="N704" s="39">
        <f>ROUND(D704*F704*H704*J704,0)</f>
        <v>158</v>
      </c>
      <c r="O704" s="6"/>
      <c r="P704" s="202"/>
      <c r="S704" s="38"/>
    </row>
    <row r="705" spans="1:19" ht="15.95" hidden="1" customHeight="1">
      <c r="A705" s="1"/>
      <c r="B705" s="67" t="s">
        <v>20</v>
      </c>
      <c r="C705" s="108"/>
      <c r="D705" s="109">
        <v>1</v>
      </c>
      <c r="E705" s="38" t="s">
        <v>8</v>
      </c>
      <c r="F705" s="109">
        <v>1</v>
      </c>
      <c r="G705" s="109" t="s">
        <v>17</v>
      </c>
      <c r="H705" s="68" t="s">
        <v>35</v>
      </c>
      <c r="I705" s="109" t="s">
        <v>18</v>
      </c>
      <c r="J705" s="110">
        <v>5.75</v>
      </c>
      <c r="K705" s="109" t="s">
        <v>19</v>
      </c>
      <c r="L705" s="110">
        <v>4.25</v>
      </c>
      <c r="M705" s="3" t="s">
        <v>9</v>
      </c>
      <c r="N705" s="76">
        <v>86</v>
      </c>
      <c r="O705" s="2"/>
      <c r="S705" s="108"/>
    </row>
    <row r="706" spans="1:19" ht="15.95" hidden="1" customHeight="1">
      <c r="A706" s="1"/>
      <c r="B706" s="3" t="s">
        <v>36</v>
      </c>
      <c r="C706" s="38"/>
      <c r="D706" s="109">
        <v>1</v>
      </c>
      <c r="E706" s="38" t="s">
        <v>8</v>
      </c>
      <c r="F706" s="109">
        <v>6</v>
      </c>
      <c r="G706" s="109" t="s">
        <v>8</v>
      </c>
      <c r="H706" s="68">
        <v>0.75</v>
      </c>
      <c r="I706" s="109" t="s">
        <v>8</v>
      </c>
      <c r="J706" s="110">
        <v>23</v>
      </c>
      <c r="K706" s="109"/>
      <c r="L706" s="110"/>
      <c r="M706" s="3" t="s">
        <v>9</v>
      </c>
      <c r="N706" s="39">
        <f>ROUND(D706*F706*H706*J706,0)</f>
        <v>104</v>
      </c>
      <c r="O706" s="6"/>
      <c r="P706" s="202"/>
      <c r="S706" s="38"/>
    </row>
    <row r="707" spans="1:19" ht="15.95" hidden="1" customHeight="1" thickBot="1">
      <c r="A707" s="1"/>
      <c r="B707" s="67" t="s">
        <v>20</v>
      </c>
      <c r="C707" s="108"/>
      <c r="D707" s="109">
        <v>1</v>
      </c>
      <c r="E707" s="38" t="s">
        <v>8</v>
      </c>
      <c r="F707" s="109">
        <v>2</v>
      </c>
      <c r="G707" s="109" t="s">
        <v>8</v>
      </c>
      <c r="H707" s="68">
        <v>0.75</v>
      </c>
      <c r="I707" s="109" t="s">
        <v>8</v>
      </c>
      <c r="J707" s="110">
        <v>18.25</v>
      </c>
      <c r="K707" s="109"/>
      <c r="L707" s="110"/>
      <c r="M707" s="3" t="s">
        <v>9</v>
      </c>
      <c r="N707" s="39">
        <f>ROUND(D707*F707*H707*J707,0)</f>
        <v>27</v>
      </c>
      <c r="O707" s="2"/>
      <c r="S707" s="108"/>
    </row>
    <row r="708" spans="1:19" ht="15.95" hidden="1" customHeight="1" thickBot="1">
      <c r="A708" s="1"/>
      <c r="B708" s="109"/>
      <c r="C708" s="3"/>
      <c r="E708" s="113"/>
      <c r="G708" s="98"/>
      <c r="H708" s="68"/>
      <c r="I708" s="97"/>
      <c r="J708" s="110"/>
      <c r="K708" s="98"/>
      <c r="L708" s="12" t="s">
        <v>10</v>
      </c>
      <c r="M708" s="3" t="s">
        <v>9</v>
      </c>
      <c r="N708" s="14"/>
      <c r="O708" s="113"/>
      <c r="P708" s="80"/>
      <c r="Q708" s="45"/>
      <c r="S708" s="3"/>
    </row>
    <row r="709" spans="1:19" ht="15.95" hidden="1" customHeight="1">
      <c r="A709" s="1"/>
      <c r="B709" s="71" t="s">
        <v>37</v>
      </c>
      <c r="C709" s="38"/>
      <c r="E709" s="113"/>
      <c r="G709" s="98"/>
      <c r="H709" s="68"/>
      <c r="I709" s="97"/>
      <c r="J709" s="110"/>
      <c r="K709" s="97"/>
      <c r="L709" s="98"/>
      <c r="M709" s="98"/>
      <c r="N709" s="45"/>
      <c r="O709" s="41"/>
      <c r="P709" s="80"/>
      <c r="Q709" s="45"/>
      <c r="S709" s="38"/>
    </row>
    <row r="710" spans="1:19" ht="15.95" hidden="1" customHeight="1">
      <c r="A710" s="1"/>
      <c r="C710" s="71"/>
      <c r="D710" s="437">
        <f>N698</f>
        <v>0</v>
      </c>
      <c r="E710" s="437"/>
      <c r="F710" s="437"/>
      <c r="G710" s="98" t="s">
        <v>38</v>
      </c>
      <c r="H710" s="73">
        <f>N708</f>
        <v>0</v>
      </c>
      <c r="I710" s="12" t="s">
        <v>9</v>
      </c>
      <c r="J710" s="438">
        <f>D710-H710</f>
        <v>0</v>
      </c>
      <c r="K710" s="438"/>
      <c r="L710" s="40" t="s">
        <v>39</v>
      </c>
      <c r="M710" s="98"/>
      <c r="N710" s="42"/>
      <c r="O710" s="113"/>
      <c r="P710" s="80"/>
      <c r="Q710" s="45"/>
      <c r="S710" s="71"/>
    </row>
    <row r="711" spans="1:19" ht="15.95" hidden="1" customHeight="1">
      <c r="A711" s="1"/>
      <c r="B711" s="3" t="s">
        <v>40</v>
      </c>
      <c r="C711" s="439">
        <f>J710*50%</f>
        <v>0</v>
      </c>
      <c r="D711" s="431"/>
      <c r="E711" s="439"/>
      <c r="F711" s="7" t="s">
        <v>41</v>
      </c>
      <c r="G711" s="8" t="s">
        <v>12</v>
      </c>
      <c r="H711" s="70">
        <v>226.88</v>
      </c>
      <c r="I711" s="97"/>
      <c r="J711" s="97"/>
      <c r="K711" s="97"/>
      <c r="L711" s="421" t="s">
        <v>42</v>
      </c>
      <c r="M711" s="421"/>
      <c r="O711" s="9" t="s">
        <v>14</v>
      </c>
      <c r="P711" s="232">
        <f>ROUND(C711*H711/100,0)</f>
        <v>0</v>
      </c>
      <c r="S711" s="96"/>
    </row>
    <row r="712" spans="1:19" ht="15.95" hidden="1" customHeight="1">
      <c r="A712" s="1"/>
      <c r="B712" s="433" t="s">
        <v>43</v>
      </c>
      <c r="C712" s="433"/>
      <c r="D712" s="433"/>
      <c r="E712" s="433"/>
      <c r="F712" s="433"/>
      <c r="G712" s="433"/>
      <c r="H712" s="433"/>
      <c r="I712" s="433"/>
      <c r="J712" s="433"/>
      <c r="K712" s="433"/>
      <c r="L712" s="433"/>
      <c r="M712" s="433"/>
      <c r="N712" s="433"/>
      <c r="O712" s="433"/>
      <c r="S712" s="3"/>
    </row>
    <row r="713" spans="1:19" ht="15.95" hidden="1" customHeight="1">
      <c r="A713" s="1"/>
      <c r="B713" s="3" t="s">
        <v>44</v>
      </c>
      <c r="C713" s="108"/>
      <c r="D713" s="109">
        <v>1</v>
      </c>
      <c r="E713" s="38" t="s">
        <v>8</v>
      </c>
      <c r="F713" s="109">
        <v>1</v>
      </c>
      <c r="G713" s="109" t="s">
        <v>8</v>
      </c>
      <c r="H713" s="68">
        <v>30</v>
      </c>
      <c r="I713" s="109" t="s">
        <v>8</v>
      </c>
      <c r="J713" s="110">
        <v>19.920000000000002</v>
      </c>
      <c r="K713" s="109"/>
      <c r="L713" s="110"/>
      <c r="M713" s="3" t="s">
        <v>9</v>
      </c>
      <c r="N713" s="39">
        <f t="shared" ref="N713:N719" si="71">ROUND(D713*F713*H713*J713,0)</f>
        <v>598</v>
      </c>
      <c r="O713" s="2"/>
      <c r="P713" s="203"/>
      <c r="S713" s="108"/>
    </row>
    <row r="714" spans="1:19" ht="15.95" hidden="1" customHeight="1">
      <c r="A714" s="1"/>
      <c r="B714" s="3" t="s">
        <v>20</v>
      </c>
      <c r="C714" s="108"/>
      <c r="D714" s="109">
        <v>1</v>
      </c>
      <c r="E714" s="38" t="s">
        <v>8</v>
      </c>
      <c r="F714" s="109">
        <v>1</v>
      </c>
      <c r="G714" s="109" t="s">
        <v>8</v>
      </c>
      <c r="H714" s="68">
        <v>24</v>
      </c>
      <c r="I714" s="109" t="s">
        <v>8</v>
      </c>
      <c r="J714" s="110">
        <v>19.920000000000002</v>
      </c>
      <c r="K714" s="109"/>
      <c r="L714" s="110"/>
      <c r="M714" s="3" t="s">
        <v>9</v>
      </c>
      <c r="N714" s="39">
        <f t="shared" si="71"/>
        <v>478</v>
      </c>
      <c r="O714" s="2"/>
      <c r="S714" s="108"/>
    </row>
    <row r="715" spans="1:19" ht="15.95" hidden="1" customHeight="1">
      <c r="A715" s="1"/>
      <c r="B715" s="3" t="s">
        <v>45</v>
      </c>
      <c r="C715" s="108"/>
      <c r="D715" s="109">
        <v>3</v>
      </c>
      <c r="E715" s="38" t="s">
        <v>8</v>
      </c>
      <c r="F715" s="109">
        <v>2</v>
      </c>
      <c r="G715" s="109" t="s">
        <v>8</v>
      </c>
      <c r="H715" s="68">
        <v>19.920000000000002</v>
      </c>
      <c r="I715" s="109" t="s">
        <v>8</v>
      </c>
      <c r="J715" s="110">
        <v>2</v>
      </c>
      <c r="K715" s="109"/>
      <c r="L715" s="110"/>
      <c r="M715" s="3" t="s">
        <v>9</v>
      </c>
      <c r="N715" s="39">
        <f t="shared" si="71"/>
        <v>239</v>
      </c>
      <c r="O715" s="2"/>
      <c r="S715" s="108"/>
    </row>
    <row r="716" spans="1:19" ht="15.95" hidden="1" customHeight="1">
      <c r="A716" s="1"/>
      <c r="B716" s="3" t="s">
        <v>46</v>
      </c>
      <c r="C716" s="108"/>
      <c r="D716" s="109">
        <v>1</v>
      </c>
      <c r="E716" s="38" t="s">
        <v>8</v>
      </c>
      <c r="F716" s="109">
        <v>1</v>
      </c>
      <c r="G716" s="109" t="s">
        <v>8</v>
      </c>
      <c r="H716" s="68">
        <v>13.92</v>
      </c>
      <c r="I716" s="109" t="s">
        <v>8</v>
      </c>
      <c r="J716" s="110">
        <v>19.920000000000002</v>
      </c>
      <c r="K716" s="109"/>
      <c r="L716" s="110"/>
      <c r="M716" s="3" t="s">
        <v>9</v>
      </c>
      <c r="N716" s="39">
        <f t="shared" si="71"/>
        <v>277</v>
      </c>
      <c r="O716" s="2"/>
      <c r="S716" s="108"/>
    </row>
    <row r="717" spans="1:19" ht="15.95" hidden="1" customHeight="1">
      <c r="A717" s="1"/>
      <c r="B717" s="3" t="s">
        <v>21</v>
      </c>
      <c r="C717" s="108"/>
      <c r="D717" s="109">
        <v>1</v>
      </c>
      <c r="E717" s="38" t="s">
        <v>8</v>
      </c>
      <c r="F717" s="109">
        <v>1</v>
      </c>
      <c r="G717" s="109" t="s">
        <v>8</v>
      </c>
      <c r="H717" s="68">
        <v>12</v>
      </c>
      <c r="I717" s="109" t="s">
        <v>8</v>
      </c>
      <c r="J717" s="110">
        <v>11.75</v>
      </c>
      <c r="K717" s="109"/>
      <c r="L717" s="110"/>
      <c r="M717" s="3" t="s">
        <v>9</v>
      </c>
      <c r="N717" s="39">
        <f t="shared" si="71"/>
        <v>141</v>
      </c>
      <c r="O717" s="2"/>
      <c r="S717" s="108"/>
    </row>
    <row r="718" spans="1:19" ht="15.95" hidden="1" customHeight="1">
      <c r="A718" s="1"/>
      <c r="B718" s="3" t="s">
        <v>47</v>
      </c>
      <c r="C718" s="108"/>
      <c r="D718" s="109">
        <v>1</v>
      </c>
      <c r="E718" s="38" t="s">
        <v>8</v>
      </c>
      <c r="F718" s="109">
        <v>1</v>
      </c>
      <c r="G718" s="109" t="s">
        <v>8</v>
      </c>
      <c r="H718" s="68">
        <v>12.83</v>
      </c>
      <c r="I718" s="109" t="s">
        <v>8</v>
      </c>
      <c r="J718" s="110">
        <v>6.92</v>
      </c>
      <c r="K718" s="109"/>
      <c r="L718" s="110"/>
      <c r="M718" s="3" t="s">
        <v>9</v>
      </c>
      <c r="N718" s="39">
        <f t="shared" si="71"/>
        <v>89</v>
      </c>
      <c r="O718" s="2"/>
      <c r="S718" s="108"/>
    </row>
    <row r="719" spans="1:19" ht="15.95" hidden="1" customHeight="1">
      <c r="A719" s="1"/>
      <c r="B719" s="3" t="s">
        <v>48</v>
      </c>
      <c r="C719" s="108"/>
      <c r="D719" s="109">
        <v>1</v>
      </c>
      <c r="E719" s="38" t="s">
        <v>8</v>
      </c>
      <c r="F719" s="109">
        <v>1</v>
      </c>
      <c r="G719" s="109" t="s">
        <v>8</v>
      </c>
      <c r="H719" s="68">
        <v>84.83</v>
      </c>
      <c r="I719" s="109" t="s">
        <v>8</v>
      </c>
      <c r="J719" s="110">
        <v>6.92</v>
      </c>
      <c r="K719" s="109"/>
      <c r="L719" s="110"/>
      <c r="M719" s="3" t="s">
        <v>9</v>
      </c>
      <c r="N719" s="39">
        <f t="shared" si="71"/>
        <v>587</v>
      </c>
      <c r="O719" s="2"/>
      <c r="S719" s="108"/>
    </row>
    <row r="720" spans="1:19" ht="15.95" hidden="1" customHeight="1">
      <c r="A720" s="1"/>
      <c r="B720" s="3" t="s">
        <v>27</v>
      </c>
      <c r="C720" s="108"/>
      <c r="D720" s="109">
        <v>1</v>
      </c>
      <c r="E720" s="38" t="s">
        <v>8</v>
      </c>
      <c r="F720" s="109">
        <v>1</v>
      </c>
      <c r="G720" s="109" t="s">
        <v>8</v>
      </c>
      <c r="H720" s="68">
        <v>23.92</v>
      </c>
      <c r="I720" s="109" t="s">
        <v>8</v>
      </c>
      <c r="J720" s="110">
        <v>19.829999999999998</v>
      </c>
      <c r="K720" s="109"/>
      <c r="L720" s="110"/>
      <c r="M720" s="3" t="s">
        <v>9</v>
      </c>
      <c r="N720" s="39">
        <f>ROUND(D720*F720*H720*J720,0)</f>
        <v>474</v>
      </c>
      <c r="O720" s="2"/>
      <c r="S720" s="108"/>
    </row>
    <row r="721" spans="1:19" ht="15.95" hidden="1" customHeight="1">
      <c r="A721" s="1"/>
      <c r="B721" s="3" t="s">
        <v>28</v>
      </c>
      <c r="C721" s="108"/>
      <c r="D721" s="109">
        <v>1</v>
      </c>
      <c r="E721" s="38" t="s">
        <v>8</v>
      </c>
      <c r="F721" s="109">
        <v>1</v>
      </c>
      <c r="G721" s="109" t="s">
        <v>8</v>
      </c>
      <c r="H721" s="68">
        <v>30</v>
      </c>
      <c r="I721" s="109" t="s">
        <v>8</v>
      </c>
      <c r="J721" s="110">
        <v>19.829999999999998</v>
      </c>
      <c r="K721" s="109"/>
      <c r="L721" s="110"/>
      <c r="M721" s="3" t="s">
        <v>9</v>
      </c>
      <c r="N721" s="39">
        <f>ROUND(D721*F721*H721*J721,0)</f>
        <v>595</v>
      </c>
      <c r="O721" s="2"/>
      <c r="S721" s="108"/>
    </row>
    <row r="722" spans="1:19" ht="15.95" hidden="1" customHeight="1">
      <c r="A722" s="1"/>
      <c r="B722" s="3" t="s">
        <v>22</v>
      </c>
      <c r="C722" s="108"/>
      <c r="D722" s="109">
        <v>1</v>
      </c>
      <c r="E722" s="38" t="s">
        <v>8</v>
      </c>
      <c r="F722" s="109">
        <v>1</v>
      </c>
      <c r="G722" s="109" t="s">
        <v>8</v>
      </c>
      <c r="H722" s="68">
        <v>55.83</v>
      </c>
      <c r="I722" s="109" t="s">
        <v>8</v>
      </c>
      <c r="J722" s="110">
        <v>6.92</v>
      </c>
      <c r="K722" s="109"/>
      <c r="L722" s="110"/>
      <c r="M722" s="3" t="s">
        <v>9</v>
      </c>
      <c r="N722" s="39">
        <f>ROUND(D722*F722*H722*J722,0)</f>
        <v>386</v>
      </c>
      <c r="O722" s="2"/>
      <c r="S722" s="108"/>
    </row>
    <row r="723" spans="1:19" ht="15.95" hidden="1" customHeight="1">
      <c r="A723" s="1"/>
      <c r="B723" s="3" t="s">
        <v>49</v>
      </c>
      <c r="C723" s="108"/>
      <c r="D723" s="109">
        <v>1</v>
      </c>
      <c r="E723" s="38" t="s">
        <v>8</v>
      </c>
      <c r="F723" s="109">
        <v>1</v>
      </c>
      <c r="G723" s="109" t="s">
        <v>17</v>
      </c>
      <c r="H723" s="68">
        <v>59.58</v>
      </c>
      <c r="I723" s="109" t="s">
        <v>18</v>
      </c>
      <c r="J723" s="110">
        <v>24.58</v>
      </c>
      <c r="K723" s="109" t="s">
        <v>19</v>
      </c>
      <c r="L723" s="110">
        <v>2</v>
      </c>
      <c r="M723" s="3" t="s">
        <v>9</v>
      </c>
      <c r="N723" s="76">
        <f>ROUND(D723*F723*(H723+J723)*L723,0)</f>
        <v>168</v>
      </c>
      <c r="O723" s="2"/>
      <c r="S723" s="108"/>
    </row>
    <row r="724" spans="1:19" ht="15.95" hidden="1" customHeight="1">
      <c r="A724" s="1"/>
      <c r="C724" s="38"/>
      <c r="D724" s="69"/>
      <c r="H724" s="68"/>
      <c r="I724" s="109"/>
      <c r="J724" s="110"/>
      <c r="K724" s="109"/>
      <c r="L724" s="12" t="s">
        <v>10</v>
      </c>
      <c r="M724" s="40"/>
      <c r="N724" s="5"/>
      <c r="O724" s="6"/>
      <c r="P724" s="201"/>
      <c r="S724" s="38"/>
    </row>
    <row r="725" spans="1:19" ht="15.95" hidden="1" customHeight="1">
      <c r="A725" s="1"/>
      <c r="B725" s="71" t="s">
        <v>29</v>
      </c>
      <c r="C725" s="38"/>
      <c r="E725" s="113"/>
      <c r="G725" s="98"/>
      <c r="H725" s="68"/>
      <c r="I725" s="97"/>
      <c r="J725" s="110"/>
      <c r="K725" s="98"/>
      <c r="L725" s="110"/>
      <c r="M725" s="45"/>
      <c r="N725" s="45"/>
      <c r="O725" s="113"/>
      <c r="Q725" s="45"/>
      <c r="S725" s="38"/>
    </row>
    <row r="726" spans="1:19" ht="15.95" hidden="1" customHeight="1" thickBot="1">
      <c r="A726" s="1"/>
      <c r="B726" s="3" t="s">
        <v>50</v>
      </c>
      <c r="C726" s="38"/>
      <c r="D726" s="109">
        <v>1</v>
      </c>
      <c r="E726" s="38" t="s">
        <v>8</v>
      </c>
      <c r="F726" s="109">
        <v>1</v>
      </c>
      <c r="G726" s="109" t="s">
        <v>8</v>
      </c>
      <c r="H726" s="68">
        <v>12.75</v>
      </c>
      <c r="I726" s="109" t="s">
        <v>8</v>
      </c>
      <c r="J726" s="110">
        <v>7.75</v>
      </c>
      <c r="K726" s="109"/>
      <c r="L726" s="110"/>
      <c r="M726" s="3" t="s">
        <v>9</v>
      </c>
      <c r="N726" s="39">
        <f>ROUND(D726*F726*H726*J726,0)</f>
        <v>99</v>
      </c>
      <c r="O726" s="6"/>
      <c r="P726" s="202"/>
      <c r="S726" s="38"/>
    </row>
    <row r="727" spans="1:19" ht="15.95" hidden="1" customHeight="1" thickBot="1">
      <c r="A727" s="1"/>
      <c r="B727" s="109"/>
      <c r="C727" s="3"/>
      <c r="E727" s="113"/>
      <c r="G727" s="98"/>
      <c r="H727" s="68"/>
      <c r="I727" s="97"/>
      <c r="J727" s="110"/>
      <c r="K727" s="98"/>
      <c r="L727" s="12" t="s">
        <v>10</v>
      </c>
      <c r="M727" s="3" t="s">
        <v>9</v>
      </c>
      <c r="N727" s="14"/>
      <c r="O727" s="113"/>
      <c r="P727" s="80"/>
      <c r="Q727" s="45"/>
      <c r="S727" s="3"/>
    </row>
    <row r="728" spans="1:19" ht="15.95" hidden="1" customHeight="1">
      <c r="A728" s="1"/>
      <c r="B728" s="71" t="s">
        <v>37</v>
      </c>
      <c r="C728" s="38"/>
      <c r="E728" s="113"/>
      <c r="G728" s="98"/>
      <c r="H728" s="68"/>
      <c r="I728" s="97"/>
      <c r="J728" s="110"/>
      <c r="K728" s="97"/>
      <c r="L728" s="98"/>
      <c r="M728" s="98"/>
      <c r="N728" s="45"/>
      <c r="O728" s="41"/>
      <c r="P728" s="80"/>
      <c r="Q728" s="45"/>
      <c r="S728" s="38"/>
    </row>
    <row r="729" spans="1:19" ht="15.95" hidden="1" customHeight="1">
      <c r="A729" s="1"/>
      <c r="C729" s="71"/>
      <c r="D729" s="437">
        <f>N724</f>
        <v>0</v>
      </c>
      <c r="E729" s="437"/>
      <c r="F729" s="437"/>
      <c r="G729" s="98" t="s">
        <v>38</v>
      </c>
      <c r="H729" s="73">
        <f>N727</f>
        <v>0</v>
      </c>
      <c r="I729" s="12" t="s">
        <v>9</v>
      </c>
      <c r="J729" s="438">
        <f>D729-H729</f>
        <v>0</v>
      </c>
      <c r="K729" s="438"/>
      <c r="L729" s="40" t="s">
        <v>39</v>
      </c>
      <c r="M729" s="98"/>
      <c r="N729" s="42"/>
      <c r="O729" s="113"/>
      <c r="P729" s="80"/>
      <c r="Q729" s="45"/>
      <c r="S729" s="71"/>
    </row>
    <row r="730" spans="1:19" ht="15.95" hidden="1" customHeight="1">
      <c r="A730" s="1"/>
      <c r="B730" s="3" t="s">
        <v>40</v>
      </c>
      <c r="C730" s="439">
        <f>J729*50%</f>
        <v>0</v>
      </c>
      <c r="D730" s="431"/>
      <c r="E730" s="439"/>
      <c r="F730" s="7" t="s">
        <v>41</v>
      </c>
      <c r="G730" s="8" t="s">
        <v>12</v>
      </c>
      <c r="H730" s="70">
        <v>75.63</v>
      </c>
      <c r="I730" s="97"/>
      <c r="J730" s="97"/>
      <c r="K730" s="97"/>
      <c r="L730" s="421" t="s">
        <v>42</v>
      </c>
      <c r="M730" s="421"/>
      <c r="O730" s="9" t="s">
        <v>14</v>
      </c>
      <c r="P730" s="232">
        <f>ROUND(C730*H730/100,0)</f>
        <v>0</v>
      </c>
      <c r="S730" s="96"/>
    </row>
    <row r="731" spans="1:19" ht="15.95" hidden="1" customHeight="1">
      <c r="A731" s="1"/>
      <c r="B731" s="47"/>
      <c r="C731" s="46"/>
      <c r="D731" s="114"/>
      <c r="E731" s="98"/>
      <c r="F731" s="41"/>
      <c r="G731" s="8"/>
      <c r="H731" s="97"/>
      <c r="I731" s="97"/>
      <c r="J731" s="97"/>
      <c r="K731" s="97"/>
      <c r="L731" s="115"/>
      <c r="M731" s="115"/>
      <c r="N731" s="3"/>
      <c r="O731" s="113"/>
      <c r="S731" s="46"/>
    </row>
    <row r="732" spans="1:19" s="17" customFormat="1" ht="15.95" hidden="1" customHeight="1">
      <c r="A732" s="15"/>
      <c r="B732" s="99"/>
      <c r="C732" s="58"/>
      <c r="D732" s="99"/>
      <c r="E732" s="103"/>
      <c r="F732" s="99"/>
      <c r="G732" s="21"/>
      <c r="H732" s="94"/>
      <c r="I732" s="94"/>
      <c r="J732" s="105"/>
      <c r="K732" s="94"/>
      <c r="L732" s="93"/>
      <c r="M732" s="32"/>
      <c r="N732" s="106"/>
      <c r="O732" s="103"/>
      <c r="P732" s="233"/>
      <c r="Q732" s="52"/>
      <c r="S732" s="58"/>
    </row>
    <row r="733" spans="1:19" s="17" customFormat="1" ht="15.95" hidden="1" customHeight="1">
      <c r="A733" s="15"/>
      <c r="B733" s="423" t="s">
        <v>15</v>
      </c>
      <c r="C733" s="423"/>
      <c r="D733" s="423"/>
      <c r="E733" s="423"/>
      <c r="F733" s="423"/>
      <c r="G733" s="423"/>
      <c r="H733" s="423"/>
      <c r="I733" s="423"/>
      <c r="J733" s="423"/>
      <c r="K733" s="423"/>
      <c r="L733" s="423"/>
      <c r="M733" s="423"/>
      <c r="N733" s="423"/>
      <c r="O733" s="423"/>
      <c r="P733" s="233"/>
    </row>
    <row r="734" spans="1:19" s="17" customFormat="1" ht="15.95" hidden="1" customHeight="1">
      <c r="A734" s="15"/>
      <c r="B734" s="116" t="s">
        <v>82</v>
      </c>
      <c r="C734" s="95"/>
      <c r="D734" s="99">
        <v>1</v>
      </c>
      <c r="E734" s="48" t="s">
        <v>8</v>
      </c>
      <c r="F734" s="99">
        <v>2</v>
      </c>
      <c r="G734" s="99" t="s">
        <v>17</v>
      </c>
      <c r="H734" s="27">
        <v>29.75</v>
      </c>
      <c r="I734" s="99" t="s">
        <v>18</v>
      </c>
      <c r="J734" s="105">
        <v>19.829999999999998</v>
      </c>
      <c r="K734" s="99" t="s">
        <v>19</v>
      </c>
      <c r="L734" s="105">
        <v>11</v>
      </c>
      <c r="M734" s="17" t="s">
        <v>9</v>
      </c>
      <c r="N734" s="28">
        <f t="shared" ref="N734:N739" si="72">ROUND(D734*F734*(H734+J734)*L734,0)</f>
        <v>1091</v>
      </c>
      <c r="O734" s="16"/>
      <c r="P734" s="233"/>
      <c r="S734" s="95"/>
    </row>
    <row r="735" spans="1:19" s="17" customFormat="1" ht="15.95" hidden="1" customHeight="1">
      <c r="A735" s="15"/>
      <c r="B735" s="116" t="s">
        <v>81</v>
      </c>
      <c r="C735" s="95"/>
      <c r="D735" s="99">
        <v>3</v>
      </c>
      <c r="E735" s="48" t="s">
        <v>8</v>
      </c>
      <c r="F735" s="99">
        <v>2</v>
      </c>
      <c r="G735" s="99" t="s">
        <v>17</v>
      </c>
      <c r="H735" s="27">
        <v>23.75</v>
      </c>
      <c r="I735" s="99" t="s">
        <v>18</v>
      </c>
      <c r="J735" s="105">
        <v>19.829999999999998</v>
      </c>
      <c r="K735" s="99" t="s">
        <v>19</v>
      </c>
      <c r="L735" s="105">
        <v>11</v>
      </c>
      <c r="M735" s="17" t="s">
        <v>9</v>
      </c>
      <c r="N735" s="28">
        <f t="shared" si="72"/>
        <v>2876</v>
      </c>
      <c r="O735" s="16"/>
      <c r="P735" s="233"/>
      <c r="S735" s="95"/>
    </row>
    <row r="736" spans="1:19" s="17" customFormat="1" ht="15.95" hidden="1" customHeight="1">
      <c r="A736" s="15"/>
      <c r="B736" s="116" t="s">
        <v>85</v>
      </c>
      <c r="C736" s="95"/>
      <c r="D736" s="99">
        <v>1</v>
      </c>
      <c r="E736" s="48" t="s">
        <v>8</v>
      </c>
      <c r="F736" s="99">
        <v>2</v>
      </c>
      <c r="G736" s="99" t="s">
        <v>17</v>
      </c>
      <c r="H736" s="27">
        <v>105</v>
      </c>
      <c r="I736" s="99" t="s">
        <v>18</v>
      </c>
      <c r="J736" s="105">
        <v>6.83</v>
      </c>
      <c r="K736" s="99" t="s">
        <v>19</v>
      </c>
      <c r="L736" s="105">
        <v>11</v>
      </c>
      <c r="M736" s="17" t="s">
        <v>9</v>
      </c>
      <c r="N736" s="28">
        <f t="shared" si="72"/>
        <v>2460</v>
      </c>
      <c r="O736" s="16"/>
      <c r="P736" s="233"/>
      <c r="S736" s="95"/>
    </row>
    <row r="737" spans="1:19" s="17" customFormat="1" ht="15.95" hidden="1" customHeight="1">
      <c r="A737" s="15"/>
      <c r="B737" s="116" t="s">
        <v>20</v>
      </c>
      <c r="C737" s="95"/>
      <c r="D737" s="99">
        <v>1</v>
      </c>
      <c r="E737" s="48" t="s">
        <v>8</v>
      </c>
      <c r="F737" s="99">
        <v>2</v>
      </c>
      <c r="G737" s="99" t="s">
        <v>17</v>
      </c>
      <c r="H737" s="27">
        <v>26.25</v>
      </c>
      <c r="I737" s="99" t="s">
        <v>18</v>
      </c>
      <c r="J737" s="105">
        <v>6.83</v>
      </c>
      <c r="K737" s="99" t="s">
        <v>19</v>
      </c>
      <c r="L737" s="105">
        <v>11</v>
      </c>
      <c r="M737" s="17" t="s">
        <v>9</v>
      </c>
      <c r="N737" s="28">
        <f t="shared" si="72"/>
        <v>728</v>
      </c>
      <c r="O737" s="16"/>
      <c r="P737" s="233"/>
      <c r="S737" s="95"/>
    </row>
    <row r="738" spans="1:19" s="17" customFormat="1" ht="15.95" hidden="1" customHeight="1">
      <c r="A738" s="15"/>
      <c r="B738" s="116" t="s">
        <v>105</v>
      </c>
      <c r="C738" s="95"/>
      <c r="D738" s="99">
        <v>1</v>
      </c>
      <c r="E738" s="48" t="s">
        <v>8</v>
      </c>
      <c r="F738" s="99">
        <v>2</v>
      </c>
      <c r="G738" s="99" t="s">
        <v>17</v>
      </c>
      <c r="H738" s="27">
        <v>11.58</v>
      </c>
      <c r="I738" s="99" t="s">
        <v>18</v>
      </c>
      <c r="J738" s="105">
        <v>7</v>
      </c>
      <c r="K738" s="99" t="s">
        <v>19</v>
      </c>
      <c r="L738" s="105">
        <v>7.75</v>
      </c>
      <c r="M738" s="17" t="s">
        <v>9</v>
      </c>
      <c r="N738" s="28">
        <f t="shared" si="72"/>
        <v>288</v>
      </c>
      <c r="O738" s="16"/>
      <c r="P738" s="233"/>
      <c r="S738" s="95"/>
    </row>
    <row r="739" spans="1:19" s="17" customFormat="1" ht="15.95" hidden="1" customHeight="1">
      <c r="A739" s="15"/>
      <c r="B739" s="116" t="s">
        <v>83</v>
      </c>
      <c r="C739" s="95"/>
      <c r="D739" s="99">
        <v>1</v>
      </c>
      <c r="E739" s="48" t="s">
        <v>8</v>
      </c>
      <c r="F739" s="99">
        <v>2</v>
      </c>
      <c r="G739" s="99" t="s">
        <v>17</v>
      </c>
      <c r="H739" s="27">
        <v>11.83</v>
      </c>
      <c r="I739" s="99" t="s">
        <v>18</v>
      </c>
      <c r="J739" s="105">
        <v>11.83</v>
      </c>
      <c r="K739" s="99" t="s">
        <v>19</v>
      </c>
      <c r="L739" s="105">
        <v>11</v>
      </c>
      <c r="M739" s="17" t="s">
        <v>9</v>
      </c>
      <c r="N739" s="28">
        <f t="shared" si="72"/>
        <v>521</v>
      </c>
      <c r="O739" s="16"/>
      <c r="P739" s="233"/>
      <c r="S739" s="95"/>
    </row>
    <row r="740" spans="1:19" s="17" customFormat="1" ht="15.95" hidden="1" customHeight="1">
      <c r="A740" s="15"/>
      <c r="C740" s="48"/>
      <c r="D740" s="55"/>
      <c r="E740" s="48"/>
      <c r="F740" s="99"/>
      <c r="G740" s="99"/>
      <c r="H740" s="27"/>
      <c r="I740" s="99"/>
      <c r="J740" s="105"/>
      <c r="K740" s="99"/>
      <c r="L740" s="24" t="s">
        <v>10</v>
      </c>
      <c r="M740" s="32"/>
      <c r="N740" s="18"/>
      <c r="O740" s="19"/>
      <c r="P740" s="201"/>
      <c r="S740" s="48"/>
    </row>
    <row r="741" spans="1:19" s="17" customFormat="1" ht="15.95" hidden="1" customHeight="1">
      <c r="A741" s="15"/>
      <c r="B741" s="29" t="s">
        <v>29</v>
      </c>
      <c r="C741" s="48"/>
      <c r="D741" s="99"/>
      <c r="E741" s="103"/>
      <c r="F741" s="99"/>
      <c r="G741" s="93"/>
      <c r="H741" s="27"/>
      <c r="I741" s="94"/>
      <c r="J741" s="105"/>
      <c r="K741" s="93"/>
      <c r="L741" s="105"/>
      <c r="M741" s="52"/>
      <c r="N741" s="52"/>
      <c r="O741" s="103"/>
      <c r="P741" s="233"/>
      <c r="Q741" s="52"/>
      <c r="S741" s="48"/>
    </row>
    <row r="742" spans="1:19" s="17" customFormat="1" ht="15.95" hidden="1" customHeight="1">
      <c r="A742" s="15"/>
      <c r="B742" s="17" t="s">
        <v>77</v>
      </c>
      <c r="C742" s="48"/>
      <c r="D742" s="99">
        <v>1</v>
      </c>
      <c r="E742" s="48" t="s">
        <v>8</v>
      </c>
      <c r="F742" s="99">
        <v>6</v>
      </c>
      <c r="G742" s="99" t="s">
        <v>8</v>
      </c>
      <c r="H742" s="27">
        <v>4</v>
      </c>
      <c r="I742" s="99" t="s">
        <v>8</v>
      </c>
      <c r="J742" s="105">
        <v>7</v>
      </c>
      <c r="K742" s="99"/>
      <c r="L742" s="105"/>
      <c r="M742" s="17" t="s">
        <v>9</v>
      </c>
      <c r="N742" s="30">
        <f>ROUND(D742*F742*H742*J742,0)</f>
        <v>168</v>
      </c>
      <c r="O742" s="19"/>
      <c r="P742" s="201"/>
      <c r="S742" s="48"/>
    </row>
    <row r="743" spans="1:19" s="17" customFormat="1" ht="15.95" hidden="1" customHeight="1">
      <c r="A743" s="15"/>
      <c r="B743" s="17" t="s">
        <v>31</v>
      </c>
      <c r="C743" s="48"/>
      <c r="D743" s="99">
        <v>1</v>
      </c>
      <c r="E743" s="48" t="s">
        <v>8</v>
      </c>
      <c r="F743" s="99">
        <v>5</v>
      </c>
      <c r="G743" s="99" t="s">
        <v>8</v>
      </c>
      <c r="H743" s="27">
        <v>4</v>
      </c>
      <c r="I743" s="99" t="s">
        <v>8</v>
      </c>
      <c r="J743" s="105">
        <v>4</v>
      </c>
      <c r="K743" s="99"/>
      <c r="L743" s="105"/>
      <c r="M743" s="17" t="s">
        <v>9</v>
      </c>
      <c r="N743" s="30">
        <f>ROUND(D743*F743*H743*J743,0)</f>
        <v>80</v>
      </c>
      <c r="O743" s="19"/>
      <c r="P743" s="201"/>
      <c r="S743" s="48"/>
    </row>
    <row r="744" spans="1:19" s="17" customFormat="1" ht="15.95" hidden="1" customHeight="1" thickBot="1">
      <c r="A744" s="15"/>
      <c r="B744" s="17" t="s">
        <v>20</v>
      </c>
      <c r="C744" s="48"/>
      <c r="D744" s="99">
        <v>1</v>
      </c>
      <c r="E744" s="48" t="s">
        <v>8</v>
      </c>
      <c r="F744" s="99">
        <v>2</v>
      </c>
      <c r="G744" s="99" t="s">
        <v>8</v>
      </c>
      <c r="H744" s="27">
        <v>3</v>
      </c>
      <c r="I744" s="99" t="s">
        <v>8</v>
      </c>
      <c r="J744" s="105">
        <v>4</v>
      </c>
      <c r="K744" s="99"/>
      <c r="L744" s="105"/>
      <c r="M744" s="17" t="s">
        <v>9</v>
      </c>
      <c r="N744" s="30">
        <f>ROUND(D744*F744*H744*J744,0)</f>
        <v>24</v>
      </c>
      <c r="O744" s="19"/>
      <c r="P744" s="201"/>
      <c r="S744" s="48"/>
    </row>
    <row r="745" spans="1:19" s="17" customFormat="1" ht="15.95" hidden="1" customHeight="1" thickBot="1">
      <c r="A745" s="15"/>
      <c r="B745" s="99"/>
      <c r="D745" s="99"/>
      <c r="E745" s="103"/>
      <c r="F745" s="99"/>
      <c r="G745" s="93"/>
      <c r="H745" s="27"/>
      <c r="I745" s="94"/>
      <c r="J745" s="105"/>
      <c r="K745" s="93"/>
      <c r="L745" s="24" t="s">
        <v>10</v>
      </c>
      <c r="M745" s="17" t="s">
        <v>9</v>
      </c>
      <c r="N745" s="26"/>
      <c r="O745" s="103"/>
      <c r="P745" s="60"/>
      <c r="Q745" s="52"/>
    </row>
    <row r="746" spans="1:19" s="17" customFormat="1" ht="15.95" hidden="1" customHeight="1">
      <c r="A746" s="15"/>
      <c r="B746" s="29" t="s">
        <v>37</v>
      </c>
      <c r="C746" s="48"/>
      <c r="D746" s="99"/>
      <c r="E746" s="103"/>
      <c r="F746" s="99"/>
      <c r="G746" s="93"/>
      <c r="H746" s="27"/>
      <c r="I746" s="94"/>
      <c r="J746" s="105"/>
      <c r="K746" s="94"/>
      <c r="L746" s="93"/>
      <c r="M746" s="93"/>
      <c r="N746" s="52"/>
      <c r="O746" s="50"/>
      <c r="P746" s="60"/>
      <c r="Q746" s="52"/>
      <c r="S746" s="48"/>
    </row>
    <row r="747" spans="1:19" s="17" customFormat="1" ht="15.95" hidden="1" customHeight="1">
      <c r="A747" s="15"/>
      <c r="C747" s="29"/>
      <c r="D747" s="425">
        <f>N740</f>
        <v>0</v>
      </c>
      <c r="E747" s="425"/>
      <c r="F747" s="425"/>
      <c r="G747" s="93" t="s">
        <v>38</v>
      </c>
      <c r="H747" s="31">
        <f>N745</f>
        <v>0</v>
      </c>
      <c r="I747" s="24" t="s">
        <v>9</v>
      </c>
      <c r="J747" s="426">
        <f>D747-H747</f>
        <v>0</v>
      </c>
      <c r="K747" s="426"/>
      <c r="L747" s="32" t="s">
        <v>39</v>
      </c>
      <c r="M747" s="93"/>
      <c r="N747" s="51"/>
      <c r="O747" s="103"/>
      <c r="P747" s="60"/>
      <c r="Q747" s="52"/>
      <c r="S747" s="29"/>
    </row>
    <row r="748" spans="1:19" s="17" customFormat="1" ht="15.95" hidden="1" customHeight="1">
      <c r="A748" s="15"/>
      <c r="B748" s="17" t="s">
        <v>40</v>
      </c>
      <c r="C748" s="427">
        <f>J747*50%</f>
        <v>0</v>
      </c>
      <c r="D748" s="428"/>
      <c r="E748" s="427"/>
      <c r="F748" s="20" t="s">
        <v>41</v>
      </c>
      <c r="G748" s="21" t="s">
        <v>12</v>
      </c>
      <c r="H748" s="57">
        <v>226.88</v>
      </c>
      <c r="I748" s="94"/>
      <c r="J748" s="94"/>
      <c r="K748" s="94"/>
      <c r="L748" s="434" t="s">
        <v>42</v>
      </c>
      <c r="M748" s="434"/>
      <c r="N748" s="107"/>
      <c r="O748" s="22" t="s">
        <v>14</v>
      </c>
      <c r="P748" s="233">
        <f>ROUND(C748*H748/100,0)</f>
        <v>0</v>
      </c>
      <c r="S748" s="104"/>
    </row>
    <row r="749" spans="1:19" s="17" customFormat="1" ht="15.95" hidden="1" customHeight="1">
      <c r="A749" s="15"/>
      <c r="B749" s="423" t="s">
        <v>113</v>
      </c>
      <c r="C749" s="423"/>
      <c r="D749" s="423"/>
      <c r="E749" s="423"/>
      <c r="F749" s="423"/>
      <c r="G749" s="423"/>
      <c r="H749" s="423"/>
      <c r="I749" s="423"/>
      <c r="J749" s="423"/>
      <c r="K749" s="423"/>
      <c r="L749" s="423"/>
      <c r="M749" s="423"/>
      <c r="N749" s="423"/>
      <c r="O749" s="423"/>
      <c r="P749" s="233"/>
    </row>
    <row r="750" spans="1:19" s="17" customFormat="1" ht="15.95" hidden="1" customHeight="1">
      <c r="A750" s="15"/>
      <c r="B750" s="116" t="s">
        <v>81</v>
      </c>
      <c r="C750" s="95"/>
      <c r="D750" s="99">
        <v>1</v>
      </c>
      <c r="E750" s="48" t="s">
        <v>8</v>
      </c>
      <c r="F750" s="99">
        <v>5</v>
      </c>
      <c r="G750" s="99" t="s">
        <v>8</v>
      </c>
      <c r="H750" s="27">
        <v>20</v>
      </c>
      <c r="I750" s="99" t="s">
        <v>8</v>
      </c>
      <c r="J750" s="105">
        <v>16</v>
      </c>
      <c r="K750" s="99"/>
      <c r="L750" s="105"/>
      <c r="M750" s="17" t="s">
        <v>9</v>
      </c>
      <c r="N750" s="30">
        <f>ROUND(D750*F750*H750*J750,0)</f>
        <v>1600</v>
      </c>
      <c r="O750" s="16"/>
      <c r="P750" s="233"/>
      <c r="S750" s="95"/>
    </row>
    <row r="751" spans="1:19" s="17" customFormat="1" ht="15.95" hidden="1" customHeight="1">
      <c r="A751" s="15"/>
      <c r="B751" s="17" t="s">
        <v>22</v>
      </c>
      <c r="C751" s="95"/>
      <c r="D751" s="99">
        <v>1</v>
      </c>
      <c r="E751" s="48" t="s">
        <v>8</v>
      </c>
      <c r="F751" s="99">
        <v>1</v>
      </c>
      <c r="G751" s="99" t="s">
        <v>8</v>
      </c>
      <c r="H751" s="27">
        <v>56</v>
      </c>
      <c r="I751" s="99" t="s">
        <v>8</v>
      </c>
      <c r="J751" s="105">
        <v>5.75</v>
      </c>
      <c r="K751" s="99"/>
      <c r="L751" s="105"/>
      <c r="M751" s="17" t="s">
        <v>9</v>
      </c>
      <c r="N751" s="30">
        <f>ROUND(D751*F751*H751*J751,0)</f>
        <v>322</v>
      </c>
      <c r="O751" s="16"/>
      <c r="P751" s="233"/>
      <c r="S751" s="95"/>
    </row>
    <row r="752" spans="1:19" s="17" customFormat="1" ht="15.95" hidden="1" customHeight="1">
      <c r="A752" s="15"/>
      <c r="B752" s="17" t="s">
        <v>20</v>
      </c>
      <c r="C752" s="95"/>
      <c r="D752" s="99">
        <v>1</v>
      </c>
      <c r="E752" s="48" t="s">
        <v>8</v>
      </c>
      <c r="F752" s="99">
        <v>1</v>
      </c>
      <c r="G752" s="99" t="s">
        <v>8</v>
      </c>
      <c r="H752" s="27">
        <v>24.5</v>
      </c>
      <c r="I752" s="99" t="s">
        <v>8</v>
      </c>
      <c r="J752" s="105">
        <v>6</v>
      </c>
      <c r="K752" s="99"/>
      <c r="L752" s="105"/>
      <c r="M752" s="17" t="s">
        <v>9</v>
      </c>
      <c r="N752" s="30">
        <f>ROUND(D752*F752*H752*J752,0)</f>
        <v>147</v>
      </c>
      <c r="O752" s="16"/>
      <c r="P752" s="233"/>
      <c r="S752" s="95"/>
    </row>
    <row r="753" spans="1:24" s="17" customFormat="1" ht="15.95" hidden="1" customHeight="1">
      <c r="A753" s="15"/>
      <c r="B753" s="17" t="s">
        <v>83</v>
      </c>
      <c r="C753" s="95"/>
      <c r="D753" s="99">
        <v>1</v>
      </c>
      <c r="E753" s="48" t="s">
        <v>8</v>
      </c>
      <c r="F753" s="99">
        <v>1</v>
      </c>
      <c r="G753" s="99" t="s">
        <v>8</v>
      </c>
      <c r="H753" s="27">
        <v>15.17</v>
      </c>
      <c r="I753" s="99" t="s">
        <v>8</v>
      </c>
      <c r="J753" s="105">
        <v>9.83</v>
      </c>
      <c r="K753" s="99"/>
      <c r="L753" s="105"/>
      <c r="M753" s="17" t="s">
        <v>9</v>
      </c>
      <c r="N753" s="30">
        <f>ROUND(D753*F753*H753*J753,0)</f>
        <v>149</v>
      </c>
      <c r="O753" s="16"/>
      <c r="P753" s="233"/>
      <c r="S753" s="95"/>
    </row>
    <row r="754" spans="1:24" s="17" customFormat="1" ht="15.95" hidden="1" customHeight="1">
      <c r="A754" s="15"/>
      <c r="C754" s="48"/>
      <c r="D754" s="55"/>
      <c r="E754" s="48"/>
      <c r="F754" s="99"/>
      <c r="G754" s="99"/>
      <c r="H754" s="27"/>
      <c r="I754" s="99"/>
      <c r="J754" s="105"/>
      <c r="K754" s="99"/>
      <c r="L754" s="24" t="s">
        <v>10</v>
      </c>
      <c r="M754" s="32"/>
      <c r="N754" s="18"/>
      <c r="O754" s="19"/>
      <c r="P754" s="201"/>
      <c r="S754" s="48"/>
    </row>
    <row r="755" spans="1:24" s="17" customFormat="1" ht="15.95" hidden="1" customHeight="1">
      <c r="A755" s="15"/>
      <c r="B755" s="56"/>
      <c r="C755" s="427">
        <f>N754</f>
        <v>0</v>
      </c>
      <c r="D755" s="428"/>
      <c r="E755" s="427"/>
      <c r="F755" s="20" t="s">
        <v>41</v>
      </c>
      <c r="G755" s="21" t="s">
        <v>12</v>
      </c>
      <c r="H755" s="57">
        <v>786.5</v>
      </c>
      <c r="I755" s="94"/>
      <c r="J755" s="94"/>
      <c r="K755" s="94"/>
      <c r="L755" s="434" t="s">
        <v>42</v>
      </c>
      <c r="M755" s="434"/>
      <c r="N755" s="107"/>
      <c r="O755" s="22" t="s">
        <v>14</v>
      </c>
      <c r="P755" s="233">
        <f>ROUND(C755*H755/100,0)</f>
        <v>0</v>
      </c>
      <c r="S755" s="104"/>
    </row>
    <row r="756" spans="1:24" s="23" customFormat="1" ht="15.95" hidden="1" customHeight="1">
      <c r="A756" s="36"/>
      <c r="B756" s="442" t="s">
        <v>51</v>
      </c>
      <c r="C756" s="442"/>
      <c r="D756" s="442"/>
      <c r="E756" s="442"/>
      <c r="F756" s="442"/>
      <c r="G756" s="442"/>
      <c r="H756" s="442"/>
      <c r="I756" s="442"/>
      <c r="J756" s="442"/>
      <c r="K756" s="442"/>
      <c r="L756" s="442"/>
      <c r="M756" s="442"/>
      <c r="N756" s="442"/>
      <c r="O756" s="442"/>
      <c r="P756" s="204"/>
    </row>
    <row r="757" spans="1:24" s="17" customFormat="1" ht="15.95" hidden="1" customHeight="1">
      <c r="A757" s="15"/>
      <c r="B757" s="17" t="s">
        <v>114</v>
      </c>
      <c r="D757" s="191"/>
      <c r="E757" s="48"/>
      <c r="F757" s="191"/>
      <c r="G757" s="191"/>
      <c r="H757" s="27"/>
      <c r="I757" s="191"/>
      <c r="J757" s="192"/>
      <c r="K757" s="191"/>
      <c r="L757" s="192"/>
      <c r="M757" s="17" t="s">
        <v>9</v>
      </c>
      <c r="N757" s="30">
        <f>N750*0.33</f>
        <v>528</v>
      </c>
      <c r="P757" s="201"/>
    </row>
    <row r="758" spans="1:24" s="17" customFormat="1" ht="15.95" hidden="1" customHeight="1">
      <c r="A758" s="15"/>
      <c r="C758" s="48"/>
      <c r="D758" s="55"/>
      <c r="E758" s="48"/>
      <c r="F758" s="191"/>
      <c r="G758" s="191"/>
      <c r="H758" s="27"/>
      <c r="I758" s="191"/>
      <c r="J758" s="192"/>
      <c r="K758" s="191"/>
      <c r="L758" s="24" t="s">
        <v>10</v>
      </c>
      <c r="M758" s="32"/>
      <c r="N758" s="18"/>
      <c r="O758" s="19"/>
      <c r="P758" s="201"/>
      <c r="S758" s="48"/>
    </row>
    <row r="759" spans="1:24" s="17" customFormat="1" ht="15.95" hidden="1" customHeight="1">
      <c r="A759" s="15"/>
      <c r="B759" s="199"/>
      <c r="C759" s="427">
        <f>N758</f>
        <v>0</v>
      </c>
      <c r="D759" s="428"/>
      <c r="E759" s="427"/>
      <c r="F759" s="20" t="s">
        <v>11</v>
      </c>
      <c r="G759" s="21" t="s">
        <v>12</v>
      </c>
      <c r="H759" s="186">
        <v>14429.25</v>
      </c>
      <c r="I759" s="186"/>
      <c r="J759" s="186"/>
      <c r="K759" s="186"/>
      <c r="L759" s="434" t="s">
        <v>13</v>
      </c>
      <c r="M759" s="434"/>
      <c r="N759" s="107"/>
      <c r="O759" s="22" t="s">
        <v>14</v>
      </c>
      <c r="P759" s="233">
        <f>ROUND(C759*H759/100,0)</f>
        <v>0</v>
      </c>
      <c r="S759" s="189"/>
    </row>
    <row r="760" spans="1:24" s="17" customFormat="1" ht="15.95" hidden="1" customHeight="1">
      <c r="A760" s="15"/>
      <c r="C760" s="104"/>
      <c r="D760" s="102"/>
      <c r="E760" s="104"/>
      <c r="F760" s="20"/>
      <c r="G760" s="21"/>
      <c r="H760" s="94"/>
      <c r="I760" s="94"/>
      <c r="J760" s="94"/>
      <c r="K760" s="94"/>
      <c r="L760" s="93"/>
      <c r="M760" s="93"/>
      <c r="N760" s="107"/>
      <c r="O760" s="22"/>
      <c r="P760" s="233"/>
      <c r="S760" s="104"/>
    </row>
    <row r="761" spans="1:24" s="17" customFormat="1" ht="15.95" hidden="1" customHeight="1">
      <c r="A761" s="15"/>
      <c r="B761" s="52"/>
      <c r="C761" s="104"/>
      <c r="D761" s="99"/>
      <c r="E761" s="104"/>
      <c r="F761" s="99"/>
      <c r="G761" s="52"/>
      <c r="H761" s="94"/>
      <c r="I761" s="94"/>
      <c r="J761" s="105"/>
      <c r="K761" s="94"/>
      <c r="L761" s="93"/>
      <c r="M761" s="93"/>
      <c r="N761" s="52"/>
      <c r="O761" s="103"/>
      <c r="P761" s="233"/>
      <c r="S761" s="104"/>
    </row>
    <row r="762" spans="1:24" s="17" customFormat="1" ht="15.95" hidden="1" customHeight="1">
      <c r="A762" s="36"/>
      <c r="B762" s="423" t="s">
        <v>117</v>
      </c>
      <c r="C762" s="423"/>
      <c r="D762" s="423"/>
      <c r="E762" s="423"/>
      <c r="F762" s="423"/>
      <c r="G762" s="423"/>
      <c r="H762" s="423"/>
      <c r="I762" s="423"/>
      <c r="J762" s="423"/>
      <c r="K762" s="423"/>
      <c r="L762" s="423"/>
      <c r="M762" s="423"/>
      <c r="N762" s="423"/>
      <c r="O762" s="423"/>
      <c r="P762" s="233"/>
      <c r="Q762" s="52"/>
      <c r="R762" s="52"/>
      <c r="S762" s="52"/>
      <c r="T762" s="52"/>
      <c r="U762" s="52"/>
      <c r="V762" s="52"/>
      <c r="W762" s="52"/>
      <c r="X762" s="52"/>
    </row>
    <row r="763" spans="1:24" s="17" customFormat="1" ht="15.95" hidden="1" customHeight="1" thickBot="1">
      <c r="A763" s="15"/>
      <c r="B763" s="17" t="s">
        <v>79</v>
      </c>
      <c r="C763" s="48"/>
      <c r="D763" s="99">
        <v>1</v>
      </c>
      <c r="E763" s="48" t="s">
        <v>8</v>
      </c>
      <c r="F763" s="99">
        <v>2</v>
      </c>
      <c r="G763" s="99" t="s">
        <v>17</v>
      </c>
      <c r="H763" s="27">
        <v>78.5</v>
      </c>
      <c r="I763" s="99" t="s">
        <v>18</v>
      </c>
      <c r="J763" s="105">
        <v>42.25</v>
      </c>
      <c r="K763" s="99" t="s">
        <v>19</v>
      </c>
      <c r="L763" s="105">
        <v>11.5</v>
      </c>
      <c r="M763" s="17" t="s">
        <v>9</v>
      </c>
      <c r="N763" s="28">
        <f>ROUND(D763*F763*(H763+J763)*L763,0)</f>
        <v>2777</v>
      </c>
      <c r="O763" s="19"/>
      <c r="P763" s="201"/>
      <c r="S763" s="48"/>
    </row>
    <row r="764" spans="1:24" s="17" customFormat="1" ht="15.95" hidden="1" customHeight="1" thickBot="1">
      <c r="A764" s="15"/>
      <c r="C764" s="60"/>
      <c r="D764" s="93"/>
      <c r="E764" s="48"/>
      <c r="F764" s="99"/>
      <c r="G764" s="99"/>
      <c r="H764" s="37"/>
      <c r="I764" s="50"/>
      <c r="J764" s="24"/>
      <c r="K764" s="50"/>
      <c r="L764" s="93" t="s">
        <v>10</v>
      </c>
      <c r="M764" s="50"/>
      <c r="N764" s="26"/>
      <c r="O764" s="103"/>
      <c r="P764" s="233"/>
      <c r="S764" s="60"/>
    </row>
    <row r="765" spans="1:24" s="17" customFormat="1" ht="15.95" hidden="1" customHeight="1">
      <c r="A765" s="15"/>
      <c r="B765" s="29" t="s">
        <v>29</v>
      </c>
      <c r="C765" s="48"/>
      <c r="D765" s="99"/>
      <c r="E765" s="103"/>
      <c r="F765" s="99"/>
      <c r="G765" s="93"/>
      <c r="H765" s="27"/>
      <c r="I765" s="94"/>
      <c r="J765" s="105"/>
      <c r="K765" s="93"/>
      <c r="L765" s="105"/>
      <c r="M765" s="52"/>
      <c r="N765" s="52"/>
      <c r="O765" s="103"/>
      <c r="P765" s="233"/>
      <c r="Q765" s="52"/>
      <c r="S765" s="48"/>
    </row>
    <row r="766" spans="1:24" s="17" customFormat="1" ht="15.95" hidden="1" customHeight="1">
      <c r="A766" s="15"/>
      <c r="B766" s="17" t="s">
        <v>118</v>
      </c>
      <c r="C766" s="48"/>
      <c r="D766" s="99">
        <v>1</v>
      </c>
      <c r="E766" s="48" t="s">
        <v>8</v>
      </c>
      <c r="F766" s="99">
        <v>11</v>
      </c>
      <c r="G766" s="99" t="s">
        <v>8</v>
      </c>
      <c r="H766" s="27">
        <v>4</v>
      </c>
      <c r="I766" s="99" t="s">
        <v>8</v>
      </c>
      <c r="J766" s="105">
        <v>4</v>
      </c>
      <c r="K766" s="99"/>
      <c r="L766" s="105"/>
      <c r="M766" s="17" t="s">
        <v>9</v>
      </c>
      <c r="N766" s="30">
        <f>ROUND(D766*F766*H766*J766,0)</f>
        <v>176</v>
      </c>
      <c r="O766" s="19"/>
      <c r="P766" s="201"/>
      <c r="S766" s="48"/>
    </row>
    <row r="767" spans="1:24" s="17" customFormat="1" ht="15.95" hidden="1" customHeight="1">
      <c r="A767" s="15"/>
      <c r="B767" s="17" t="s">
        <v>34</v>
      </c>
      <c r="C767" s="48"/>
      <c r="D767" s="99">
        <v>1</v>
      </c>
      <c r="E767" s="48" t="s">
        <v>8</v>
      </c>
      <c r="F767" s="99">
        <v>5</v>
      </c>
      <c r="G767" s="99" t="s">
        <v>8</v>
      </c>
      <c r="H767" s="27">
        <v>7.5</v>
      </c>
      <c r="I767" s="99" t="s">
        <v>8</v>
      </c>
      <c r="J767" s="105">
        <v>7.75</v>
      </c>
      <c r="K767" s="99"/>
      <c r="L767" s="105"/>
      <c r="M767" s="17" t="s">
        <v>9</v>
      </c>
      <c r="N767" s="30">
        <f>ROUND(D767*F767*H767*J767,0)</f>
        <v>291</v>
      </c>
      <c r="O767" s="19"/>
      <c r="P767" s="201"/>
      <c r="S767" s="48"/>
    </row>
    <row r="768" spans="1:24" s="17" customFormat="1" ht="15.95" hidden="1" customHeight="1">
      <c r="A768" s="15"/>
      <c r="B768" s="17" t="s">
        <v>34</v>
      </c>
      <c r="C768" s="48"/>
      <c r="D768" s="99">
        <v>1</v>
      </c>
      <c r="E768" s="48" t="s">
        <v>8</v>
      </c>
      <c r="F768" s="99">
        <v>4</v>
      </c>
      <c r="G768" s="99" t="s">
        <v>8</v>
      </c>
      <c r="H768" s="27">
        <v>5.5</v>
      </c>
      <c r="I768" s="99" t="s">
        <v>8</v>
      </c>
      <c r="J768" s="105">
        <v>8.5</v>
      </c>
      <c r="K768" s="99"/>
      <c r="L768" s="105"/>
      <c r="M768" s="17" t="s">
        <v>9</v>
      </c>
      <c r="N768" s="30">
        <f>ROUND(D768*F768*H768*J768,0)</f>
        <v>187</v>
      </c>
      <c r="O768" s="19"/>
      <c r="P768" s="201"/>
      <c r="S768" s="48"/>
    </row>
    <row r="769" spans="1:19" s="17" customFormat="1" ht="15.95" hidden="1" customHeight="1" thickBot="1">
      <c r="A769" s="15"/>
      <c r="B769" s="17" t="s">
        <v>34</v>
      </c>
      <c r="C769" s="48"/>
      <c r="D769" s="99">
        <v>1</v>
      </c>
      <c r="E769" s="48" t="s">
        <v>8</v>
      </c>
      <c r="F769" s="99">
        <v>1</v>
      </c>
      <c r="G769" s="99" t="s">
        <v>8</v>
      </c>
      <c r="H769" s="27">
        <v>7.5</v>
      </c>
      <c r="I769" s="99" t="s">
        <v>8</v>
      </c>
      <c r="J769" s="105">
        <v>8.5</v>
      </c>
      <c r="K769" s="99"/>
      <c r="L769" s="105"/>
      <c r="M769" s="17" t="s">
        <v>9</v>
      </c>
      <c r="N769" s="30">
        <f>ROUND(D769*F769*H769*J769,0)</f>
        <v>64</v>
      </c>
      <c r="O769" s="19"/>
      <c r="P769" s="201"/>
      <c r="S769" s="48"/>
    </row>
    <row r="770" spans="1:19" s="17" customFormat="1" ht="15.95" hidden="1" customHeight="1" thickBot="1">
      <c r="A770" s="15"/>
      <c r="B770" s="99"/>
      <c r="D770" s="99"/>
      <c r="E770" s="103"/>
      <c r="F770" s="99"/>
      <c r="G770" s="93"/>
      <c r="H770" s="27"/>
      <c r="I770" s="94"/>
      <c r="J770" s="105"/>
      <c r="K770" s="93"/>
      <c r="L770" s="24" t="s">
        <v>10</v>
      </c>
      <c r="M770" s="17" t="s">
        <v>9</v>
      </c>
      <c r="N770" s="26"/>
      <c r="O770" s="103"/>
      <c r="P770" s="60"/>
      <c r="Q770" s="52"/>
    </row>
    <row r="771" spans="1:19" s="17" customFormat="1" ht="15.95" hidden="1" customHeight="1">
      <c r="A771" s="15"/>
      <c r="B771" s="29" t="s">
        <v>37</v>
      </c>
      <c r="C771" s="48"/>
      <c r="D771" s="99"/>
      <c r="E771" s="103"/>
      <c r="F771" s="99"/>
      <c r="G771" s="93"/>
      <c r="H771" s="27"/>
      <c r="I771" s="94"/>
      <c r="J771" s="105"/>
      <c r="K771" s="94"/>
      <c r="L771" s="93"/>
      <c r="M771" s="93"/>
      <c r="N771" s="52"/>
      <c r="O771" s="50"/>
      <c r="P771" s="60"/>
      <c r="Q771" s="52"/>
      <c r="S771" s="48"/>
    </row>
    <row r="772" spans="1:19" s="17" customFormat="1" ht="15.95" hidden="1" customHeight="1">
      <c r="A772" s="15"/>
      <c r="C772" s="29"/>
      <c r="D772" s="425">
        <f>N764</f>
        <v>0</v>
      </c>
      <c r="E772" s="425"/>
      <c r="F772" s="425"/>
      <c r="G772" s="93" t="s">
        <v>38</v>
      </c>
      <c r="H772" s="31">
        <f>N770</f>
        <v>0</v>
      </c>
      <c r="I772" s="24" t="s">
        <v>9</v>
      </c>
      <c r="J772" s="426">
        <f>D772-H772</f>
        <v>0</v>
      </c>
      <c r="K772" s="426"/>
      <c r="L772" s="32" t="s">
        <v>39</v>
      </c>
      <c r="M772" s="93"/>
      <c r="N772" s="51"/>
      <c r="O772" s="103"/>
      <c r="P772" s="60"/>
      <c r="Q772" s="52"/>
      <c r="S772" s="29"/>
    </row>
    <row r="773" spans="1:19" s="17" customFormat="1" ht="15.95" hidden="1" customHeight="1">
      <c r="A773" s="15"/>
      <c r="C773" s="427">
        <f>J772</f>
        <v>0</v>
      </c>
      <c r="D773" s="428"/>
      <c r="E773" s="427"/>
      <c r="F773" s="20" t="s">
        <v>41</v>
      </c>
      <c r="G773" s="21" t="s">
        <v>12</v>
      </c>
      <c r="H773" s="441">
        <v>1498.58</v>
      </c>
      <c r="I773" s="441"/>
      <c r="J773" s="441"/>
      <c r="K773" s="94"/>
      <c r="L773" s="434" t="s">
        <v>42</v>
      </c>
      <c r="M773" s="434"/>
      <c r="N773" s="107"/>
      <c r="O773" s="22" t="s">
        <v>14</v>
      </c>
      <c r="P773" s="233">
        <f>ROUND(C773*H773/100,0)</f>
        <v>0</v>
      </c>
      <c r="S773" s="104"/>
    </row>
    <row r="774" spans="1:19" s="17" customFormat="1" ht="15.95" hidden="1" customHeight="1">
      <c r="A774" s="15"/>
      <c r="B774" s="423" t="s">
        <v>131</v>
      </c>
      <c r="C774" s="423"/>
      <c r="D774" s="423"/>
      <c r="E774" s="423"/>
      <c r="F774" s="423"/>
      <c r="G774" s="423"/>
      <c r="H774" s="423"/>
      <c r="I774" s="423"/>
      <c r="J774" s="423"/>
      <c r="K774" s="423"/>
      <c r="L774" s="423"/>
      <c r="M774" s="423"/>
      <c r="N774" s="423"/>
      <c r="O774" s="423"/>
      <c r="P774" s="233"/>
    </row>
    <row r="775" spans="1:19" s="17" customFormat="1" ht="15.95" hidden="1" customHeight="1">
      <c r="A775" s="15"/>
      <c r="B775" s="35" t="s">
        <v>129</v>
      </c>
      <c r="C775" s="48"/>
      <c r="D775" s="99"/>
      <c r="E775" s="48"/>
      <c r="F775" s="99"/>
      <c r="G775" s="99"/>
      <c r="H775" s="27"/>
      <c r="I775" s="99"/>
      <c r="J775" s="105"/>
      <c r="K775" s="99"/>
      <c r="L775" s="105"/>
      <c r="N775" s="30"/>
      <c r="P775" s="201"/>
      <c r="S775" s="48"/>
    </row>
    <row r="776" spans="1:19" s="17" customFormat="1" ht="15.95" hidden="1" customHeight="1">
      <c r="A776" s="15"/>
      <c r="B776" s="17" t="s">
        <v>130</v>
      </c>
      <c r="C776" s="48"/>
      <c r="D776" s="99">
        <v>1</v>
      </c>
      <c r="E776" s="48" t="s">
        <v>8</v>
      </c>
      <c r="F776" s="99">
        <v>2</v>
      </c>
      <c r="G776" s="99" t="s">
        <v>8</v>
      </c>
      <c r="H776" s="27">
        <v>90</v>
      </c>
      <c r="I776" s="99" t="s">
        <v>8</v>
      </c>
      <c r="J776" s="105">
        <v>10</v>
      </c>
      <c r="K776" s="99" t="s">
        <v>8</v>
      </c>
      <c r="L776" s="105">
        <v>0.67</v>
      </c>
      <c r="M776" s="17" t="s">
        <v>9</v>
      </c>
      <c r="N776" s="30">
        <f>ROUND(D776*F776*H776*J776*L776,0)</f>
        <v>1206</v>
      </c>
      <c r="P776" s="201"/>
      <c r="S776" s="48"/>
    </row>
    <row r="777" spans="1:19" s="17" customFormat="1" ht="15.95" hidden="1" customHeight="1">
      <c r="A777" s="15"/>
      <c r="C777" s="48"/>
      <c r="D777" s="55"/>
      <c r="E777" s="48"/>
      <c r="F777" s="99"/>
      <c r="G777" s="99"/>
      <c r="H777" s="27"/>
      <c r="I777" s="99"/>
      <c r="J777" s="105"/>
      <c r="K777" s="99"/>
      <c r="L777" s="24" t="s">
        <v>10</v>
      </c>
      <c r="M777" s="32"/>
      <c r="N777" s="18"/>
      <c r="O777" s="19"/>
      <c r="P777" s="201"/>
      <c r="S777" s="48"/>
    </row>
    <row r="778" spans="1:19" s="17" customFormat="1" ht="15.95" hidden="1" customHeight="1">
      <c r="A778" s="15"/>
      <c r="B778" s="103"/>
      <c r="C778" s="427">
        <f>N777</f>
        <v>0</v>
      </c>
      <c r="D778" s="428"/>
      <c r="E778" s="427"/>
      <c r="F778" s="20" t="s">
        <v>11</v>
      </c>
      <c r="G778" s="21" t="s">
        <v>12</v>
      </c>
      <c r="H778" s="82">
        <v>13051.5</v>
      </c>
      <c r="I778" s="94"/>
      <c r="J778" s="94"/>
      <c r="K778" s="94"/>
      <c r="L778" s="434" t="s">
        <v>13</v>
      </c>
      <c r="M778" s="434"/>
      <c r="N778" s="107"/>
      <c r="O778" s="22" t="s">
        <v>14</v>
      </c>
      <c r="P778" s="233">
        <f>ROUND(C778*H778/100,0)</f>
        <v>0</v>
      </c>
      <c r="S778" s="104"/>
    </row>
    <row r="780" spans="1:19" ht="15.95" customHeight="1">
      <c r="A780" s="183"/>
      <c r="C780" s="198"/>
      <c r="D780" s="193"/>
      <c r="E780" s="196"/>
      <c r="F780" s="193"/>
      <c r="G780" s="193"/>
      <c r="J780" s="193"/>
      <c r="N780" s="198"/>
      <c r="S780" s="198"/>
    </row>
    <row r="781" spans="1:19" ht="15.95" customHeight="1">
      <c r="N781" s="397" t="s">
        <v>363</v>
      </c>
      <c r="P781" s="232">
        <f>SUM(P5:P778)</f>
        <v>3856075.4538999996</v>
      </c>
    </row>
    <row r="782" spans="1:19" ht="15.95" customHeight="1">
      <c r="N782" s="112" t="s">
        <v>167</v>
      </c>
      <c r="P782" s="232">
        <v>187810</v>
      </c>
    </row>
    <row r="783" spans="1:19" ht="15.95" customHeight="1">
      <c r="N783" s="112" t="s">
        <v>168</v>
      </c>
      <c r="P783" s="232">
        <f>P452</f>
        <v>14840</v>
      </c>
    </row>
    <row r="784" spans="1:19" ht="15.95" customHeight="1">
      <c r="N784" s="112" t="s">
        <v>169</v>
      </c>
      <c r="P784" s="232">
        <f>P781-P782-P783</f>
        <v>3653425.4538999996</v>
      </c>
    </row>
    <row r="786" spans="1:19" ht="15.95" customHeight="1">
      <c r="A786" s="395"/>
      <c r="B786" s="399" t="s">
        <v>364</v>
      </c>
      <c r="C786" s="399"/>
      <c r="D786" s="400"/>
      <c r="E786" s="401"/>
      <c r="F786" s="401"/>
      <c r="G786" s="401"/>
      <c r="I786" s="402"/>
      <c r="J786" s="402"/>
      <c r="K786" s="403" t="s">
        <v>365</v>
      </c>
      <c r="N786" s="397"/>
      <c r="P786" s="396"/>
      <c r="S786" s="397"/>
    </row>
    <row r="787" spans="1:19" ht="15.95" customHeight="1">
      <c r="A787" s="395"/>
      <c r="B787" s="399"/>
      <c r="C787" s="399"/>
      <c r="D787" s="404"/>
      <c r="E787" s="401"/>
      <c r="F787" s="401"/>
      <c r="G787" s="401"/>
      <c r="I787" s="402"/>
      <c r="J787" s="402"/>
      <c r="K787" s="403" t="s">
        <v>366</v>
      </c>
      <c r="N787" s="397"/>
      <c r="P787" s="396"/>
      <c r="S787" s="397"/>
    </row>
    <row r="788" spans="1:19" ht="15.95" customHeight="1">
      <c r="A788" s="395"/>
      <c r="B788" s="405" t="s">
        <v>367</v>
      </c>
      <c r="C788" s="406"/>
      <c r="D788" s="406"/>
      <c r="E788" s="406"/>
      <c r="F788" s="406"/>
      <c r="G788" s="406"/>
      <c r="H788" s="406"/>
      <c r="I788" s="406"/>
      <c r="J788" s="406"/>
      <c r="N788" s="397"/>
      <c r="P788" s="396"/>
      <c r="S788" s="397"/>
    </row>
    <row r="789" spans="1:19" ht="15.95" customHeight="1">
      <c r="A789" s="395"/>
      <c r="B789" s="407" t="s">
        <v>368</v>
      </c>
      <c r="C789" s="408"/>
      <c r="D789" s="408"/>
      <c r="E789" s="408"/>
      <c r="F789" s="408"/>
      <c r="G789" s="408"/>
      <c r="H789" s="408"/>
      <c r="I789" s="408"/>
      <c r="J789" s="408"/>
      <c r="N789" s="397"/>
      <c r="P789" s="396"/>
      <c r="S789" s="397"/>
    </row>
    <row r="790" spans="1:19" ht="15.95" customHeight="1">
      <c r="A790" s="395"/>
      <c r="B790" s="409"/>
      <c r="C790" s="409"/>
      <c r="D790" s="409"/>
      <c r="E790" s="409"/>
      <c r="F790" s="409"/>
      <c r="G790" s="409"/>
      <c r="H790" s="409"/>
      <c r="I790" s="409"/>
      <c r="J790" s="409"/>
      <c r="M790" s="394"/>
      <c r="N790" s="397"/>
      <c r="P790" s="396"/>
      <c r="S790" s="397"/>
    </row>
    <row r="791" spans="1:19" ht="15.95" customHeight="1">
      <c r="A791" s="395"/>
      <c r="B791" s="410"/>
      <c r="C791" s="410"/>
      <c r="D791" s="411"/>
      <c r="E791" s="411"/>
      <c r="F791" s="411"/>
      <c r="G791" s="412"/>
      <c r="H791" s="411"/>
      <c r="I791" s="410"/>
      <c r="J791" s="413"/>
      <c r="M791" s="394"/>
      <c r="N791" s="397"/>
      <c r="P791" s="396"/>
      <c r="S791" s="397"/>
    </row>
    <row r="792" spans="1:19" ht="15.95" customHeight="1">
      <c r="A792" s="395"/>
      <c r="B792" s="410"/>
      <c r="C792" s="410"/>
      <c r="D792" s="411"/>
      <c r="E792" s="411"/>
      <c r="F792" s="411"/>
      <c r="G792" s="412"/>
      <c r="H792" s="411"/>
      <c r="I792" s="410"/>
      <c r="J792" s="413"/>
      <c r="M792" s="394"/>
      <c r="N792" s="397"/>
      <c r="P792" s="396"/>
      <c r="S792" s="397"/>
    </row>
    <row r="793" spans="1:19" ht="15.95" customHeight="1">
      <c r="A793" s="395"/>
      <c r="B793" s="414" t="s">
        <v>369</v>
      </c>
      <c r="C793" s="414"/>
      <c r="D793" s="415"/>
      <c r="E793" s="416"/>
      <c r="F793" s="416"/>
      <c r="G793" s="416"/>
      <c r="H793" s="414"/>
      <c r="J793" s="414"/>
      <c r="M793" s="417" t="s">
        <v>370</v>
      </c>
      <c r="N793" s="397"/>
      <c r="P793" s="396"/>
      <c r="S793" s="397"/>
    </row>
    <row r="794" spans="1:19" ht="15.95" customHeight="1">
      <c r="A794" s="395"/>
      <c r="B794" s="486"/>
      <c r="C794" s="486"/>
      <c r="D794" s="486"/>
      <c r="E794" s="486"/>
      <c r="F794" s="418"/>
      <c r="G794" s="419"/>
      <c r="H794" s="419"/>
      <c r="J794" s="419"/>
      <c r="M794" s="417" t="s">
        <v>371</v>
      </c>
      <c r="N794" s="397"/>
      <c r="P794" s="396"/>
      <c r="S794" s="397"/>
    </row>
    <row r="795" spans="1:19" ht="15.95" customHeight="1">
      <c r="A795" s="395"/>
      <c r="B795" s="486"/>
      <c r="C795" s="486"/>
      <c r="D795" s="486"/>
      <c r="E795" s="486"/>
      <c r="F795" s="416"/>
      <c r="G795" s="416"/>
      <c r="H795" s="416"/>
      <c r="J795" s="416"/>
      <c r="M795" s="417" t="s">
        <v>372</v>
      </c>
      <c r="N795" s="397"/>
      <c r="P795" s="396"/>
      <c r="S795" s="397"/>
    </row>
    <row r="796" spans="1:19" ht="15.95" customHeight="1">
      <c r="A796" s="395"/>
      <c r="C796" s="397"/>
      <c r="D796" s="394"/>
      <c r="E796" s="398"/>
      <c r="F796" s="394"/>
      <c r="G796" s="394"/>
      <c r="J796" s="394"/>
      <c r="N796" s="397"/>
      <c r="P796" s="396"/>
      <c r="S796" s="397"/>
    </row>
  </sheetData>
  <mergeCells count="318">
    <mergeCell ref="D222:F222"/>
    <mergeCell ref="J222:K222"/>
    <mergeCell ref="D234:F234"/>
    <mergeCell ref="J234:K234"/>
    <mergeCell ref="D327:E327"/>
    <mergeCell ref="H327:K327"/>
    <mergeCell ref="B364:O364"/>
    <mergeCell ref="B794:E794"/>
    <mergeCell ref="B795:E795"/>
    <mergeCell ref="H345:J345"/>
    <mergeCell ref="L345:M345"/>
    <mergeCell ref="B314:N314"/>
    <mergeCell ref="B299:N299"/>
    <mergeCell ref="B431:O431"/>
    <mergeCell ref="D341:E341"/>
    <mergeCell ref="C452:E452"/>
    <mergeCell ref="H452:J452"/>
    <mergeCell ref="L452:M452"/>
    <mergeCell ref="D332:E332"/>
    <mergeCell ref="H399:I399"/>
    <mergeCell ref="D326:F326"/>
    <mergeCell ref="J326:K326"/>
    <mergeCell ref="H410:K410"/>
    <mergeCell ref="C418:E418"/>
    <mergeCell ref="H317:J317"/>
    <mergeCell ref="D388:F388"/>
    <mergeCell ref="J388:K388"/>
    <mergeCell ref="H605:K605"/>
    <mergeCell ref="L605:M605"/>
    <mergeCell ref="H609:K609"/>
    <mergeCell ref="L609:M609"/>
    <mergeCell ref="B586:O586"/>
    <mergeCell ref="E580:F580"/>
    <mergeCell ref="B579:N579"/>
    <mergeCell ref="L341:M341"/>
    <mergeCell ref="D345:E345"/>
    <mergeCell ref="B567:O567"/>
    <mergeCell ref="D570:E570"/>
    <mergeCell ref="H570:K570"/>
    <mergeCell ref="B510:N510"/>
    <mergeCell ref="B575:O575"/>
    <mergeCell ref="D578:E578"/>
    <mergeCell ref="H578:K578"/>
    <mergeCell ref="B580:C580"/>
    <mergeCell ref="D529:E529"/>
    <mergeCell ref="L529:M529"/>
    <mergeCell ref="L440:M440"/>
    <mergeCell ref="B346:O346"/>
    <mergeCell ref="D349:E349"/>
    <mergeCell ref="C497:E497"/>
    <mergeCell ref="B318:O318"/>
    <mergeCell ref="B119:N119"/>
    <mergeCell ref="L189:M189"/>
    <mergeCell ref="B292:N292"/>
    <mergeCell ref="H236:I236"/>
    <mergeCell ref="D185:E185"/>
    <mergeCell ref="H185:J185"/>
    <mergeCell ref="D244:E244"/>
    <mergeCell ref="L185:M185"/>
    <mergeCell ref="B186:N186"/>
    <mergeCell ref="C189:E189"/>
    <mergeCell ref="H189:K189"/>
    <mergeCell ref="H280:K280"/>
    <mergeCell ref="L285:M285"/>
    <mergeCell ref="B249:N249"/>
    <mergeCell ref="H244:K244"/>
    <mergeCell ref="D275:E275"/>
    <mergeCell ref="H275:K275"/>
    <mergeCell ref="B253:N253"/>
    <mergeCell ref="D263:F263"/>
    <mergeCell ref="B350:O350"/>
    <mergeCell ref="E110:F110"/>
    <mergeCell ref="C165:D165"/>
    <mergeCell ref="H111:K111"/>
    <mergeCell ref="L111:M111"/>
    <mergeCell ref="B156:N156"/>
    <mergeCell ref="E113:F113"/>
    <mergeCell ref="E114:F114"/>
    <mergeCell ref="E115:F115"/>
    <mergeCell ref="H115:I115"/>
    <mergeCell ref="E116:F116"/>
    <mergeCell ref="H117:K117"/>
    <mergeCell ref="L117:M117"/>
    <mergeCell ref="J150:K150"/>
    <mergeCell ref="C151:E151"/>
    <mergeCell ref="B23:O23"/>
    <mergeCell ref="B6:N6"/>
    <mergeCell ref="C22:E22"/>
    <mergeCell ref="L22:M22"/>
    <mergeCell ref="H151:K151"/>
    <mergeCell ref="L151:M151"/>
    <mergeCell ref="H332:K332"/>
    <mergeCell ref="L280:M280"/>
    <mergeCell ref="H341:J341"/>
    <mergeCell ref="L28:M28"/>
    <mergeCell ref="E107:F107"/>
    <mergeCell ref="D134:F134"/>
    <mergeCell ref="J134:K134"/>
    <mergeCell ref="C155:E155"/>
    <mergeCell ref="L155:M155"/>
    <mergeCell ref="B166:N166"/>
    <mergeCell ref="L165:M165"/>
    <mergeCell ref="L160:M160"/>
    <mergeCell ref="C28:E28"/>
    <mergeCell ref="C135:E135"/>
    <mergeCell ref="D43:F43"/>
    <mergeCell ref="J43:K43"/>
    <mergeCell ref="D60:F60"/>
    <mergeCell ref="J60:K60"/>
    <mergeCell ref="A1:P1"/>
    <mergeCell ref="A3:B3"/>
    <mergeCell ref="C3:P3"/>
    <mergeCell ref="C4:G4"/>
    <mergeCell ref="H4:J4"/>
    <mergeCell ref="K4:M4"/>
    <mergeCell ref="N4:P4"/>
    <mergeCell ref="D21:F21"/>
    <mergeCell ref="J21:K21"/>
    <mergeCell ref="B172:N172"/>
    <mergeCell ref="B29:O29"/>
    <mergeCell ref="C44:E44"/>
    <mergeCell ref="L44:M44"/>
    <mergeCell ref="B45:N45"/>
    <mergeCell ref="C61:E61"/>
    <mergeCell ref="C160:D160"/>
    <mergeCell ref="H135:K135"/>
    <mergeCell ref="L135:M135"/>
    <mergeCell ref="D91:F91"/>
    <mergeCell ref="B161:N161"/>
    <mergeCell ref="B62:N62"/>
    <mergeCell ref="B105:N105"/>
    <mergeCell ref="B152:N152"/>
    <mergeCell ref="H61:I61"/>
    <mergeCell ref="C104:E104"/>
    <mergeCell ref="B136:N136"/>
    <mergeCell ref="D150:F150"/>
    <mergeCell ref="J91:K91"/>
    <mergeCell ref="H104:K104"/>
    <mergeCell ref="L104:M104"/>
    <mergeCell ref="E108:F108"/>
    <mergeCell ref="E109:F109"/>
    <mergeCell ref="H109:I109"/>
    <mergeCell ref="B176:O176"/>
    <mergeCell ref="D180:E180"/>
    <mergeCell ref="H180:J180"/>
    <mergeCell ref="L180:M180"/>
    <mergeCell ref="B286:O286"/>
    <mergeCell ref="B333:N333"/>
    <mergeCell ref="B310:N310"/>
    <mergeCell ref="L317:M317"/>
    <mergeCell ref="C406:E406"/>
    <mergeCell ref="L406:M406"/>
    <mergeCell ref="D362:F362"/>
    <mergeCell ref="J362:K362"/>
    <mergeCell ref="B304:N304"/>
    <mergeCell ref="B241:N241"/>
    <mergeCell ref="B390:N390"/>
    <mergeCell ref="B276:N276"/>
    <mergeCell ref="C280:E280"/>
    <mergeCell ref="B337:N337"/>
    <mergeCell ref="B342:N342"/>
    <mergeCell ref="J263:K263"/>
    <mergeCell ref="C389:E389"/>
    <mergeCell ref="H389:J389"/>
    <mergeCell ref="D273:F273"/>
    <mergeCell ref="J273:K273"/>
    <mergeCell ref="B571:O571"/>
    <mergeCell ref="H363:K363"/>
    <mergeCell ref="D496:F496"/>
    <mergeCell ref="J496:K496"/>
    <mergeCell ref="J464:K464"/>
    <mergeCell ref="D367:E367"/>
    <mergeCell ref="B372:O372"/>
    <mergeCell ref="G464:H464"/>
    <mergeCell ref="F508:G508"/>
    <mergeCell ref="B514:O514"/>
    <mergeCell ref="B526:N526"/>
    <mergeCell ref="L534:M534"/>
    <mergeCell ref="B557:N557"/>
    <mergeCell ref="L389:M389"/>
    <mergeCell ref="F502:G502"/>
    <mergeCell ref="D464:F464"/>
    <mergeCell ref="B473:O473"/>
    <mergeCell ref="C440:E440"/>
    <mergeCell ref="H440:J440"/>
    <mergeCell ref="B415:N415"/>
    <mergeCell ref="B400:O400"/>
    <mergeCell ref="B441:O441"/>
    <mergeCell ref="D363:E363"/>
    <mergeCell ref="L542:M542"/>
    <mergeCell ref="D556:E556"/>
    <mergeCell ref="D426:E426"/>
    <mergeCell ref="H426:K426"/>
    <mergeCell ref="L556:M556"/>
    <mergeCell ref="B368:O368"/>
    <mergeCell ref="D371:E371"/>
    <mergeCell ref="H371:J371"/>
    <mergeCell ref="L371:M371"/>
    <mergeCell ref="B547:O547"/>
    <mergeCell ref="B498:N498"/>
    <mergeCell ref="B504:N504"/>
    <mergeCell ref="L458:M458"/>
    <mergeCell ref="B459:O459"/>
    <mergeCell ref="L497:M497"/>
    <mergeCell ref="B453:O453"/>
    <mergeCell ref="C458:E458"/>
    <mergeCell ref="B407:N407"/>
    <mergeCell ref="D410:E410"/>
    <mergeCell ref="B411:N411"/>
    <mergeCell ref="B466:O466"/>
    <mergeCell ref="L593:M593"/>
    <mergeCell ref="C605:E605"/>
    <mergeCell ref="H529:J529"/>
    <mergeCell ref="D672:F672"/>
    <mergeCell ref="B681:N681"/>
    <mergeCell ref="B660:O660"/>
    <mergeCell ref="D673:E673"/>
    <mergeCell ref="B281:O281"/>
    <mergeCell ref="H418:K418"/>
    <mergeCell ref="L418:M418"/>
    <mergeCell ref="D517:E517"/>
    <mergeCell ref="B427:O427"/>
    <mergeCell ref="B435:O435"/>
    <mergeCell ref="B606:N606"/>
    <mergeCell ref="H556:J556"/>
    <mergeCell ref="B543:O543"/>
    <mergeCell ref="C546:E546"/>
    <mergeCell ref="H546:J546"/>
    <mergeCell ref="L546:M546"/>
    <mergeCell ref="H534:J534"/>
    <mergeCell ref="D659:E659"/>
    <mergeCell ref="C613:E613"/>
    <mergeCell ref="H613:K613"/>
    <mergeCell ref="L613:M613"/>
    <mergeCell ref="B649:N649"/>
    <mergeCell ref="C609:E609"/>
    <mergeCell ref="L633:M633"/>
    <mergeCell ref="B634:N634"/>
    <mergeCell ref="C622:E622"/>
    <mergeCell ref="L622:M622"/>
    <mergeCell ref="H618:K618"/>
    <mergeCell ref="B614:N614"/>
    <mergeCell ref="D618:E618"/>
    <mergeCell ref="B610:N610"/>
    <mergeCell ref="B623:O623"/>
    <mergeCell ref="C633:E633"/>
    <mergeCell ref="L574:M574"/>
    <mergeCell ref="C648:E648"/>
    <mergeCell ref="C465:E465"/>
    <mergeCell ref="L465:M465"/>
    <mergeCell ref="B530:O530"/>
    <mergeCell ref="C534:E534"/>
    <mergeCell ref="C472:E472"/>
    <mergeCell ref="L472:M472"/>
    <mergeCell ref="E584:F584"/>
    <mergeCell ref="H585:K585"/>
    <mergeCell ref="L585:M585"/>
    <mergeCell ref="E583:F583"/>
    <mergeCell ref="H582:I582"/>
    <mergeCell ref="B594:N594"/>
    <mergeCell ref="L648:M648"/>
    <mergeCell ref="B522:N522"/>
    <mergeCell ref="E581:F581"/>
    <mergeCell ref="E582:F582"/>
    <mergeCell ref="D604:F604"/>
    <mergeCell ref="J604:K604"/>
    <mergeCell ref="H525:K525"/>
    <mergeCell ref="L525:M525"/>
    <mergeCell ref="D574:E574"/>
    <mergeCell ref="C593:E593"/>
    <mergeCell ref="C778:E778"/>
    <mergeCell ref="L778:M778"/>
    <mergeCell ref="L678:M678"/>
    <mergeCell ref="J772:K772"/>
    <mergeCell ref="C773:E773"/>
    <mergeCell ref="H773:J773"/>
    <mergeCell ref="L773:M773"/>
    <mergeCell ref="B756:O756"/>
    <mergeCell ref="D747:F747"/>
    <mergeCell ref="J747:K747"/>
    <mergeCell ref="C748:E748"/>
    <mergeCell ref="L748:M748"/>
    <mergeCell ref="B762:O762"/>
    <mergeCell ref="D772:F772"/>
    <mergeCell ref="B749:O749"/>
    <mergeCell ref="B712:O712"/>
    <mergeCell ref="J710:K710"/>
    <mergeCell ref="D710:F710"/>
    <mergeCell ref="C759:E759"/>
    <mergeCell ref="L759:M759"/>
    <mergeCell ref="B686:O686"/>
    <mergeCell ref="C711:E711"/>
    <mergeCell ref="L711:M711"/>
    <mergeCell ref="L730:M730"/>
    <mergeCell ref="D678:E678"/>
    <mergeCell ref="H678:J678"/>
    <mergeCell ref="B774:O774"/>
    <mergeCell ref="B190:N190"/>
    <mergeCell ref="D212:F212"/>
    <mergeCell ref="J212:K212"/>
    <mergeCell ref="C755:E755"/>
    <mergeCell ref="H517:K517"/>
    <mergeCell ref="B518:O518"/>
    <mergeCell ref="D521:E521"/>
    <mergeCell ref="H521:K521"/>
    <mergeCell ref="B619:O619"/>
    <mergeCell ref="L755:M755"/>
    <mergeCell ref="B733:O733"/>
    <mergeCell ref="H659:K659"/>
    <mergeCell ref="J672:K672"/>
    <mergeCell ref="B535:O535"/>
    <mergeCell ref="C542:E542"/>
    <mergeCell ref="B655:O655"/>
    <mergeCell ref="D729:F729"/>
    <mergeCell ref="B674:O674"/>
    <mergeCell ref="J729:K729"/>
    <mergeCell ref="C730:E730"/>
    <mergeCell ref="H574:J574"/>
  </mergeCells>
  <pageMargins left="0.5" right="0.25" top="0.5" bottom="0.5" header="0.3" footer="0.3"/>
  <pageSetup paperSize="9" scale="95" orientation="portrait" r:id="rId1"/>
  <headerFooter>
    <oddHeader>&amp;R&amp;"Arial,Italic"&amp;8Page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Estimate</vt:lpstr>
      <vt:lpstr>Estimate!Print_Titles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2017-05-03T07:57:07Z</cp:lastPrinted>
  <dcterms:created xsi:type="dcterms:W3CDTF">2017-02-10T14:37:45Z</dcterms:created>
  <dcterms:modified xsi:type="dcterms:W3CDTF">2017-05-03T07:57:09Z</dcterms:modified>
</cp:coreProperties>
</file>