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50" windowWidth="15255" windowHeight="7935"/>
  </bookViews>
  <sheets>
    <sheet name="W&amp;S" sheetId="7" r:id="rId1"/>
    <sheet name="C.Wall" sheetId="6" r:id="rId2"/>
    <sheet name="Lav Block" sheetId="4" r:id="rId3"/>
  </sheets>
  <definedNames>
    <definedName name="_xlnm._FilterDatabase" localSheetId="0" hidden="1">'W&amp;S'!$A$4:$F$78</definedName>
    <definedName name="_xlnm.Print_Area" localSheetId="0">'W&amp;S'!$A$1:$F$98</definedName>
    <definedName name="_xlnm.Print_Titles" localSheetId="1">C.Wall!$4:$4</definedName>
    <definedName name="_xlnm.Print_Titles" localSheetId="2">'Lav Block'!$4:$4</definedName>
  </definedNames>
  <calcPr calcId="124519"/>
</workbook>
</file>

<file path=xl/calcChain.xml><?xml version="1.0" encoding="utf-8"?>
<calcChain xmlns="http://schemas.openxmlformats.org/spreadsheetml/2006/main">
  <c r="F81" i="7"/>
  <c r="F80"/>
  <c r="F79"/>
  <c r="F77"/>
  <c r="F76"/>
  <c r="F75"/>
  <c r="F74"/>
  <c r="F73"/>
  <c r="F72"/>
  <c r="F71"/>
  <c r="F70"/>
  <c r="F69"/>
  <c r="F68"/>
  <c r="F67"/>
  <c r="F66"/>
  <c r="F65"/>
  <c r="F64"/>
  <c r="F63"/>
  <c r="F62"/>
  <c r="F61"/>
  <c r="F60"/>
  <c r="F59"/>
  <c r="F58"/>
  <c r="F57"/>
  <c r="F56"/>
  <c r="F54"/>
  <c r="F53"/>
  <c r="F52"/>
  <c r="F50"/>
  <c r="F49"/>
  <c r="F48"/>
  <c r="F47"/>
  <c r="F46"/>
  <c r="F45"/>
  <c r="F44"/>
  <c r="F43"/>
  <c r="F42"/>
  <c r="F40"/>
  <c r="F85" s="1"/>
  <c r="F39"/>
  <c r="F38"/>
  <c r="F37"/>
  <c r="F35"/>
  <c r="F34"/>
  <c r="F33"/>
  <c r="F32"/>
  <c r="F30"/>
  <c r="F29"/>
  <c r="F28"/>
  <c r="F27"/>
  <c r="F26"/>
  <c r="F25"/>
  <c r="F24"/>
  <c r="F23"/>
  <c r="F22"/>
  <c r="F20"/>
  <c r="F19"/>
  <c r="F18"/>
  <c r="F17"/>
  <c r="F15"/>
  <c r="F14"/>
  <c r="F13"/>
  <c r="F12"/>
  <c r="F11"/>
  <c r="F10"/>
  <c r="F9"/>
  <c r="F8"/>
  <c r="F7"/>
  <c r="F6"/>
  <c r="F5"/>
  <c r="F84" s="1"/>
  <c r="F86" s="1"/>
  <c r="F87" s="1"/>
  <c r="N92" i="6"/>
  <c r="N68"/>
  <c r="N64"/>
  <c r="N65" s="1"/>
  <c r="N35"/>
  <c r="N34"/>
  <c r="H12"/>
  <c r="N12" s="1"/>
  <c r="N71" i="4"/>
  <c r="N72" s="1"/>
  <c r="N67"/>
  <c r="N13"/>
  <c r="N12"/>
  <c r="N14"/>
  <c r="N76" i="6"/>
  <c r="H80"/>
  <c r="N96" i="4"/>
  <c r="N84"/>
  <c r="N21" i="6"/>
  <c r="N84"/>
  <c r="N50" i="4"/>
  <c r="N51" s="1"/>
  <c r="N53"/>
  <c r="N54" s="1"/>
  <c r="H56" s="1"/>
  <c r="H99"/>
  <c r="N93"/>
  <c r="N92"/>
  <c r="N30" i="6"/>
  <c r="N48"/>
  <c r="N17"/>
  <c r="N26"/>
  <c r="N80"/>
  <c r="N168" i="4"/>
  <c r="N42"/>
  <c r="N60" i="6"/>
  <c r="N61" s="1"/>
  <c r="C62" s="1"/>
  <c r="P62" s="1"/>
  <c r="C170" i="4"/>
  <c r="P170" s="1"/>
  <c r="N13" i="6"/>
  <c r="C549"/>
  <c r="P549" s="1"/>
  <c r="N547"/>
  <c r="H543"/>
  <c r="D543"/>
  <c r="N540"/>
  <c r="N539"/>
  <c r="N538"/>
  <c r="N537"/>
  <c r="N534"/>
  <c r="C530"/>
  <c r="P530" s="1"/>
  <c r="N528"/>
  <c r="N527"/>
  <c r="N526"/>
  <c r="N525"/>
  <c r="H522"/>
  <c r="D522"/>
  <c r="N519"/>
  <c r="N518"/>
  <c r="N517"/>
  <c r="N514"/>
  <c r="N513"/>
  <c r="N512"/>
  <c r="N511"/>
  <c r="N510"/>
  <c r="N509"/>
  <c r="C504"/>
  <c r="P504" s="1"/>
  <c r="N502"/>
  <c r="C498"/>
  <c r="P498" s="1"/>
  <c r="N496"/>
  <c r="N495"/>
  <c r="C493"/>
  <c r="P493" s="1"/>
  <c r="N491"/>
  <c r="N490"/>
  <c r="C487"/>
  <c r="P487" s="1"/>
  <c r="N485"/>
  <c r="N484"/>
  <c r="C482"/>
  <c r="P482" s="1"/>
  <c r="N480"/>
  <c r="N479"/>
  <c r="N478"/>
  <c r="N477"/>
  <c r="N476"/>
  <c r="N475"/>
  <c r="N474"/>
  <c r="N473"/>
  <c r="C471"/>
  <c r="P471" s="1"/>
  <c r="N469"/>
  <c r="C467"/>
  <c r="P467" s="1"/>
  <c r="N465"/>
  <c r="C463"/>
  <c r="P463" s="1"/>
  <c r="N461"/>
  <c r="H458"/>
  <c r="D458"/>
  <c r="N455"/>
  <c r="N454"/>
  <c r="N451"/>
  <c r="N450"/>
  <c r="C447"/>
  <c r="P447" s="1"/>
  <c r="N445"/>
  <c r="N444"/>
  <c r="N443"/>
  <c r="N442"/>
  <c r="N441"/>
  <c r="C439"/>
  <c r="P439" s="1"/>
  <c r="C436"/>
  <c r="H436" s="1"/>
  <c r="C432"/>
  <c r="P432" s="1"/>
  <c r="N430"/>
  <c r="N72"/>
  <c r="N73" s="1"/>
  <c r="C74" s="1"/>
  <c r="P74" s="1"/>
  <c r="C428"/>
  <c r="P428" s="1"/>
  <c r="N426"/>
  <c r="C419"/>
  <c r="P419" s="1"/>
  <c r="N417"/>
  <c r="N416"/>
  <c r="C414"/>
  <c r="P414" s="1"/>
  <c r="N412"/>
  <c r="N411"/>
  <c r="N410"/>
  <c r="N409"/>
  <c r="N408"/>
  <c r="N407"/>
  <c r="N406"/>
  <c r="C404"/>
  <c r="P404" s="1"/>
  <c r="C400"/>
  <c r="P400" s="1"/>
  <c r="N398"/>
  <c r="N397"/>
  <c r="N396"/>
  <c r="N395"/>
  <c r="C392"/>
  <c r="P392" s="1"/>
  <c r="N390"/>
  <c r="L389"/>
  <c r="C387"/>
  <c r="P387" s="1"/>
  <c r="N385"/>
  <c r="C383"/>
  <c r="P383" s="1"/>
  <c r="N381"/>
  <c r="C379"/>
  <c r="P379" s="1"/>
  <c r="N377"/>
  <c r="C370"/>
  <c r="F370" s="1"/>
  <c r="C371" s="1"/>
  <c r="N369"/>
  <c r="N368"/>
  <c r="N367"/>
  <c r="C364"/>
  <c r="F364" s="1"/>
  <c r="C365" s="1"/>
  <c r="P365" s="1"/>
  <c r="N363"/>
  <c r="N362"/>
  <c r="N361"/>
  <c r="C359"/>
  <c r="P359" s="1"/>
  <c r="N357"/>
  <c r="N356"/>
  <c r="N355"/>
  <c r="N354"/>
  <c r="D351"/>
  <c r="J351" s="1"/>
  <c r="C352" s="1"/>
  <c r="P352" s="1"/>
  <c r="N349"/>
  <c r="N348"/>
  <c r="N347"/>
  <c r="C345"/>
  <c r="P345" s="1"/>
  <c r="P554" s="1"/>
  <c r="N343"/>
  <c r="N342"/>
  <c r="N338"/>
  <c r="H337"/>
  <c r="N337" s="1"/>
  <c r="C333"/>
  <c r="P333" s="1"/>
  <c r="N331"/>
  <c r="N330"/>
  <c r="N329"/>
  <c r="C327"/>
  <c r="P327" s="1"/>
  <c r="N325"/>
  <c r="C323"/>
  <c r="P323" s="1"/>
  <c r="N321"/>
  <c r="C319"/>
  <c r="H341" s="1"/>
  <c r="N341" s="1"/>
  <c r="N317"/>
  <c r="N316"/>
  <c r="N313"/>
  <c r="C311"/>
  <c r="P311" s="1"/>
  <c r="N309"/>
  <c r="C307"/>
  <c r="P307" s="1"/>
  <c r="N305"/>
  <c r="C303"/>
  <c r="P303" s="1"/>
  <c r="N301"/>
  <c r="C299"/>
  <c r="P299" s="1"/>
  <c r="N297"/>
  <c r="N296"/>
  <c r="N295"/>
  <c r="N294"/>
  <c r="N293"/>
  <c r="N292"/>
  <c r="N291"/>
  <c r="C289"/>
  <c r="P289" s="1"/>
  <c r="N287"/>
  <c r="C285"/>
  <c r="P285" s="1"/>
  <c r="C281"/>
  <c r="P281" s="1"/>
  <c r="N279"/>
  <c r="N278"/>
  <c r="H275"/>
  <c r="D275"/>
  <c r="N272"/>
  <c r="N269"/>
  <c r="C266"/>
  <c r="P266" s="1"/>
  <c r="N264"/>
  <c r="C262"/>
  <c r="P262" s="1"/>
  <c r="N260"/>
  <c r="C258"/>
  <c r="P258" s="1"/>
  <c r="N256"/>
  <c r="N255"/>
  <c r="N254"/>
  <c r="C252"/>
  <c r="P252" s="1"/>
  <c r="N250"/>
  <c r="N249"/>
  <c r="N248"/>
  <c r="C246"/>
  <c r="P246" s="1"/>
  <c r="N244"/>
  <c r="C238"/>
  <c r="N240" s="1"/>
  <c r="N241" s="1"/>
  <c r="C242" s="1"/>
  <c r="P242" s="1"/>
  <c r="N236"/>
  <c r="C234"/>
  <c r="P234" s="1"/>
  <c r="N232"/>
  <c r="N231"/>
  <c r="C229"/>
  <c r="P229" s="1"/>
  <c r="N227"/>
  <c r="C220"/>
  <c r="N222" s="1"/>
  <c r="N223" s="1"/>
  <c r="C224" s="1"/>
  <c r="P224" s="1"/>
  <c r="N218"/>
  <c r="N217"/>
  <c r="N216"/>
  <c r="C214"/>
  <c r="P214" s="1"/>
  <c r="N212"/>
  <c r="N211"/>
  <c r="J207"/>
  <c r="H204"/>
  <c r="D204"/>
  <c r="N201"/>
  <c r="N200"/>
  <c r="N199"/>
  <c r="N198"/>
  <c r="N195"/>
  <c r="N194"/>
  <c r="N193"/>
  <c r="N192"/>
  <c r="C188"/>
  <c r="H335" s="1"/>
  <c r="N335" s="1"/>
  <c r="N186"/>
  <c r="N185"/>
  <c r="N184"/>
  <c r="H181"/>
  <c r="D181"/>
  <c r="N178"/>
  <c r="N177"/>
  <c r="N176"/>
  <c r="N173"/>
  <c r="N172"/>
  <c r="N171"/>
  <c r="N170"/>
  <c r="N169"/>
  <c r="N168"/>
  <c r="N167"/>
  <c r="N159"/>
  <c r="C161" s="1"/>
  <c r="P161" s="1"/>
  <c r="N152"/>
  <c r="H155" s="1"/>
  <c r="N149"/>
  <c r="D155" s="1"/>
  <c r="N145"/>
  <c r="C147" s="1"/>
  <c r="P147" s="1"/>
  <c r="N141"/>
  <c r="C143" s="1"/>
  <c r="N56"/>
  <c r="N57" s="1"/>
  <c r="N137"/>
  <c r="C139" s="1"/>
  <c r="N133"/>
  <c r="C135" s="1"/>
  <c r="N129"/>
  <c r="C131" s="1"/>
  <c r="P131" s="1"/>
  <c r="N125"/>
  <c r="C127" s="1"/>
  <c r="P127" s="1"/>
  <c r="N121"/>
  <c r="C123" s="1"/>
  <c r="P123" s="1"/>
  <c r="N114"/>
  <c r="N113"/>
  <c r="N112"/>
  <c r="N109"/>
  <c r="N108"/>
  <c r="E43"/>
  <c r="N36"/>
  <c r="N8"/>
  <c r="N7"/>
  <c r="N104"/>
  <c r="C106" s="1"/>
  <c r="P106" s="1"/>
  <c r="N185" i="4"/>
  <c r="H188" s="1"/>
  <c r="N182"/>
  <c r="N181"/>
  <c r="N102"/>
  <c r="N146"/>
  <c r="C148" s="1"/>
  <c r="P148" s="1"/>
  <c r="N138"/>
  <c r="N139"/>
  <c r="N137"/>
  <c r="N134"/>
  <c r="N133"/>
  <c r="N331"/>
  <c r="N330"/>
  <c r="N329"/>
  <c r="N328"/>
  <c r="N327"/>
  <c r="N326"/>
  <c r="N325"/>
  <c r="N324"/>
  <c r="N323"/>
  <c r="N322"/>
  <c r="N319"/>
  <c r="D334" s="1"/>
  <c r="N297"/>
  <c r="N283"/>
  <c r="N284"/>
  <c r="N46"/>
  <c r="N47" s="1"/>
  <c r="N159"/>
  <c r="N158"/>
  <c r="N229"/>
  <c r="N228"/>
  <c r="N227"/>
  <c r="N226"/>
  <c r="N223"/>
  <c r="N222"/>
  <c r="N221"/>
  <c r="N220"/>
  <c r="F88" i="7" l="1"/>
  <c r="N37" i="6"/>
  <c r="C38" s="1"/>
  <c r="C41" s="1"/>
  <c r="C43" s="1"/>
  <c r="H43" s="1"/>
  <c r="C45" s="1"/>
  <c r="P45" s="1"/>
  <c r="N9"/>
  <c r="N14"/>
  <c r="C15" s="1"/>
  <c r="D99" i="4"/>
  <c r="J99" s="1"/>
  <c r="N31" i="6"/>
  <c r="C32" s="1"/>
  <c r="P32" s="1"/>
  <c r="N18"/>
  <c r="C19" s="1"/>
  <c r="P19" s="1"/>
  <c r="N27"/>
  <c r="C28" s="1"/>
  <c r="P28" s="1"/>
  <c r="N22"/>
  <c r="C23" s="1"/>
  <c r="P23" s="1"/>
  <c r="J181"/>
  <c r="C182" s="1"/>
  <c r="P182" s="1"/>
  <c r="J204"/>
  <c r="C205" s="1"/>
  <c r="P205" s="1"/>
  <c r="C58"/>
  <c r="P553"/>
  <c r="C10"/>
  <c r="P10" s="1"/>
  <c r="J155"/>
  <c r="C156" s="1"/>
  <c r="P156" s="1"/>
  <c r="C94"/>
  <c r="P94" s="1"/>
  <c r="D117"/>
  <c r="H117"/>
  <c r="J275"/>
  <c r="C276" s="1"/>
  <c r="P276" s="1"/>
  <c r="J458"/>
  <c r="C459" s="1"/>
  <c r="P459" s="1"/>
  <c r="J522"/>
  <c r="C523" s="1"/>
  <c r="P523" s="1"/>
  <c r="J543"/>
  <c r="C544" s="1"/>
  <c r="P544" s="1"/>
  <c r="P135"/>
  <c r="H336"/>
  <c r="N336" s="1"/>
  <c r="H339"/>
  <c r="N339" s="1"/>
  <c r="P139"/>
  <c r="N163"/>
  <c r="C165" s="1"/>
  <c r="P165" s="1"/>
  <c r="P143"/>
  <c r="P371"/>
  <c r="N373"/>
  <c r="N374" s="1"/>
  <c r="C375" s="1"/>
  <c r="P375" s="1"/>
  <c r="P188"/>
  <c r="P220"/>
  <c r="P238"/>
  <c r="P319"/>
  <c r="D188" i="4"/>
  <c r="J188" s="1"/>
  <c r="C189" s="1"/>
  <c r="D142"/>
  <c r="H142"/>
  <c r="H334"/>
  <c r="J334" s="1"/>
  <c r="C335" s="1"/>
  <c r="N264"/>
  <c r="C266" s="1"/>
  <c r="H232"/>
  <c r="D232"/>
  <c r="H207" i="6" l="1"/>
  <c r="N207" s="1"/>
  <c r="N208" s="1"/>
  <c r="C209" s="1"/>
  <c r="P209" s="1"/>
  <c r="C86"/>
  <c r="P86" s="1"/>
  <c r="C66"/>
  <c r="P66" s="1"/>
  <c r="C82"/>
  <c r="P82" s="1"/>
  <c r="P15"/>
  <c r="N47"/>
  <c r="N49" s="1"/>
  <c r="C50" s="1"/>
  <c r="N52" s="1"/>
  <c r="N53" s="1"/>
  <c r="C54" s="1"/>
  <c r="N77" s="1"/>
  <c r="C78" s="1"/>
  <c r="P78" s="1"/>
  <c r="N69"/>
  <c r="C70" s="1"/>
  <c r="P70" s="1"/>
  <c r="C100" i="4"/>
  <c r="N283" i="6"/>
  <c r="J117"/>
  <c r="C118" s="1"/>
  <c r="P118" s="1"/>
  <c r="H340"/>
  <c r="N340" s="1"/>
  <c r="P58"/>
  <c r="P38"/>
  <c r="N402"/>
  <c r="J142" i="4"/>
  <c r="C143" s="1"/>
  <c r="J232"/>
  <c r="C233" s="1"/>
  <c r="P233" s="1"/>
  <c r="P266"/>
  <c r="N268"/>
  <c r="N269" s="1"/>
  <c r="C270" s="1"/>
  <c r="P270" s="1"/>
  <c r="N88" i="6" l="1"/>
  <c r="C90" s="1"/>
  <c r="P90" s="1"/>
  <c r="P100" i="4"/>
  <c r="P54" i="6"/>
  <c r="N96"/>
  <c r="C98" s="1"/>
  <c r="P50"/>
  <c r="E25" i="4"/>
  <c r="N214"/>
  <c r="N213"/>
  <c r="N212"/>
  <c r="N206"/>
  <c r="N205"/>
  <c r="N204"/>
  <c r="N162"/>
  <c r="N288"/>
  <c r="D56"/>
  <c r="J56" s="1"/>
  <c r="C57" s="1"/>
  <c r="N278"/>
  <c r="N272"/>
  <c r="C274" s="1"/>
  <c r="P274" s="1"/>
  <c r="N260"/>
  <c r="N245"/>
  <c r="J235"/>
  <c r="N154"/>
  <c r="C156" s="1"/>
  <c r="N195"/>
  <c r="N198"/>
  <c r="N172"/>
  <c r="N282"/>
  <c r="C362"/>
  <c r="N300"/>
  <c r="H303" s="1"/>
  <c r="N259"/>
  <c r="N344"/>
  <c r="C346" s="1"/>
  <c r="N340"/>
  <c r="N339"/>
  <c r="N338"/>
  <c r="P98" i="6" l="1"/>
  <c r="N100"/>
  <c r="C102" s="1"/>
  <c r="P102" s="1"/>
  <c r="H209" i="4"/>
  <c r="C342"/>
  <c r="P342" s="1"/>
  <c r="P552" i="6" l="1"/>
  <c r="P555" s="1"/>
  <c r="N458" i="4"/>
  <c r="N457"/>
  <c r="N456"/>
  <c r="N455"/>
  <c r="N454"/>
  <c r="N453"/>
  <c r="N459"/>
  <c r="N374"/>
  <c r="N360"/>
  <c r="N359"/>
  <c r="N277"/>
  <c r="N276"/>
  <c r="N29"/>
  <c r="N30" s="1"/>
  <c r="N240"/>
  <c r="N239"/>
  <c r="N444"/>
  <c r="N443"/>
  <c r="N442"/>
  <c r="N59"/>
  <c r="N60" s="1"/>
  <c r="N410"/>
  <c r="N405"/>
  <c r="N150"/>
  <c r="N246"/>
  <c r="N244"/>
  <c r="N122"/>
  <c r="N118"/>
  <c r="N399"/>
  <c r="N398"/>
  <c r="N110"/>
  <c r="C242" l="1"/>
  <c r="C152"/>
  <c r="N306"/>
  <c r="N255"/>
  <c r="N428"/>
  <c r="N201"/>
  <c r="N197"/>
  <c r="N196"/>
  <c r="N386"/>
  <c r="N381"/>
  <c r="N315"/>
  <c r="N424"/>
  <c r="N18"/>
  <c r="N19" s="1"/>
  <c r="N117"/>
  <c r="N397"/>
  <c r="H380" l="1"/>
  <c r="C20"/>
  <c r="C23" s="1"/>
  <c r="D303"/>
  <c r="N437"/>
  <c r="L436"/>
  <c r="N292"/>
  <c r="N463"/>
  <c r="N464"/>
  <c r="N504"/>
  <c r="N500"/>
  <c r="C502" s="1"/>
  <c r="P502" s="1"/>
  <c r="C104"/>
  <c r="P104" s="1"/>
  <c r="N494"/>
  <c r="N493"/>
  <c r="N200"/>
  <c r="N199"/>
  <c r="C466" l="1"/>
  <c r="P466" s="1"/>
  <c r="C290"/>
  <c r="P290" s="1"/>
  <c r="H165"/>
  <c r="H497"/>
  <c r="D209" l="1"/>
  <c r="J209" s="1"/>
  <c r="C210" s="1"/>
  <c r="H235" s="1"/>
  <c r="N235" s="1"/>
  <c r="P143"/>
  <c r="N129"/>
  <c r="N128"/>
  <c r="N372"/>
  <c r="C131" l="1"/>
  <c r="P210"/>
  <c r="C483"/>
  <c r="H483" s="1"/>
  <c r="C486" s="1"/>
  <c r="N177" l="1"/>
  <c r="N356"/>
  <c r="J303" s="1"/>
  <c r="C304" s="1"/>
  <c r="N411"/>
  <c r="N490"/>
  <c r="N11"/>
  <c r="N15" s="1"/>
  <c r="C16" l="1"/>
  <c r="N311"/>
  <c r="P304"/>
  <c r="N106" l="1"/>
  <c r="N33"/>
  <c r="P16"/>
  <c r="N518" l="1"/>
  <c r="N517"/>
  <c r="N516"/>
  <c r="N515"/>
  <c r="N514"/>
  <c r="N391"/>
  <c r="N392"/>
  <c r="N390"/>
  <c r="N508"/>
  <c r="D394" l="1"/>
  <c r="C112"/>
  <c r="P112" s="1"/>
  <c r="J394" l="1"/>
  <c r="C395" s="1"/>
  <c r="P395" l="1"/>
  <c r="C510"/>
  <c r="P510" s="1"/>
  <c r="N121"/>
  <c r="N116" l="1"/>
  <c r="N115"/>
  <c r="N63"/>
  <c r="D165"/>
  <c r="J165" s="1"/>
  <c r="C166" s="1"/>
  <c r="N513"/>
  <c r="N64" l="1"/>
  <c r="N373"/>
  <c r="N307"/>
  <c r="N512"/>
  <c r="N400"/>
  <c r="C402" l="1"/>
  <c r="P402" s="1"/>
  <c r="N364" l="1"/>
  <c r="N368"/>
  <c r="N352"/>
  <c r="N477"/>
  <c r="C479" s="1"/>
  <c r="P479" s="1"/>
  <c r="N473"/>
  <c r="N420"/>
  <c r="N412"/>
  <c r="N404"/>
  <c r="N406"/>
  <c r="N348"/>
  <c r="C350" s="1"/>
  <c r="P350" s="1"/>
  <c r="N41"/>
  <c r="N489"/>
  <c r="N519"/>
  <c r="N114"/>
  <c r="N7"/>
  <c r="N8" s="1"/>
  <c r="N526"/>
  <c r="C528" s="1"/>
  <c r="P528" s="1"/>
  <c r="C286"/>
  <c r="N445"/>
  <c r="N594"/>
  <c r="C596" s="1"/>
  <c r="P596" s="1"/>
  <c r="N587"/>
  <c r="N586"/>
  <c r="N585"/>
  <c r="N584"/>
  <c r="N581"/>
  <c r="D590" s="1"/>
  <c r="N571"/>
  <c r="N570"/>
  <c r="N569"/>
  <c r="N568"/>
  <c r="N575" s="1"/>
  <c r="C577" s="1"/>
  <c r="P577" s="1"/>
  <c r="N562"/>
  <c r="N561"/>
  <c r="N560"/>
  <c r="N557"/>
  <c r="N556"/>
  <c r="N555"/>
  <c r="N554"/>
  <c r="N553"/>
  <c r="N552"/>
  <c r="N432"/>
  <c r="C317"/>
  <c r="P317" s="1"/>
  <c r="C174"/>
  <c r="P174" s="1"/>
  <c r="N88"/>
  <c r="N79"/>
  <c r="N80" s="1"/>
  <c r="N544"/>
  <c r="H547" s="1"/>
  <c r="N541"/>
  <c r="N540"/>
  <c r="N539"/>
  <c r="N538"/>
  <c r="N537"/>
  <c r="N536"/>
  <c r="N535"/>
  <c r="N534"/>
  <c r="N533"/>
  <c r="N532"/>
  <c r="N531"/>
  <c r="N83"/>
  <c r="N43" l="1"/>
  <c r="C44" s="1"/>
  <c r="C86"/>
  <c r="C447"/>
  <c r="P447" s="1"/>
  <c r="C354"/>
  <c r="P354" s="1"/>
  <c r="C407"/>
  <c r="F407" s="1"/>
  <c r="C408" s="1"/>
  <c r="P408" s="1"/>
  <c r="C61"/>
  <c r="N75" s="1"/>
  <c r="C434"/>
  <c r="P434" s="1"/>
  <c r="C48"/>
  <c r="P48" s="1"/>
  <c r="C475"/>
  <c r="P475" s="1"/>
  <c r="C422"/>
  <c r="P422" s="1"/>
  <c r="C294"/>
  <c r="P294" s="1"/>
  <c r="C439"/>
  <c r="P439" s="1"/>
  <c r="N236"/>
  <c r="C237" s="1"/>
  <c r="C179"/>
  <c r="H384"/>
  <c r="N384" s="1"/>
  <c r="P286"/>
  <c r="C257"/>
  <c r="P257" s="1"/>
  <c r="C309"/>
  <c r="C506"/>
  <c r="P506" s="1"/>
  <c r="C461"/>
  <c r="P461" s="1"/>
  <c r="C366"/>
  <c r="C262"/>
  <c r="P262" s="1"/>
  <c r="C426"/>
  <c r="P426" s="1"/>
  <c r="C413"/>
  <c r="F413" s="1"/>
  <c r="C414" s="1"/>
  <c r="H383"/>
  <c r="N383" s="1"/>
  <c r="C9"/>
  <c r="P9" s="1"/>
  <c r="C521"/>
  <c r="P521" s="1"/>
  <c r="H125"/>
  <c r="C81"/>
  <c r="P81" s="1"/>
  <c r="C90"/>
  <c r="P90" s="1"/>
  <c r="D565"/>
  <c r="H565"/>
  <c r="H590"/>
  <c r="J590" s="1"/>
  <c r="C591" s="1"/>
  <c r="P591" s="1"/>
  <c r="C216"/>
  <c r="H378" s="1"/>
  <c r="N378" s="1"/>
  <c r="C370"/>
  <c r="P370" s="1"/>
  <c r="C573"/>
  <c r="P573" s="1"/>
  <c r="D547"/>
  <c r="J547" s="1"/>
  <c r="C548" s="1"/>
  <c r="P548" s="1"/>
  <c r="C248"/>
  <c r="N68" l="1"/>
  <c r="C69" s="1"/>
  <c r="P69" s="1"/>
  <c r="N385"/>
  <c r="C313"/>
  <c r="P313" s="1"/>
  <c r="P248"/>
  <c r="N250"/>
  <c r="N251" s="1"/>
  <c r="C252" s="1"/>
  <c r="P252" s="1"/>
  <c r="P57"/>
  <c r="H379"/>
  <c r="N379" s="1"/>
  <c r="P216"/>
  <c r="D497"/>
  <c r="J497" s="1"/>
  <c r="C498" s="1"/>
  <c r="P498" s="1"/>
  <c r="P237"/>
  <c r="P179"/>
  <c r="P309"/>
  <c r="C65"/>
  <c r="P65" s="1"/>
  <c r="C31"/>
  <c r="H382" s="1"/>
  <c r="N382" s="1"/>
  <c r="P131"/>
  <c r="P366"/>
  <c r="P600" s="1"/>
  <c r="P156"/>
  <c r="P362"/>
  <c r="P61"/>
  <c r="N76"/>
  <c r="C77" s="1"/>
  <c r="P77" s="1"/>
  <c r="C376"/>
  <c r="P376" s="1"/>
  <c r="P414"/>
  <c r="N416"/>
  <c r="N417" s="1"/>
  <c r="C430"/>
  <c r="P430" s="1"/>
  <c r="P86"/>
  <c r="D125"/>
  <c r="J125" s="1"/>
  <c r="C126" s="1"/>
  <c r="P126" s="1"/>
  <c r="J565"/>
  <c r="C108"/>
  <c r="N34" s="1"/>
  <c r="C35" s="1"/>
  <c r="N37" s="1"/>
  <c r="N38" s="1"/>
  <c r="C39" s="1"/>
  <c r="P35" l="1"/>
  <c r="P335"/>
  <c r="N449"/>
  <c r="P152"/>
  <c r="P31"/>
  <c r="P166"/>
  <c r="C451"/>
  <c r="P451" s="1"/>
  <c r="P108"/>
  <c r="C418"/>
  <c r="P418" s="1"/>
  <c r="P44"/>
  <c r="C566"/>
  <c r="P566" s="1"/>
  <c r="C73" l="1"/>
  <c r="P73" s="1"/>
  <c r="P242"/>
  <c r="P346" l="1"/>
  <c r="C280"/>
  <c r="P39" l="1"/>
  <c r="N191"/>
  <c r="N192" s="1"/>
  <c r="C193" s="1"/>
  <c r="P193" s="1"/>
  <c r="P189"/>
  <c r="P280"/>
  <c r="P486" l="1"/>
  <c r="N380"/>
  <c r="C388" s="1"/>
  <c r="P388" s="1"/>
  <c r="P601" s="1"/>
  <c r="P20" l="1"/>
  <c r="C25"/>
  <c r="H25" l="1"/>
  <c r="C27" s="1"/>
  <c r="P27" l="1"/>
  <c r="P599" s="1"/>
  <c r="P602" s="1"/>
</calcChain>
</file>

<file path=xl/sharedStrings.xml><?xml version="1.0" encoding="utf-8"?>
<sst xmlns="http://schemas.openxmlformats.org/spreadsheetml/2006/main" count="3663" uniqueCount="400">
  <si>
    <t>NAME OF WORK:-</t>
  </si>
  <si>
    <t>S#</t>
  </si>
  <si>
    <t>DESCRIPTION</t>
  </si>
  <si>
    <t>QUANTITY</t>
  </si>
  <si>
    <t>RATE</t>
  </si>
  <si>
    <t>UNIT</t>
  </si>
  <si>
    <t>AMOUNT</t>
  </si>
  <si>
    <t>Dismantling cement concrete plain 1:2:4 (S.I.NO:19(c)/P-10)</t>
  </si>
  <si>
    <t>x</t>
  </si>
  <si>
    <t>.=</t>
  </si>
  <si>
    <t>Total</t>
  </si>
  <si>
    <t>Cft</t>
  </si>
  <si>
    <t>@</t>
  </si>
  <si>
    <t>%  Cft</t>
  </si>
  <si>
    <t>Rs:</t>
  </si>
  <si>
    <t>Scraping Distemper or oil bound Distemper.</t>
  </si>
  <si>
    <t>(</t>
  </si>
  <si>
    <t>.+</t>
  </si>
  <si>
    <t>)</t>
  </si>
  <si>
    <t>=</t>
  </si>
  <si>
    <t>Clerk Office</t>
  </si>
  <si>
    <t>Veranda</t>
  </si>
  <si>
    <t>F.Floor C/R</t>
  </si>
  <si>
    <t>S/Hall</t>
  </si>
  <si>
    <t>Deduction</t>
  </si>
  <si>
    <t>Window</t>
  </si>
  <si>
    <t>Lav Door</t>
  </si>
  <si>
    <t>Veranda Opening</t>
  </si>
  <si>
    <t>Net Quantity:-</t>
  </si>
  <si>
    <t>(-)</t>
  </si>
  <si>
    <t>sft</t>
  </si>
  <si>
    <t>Allowed 50%</t>
  </si>
  <si>
    <t>Sft</t>
  </si>
  <si>
    <t>%  Sft</t>
  </si>
  <si>
    <t>Scraping White Wash or Colour Wash.</t>
  </si>
  <si>
    <t>C/R Ceilling</t>
  </si>
  <si>
    <t>Beam</t>
  </si>
  <si>
    <t>H M Office</t>
  </si>
  <si>
    <t>Office Ver</t>
  </si>
  <si>
    <t>C/R Veranda</t>
  </si>
  <si>
    <t>Chhaja</t>
  </si>
  <si>
    <t>Stair Opening</t>
  </si>
  <si>
    <t>CC Plain i/c placing compting finishing and curing ratio 1:2:4</t>
  </si>
  <si>
    <t>5</t>
  </si>
  <si>
    <t>Filling watering and remainng earth under floor with new earth (Excavated from out side) lead upto one chain and lift upto 5 ft</t>
  </si>
  <si>
    <t>% 0Cft</t>
  </si>
  <si>
    <t xml:space="preserve">Cement concrete brick or stone ballast 1-½" to 2" gauge. 1:5:10 (S.I.# 04/P-17)        
</t>
  </si>
  <si>
    <t>7</t>
  </si>
  <si>
    <t xml:space="preserve">Reinforced Cement Concrete work including all labour and material except the cost of steel reinforcement and its labour for bending and binding which will be paid separately. This rate also includes all kinds of forms moulds: lifting shuttering curing rendering and finishing the exposed surface (a) R.C.work in roof slab, beams, columns, rafts,lintels and other structural members laid in situ or precast laid in position complete in all respect.Ratio 1:2:4. (S.I.# 6-a/P-18)         
</t>
  </si>
  <si>
    <t>P.Cft</t>
  </si>
  <si>
    <t>8</t>
  </si>
  <si>
    <t>Fabrication of mild steel reinforcement for cement concrete including cutting, bending, laying in position making joints and fastenings including cost of binding wire (also removal of rust from bars.) (S.I.# 7/P-20)</t>
  </si>
  <si>
    <t>Tor Bar.</t>
  </si>
  <si>
    <t>Cwt</t>
  </si>
  <si>
    <t>P.Cwt</t>
  </si>
  <si>
    <t>P.Sft</t>
  </si>
  <si>
    <t>Two Coat of bitumen laid hot using 34 lbs for % Sft Over Roof and blinded with sand at one Cft Per %Sft</t>
  </si>
  <si>
    <t>%Sft</t>
  </si>
  <si>
    <t>Providing &amp; Lying floor of Verona marble tiles of size 48”x12”x3/4”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profile.(R.A)</t>
  </si>
  <si>
    <t>C/Wall</t>
  </si>
  <si>
    <t>RS:</t>
  </si>
  <si>
    <t>Cement Pointing struck joints on wall Ratio 1:2</t>
  </si>
  <si>
    <t>% Sft</t>
  </si>
  <si>
    <t xml:space="preserve"> Distemper   02 coats. (S.I.# 24/P-59)</t>
  </si>
  <si>
    <t>Primary coats of chalk under distemper.(S.No.23 /P.53)</t>
  </si>
  <si>
    <t xml:space="preserve"> Distemper   03 coats. </t>
  </si>
  <si>
    <t xml:space="preserve">Colour Wash 02 coats. </t>
  </si>
  <si>
    <t xml:space="preserve">Painting OLD surfaces, painting of Door &amp; Window any type i/c edge. </t>
  </si>
  <si>
    <t>C/R Door</t>
  </si>
  <si>
    <t>Painting old  surfaces Gurad Bars , Gates, Iron Bars, gratings, railings, including standard baraces etc and similar open works ( 2 coat) S.I No. 4P69)</t>
  </si>
  <si>
    <t xml:space="preserve">O/S </t>
  </si>
  <si>
    <t>Dismentling R.CC reinforcement saparating reinforcement</t>
  </si>
  <si>
    <t xml:space="preserve">C/R </t>
  </si>
  <si>
    <t>Hall</t>
  </si>
  <si>
    <t>Office</t>
  </si>
  <si>
    <t>Lav</t>
  </si>
  <si>
    <t>Ver</t>
  </si>
  <si>
    <t>Dismentling brick work in lime cement mortar</t>
  </si>
  <si>
    <t>% Cft</t>
  </si>
  <si>
    <t>Excavation in foundation of building, bridges &amp; other structures I/c  degbelling, dressing, refilling around structure with excavated earth watering &amp; ramming lead up to 5 feet. (b) In ordinary soil.  (S.INo:18(b)/P-4)</t>
  </si>
  <si>
    <t>Pacca brick work in foundation and plinth in cement sand mortar 1:6</t>
  </si>
  <si>
    <t xml:space="preserve">Applying floating coat of Hi Bond (Universal) as bond coat as an adhesive link between old &amp; fresh concrete or plaster as directed by engineer incharge </t>
  </si>
  <si>
    <t xml:space="preserve">Pacca brick work in other than building in cement sand mortar 1:6 </t>
  </si>
  <si>
    <t>%Cft</t>
  </si>
  <si>
    <t>Glazed tiles dedo 1/4'' thicks laid in pigment over 1:2 cement sand mortar 3/4'' thick i/c finishing (S.No.38 / P.45)</t>
  </si>
  <si>
    <t>Laying floor of approved colored galazed tiles 1/4'' thick laid in white cement 1:2 over 3/4'' thick cement mortar 1:2 (S.No.25 / P.43)</t>
  </si>
  <si>
    <t xml:space="preserve">First class deodar wood wrought, joinery in doors and windows joinery in fixed in position i/c chowkats hold fasts 3/4'' </t>
  </si>
  <si>
    <t>RCC spout i/c fixing in position  2 1/2''x6''x5'' (S.No. 38/P.44)</t>
  </si>
  <si>
    <t>P.No</t>
  </si>
  <si>
    <t>Add: Extra labour rate for making cement plaster patta/bend around or opening a around the edges or roof slab Engineer Incharge.</t>
  </si>
  <si>
    <t>Rft</t>
  </si>
  <si>
    <t>P.Rft</t>
  </si>
  <si>
    <t xml:space="preserve">Extra labour rate for making grooves of 1''x1/4 or 3/4'' x 1/2'' plastered surface with true edges both vertically and hoizontly with uniform depth and with groove base smoothly finished etc complete as per direction of Engineer Incharge  </t>
  </si>
  <si>
    <t xml:space="preserve">Painting New surfaces, painting of Door &amp; Window any type i/c edge. </t>
  </si>
  <si>
    <t>Gate Piller</t>
  </si>
  <si>
    <t>Tower</t>
  </si>
  <si>
    <t xml:space="preserve">Pacca brick work in ground floor in cement sand mortar 1:6 </t>
  </si>
  <si>
    <t>Making &amp; Fixing grated door with 1/16'' thick sheeting i/c angle iron frame 2''x2'' 3/8'' square bars 4'' center to center with locking arrangement.</t>
  </si>
  <si>
    <t>Main Gate</t>
  </si>
  <si>
    <t>Preparing New surface and painting guard bars gates of iron bars i/c standards braces etc and similar open work</t>
  </si>
  <si>
    <t>Over Roof</t>
  </si>
  <si>
    <t>Making Notice board made with cement (S.I No. 1 P.94)</t>
  </si>
  <si>
    <t>C/R</t>
  </si>
  <si>
    <t>Dismantling glazed or encaustic tiles etc.</t>
  </si>
  <si>
    <t>Qty Same as Item No.01x0.33</t>
  </si>
  <si>
    <t>/112</t>
  </si>
  <si>
    <t>P/L Coloured cement tiles (Pattern 8''x8''x3/4'') of approved shade and pattern laid flat in 1:2 grey cement mortar over a bed of 3/4'' thick grey cement mortar 1;2</t>
  </si>
  <si>
    <t>Preparing the surface and painting with weather coat of approved to old weather coat surface (S.I No 39/P-56) (2Coat)</t>
  </si>
  <si>
    <t>C/R Window</t>
  </si>
  <si>
    <t>Door</t>
  </si>
  <si>
    <t>Courtyard</t>
  </si>
  <si>
    <t>Providing and laying 1'' thick topping cement concret (1:2:4) i/c surface finishing and dividing into panels (S.No.16 d/P.41)</t>
  </si>
  <si>
    <t xml:space="preserve">White wash One  coats. </t>
  </si>
  <si>
    <t>Preparing the surface and painting with weather coat i/c rubbing the surface with rubbing bricks / sand paper filling the viod with chalk/plaster of paris painting with weather coat of approved make new surface.</t>
  </si>
  <si>
    <t>No</t>
  </si>
  <si>
    <t>Difference of S/R Cement.</t>
  </si>
  <si>
    <t>P.Bag</t>
  </si>
  <si>
    <t>3'' Thick</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</si>
  <si>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61/P47)</t>
  </si>
  <si>
    <t>Pavalion Building</t>
  </si>
  <si>
    <t>Long wall Footings</t>
  </si>
  <si>
    <t>Random rubble masonary (uncoursed) (a) dry masonary (S.No: 1-a P-27)</t>
  </si>
  <si>
    <t xml:space="preserve">Dry rammed bricks or stone ballast 1- 1/2 to 2'' guage </t>
  </si>
  <si>
    <t>Bitumen coating to plastered or cement concrete surface (S.No. 9 P 71)</t>
  </si>
  <si>
    <t>Provinding and lying single per layer polythene sheet 0.13 mm thick for water proffing as per specification and insttruction of Engineer Incharge</t>
  </si>
  <si>
    <t>Staircase</t>
  </si>
  <si>
    <t>White wash three coats. (S.No. 26a/P.53)</t>
  </si>
  <si>
    <t>P/F G.I fram chowkats size 7''x2'' or 4''x3'' for doors  and window using 20 gauge G.I Sheet i/c welded hinger and fixing at site with necessary hold fasts i/c all carriage tools and plants used etc.</t>
  </si>
  <si>
    <t>CC 1:4:8</t>
  </si>
  <si>
    <t>CC 1:5:10</t>
  </si>
  <si>
    <t>CC Plain 1:2:4</t>
  </si>
  <si>
    <t>CC Plain 1:3:6</t>
  </si>
  <si>
    <t>Pacca B.W in Foundation</t>
  </si>
  <si>
    <t>CC toping 1:2:4 3'' Thick</t>
  </si>
  <si>
    <t>CC toping 2'' Thick</t>
  </si>
  <si>
    <t>CC toping 1-1/2'' Thick</t>
  </si>
  <si>
    <t>C/R Roof</t>
  </si>
  <si>
    <t>Veranda Lintel</t>
  </si>
  <si>
    <t xml:space="preserve">Dismantling cement concrete plain 1:3:6 </t>
  </si>
  <si>
    <t xml:space="preserve">Lav </t>
  </si>
  <si>
    <t>Piller</t>
  </si>
  <si>
    <t>Suppplying Girder at the site of work (SOM Item 140/P.72)</t>
  </si>
  <si>
    <t>cwt</t>
  </si>
  <si>
    <t>Suppplying T-Iron  at the site of work (SOM Item 141/P.72)</t>
  </si>
  <si>
    <t>Erection of rolled Steel beam (S.No.6/P.90)</t>
  </si>
  <si>
    <t>2nd class tiles roofing consisting of 4'' earth and 1'' mud plaster with gobri leeping over 1/2'' thick cement plaster 1:6 with 34 lbs of hot bitumen coating snad blinded provided over 2 layer of tiles 12''x6''x2'' laid in 1:6 cement mortor i/c 1:2 cement pointing under nearth of tiles complete i/c curing etc (S.No.2/P.32)</t>
  </si>
  <si>
    <t xml:space="preserve">Lime Neru Plaster 1:2 with fine finish of neru plaster mixed with 10% of cement </t>
  </si>
  <si>
    <t>Khuras on roof 2'x2'x6'' (S.No.18/P.35)</t>
  </si>
  <si>
    <t>Bottom, Khuras of brick masonary in cement mortor (1:6) 4'x2xx4 1/2 over 3'' cc 1:1:8</t>
  </si>
  <si>
    <t>Providing and fixing iron / steel grill of 1/4"x3/4" size iron  of approved etc fixed in position i/c holds fasts to be less than 3.lbs/ Square foot finished grill. (S.I.No. 26/P.92)</t>
  </si>
  <si>
    <t>Providing and laying Hala or pattern tiles glazed 6"x6"x1/2" on floor or wall facing in required pattern of Stile specification jointed in white cement and pigment over a base of 1:2 gray cement mortar 3/4" thick including washing and filling of joints with slurry of white cement and pigment in desired shape with finishing, cleaning and cost of waxpolish etc. S.No. 62/P47)</t>
  </si>
  <si>
    <t>3</t>
  </si>
  <si>
    <t>4</t>
  </si>
  <si>
    <t>N.S.I</t>
  </si>
  <si>
    <t xml:space="preserve">S/R Cement </t>
  </si>
  <si>
    <t>S.Item</t>
  </si>
  <si>
    <t>Ver dedo</t>
  </si>
  <si>
    <t>1-1/2'' Thick</t>
  </si>
  <si>
    <t>RCC 1:2:4 A</t>
  </si>
  <si>
    <t>Dismentling 2nd class roofing tiles</t>
  </si>
  <si>
    <t xml:space="preserve">Dismentling Block Massonary work Ratio 1:3:6 </t>
  </si>
  <si>
    <t>Gate Site C/Wall</t>
  </si>
  <si>
    <t>Dismentling rolled steel beam iron rails etc</t>
  </si>
  <si>
    <t>C/R G</t>
  </si>
  <si>
    <t>CR T</t>
  </si>
  <si>
    <t>Veranda T</t>
  </si>
  <si>
    <t xml:space="preserve">Veranda </t>
  </si>
  <si>
    <t>Lav floor</t>
  </si>
  <si>
    <t>Lav Over roof</t>
  </si>
  <si>
    <t>C/R roof</t>
  </si>
  <si>
    <t>Removing cement or lime plaster. (S.I.NO:53/P-13)</t>
  </si>
  <si>
    <t>Tota</t>
  </si>
  <si>
    <t>Supplying and Filling Sand under floor and pluging in to wall.</t>
  </si>
  <si>
    <t>Veranda Girder</t>
  </si>
  <si>
    <t>Ver Piller</t>
  </si>
  <si>
    <t>Cement plaster 3/4" thick, ratio 1:4 upto 20' height.(S.I.#   /P-52)</t>
  </si>
  <si>
    <t>Total B</t>
  </si>
  <si>
    <t>Extra labour for lifting of steel above first floor for every additional floor (S.I.No.29P/18)</t>
  </si>
  <si>
    <t>total Qty  of R C C Item No. (4 C)</t>
  </si>
  <si>
    <t>Filling watering and remainng earth in floor with surplus earth from foundation lead upto one chain and lift upto 5 ft</t>
  </si>
  <si>
    <t xml:space="preserve">C/R Bed </t>
  </si>
  <si>
    <t>V/W</t>
  </si>
  <si>
    <t>Ver V/W</t>
  </si>
  <si>
    <t xml:space="preserve">Door </t>
  </si>
  <si>
    <t>Pacca brick work in ground floor in cement sand mortor ratio 1:6. (S.No: 5 e /P.20)</t>
  </si>
  <si>
    <t xml:space="preserve">First Floor </t>
  </si>
  <si>
    <t>Tower H/W</t>
  </si>
  <si>
    <t>Ventilator</t>
  </si>
  <si>
    <t>Plinth O/S</t>
  </si>
  <si>
    <t>Providing and fixing iron / steel grill using solid square bars of size 3/4"x1/2"  placed at 4" c/c and  frame of flat iron patti 3/4"x3/4" including circle shape at  1-0 apart equivalent fitted with screws or pins including painting 3 coats.</t>
  </si>
  <si>
    <t>Tower Grill</t>
  </si>
  <si>
    <t>Providing and fixing iron / steel grill using solid square bars of size 3/4"x1/2"  placed at 4" c/c and  frame of flat iron patti 1-1/2"x1-1/2" including circle shape at  1-0 apart equivalent fitted with screws or pins including painting 3 coats.</t>
  </si>
  <si>
    <t>Ver OpeningGrill</t>
  </si>
  <si>
    <t>Lintel</t>
  </si>
  <si>
    <t xml:space="preserve">White washing  02 coats. </t>
  </si>
  <si>
    <t>CC Plain i/c placing compting finishing and curing ratio 1:3:6</t>
  </si>
  <si>
    <t>Providing and fixing 3/8'' thick marble tiles of approved quality and colour and shade size 8"x4" /6''/4" in dado skirting and facing removal / tucking of existing plaster surface etc. over 1/2'' thick base of cement mortar 1:3 setting of tiles in sulry of white cement over mortar base i/c filling the joint and washing the tiles with white cement slury currint finishing cleaning and (1) for new work (S.No.68/P.48)</t>
  </si>
  <si>
    <t>Providing and fixing cement paving block flooring having size  197x97x60(mm) of city quddra / coble with pigment having strenth b/w 5000 psi to 8500 psi i/c filling the joints with hill sand and laying in specified manner / pattern and design etc (S.I.No. 72-P/48)</t>
  </si>
  <si>
    <t xml:space="preserve">C/R Ceilling </t>
  </si>
  <si>
    <t>VerCeilling</t>
  </si>
  <si>
    <t xml:space="preserve">C/R Door </t>
  </si>
  <si>
    <t>Ver T-Iron</t>
  </si>
  <si>
    <t>WW</t>
  </si>
  <si>
    <r>
      <t xml:space="preserve">Providing &amp; Lying floor of Verona marble tiles of size 12”x12”x3/4” fine dressed on the surface without winding set in white cement laid over ¾”  thick bed of 1:2 grey cement mortar setting the tiles  with grey cement slurry, jointing and washing the tiles with slurry of white cement  and pigment to match the colour of tiles, including curing, grinding, rubbing and chemical polishing etc complete  i.c cutting tiles to proper profile. </t>
    </r>
    <r>
      <rPr>
        <b/>
        <i/>
        <sz val="10"/>
        <color rgb="FFFF0000"/>
        <rFont val="Palatino Linotype"/>
        <family val="1"/>
      </rPr>
      <t>(R.A)</t>
    </r>
  </si>
  <si>
    <t>Lav Slab</t>
  </si>
  <si>
    <t>Path</t>
  </si>
  <si>
    <r>
      <t xml:space="preserve">Supplying and Fixing calligraphic (6x6)x1/4'' size in required color and design of tile specification base of 1:2 grey cement mortor 3/4'' above and i/c washing and filling of joints with solem white cement and pigment desired shape with finishing cleaning and cost of wax polish etc complete </t>
    </r>
    <r>
      <rPr>
        <b/>
        <i/>
        <sz val="10"/>
        <color rgb="FFFF0000"/>
        <rFont val="Palatino Linotype"/>
        <family val="1"/>
      </rPr>
      <t>(R.A)</t>
    </r>
  </si>
  <si>
    <t>C/R Lintel</t>
  </si>
  <si>
    <t>C/R H/W</t>
  </si>
  <si>
    <t>C/R V/W</t>
  </si>
  <si>
    <t>Office Wall</t>
  </si>
  <si>
    <t>C/R Girder</t>
  </si>
  <si>
    <t>Office Girder</t>
  </si>
  <si>
    <t>C/R T-Iron</t>
  </si>
  <si>
    <t>Office T-Iron</t>
  </si>
  <si>
    <t>Qty Same as ItemNo. (16+17)</t>
  </si>
  <si>
    <t>C/R I/S</t>
  </si>
  <si>
    <t xml:space="preserve">C/R Dado </t>
  </si>
  <si>
    <t>Main Buiding</t>
  </si>
  <si>
    <t>Same as Item No. (30)</t>
  </si>
  <si>
    <t>F-2</t>
  </si>
  <si>
    <t>F-3</t>
  </si>
  <si>
    <t>C/R Steps</t>
  </si>
  <si>
    <t xml:space="preserve">Cement concrete brick or stone ballast 1-½" to 2" gauge. 1:4:8 (S.I.# 04/P-17)        
</t>
  </si>
  <si>
    <t xml:space="preserve">Ver Bed </t>
  </si>
  <si>
    <t>C/R L/W</t>
  </si>
  <si>
    <t>C/R S/W</t>
  </si>
  <si>
    <t>Ver S/W</t>
  </si>
  <si>
    <t>Over Roof Col</t>
  </si>
  <si>
    <t xml:space="preserve">Erection and removal of centering for RCC or plain cement concrete works of deodar wood </t>
  </si>
  <si>
    <t>Ver Col</t>
  </si>
  <si>
    <t>Steps</t>
  </si>
  <si>
    <t>PP WallO/S</t>
  </si>
  <si>
    <t>VerandaOpening</t>
  </si>
  <si>
    <r>
      <t xml:space="preserve">P/L Procelene tiles glazed and polished 16"x16" x 5/16" on floor or wall facing in required colour and pattern in white cement and pigment over a base of 1:2 grey cement mortar 3/4" thick including washing  and filling of joints  with slutty of white cement and pigment in desired shape with finishing, cleaning and coat of wax polish etc. complete i/c cutting tiles to proper profile </t>
    </r>
    <r>
      <rPr>
        <b/>
        <i/>
        <sz val="10"/>
        <color rgb="FFFF0000"/>
        <rFont val="Palatino Linotype"/>
        <family val="1"/>
      </rPr>
      <t>(R.A)</t>
    </r>
  </si>
  <si>
    <t>2/3 Qty same as Item No. 1</t>
  </si>
  <si>
    <t xml:space="preserve">Ver </t>
  </si>
  <si>
    <t>F/S Ver</t>
  </si>
  <si>
    <t>Damp Proof Course Dampo 3/4'' thick S.I No. 69 (b) P/106</t>
  </si>
  <si>
    <t>F/S Vr Opening</t>
  </si>
  <si>
    <t>S/W Vr Opening</t>
  </si>
  <si>
    <t>D.Piece</t>
  </si>
  <si>
    <t>(A) 2'' Thick</t>
  </si>
  <si>
    <t>(B) 1-1/2'' Thick</t>
  </si>
  <si>
    <t>F-1</t>
  </si>
  <si>
    <t>C/R L/W Under Wall</t>
  </si>
  <si>
    <t>C/R S/W Under Wall</t>
  </si>
  <si>
    <t>Vr+Star S/W</t>
  </si>
  <si>
    <t>G.Floor</t>
  </si>
  <si>
    <t>Col</t>
  </si>
  <si>
    <t>S/W</t>
  </si>
  <si>
    <t>Ver D/W</t>
  </si>
  <si>
    <t>D.W Lint</t>
  </si>
  <si>
    <t xml:space="preserve">Pacca brick work in First floor in cement sand mortar 1:6 </t>
  </si>
  <si>
    <t>Qty Same as Item No .12</t>
  </si>
  <si>
    <t xml:space="preserve">Pointing </t>
  </si>
  <si>
    <t>Cement plaster 1/2" thick, ratio 1:6 upto 12' height.(S.I.# 13/P-52)</t>
  </si>
  <si>
    <t>Cement plaster 3/8" thick, ratio 1:4 upto 12' height.(S.I.# 13/P-52)</t>
  </si>
  <si>
    <t>C/R O/S</t>
  </si>
  <si>
    <t xml:space="preserve">Add: Extra labour rate for above 12' Highet </t>
  </si>
  <si>
    <t>Qty Same as ItemNo. (16-C)</t>
  </si>
  <si>
    <t>Qty Same as ItemNo. (17)</t>
  </si>
  <si>
    <t>=S/W</t>
  </si>
  <si>
    <t>Pointing Panel S/W</t>
  </si>
  <si>
    <t>Pointing Panel F/F</t>
  </si>
  <si>
    <t>Pointing Panel =</t>
  </si>
  <si>
    <t>F/S Vr Opening G/F</t>
  </si>
  <si>
    <t>Qty Same as ItemNo. (31)</t>
  </si>
  <si>
    <t>Lav Roof</t>
  </si>
  <si>
    <t>Lav L/w</t>
  </si>
  <si>
    <t>OHTWalls</t>
  </si>
  <si>
    <t xml:space="preserve">Lav Door </t>
  </si>
  <si>
    <t>Vent</t>
  </si>
  <si>
    <t>Lav L/W</t>
  </si>
  <si>
    <t>total Qty  of R C C</t>
  </si>
  <si>
    <t>Lint</t>
  </si>
  <si>
    <t>Lav Vent</t>
  </si>
  <si>
    <t>Lav Bed</t>
  </si>
  <si>
    <t>lav</t>
  </si>
  <si>
    <t xml:space="preserve">F/S </t>
  </si>
  <si>
    <t>Lav B/S</t>
  </si>
  <si>
    <t>Sides</t>
  </si>
  <si>
    <t>Same as Item No. (20)</t>
  </si>
  <si>
    <t>Same as Item No. (14)</t>
  </si>
  <si>
    <t>Qty Same as Item No.(16)x2</t>
  </si>
  <si>
    <t xml:space="preserve">Total </t>
  </si>
  <si>
    <t>C/W</t>
  </si>
  <si>
    <t>C/Wall Panal</t>
  </si>
  <si>
    <t xml:space="preserve">C/Wall </t>
  </si>
  <si>
    <t>Supplying and fixing broken glasses on courtyard walls.</t>
  </si>
  <si>
    <t>Qty Same as Item No (11)</t>
  </si>
  <si>
    <t>Lav I/S</t>
  </si>
  <si>
    <t>OHT O/S</t>
  </si>
  <si>
    <t>Gen Lav</t>
  </si>
  <si>
    <t>OHT Slab</t>
  </si>
  <si>
    <t>Qty Same as Item No (1)</t>
  </si>
  <si>
    <t>Qty Same as Item No (6)</t>
  </si>
  <si>
    <t>OHT I/S</t>
  </si>
  <si>
    <t xml:space="preserve">OHT Base </t>
  </si>
  <si>
    <t>C/Wall Raising</t>
  </si>
  <si>
    <t>Preparing the surface and painting with weather coat i/c rubbing the surface with rubbing bricks / sand paper filling the viod with chalk/plaster of paris painting with weather coat of approved make new surface. (Old Surface 2 Coat)</t>
  </si>
  <si>
    <t>Gen Lav B/S</t>
  </si>
  <si>
    <t>Gen Lav Door</t>
  </si>
  <si>
    <t>Qty Same as Item No. 1</t>
  </si>
  <si>
    <t>Water Room</t>
  </si>
  <si>
    <t xml:space="preserve">Gen Lav </t>
  </si>
  <si>
    <t xml:space="preserve">Gen Lav Celling </t>
  </si>
  <si>
    <t>Water Room Door</t>
  </si>
  <si>
    <t>Allowed 70%</t>
  </si>
  <si>
    <t>Repair &amp; Maintainance of Non functional Washrooms &amp; Boundary Wall in Existing Primary Schools Taluka Sehwan @ GGPS Bachal Channa .(Lav Block)</t>
  </si>
  <si>
    <t>Plinth</t>
  </si>
  <si>
    <t>Qty Same as Item No (2)</t>
  </si>
  <si>
    <t>Gen LavO/S</t>
  </si>
  <si>
    <t>Qty Same as Item No.(11)x2</t>
  </si>
  <si>
    <t>C/Wall Plinth</t>
  </si>
  <si>
    <t>Gate Footing</t>
  </si>
  <si>
    <t>Pedestal</t>
  </si>
  <si>
    <t>Col.</t>
  </si>
  <si>
    <t>Qty same as Item No, 2</t>
  </si>
  <si>
    <t>Qty Same as Item No (9)</t>
  </si>
  <si>
    <t>C/WallI/S</t>
  </si>
  <si>
    <t>C/Wall O/S</t>
  </si>
  <si>
    <t>Repair &amp; Maintainance of Non functional Washrooms &amp; Boundary Wall in Existing Primary Schools Taluka Sehwan @ GGPS Bachal Channa (Boundary Wall)</t>
  </si>
  <si>
    <t xml:space="preserve">WATER SUPPLY &amp; SANITARY FITTING </t>
  </si>
  <si>
    <t>Item No.</t>
  </si>
  <si>
    <t>Quantity</t>
  </si>
  <si>
    <t xml:space="preserve">Description of Item </t>
  </si>
  <si>
    <t xml:space="preserve">Rate </t>
  </si>
  <si>
    <t>Unit</t>
  </si>
  <si>
    <t>Amount</t>
  </si>
  <si>
    <t>P/F squitting type white glazed W.C pan with front flush in let and complete with i/c cost of flushing sistern with internal fitting with flush pipe with bend and making etc complete (S.I.No.1 (b)P/2)</t>
  </si>
  <si>
    <t>P/F 24''x18'' lavatory Bason in white galazed earthn with i/c the cost of W.I. or C.I contelver brackets 6''  bolt n to wall painted white in 2 coat after P.coat of red paint a pair of 1/2'' dia chrom plated piller traps 1/6" rubber superior quality etc. completed (S.I No-10 P/2)</t>
  </si>
  <si>
    <t>Add. Extra labour for P/fitting of earthen ware pedestal white or coloured glazed superior quality (S.I No-9 P/3)</t>
  </si>
  <si>
    <t>P/F 6"x3" or 6"x2" C.I floor trap of the approved self cleanbing &amp; design i/c C.I acrewed down grating with or without making required No of holes in walls plinth &amp; floorfor pipe connection &amp; making secro in C.C (S.I No-2 P/5)</t>
  </si>
  <si>
    <t>P/F in position nylon connection complete with 1/2" dia bross bib cock with pair of bross nuts &amp; bolts lining jointsto nylon connection (S.I No-26 P/6)</t>
  </si>
  <si>
    <t>P/F 15''x12 beveled edge mirror of belgium glass complete with thick hard board and C.P screw fixed to wooden plant standard</t>
  </si>
  <si>
    <t>Supplying &amp; fixing soap tray of made plastic of superior quality and design with fine finishing with C.P serews etc complet.</t>
  </si>
  <si>
    <t>P/F 4" dia C.I soil vent pipe i/c cutting fitting &amp; extra paint match colour of the building (S.I.No-1 P/8)</t>
  </si>
  <si>
    <t>P/F 4"x4" dia C.I branch of the required degree with accessaries doors rubber washer 3/4" thick bolts &amp; nuts &amp; extra painting to match colour of the building (S.I No-4 P/8)</t>
  </si>
  <si>
    <t>P/F 4"x4" x4"dia C.I branch of the required degree with accessaries doors rubber washer 3/4" thick bolts &amp; nuts &amp; extra painting to match colour of the building (S.I No-5 P/8)</t>
  </si>
  <si>
    <t>P/F 4'' dia C.I Teminal guard i/c extra painting to match of the colour of the building (S.I.No.11P/-10)</t>
  </si>
  <si>
    <t xml:space="preserve">Provding G.I pipe special &amp; clamps etc i/c fixing cutting and fitting completed and i/c the cost of breaking rough wall and roof making good etc painting two coats after cleaning the pipe etc white zink points with pigment to match the colour of building </t>
  </si>
  <si>
    <t xml:space="preserve">1/2'' Dia </t>
  </si>
  <si>
    <t xml:space="preserve">3/4'' Dia </t>
  </si>
  <si>
    <t xml:space="preserve">1'' Dia </t>
  </si>
  <si>
    <t>Provding as best Pipe</t>
  </si>
  <si>
    <t>Add extra labour for concealed G.I pipe and fitting including making recess in the wall for the pipes and making good in cement concrete etc complete</t>
  </si>
  <si>
    <t>Provding and fixing handle valve (1/2'' dia)</t>
  </si>
  <si>
    <t>Provding and fixing handle valve (3/4'' dia)</t>
  </si>
  <si>
    <t>P/F long Bib cock of superior quality with C.P bend 1/2" dia (S.I No-15 (b) P/15</t>
  </si>
  <si>
    <t xml:space="preserve">Supplying and fixing Long Bib Cock of superior quality with C.P head 1/2" dia. </t>
  </si>
  <si>
    <t xml:space="preserve">Supplying and fixing Swan Type Piller Cock of superior quality with C.P head ½” dia. </t>
  </si>
  <si>
    <t>Each</t>
  </si>
  <si>
    <t>S/F Fiber glass tank of approved quality &amp; design &amp; wall thickness as specified i/c cost of nuts bolts &amp; fixing in platform of C.C 1:3:6 250 Gal.&amp; making compection for inlet outlet &amp; over flow pipe etc completed (S.I.No-3(a) P/18)</t>
  </si>
  <si>
    <t>Provding RCC pipe with collars class B and digning the to requried depth and fixing in position i/c cutting fitting &amp; joints with maxphat composition cement mortar 1;1 and testing with water pressure to a head of 4'' feet above the top of the highest pipe &amp; refiling excavated staff 6'' pipe class B.</t>
  </si>
  <si>
    <t>3'' Dia 12 Rft</t>
  </si>
  <si>
    <t>4'' Dia 12 Rft</t>
  </si>
  <si>
    <t>6'' Dia 12 Rft</t>
  </si>
  <si>
    <t xml:space="preserve">Construction of main hole i/c inspection of chamber &amp; required depth 3/6" wall etc. completed </t>
  </si>
  <si>
    <t>P/L U P V C pressare pipe of class B i/c cutting fitting and jointing.</t>
  </si>
  <si>
    <t>3" dia</t>
  </si>
  <si>
    <t>4" dia</t>
  </si>
  <si>
    <t>6" dia</t>
  </si>
  <si>
    <t>Providing and fixing water pumping set with seimen motor and jawed pump 1H.P 1400 PRM single Phase 220 Vikts 1"x1-1/2" suction and deliver' 40 ft head i/c base plate and also making C.C 1:3:6 plate farm of required size and fixing with nuts and bolts complete in all respect (S.No: 3)</t>
  </si>
  <si>
    <t xml:space="preserve">P/F hand Pump with all accessaries wooden shown i/c </t>
  </si>
  <si>
    <t>Filter</t>
  </si>
  <si>
    <t>G.I Pipe Boring</t>
  </si>
  <si>
    <t>Machine</t>
  </si>
  <si>
    <t>P.Pump</t>
  </si>
  <si>
    <t>S/F swan type pillar cock of superior quality with C.P head 1/2" dia (S.I No-18(b) P/16)</t>
  </si>
  <si>
    <t>Construction of main hole i/c inspection of chamber &amp; required depth 3/6" wall etc. completed (S.I.No-</t>
  </si>
  <si>
    <t>boring cutting etc.</t>
  </si>
  <si>
    <t>P/F squitting type white glazed W.C pan with front flush inlet and complete with i/c cost of flushing cistern with internal fitting and flush pipe with bend and making requiste number of holes in wall, plinth and floor for pipe connection and making good in cement concrete 1:2:4 (B)(i) W.C of not less than 19'' clear opening between flushing rims and 3 gallons flushing tank with 4'' dia C.I trap &amp; C.I thumble</t>
  </si>
  <si>
    <t>P/F water pumping set 1 HP 2800 RPM single phase 220 voltss, 1.25''x1'' 40 ft head i/c base plate &amp; also making CC 1;3:6 plateform of required size &amp; fixing with nuts &amp; bolts etc complete in all respects</t>
  </si>
  <si>
    <t>S/F Fiber glass tank of approved quality &amp; design &amp; wall thickness as specified i/c cost of nuts bolts &amp; fixing in platform of C.C 1:3:6 500 Gal.&amp; making compection for inlet outlet &amp; over flow pipe etc completed (S.I.No-3(a) P/18)</t>
  </si>
  <si>
    <t>P/F bth room accessories set(7 pieces) i/c towl rod, brush holder, soap tray &amp; shelf of approved design i/c cost of screw nut etc cmpleted master brand (S.I.No.2/P-19)</t>
  </si>
  <si>
    <t>P/F M.S Clamp of approved design to 4'' C.I pipe socket i/c the cost of cutting and making good to wall or M.S bolts and nuts 4'' into wall i/c pipe distance pieces extra painting to match the color of building</t>
  </si>
  <si>
    <t>P/F 4'' dia C.I plain bend of the required degree i/c extra painting to match of the colour of the building (S.I.No.10P/-10)</t>
  </si>
  <si>
    <t xml:space="preserve">Supplying and fixing concealed stop Cock of superior quality with c.p. </t>
  </si>
  <si>
    <t xml:space="preserve">Provding and fixing handle valve </t>
  </si>
  <si>
    <t xml:space="preserve">Providing and fixing Handle Valves (China) (ii) 3/4" dia. </t>
  </si>
  <si>
    <t xml:space="preserve">Supplying and fixing Fiber Glass Tank of approved quality &amp; design and wall thickness as specified including cost of nuts bolts and fixing in plate form of C.C. 1:3:6 and making connections for Inlet, outlet &amp; over floe pipes etc complete 350 gallons &amp; wall thickness 4 mm. </t>
  </si>
  <si>
    <t>Providing R.C.C. pipe with collar class “B” and digging the trenches to the required depth and fixing in position including cutting, fitting and jointing with maxphalt composition and cement mortar 1:1 and testing with water pressure to a head 4 ft above the top of the highest pipe a)</t>
  </si>
  <si>
    <t xml:space="preserve">Providing Asbestos Pipes with collar (Dedex or equivalent) including digging the trench to required depth and fixing in position &amp; jointing with rubber rings including testing with water to pressure head of 200 ft (b) 4” dia. </t>
  </si>
  <si>
    <t>24</t>
  </si>
  <si>
    <t>Providing &amp; fixing chrome plated brass towel rail complete with brackets fixing on wooden cleats with 1" long c.p brass screws (iii) Towel rail 24" long (b) 3/4" dia round or square (Standard Pattern) (S.I No: 1  (iii) (a) P/7)</t>
  </si>
  <si>
    <t>25</t>
  </si>
  <si>
    <t>Providing Laying UPVC pipes of Class "D" fixing in trench i/c cutting, fitting and jointing with solvent cement i/c tsting with water to a head of 122 meter or 400ft. (S.I No: 6 P/24)</t>
  </si>
  <si>
    <t>100</t>
  </si>
  <si>
    <t>1/2" dia</t>
  </si>
  <si>
    <t>50</t>
  </si>
  <si>
    <t>3/4" dia</t>
  </si>
  <si>
    <t>1" dia</t>
  </si>
  <si>
    <t>0</t>
  </si>
  <si>
    <t>1 1/4" dia</t>
  </si>
  <si>
    <t>NSI</t>
  </si>
  <si>
    <t>SI</t>
  </si>
  <si>
    <t xml:space="preserve">Add 10% on SI Item </t>
  </si>
  <si>
    <t xml:space="preserve">Repair &amp; Maintainance of Non functional Washrooms &amp; Boundary Wall in Existing Primary Schools Taluka Sehwan @ GGPS Bachal Channa </t>
  </si>
  <si>
    <t>Schedule B</t>
  </si>
</sst>
</file>

<file path=xl/styles.xml><?xml version="1.0" encoding="utf-8"?>
<styleSheet xmlns="http://schemas.openxmlformats.org/spreadsheetml/2006/main">
  <numFmts count="6">
    <numFmt numFmtId="43" formatCode="_(* #,##0.00_);_(* \(#,##0.00\);_(* &quot;-&quot;??_);_(@_)"/>
    <numFmt numFmtId="164" formatCode="_(* #,##0_);_(* \(#,##0\);_(* &quot;-&quot;??_);_(@_)"/>
    <numFmt numFmtId="165" formatCode="#,##0.000"/>
    <numFmt numFmtId="166" formatCode="0.0"/>
    <numFmt numFmtId="167" formatCode="0.000"/>
    <numFmt numFmtId="169" formatCode="_(* #,##0.000_);_(* \(#,##0.000\);_(* &quot;-&quot;??_);_(@_)"/>
  </numFmts>
  <fonts count="32">
    <font>
      <sz val="11"/>
      <color theme="1"/>
      <name val="Calibri"/>
      <family val="2"/>
      <scheme val="minor"/>
    </font>
    <font>
      <sz val="11"/>
      <color theme="1"/>
      <name val="Arial"/>
      <family val="2"/>
    </font>
    <font>
      <b/>
      <i/>
      <u/>
      <sz val="20"/>
      <name val="Palatino Linotype"/>
      <family val="1"/>
    </font>
    <font>
      <i/>
      <sz val="20"/>
      <name val="Palatino Linotype"/>
      <family val="1"/>
    </font>
    <font>
      <b/>
      <i/>
      <sz val="10"/>
      <name val="Palatino Linotype"/>
      <family val="1"/>
    </font>
    <font>
      <i/>
      <sz val="10"/>
      <name val="Palatino Linotype"/>
      <family val="1"/>
    </font>
    <font>
      <b/>
      <i/>
      <sz val="12"/>
      <name val="Palatino Linotype"/>
      <family val="1"/>
    </font>
    <font>
      <i/>
      <sz val="12"/>
      <name val="Palatino Linotype"/>
      <family val="1"/>
    </font>
    <font>
      <b/>
      <i/>
      <sz val="11"/>
      <name val="Palatino Linotype"/>
      <family val="1"/>
    </font>
    <font>
      <i/>
      <sz val="11"/>
      <name val="Palatino Linotype"/>
      <family val="1"/>
    </font>
    <font>
      <sz val="11"/>
      <color indexed="8"/>
      <name val="Arial"/>
      <family val="2"/>
    </font>
    <font>
      <b/>
      <sz val="10"/>
      <name val="Palatino Linotype"/>
      <family val="1"/>
    </font>
    <font>
      <b/>
      <i/>
      <u/>
      <sz val="10"/>
      <name val="Palatino Linotype"/>
      <family val="1"/>
    </font>
    <font>
      <sz val="10"/>
      <name val="Arial"/>
      <family val="2"/>
    </font>
    <font>
      <i/>
      <sz val="9"/>
      <name val="Palatino Linotype"/>
      <family val="1"/>
    </font>
    <font>
      <sz val="11"/>
      <name val="Calibri"/>
      <family val="2"/>
      <scheme val="minor"/>
    </font>
    <font>
      <b/>
      <i/>
      <sz val="10"/>
      <color rgb="FFFF0000"/>
      <name val="Palatino Linotype"/>
      <family val="1"/>
    </font>
    <font>
      <b/>
      <i/>
      <sz val="9.5"/>
      <name val="Palatino Linotype"/>
      <family val="1"/>
    </font>
    <font>
      <sz val="10"/>
      <name val="Arial"/>
    </font>
    <font>
      <b/>
      <u/>
      <sz val="16"/>
      <color indexed="8"/>
      <name val="Arial"/>
      <family val="2"/>
    </font>
    <font>
      <sz val="10"/>
      <color indexed="8"/>
      <name val="Arial"/>
      <family val="2"/>
    </font>
    <font>
      <b/>
      <sz val="11"/>
      <color indexed="8"/>
      <name val="Arial"/>
      <family val="2"/>
    </font>
    <font>
      <b/>
      <sz val="11"/>
      <name val="Arial"/>
      <family val="2"/>
    </font>
    <font>
      <sz val="10"/>
      <color indexed="10"/>
      <name val="Arial"/>
      <family val="2"/>
    </font>
    <font>
      <b/>
      <u/>
      <sz val="10"/>
      <name val="Arial"/>
      <family val="2"/>
    </font>
    <font>
      <sz val="11"/>
      <color theme="1"/>
      <name val="Cambria"/>
      <family val="1"/>
      <scheme val="major"/>
    </font>
    <font>
      <b/>
      <sz val="12"/>
      <color indexed="8"/>
      <name val="Arial"/>
      <family val="2"/>
    </font>
    <font>
      <b/>
      <sz val="12"/>
      <name val="Arial"/>
      <family val="2"/>
    </font>
    <font>
      <b/>
      <sz val="10"/>
      <color indexed="8"/>
      <name val="Arial"/>
      <family val="2"/>
    </font>
    <font>
      <b/>
      <sz val="10"/>
      <name val="Arial"/>
      <family val="2"/>
    </font>
    <font>
      <sz val="11"/>
      <name val="Arial"/>
      <family val="2"/>
    </font>
    <font>
      <sz val="10"/>
      <color theme="1"/>
      <name val="Algerian"/>
      <family val="5"/>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5">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top/>
      <bottom style="thin">
        <color indexed="64"/>
      </bottom>
      <diagonal/>
    </border>
  </borders>
  <cellStyleXfs count="15">
    <xf numFmtId="0" fontId="0" fillId="0" borderId="0"/>
    <xf numFmtId="0" fontId="1" fillId="0" borderId="0"/>
    <xf numFmtId="43" fontId="10" fillId="0" borderId="0" applyFont="0" applyFill="0" applyBorder="0" applyAlignment="0" applyProtection="0"/>
    <xf numFmtId="43" fontId="10" fillId="0" borderId="0" applyFont="0" applyFill="0" applyBorder="0" applyAlignment="0" applyProtection="0"/>
    <xf numFmtId="0" fontId="13" fillId="0" borderId="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0" fontId="18" fillId="0" borderId="0"/>
  </cellStyleXfs>
  <cellXfs count="575">
    <xf numFmtId="0" fontId="0" fillId="0" borderId="0" xfId="0"/>
    <xf numFmtId="0" fontId="4" fillId="0" borderId="0" xfId="1" applyNumberFormat="1" applyFont="1" applyFill="1" applyAlignment="1">
      <alignment horizontal="center" vertical="center"/>
    </xf>
    <xf numFmtId="3" fontId="4" fillId="0" borderId="0" xfId="1" applyNumberFormat="1" applyFont="1" applyFill="1" applyAlignment="1">
      <alignment vertical="center" wrapText="1"/>
    </xf>
    <xf numFmtId="3" fontId="5" fillId="0" borderId="0" xfId="1" applyNumberFormat="1" applyFont="1" applyFill="1" applyAlignment="1">
      <alignment horizontal="left" vertical="center"/>
    </xf>
    <xf numFmtId="3" fontId="5" fillId="0" borderId="0" xfId="1" applyNumberFormat="1" applyFont="1" applyFill="1" applyBorder="1" applyAlignment="1">
      <alignment horizontal="left" vertical="center"/>
    </xf>
    <xf numFmtId="2" fontId="4" fillId="0" borderId="6" xfId="1" applyNumberFormat="1" applyFont="1" applyFill="1" applyBorder="1" applyAlignment="1">
      <alignment horizontal="right" vertical="center"/>
    </xf>
    <xf numFmtId="1" fontId="4" fillId="0" borderId="0" xfId="1" applyNumberFormat="1" applyFont="1" applyFill="1" applyBorder="1" applyAlignment="1">
      <alignment horizontal="center" vertical="center"/>
    </xf>
    <xf numFmtId="43" fontId="4" fillId="0" borderId="0" xfId="1" applyNumberFormat="1" applyFont="1" applyFill="1" applyAlignment="1">
      <alignment vertical="center"/>
    </xf>
    <xf numFmtId="3" fontId="4" fillId="0" borderId="0" xfId="1" applyNumberFormat="1" applyFont="1" applyFill="1" applyAlignment="1">
      <alignment vertical="center"/>
    </xf>
    <xf numFmtId="0" fontId="4" fillId="0" borderId="0" xfId="1" applyNumberFormat="1" applyFont="1" applyFill="1" applyAlignment="1">
      <alignment horizontal="right" vertical="center"/>
    </xf>
    <xf numFmtId="2" fontId="5" fillId="0" borderId="0" xfId="1" applyNumberFormat="1" applyFont="1" applyFill="1" applyAlignment="1">
      <alignment horizontal="left" vertical="center"/>
    </xf>
    <xf numFmtId="2" fontId="5" fillId="0" borderId="0" xfId="1" applyNumberFormat="1" applyFont="1" applyFill="1" applyBorder="1" applyAlignment="1">
      <alignment horizontal="right" vertical="center"/>
    </xf>
    <xf numFmtId="2" fontId="4" fillId="0" borderId="0" xfId="1" applyNumberFormat="1" applyFont="1" applyFill="1" applyAlignment="1">
      <alignment horizontal="center" vertical="center"/>
    </xf>
    <xf numFmtId="43" fontId="5" fillId="0" borderId="0" xfId="1" applyNumberFormat="1" applyFont="1" applyFill="1" applyAlignment="1">
      <alignment vertical="center" wrapText="1"/>
    </xf>
    <xf numFmtId="2" fontId="4" fillId="0" borderId="4" xfId="1" applyNumberFormat="1" applyFont="1" applyFill="1" applyBorder="1" applyAlignment="1">
      <alignment horizontal="right" vertical="center"/>
    </xf>
    <xf numFmtId="0" fontId="4" fillId="0" borderId="0" xfId="0" applyNumberFormat="1" applyFont="1" applyFill="1" applyAlignment="1">
      <alignment horizontal="center" vertical="center"/>
    </xf>
    <xf numFmtId="3" fontId="4" fillId="0" borderId="0" xfId="0" applyNumberFormat="1" applyFont="1" applyFill="1" applyAlignment="1">
      <alignment vertical="center" wrapText="1"/>
    </xf>
    <xf numFmtId="3" fontId="5" fillId="0" borderId="0" xfId="0" applyNumberFormat="1" applyFont="1" applyFill="1" applyAlignment="1">
      <alignment horizontal="left" vertical="center"/>
    </xf>
    <xf numFmtId="2" fontId="4" fillId="0" borderId="6" xfId="0" applyNumberFormat="1" applyFont="1" applyFill="1" applyBorder="1" applyAlignment="1">
      <alignment horizontal="right" vertical="center"/>
    </xf>
    <xf numFmtId="1" fontId="4" fillId="0" borderId="0" xfId="0" applyNumberFormat="1" applyFont="1" applyFill="1" applyBorder="1" applyAlignment="1">
      <alignment horizontal="center" vertical="center"/>
    </xf>
    <xf numFmtId="43" fontId="4" fillId="0" borderId="0" xfId="0" applyNumberFormat="1" applyFont="1" applyFill="1" applyAlignment="1">
      <alignment vertical="center"/>
    </xf>
    <xf numFmtId="3" fontId="4" fillId="0" borderId="0" xfId="0" applyNumberFormat="1" applyFont="1" applyFill="1" applyAlignment="1">
      <alignment vertical="center"/>
    </xf>
    <xf numFmtId="0" fontId="4" fillId="0" borderId="0" xfId="0" applyNumberFormat="1" applyFont="1" applyFill="1" applyAlignment="1">
      <alignment horizontal="right" vertical="center"/>
    </xf>
    <xf numFmtId="2" fontId="5" fillId="0" borderId="0" xfId="0" applyNumberFormat="1" applyFont="1" applyFill="1" applyAlignment="1">
      <alignment horizontal="left" vertical="center"/>
    </xf>
    <xf numFmtId="2" fontId="4" fillId="0" borderId="0" xfId="0" applyNumberFormat="1" applyFont="1" applyFill="1" applyAlignment="1">
      <alignment horizontal="center" vertical="center"/>
    </xf>
    <xf numFmtId="2" fontId="5" fillId="0" borderId="0" xfId="0" applyNumberFormat="1" applyFont="1" applyFill="1" applyBorder="1" applyAlignment="1">
      <alignment horizontal="right" vertical="center"/>
    </xf>
    <xf numFmtId="2" fontId="4" fillId="0" borderId="4" xfId="0" applyNumberFormat="1" applyFont="1" applyFill="1" applyBorder="1" applyAlignment="1">
      <alignment horizontal="right" vertical="center"/>
    </xf>
    <xf numFmtId="43" fontId="5" fillId="0" borderId="0" xfId="0" applyNumberFormat="1" applyFont="1" applyFill="1" applyAlignment="1">
      <alignment horizontal="center" vertical="center"/>
    </xf>
    <xf numFmtId="2" fontId="5" fillId="0" borderId="0" xfId="3" applyNumberFormat="1" applyFont="1" applyFill="1" applyBorder="1" applyAlignment="1">
      <alignment horizontal="right" vertical="center"/>
    </xf>
    <xf numFmtId="3" fontId="12" fillId="0" borderId="0" xfId="0" applyNumberFormat="1" applyFont="1" applyFill="1" applyAlignment="1">
      <alignment vertical="center"/>
    </xf>
    <xf numFmtId="2" fontId="5" fillId="0" borderId="0" xfId="3" applyNumberFormat="1" applyFont="1" applyFill="1" applyAlignment="1">
      <alignment horizontal="right" vertical="center"/>
    </xf>
    <xf numFmtId="164" fontId="5" fillId="0" borderId="0" xfId="0" applyNumberFormat="1" applyFont="1" applyFill="1" applyAlignment="1">
      <alignment horizontal="center" vertical="center"/>
    </xf>
    <xf numFmtId="3" fontId="4" fillId="0" borderId="0" xfId="0" applyNumberFormat="1" applyFont="1" applyFill="1" applyAlignment="1">
      <alignment horizontal="left" vertical="center"/>
    </xf>
    <xf numFmtId="43" fontId="5" fillId="0" borderId="0" xfId="0" applyNumberFormat="1" applyFont="1" applyFill="1" applyAlignment="1">
      <alignment horizontal="right" vertical="center"/>
    </xf>
    <xf numFmtId="166" fontId="4" fillId="0" borderId="4" xfId="0" applyNumberFormat="1" applyFont="1" applyFill="1" applyBorder="1" applyAlignment="1">
      <alignment horizontal="right" vertical="center"/>
    </xf>
    <xf numFmtId="3" fontId="12" fillId="0" borderId="0" xfId="0" applyNumberFormat="1" applyFont="1" applyFill="1" applyAlignment="1">
      <alignment horizontal="left" vertical="center"/>
    </xf>
    <xf numFmtId="49" fontId="4" fillId="0" borderId="0" xfId="0" applyNumberFormat="1" applyFont="1" applyFill="1" applyAlignment="1">
      <alignment horizontal="center" vertical="center"/>
    </xf>
    <xf numFmtId="43" fontId="5" fillId="0" borderId="0" xfId="0" applyNumberFormat="1" applyFont="1" applyFill="1" applyAlignment="1">
      <alignment horizontal="justify" vertical="center" wrapText="1"/>
    </xf>
    <xf numFmtId="3" fontId="5" fillId="0" borderId="0" xfId="1" applyNumberFormat="1" applyFont="1" applyFill="1" applyAlignment="1">
      <alignment horizontal="right" vertical="center"/>
    </xf>
    <xf numFmtId="2" fontId="5" fillId="0" borderId="0" xfId="2" applyNumberFormat="1" applyFont="1" applyFill="1" applyAlignment="1">
      <alignment horizontal="right" vertical="center"/>
    </xf>
    <xf numFmtId="3" fontId="4" fillId="0" borderId="0" xfId="1" applyNumberFormat="1" applyFont="1" applyFill="1" applyAlignment="1">
      <alignment horizontal="left" vertical="center"/>
    </xf>
    <xf numFmtId="3" fontId="5" fillId="0" borderId="0" xfId="1" applyNumberFormat="1" applyFont="1" applyFill="1" applyAlignment="1">
      <alignment vertical="center"/>
    </xf>
    <xf numFmtId="3" fontId="5" fillId="0" borderId="0" xfId="1" applyNumberFormat="1" applyFont="1" applyFill="1" applyAlignment="1">
      <alignment horizontal="justify" vertical="center"/>
    </xf>
    <xf numFmtId="49" fontId="4" fillId="0" borderId="0" xfId="1" applyNumberFormat="1" applyFont="1" applyFill="1" applyAlignment="1">
      <alignment horizontal="center" vertical="center"/>
    </xf>
    <xf numFmtId="1" fontId="4" fillId="0" borderId="0" xfId="1" applyNumberFormat="1" applyFont="1" applyFill="1" applyAlignment="1">
      <alignment horizontal="right" vertical="center"/>
    </xf>
    <xf numFmtId="0" fontId="5" fillId="0" borderId="0" xfId="1" applyFont="1" applyFill="1" applyAlignment="1">
      <alignment vertical="center"/>
    </xf>
    <xf numFmtId="166" fontId="4" fillId="0" borderId="0" xfId="1" applyNumberFormat="1" applyFont="1" applyFill="1" applyAlignment="1">
      <alignment horizontal="right" vertical="center"/>
    </xf>
    <xf numFmtId="2" fontId="5" fillId="0" borderId="0" xfId="1" applyNumberFormat="1" applyFont="1" applyFill="1" applyAlignment="1">
      <alignment vertical="center"/>
    </xf>
    <xf numFmtId="3" fontId="5" fillId="0" borderId="0" xfId="0" applyNumberFormat="1" applyFont="1" applyFill="1" applyAlignment="1">
      <alignment horizontal="right" vertical="center"/>
    </xf>
    <xf numFmtId="1" fontId="4" fillId="0" borderId="0" xfId="0" applyNumberFormat="1" applyFont="1" applyFill="1" applyAlignment="1">
      <alignment horizontal="right" vertical="center"/>
    </xf>
    <xf numFmtId="3" fontId="5" fillId="0" borderId="0" xfId="0" applyNumberFormat="1" applyFont="1" applyFill="1" applyAlignment="1">
      <alignment vertical="center"/>
    </xf>
    <xf numFmtId="3" fontId="5" fillId="0" borderId="0" xfId="0" applyNumberFormat="1" applyFont="1" applyFill="1" applyAlignment="1">
      <alignment horizontal="justify" vertical="center"/>
    </xf>
    <xf numFmtId="0" fontId="5" fillId="0" borderId="0" xfId="0" applyFont="1" applyFill="1" applyAlignment="1">
      <alignment vertical="center"/>
    </xf>
    <xf numFmtId="166" fontId="4" fillId="0" borderId="0" xfId="0" applyNumberFormat="1" applyFont="1" applyFill="1" applyAlignment="1">
      <alignment horizontal="right" vertical="center"/>
    </xf>
    <xf numFmtId="0" fontId="5" fillId="0" borderId="0" xfId="0" applyFont="1" applyFill="1" applyAlignment="1">
      <alignment vertical="center" wrapText="1"/>
    </xf>
    <xf numFmtId="1" fontId="4" fillId="0" borderId="0" xfId="0" applyNumberFormat="1" applyFont="1" applyFill="1" applyAlignment="1">
      <alignment horizontal="center" vertical="center"/>
    </xf>
    <xf numFmtId="0" fontId="4" fillId="0" borderId="0" xfId="0" applyFont="1" applyFill="1" applyAlignment="1">
      <alignment vertical="center" wrapText="1"/>
    </xf>
    <xf numFmtId="2" fontId="11" fillId="0" borderId="0" xfId="0" applyNumberFormat="1" applyFont="1" applyFill="1" applyAlignment="1">
      <alignment horizontal="justify" vertical="center" wrapText="1"/>
    </xf>
    <xf numFmtId="2" fontId="4" fillId="0" borderId="0" xfId="3" applyNumberFormat="1" applyFont="1" applyFill="1" applyAlignment="1">
      <alignment horizontal="right" vertical="center"/>
    </xf>
    <xf numFmtId="167" fontId="4" fillId="0" borderId="0" xfId="0" applyNumberFormat="1" applyFont="1" applyFill="1" applyAlignment="1">
      <alignment horizontal="right" vertical="center"/>
    </xf>
    <xf numFmtId="0" fontId="5" fillId="0" borderId="0" xfId="0" applyFont="1" applyFill="1" applyAlignment="1">
      <alignment horizontal="right" vertical="center"/>
    </xf>
    <xf numFmtId="3" fontId="3" fillId="0" borderId="0" xfId="1" applyNumberFormat="1" applyFont="1" applyFill="1" applyAlignment="1">
      <alignment horizontal="left" vertical="center"/>
    </xf>
    <xf numFmtId="3" fontId="7" fillId="0" borderId="0" xfId="1" applyNumberFormat="1" applyFont="1" applyFill="1" applyAlignment="1">
      <alignment horizontal="left" vertical="center"/>
    </xf>
    <xf numFmtId="3" fontId="7" fillId="0" borderId="0" xfId="1" applyNumberFormat="1" applyFont="1" applyFill="1" applyBorder="1" applyAlignment="1">
      <alignment horizontal="left" vertical="center"/>
    </xf>
    <xf numFmtId="3" fontId="9" fillId="0" borderId="4" xfId="1" applyNumberFormat="1" applyFont="1" applyFill="1" applyBorder="1" applyAlignment="1">
      <alignment horizontal="center" vertical="center"/>
    </xf>
    <xf numFmtId="3" fontId="9" fillId="0" borderId="0" xfId="1" applyNumberFormat="1" applyFont="1" applyFill="1" applyBorder="1" applyAlignment="1">
      <alignment horizontal="center" vertical="center"/>
    </xf>
    <xf numFmtId="0" fontId="4" fillId="0" borderId="0" xfId="1" applyFont="1" applyFill="1" applyAlignment="1">
      <alignment vertical="center" wrapText="1"/>
    </xf>
    <xf numFmtId="0" fontId="5" fillId="0" borderId="0" xfId="1" applyFont="1" applyFill="1" applyAlignment="1">
      <alignment horizontal="left" vertical="center" wrapText="1"/>
    </xf>
    <xf numFmtId="43" fontId="5" fillId="0" borderId="0" xfId="1" applyNumberFormat="1" applyFont="1" applyFill="1" applyAlignment="1">
      <alignment horizontal="center" vertical="center"/>
    </xf>
    <xf numFmtId="1" fontId="4" fillId="0" borderId="0" xfId="1" applyNumberFormat="1" applyFont="1" applyFill="1" applyAlignment="1">
      <alignment horizontal="center" vertical="center"/>
    </xf>
    <xf numFmtId="2" fontId="11" fillId="0" borderId="0" xfId="1" applyNumberFormat="1" applyFont="1" applyFill="1" applyAlignment="1">
      <alignment horizontal="justify" vertical="center" wrapText="1"/>
    </xf>
    <xf numFmtId="3" fontId="12" fillId="0" borderId="0" xfId="1" applyNumberFormat="1" applyFont="1" applyFill="1" applyAlignment="1">
      <alignment vertical="center"/>
    </xf>
    <xf numFmtId="169" fontId="5" fillId="0" borderId="0" xfId="1" applyNumberFormat="1" applyFont="1" applyFill="1" applyAlignment="1">
      <alignment horizontal="center" vertical="center"/>
    </xf>
    <xf numFmtId="164" fontId="5" fillId="0" borderId="0" xfId="1" applyNumberFormat="1" applyFont="1" applyFill="1" applyAlignment="1">
      <alignment horizontal="center" vertical="center"/>
    </xf>
    <xf numFmtId="3" fontId="12" fillId="0" borderId="0" xfId="1" applyNumberFormat="1" applyFont="1" applyFill="1" applyAlignment="1">
      <alignment horizontal="left" vertical="center"/>
    </xf>
    <xf numFmtId="166" fontId="5" fillId="0" borderId="0" xfId="1" applyNumberFormat="1" applyFont="1" applyFill="1" applyAlignment="1">
      <alignment horizontal="right" vertical="center"/>
    </xf>
    <xf numFmtId="2" fontId="5" fillId="0" borderId="0" xfId="2" applyNumberFormat="1" applyFont="1" applyFill="1" applyBorder="1" applyAlignment="1">
      <alignment horizontal="right" vertical="center"/>
    </xf>
    <xf numFmtId="0" fontId="4" fillId="0" borderId="0" xfId="1" applyNumberFormat="1" applyFont="1" applyFill="1" applyAlignment="1">
      <alignment horizontal="center" vertical="top"/>
    </xf>
    <xf numFmtId="43" fontId="5" fillId="0" borderId="0" xfId="1" applyNumberFormat="1" applyFont="1" applyFill="1" applyAlignment="1">
      <alignment horizontal="right" vertical="center"/>
    </xf>
    <xf numFmtId="2" fontId="4" fillId="0" borderId="6" xfId="2" applyNumberFormat="1" applyFont="1" applyFill="1" applyBorder="1" applyAlignment="1">
      <alignment horizontal="right" vertical="center"/>
    </xf>
    <xf numFmtId="0" fontId="5" fillId="0" borderId="0" xfId="1" applyFont="1" applyFill="1" applyAlignment="1">
      <alignment horizontal="right" vertical="center"/>
    </xf>
    <xf numFmtId="43" fontId="5" fillId="0" borderId="0" xfId="1" applyNumberFormat="1" applyFont="1" applyFill="1" applyAlignment="1">
      <alignment horizontal="justify" vertical="center" wrapText="1"/>
    </xf>
    <xf numFmtId="2" fontId="4" fillId="0" borderId="0" xfId="0" applyNumberFormat="1" applyFont="1" applyFill="1" applyAlignment="1">
      <alignment horizontal="justify" vertical="center" wrapText="1"/>
    </xf>
    <xf numFmtId="10" fontId="14" fillId="0" borderId="0" xfId="0" applyNumberFormat="1" applyFont="1" applyFill="1" applyAlignment="1">
      <alignment horizontal="center" vertical="center"/>
    </xf>
    <xf numFmtId="43" fontId="5" fillId="0" borderId="0" xfId="1" applyNumberFormat="1" applyFont="1" applyFill="1" applyAlignment="1">
      <alignment horizontal="left" vertical="center"/>
    </xf>
    <xf numFmtId="49" fontId="4" fillId="0" borderId="0" xfId="0" applyNumberFormat="1" applyFont="1" applyFill="1" applyAlignment="1">
      <alignment horizontal="center" vertical="top"/>
    </xf>
    <xf numFmtId="0" fontId="4" fillId="0" borderId="0" xfId="0" applyNumberFormat="1" applyFont="1" applyFill="1" applyAlignment="1">
      <alignment horizontal="center" vertical="top"/>
    </xf>
    <xf numFmtId="49" fontId="4" fillId="0" borderId="0" xfId="1" applyNumberFormat="1" applyFont="1" applyFill="1" applyAlignment="1">
      <alignment horizontal="center" vertical="top"/>
    </xf>
    <xf numFmtId="167" fontId="5" fillId="0" borderId="0" xfId="0" applyNumberFormat="1" applyFont="1" applyFill="1" applyAlignment="1">
      <alignment horizontal="center" vertical="center"/>
    </xf>
    <xf numFmtId="167" fontId="5" fillId="0" borderId="0" xfId="0" applyNumberFormat="1" applyFont="1" applyFill="1" applyAlignment="1">
      <alignment horizontal="right" vertical="center"/>
    </xf>
    <xf numFmtId="167" fontId="5" fillId="0" borderId="0" xfId="1" applyNumberFormat="1" applyFont="1" applyFill="1" applyAlignment="1">
      <alignment horizontal="right" vertical="center"/>
    </xf>
    <xf numFmtId="164" fontId="5" fillId="0" borderId="0" xfId="1" applyNumberFormat="1" applyFont="1" applyFill="1" applyAlignment="1">
      <alignment horizontal="left" vertical="center"/>
    </xf>
    <xf numFmtId="43" fontId="4"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right" vertical="center"/>
    </xf>
    <xf numFmtId="2" fontId="4" fillId="0" borderId="0" xfId="0" applyNumberFormat="1" applyFont="1" applyFill="1" applyAlignment="1">
      <alignment horizontal="right"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2" fontId="5" fillId="0" borderId="0" xfId="0"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8" fillId="0" borderId="2" xfId="1" applyNumberFormat="1" applyFont="1" applyFill="1" applyBorder="1" applyAlignment="1">
      <alignment horizontal="center"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0" fontId="5" fillId="0" borderId="0" xfId="0" applyFont="1" applyFill="1" applyAlignment="1">
      <alignment horizontal="left" vertical="center" wrapText="1"/>
    </xf>
    <xf numFmtId="167" fontId="4" fillId="2" borderId="0" xfId="1" applyNumberFormat="1" applyFont="1" applyFill="1" applyAlignment="1">
      <alignment horizontal="right" vertical="center"/>
    </xf>
    <xf numFmtId="2" fontId="4" fillId="2" borderId="0" xfId="3" applyNumberFormat="1" applyFont="1" applyFill="1" applyAlignment="1">
      <alignment horizontal="right" vertical="center"/>
    </xf>
    <xf numFmtId="166" fontId="4" fillId="2" borderId="0" xfId="0" applyNumberFormat="1" applyFont="1" applyFill="1" applyAlignment="1">
      <alignment horizontal="right" vertical="center"/>
    </xf>
    <xf numFmtId="166" fontId="4" fillId="2" borderId="0" xfId="1" applyNumberFormat="1" applyFont="1" applyFill="1" applyAlignment="1">
      <alignment horizontal="right" vertical="center"/>
    </xf>
    <xf numFmtId="2" fontId="4" fillId="2" borderId="0" xfId="0" applyNumberFormat="1" applyFont="1" applyFill="1" applyAlignment="1">
      <alignment horizontal="right" vertical="center"/>
    </xf>
    <xf numFmtId="2" fontId="4" fillId="2" borderId="0" xfId="1" applyNumberFormat="1" applyFont="1" applyFill="1" applyAlignment="1">
      <alignment horizontal="right" vertical="center"/>
    </xf>
    <xf numFmtId="43" fontId="4" fillId="2" borderId="0" xfId="0" applyNumberFormat="1" applyFont="1" applyFill="1" applyAlignment="1">
      <alignment horizontal="right" vertical="center"/>
    </xf>
    <xf numFmtId="2" fontId="4" fillId="2" borderId="0" xfId="0" applyNumberFormat="1" applyFont="1" applyFill="1" applyAlignment="1">
      <alignment vertical="center"/>
    </xf>
    <xf numFmtId="2" fontId="4" fillId="0" borderId="0" xfId="0" applyNumberFormat="1" applyFont="1" applyFill="1" applyAlignment="1">
      <alignment vertical="center"/>
    </xf>
    <xf numFmtId="167" fontId="5" fillId="0" borderId="0" xfId="3" applyNumberFormat="1" applyFont="1" applyFill="1" applyAlignment="1">
      <alignment horizontal="right" vertical="center"/>
    </xf>
    <xf numFmtId="167" fontId="4" fillId="0" borderId="4" xfId="0" applyNumberFormat="1" applyFont="1" applyFill="1" applyBorder="1" applyAlignment="1">
      <alignment horizontal="right" vertical="center"/>
    </xf>
    <xf numFmtId="2"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0" applyFont="1" applyFill="1" applyAlignment="1">
      <alignment horizontal="left" vertical="center" wrapText="1"/>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43" fontId="4" fillId="0" borderId="0" xfId="1" applyNumberFormat="1" applyFont="1" applyFill="1" applyAlignment="1">
      <alignment horizontal="center" vertical="center"/>
    </xf>
    <xf numFmtId="0" fontId="4" fillId="0" borderId="0" xfId="4" applyFont="1" applyFill="1" applyAlignment="1">
      <alignment horizontal="justify"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5" fontId="4" fillId="0" borderId="0" xfId="0" applyNumberFormat="1" applyFont="1" applyFill="1" applyAlignment="1">
      <alignment horizontal="right" vertical="center"/>
    </xf>
    <xf numFmtId="166" fontId="4" fillId="2" borderId="0" xfId="3" applyNumberFormat="1" applyFont="1" applyFill="1" applyAlignment="1">
      <alignment horizontal="right" vertical="center"/>
    </xf>
    <xf numFmtId="166" fontId="4" fillId="2" borderId="0" xfId="0" applyNumberFormat="1" applyFont="1" applyFill="1" applyAlignment="1">
      <alignment horizontal="left" vertical="center"/>
    </xf>
    <xf numFmtId="0" fontId="4" fillId="3" borderId="0" xfId="0" applyNumberFormat="1" applyFont="1" applyFill="1" applyAlignment="1">
      <alignment horizontal="center" vertical="top"/>
    </xf>
    <xf numFmtId="0" fontId="4" fillId="0" borderId="0" xfId="4" applyFont="1" applyFill="1" applyAlignment="1">
      <alignment horizontal="justify" vertical="center" wrapText="1"/>
    </xf>
    <xf numFmtId="3" fontId="4" fillId="0"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2" fontId="4" fillId="0" borderId="0" xfId="0" applyNumberFormat="1" applyFont="1" applyFill="1" applyAlignment="1">
      <alignment horizontal="right" vertical="center"/>
    </xf>
    <xf numFmtId="167"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justify"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justify"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4" fillId="0" borderId="4" xfId="1" applyNumberFormat="1" applyFont="1" applyFill="1" applyBorder="1" applyAlignment="1">
      <alignment horizontal="right" vertical="center"/>
    </xf>
    <xf numFmtId="164" fontId="5" fillId="0" borderId="0" xfId="3" applyNumberFormat="1" applyFont="1" applyFill="1" applyAlignment="1">
      <alignment horizontal="right" vertical="center"/>
    </xf>
    <xf numFmtId="164" fontId="5" fillId="0" borderId="0" xfId="2" applyNumberFormat="1" applyFont="1" applyFill="1" applyAlignment="1">
      <alignment horizontal="right" vertical="center"/>
    </xf>
    <xf numFmtId="165" fontId="4" fillId="0" borderId="0" xfId="1" applyNumberFormat="1" applyFont="1" applyFill="1" applyAlignment="1">
      <alignment horizontal="right" vertical="center"/>
    </xf>
    <xf numFmtId="2" fontId="5" fillId="0" borderId="0" xfId="0" applyNumberFormat="1" applyFont="1" applyFill="1" applyAlignment="1">
      <alignment horizontal="righ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2"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167" fontId="5" fillId="0" borderId="0" xfId="0" applyNumberFormat="1" applyFont="1" applyFill="1" applyAlignment="1">
      <alignment horizontal="center" vertical="center"/>
    </xf>
    <xf numFmtId="166" fontId="4" fillId="3" borderId="0" xfId="0" applyNumberFormat="1" applyFont="1" applyFill="1" applyAlignment="1">
      <alignment horizontal="right" vertical="center"/>
    </xf>
    <xf numFmtId="2" fontId="5" fillId="0" borderId="0" xfId="1" applyNumberFormat="1" applyFont="1" applyFill="1" applyAlignment="1">
      <alignment horizontal="right" vertical="center" wrapText="1"/>
    </xf>
    <xf numFmtId="49" fontId="4" fillId="0" borderId="0" xfId="1" applyNumberFormat="1" applyFont="1" applyFill="1" applyBorder="1" applyAlignment="1">
      <alignment horizontal="right" vertical="center" wrapText="1"/>
    </xf>
    <xf numFmtId="0" fontId="4" fillId="3" borderId="0" xfId="0" applyNumberFormat="1" applyFont="1" applyFill="1" applyAlignment="1">
      <alignment horizontal="center" vertical="center"/>
    </xf>
    <xf numFmtId="3" fontId="5" fillId="3" borderId="0" xfId="0" applyNumberFormat="1" applyFont="1" applyFill="1" applyAlignment="1">
      <alignment horizontal="left" vertical="center"/>
    </xf>
    <xf numFmtId="2" fontId="4" fillId="3" borderId="0" xfId="0" applyNumberFormat="1" applyFont="1" applyFill="1" applyAlignment="1">
      <alignment horizontal="right" vertical="center"/>
    </xf>
    <xf numFmtId="43" fontId="4" fillId="3" borderId="0" xfId="0" applyNumberFormat="1" applyFont="1" applyFill="1" applyAlignment="1">
      <alignment horizontal="right" vertical="center"/>
    </xf>
    <xf numFmtId="43" fontId="4" fillId="3" borderId="0" xfId="0" applyNumberFormat="1" applyFont="1" applyFill="1" applyAlignment="1">
      <alignment vertical="center"/>
    </xf>
    <xf numFmtId="3" fontId="4" fillId="3" borderId="0" xfId="0" applyNumberFormat="1" applyFont="1" applyFill="1" applyAlignment="1">
      <alignment vertical="center"/>
    </xf>
    <xf numFmtId="2" fontId="4" fillId="3" borderId="0" xfId="0" applyNumberFormat="1" applyFont="1" applyFill="1" applyAlignment="1">
      <alignment horizontal="left" vertical="center"/>
    </xf>
    <xf numFmtId="3" fontId="4" fillId="3" borderId="0" xfId="0" applyNumberFormat="1" applyFont="1" applyFill="1" applyAlignment="1">
      <alignment horizontal="center" vertical="center"/>
    </xf>
    <xf numFmtId="2" fontId="5" fillId="3" borderId="0" xfId="0" applyNumberFormat="1" applyFont="1" applyFill="1" applyAlignment="1">
      <alignment horizontal="right" vertical="center"/>
    </xf>
    <xf numFmtId="0" fontId="4" fillId="3" borderId="0" xfId="0" applyNumberFormat="1" applyFont="1" applyFill="1" applyAlignment="1">
      <alignment horizontal="right" vertical="center"/>
    </xf>
    <xf numFmtId="3" fontId="4" fillId="3" borderId="0" xfId="0"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0" fontId="4" fillId="0" borderId="0" xfId="0" applyFont="1" applyFill="1" applyAlignment="1">
      <alignment horizontal="left" vertical="center" wrapText="1"/>
    </xf>
    <xf numFmtId="0" fontId="5" fillId="0" borderId="0" xfId="0" applyFont="1" applyFill="1" applyAlignment="1">
      <alignment horizontal="left" vertical="center" wrapText="1"/>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2"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1"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5" fillId="2" borderId="0" xfId="3"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5" fillId="0" borderId="0" xfId="0" quotePrefix="1" applyNumberFormat="1" applyFont="1" applyFill="1" applyAlignment="1">
      <alignment horizontal="left" vertical="center"/>
    </xf>
    <xf numFmtId="169" fontId="5" fillId="0" borderId="0" xfId="0" applyNumberFormat="1" applyFont="1" applyFill="1" applyAlignment="1">
      <alignment horizontal="center" vertical="center"/>
    </xf>
    <xf numFmtId="169" fontId="5" fillId="0" borderId="0" xfId="0" applyNumberFormat="1" applyFont="1" applyFill="1" applyAlignment="1">
      <alignment horizontal="right" vertical="center"/>
    </xf>
    <xf numFmtId="0" fontId="4" fillId="0" borderId="0" xfId="4" applyFont="1" applyFill="1" applyAlignment="1">
      <alignment horizontal="justify" vertical="center" wrapText="1"/>
    </xf>
    <xf numFmtId="2" fontId="5" fillId="0" borderId="0" xfId="0" applyNumberFormat="1" applyFont="1" applyFill="1" applyAlignment="1">
      <alignment horizontal="center" vertical="center"/>
    </xf>
    <xf numFmtId="3"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0" fontId="4" fillId="0" borderId="0" xfId="1" applyFont="1" applyFill="1" applyAlignment="1">
      <alignment horizontal="left" vertical="center" wrapText="1"/>
    </xf>
    <xf numFmtId="3" fontId="4" fillId="0" borderId="0" xfId="1" applyNumberFormat="1" applyFont="1" applyFill="1" applyAlignment="1">
      <alignment horizontal="right" vertical="center"/>
    </xf>
    <xf numFmtId="2" fontId="5" fillId="0" borderId="0" xfId="1" applyNumberFormat="1" applyFont="1" applyFill="1" applyAlignment="1">
      <alignment horizontal="center"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0"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0" fontId="5"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4"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3" fontId="4" fillId="0" borderId="0" xfId="1" applyNumberFormat="1" applyFont="1" applyFill="1" applyAlignment="1">
      <alignment horizontal="right" vertical="center"/>
    </xf>
    <xf numFmtId="3" fontId="4" fillId="0" borderId="0" xfId="0" applyNumberFormat="1" applyFont="1" applyFill="1" applyAlignment="1">
      <alignment horizontal="center" vertical="center"/>
    </xf>
    <xf numFmtId="2" fontId="4" fillId="0" borderId="0" xfId="0" applyNumberFormat="1" applyFont="1" applyFill="1" applyAlignment="1">
      <alignment horizontal="lef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6" fontId="4" fillId="3"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0" fontId="4" fillId="0" borderId="0" xfId="4" applyFont="1" applyFill="1" applyAlignment="1">
      <alignment horizontal="justify" vertical="top" wrapText="1"/>
    </xf>
    <xf numFmtId="2" fontId="4" fillId="0" borderId="0" xfId="0"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167" fontId="5" fillId="0" borderId="0" xfId="1"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2"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5" fillId="0" borderId="0" xfId="0" applyFont="1" applyFill="1" applyAlignment="1">
      <alignment horizontal="left" vertical="center" wrapText="1"/>
    </xf>
    <xf numFmtId="3" fontId="4" fillId="0" borderId="0" xfId="0" applyNumberFormat="1" applyFont="1" applyFill="1" applyAlignment="1">
      <alignment horizontal="justify" vertical="center"/>
    </xf>
    <xf numFmtId="167" fontId="4" fillId="0" borderId="0" xfId="1" applyNumberFormat="1" applyFont="1" applyFill="1" applyAlignment="1">
      <alignment horizontal="right" vertical="center"/>
    </xf>
    <xf numFmtId="1" fontId="5" fillId="0" borderId="0" xfId="1" applyNumberFormat="1" applyFont="1" applyFill="1" applyAlignment="1">
      <alignment horizontal="right" vertical="center"/>
    </xf>
    <xf numFmtId="167" fontId="17" fillId="0" borderId="0" xfId="1" applyNumberFormat="1" applyFont="1" applyFill="1" applyAlignment="1">
      <alignment horizontal="right" vertical="center"/>
    </xf>
    <xf numFmtId="169" fontId="5" fillId="0" borderId="0" xfId="3" applyNumberFormat="1" applyFont="1" applyFill="1" applyAlignment="1">
      <alignment horizontal="right" vertical="center"/>
    </xf>
    <xf numFmtId="166" fontId="4" fillId="0" borderId="0" xfId="3"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4" applyFont="1" applyFill="1" applyAlignment="1">
      <alignment horizontal="justify" vertical="top" wrapText="1"/>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2" fontId="4" fillId="0" borderId="0" xfId="0" applyNumberFormat="1" applyFont="1" applyFill="1" applyAlignment="1">
      <alignment horizontal="left" vertical="center"/>
    </xf>
    <xf numFmtId="3" fontId="4" fillId="0" borderId="0" xfId="0" applyNumberFormat="1" applyFont="1" applyFill="1" applyAlignment="1">
      <alignment horizontal="center" vertical="center"/>
    </xf>
    <xf numFmtId="167" fontId="5" fillId="0" borderId="0" xfId="1" applyNumberFormat="1" applyFont="1" applyFill="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wrapText="1"/>
    </xf>
    <xf numFmtId="43" fontId="4" fillId="0" borderId="0" xfId="0" applyNumberFormat="1" applyFont="1" applyFill="1" applyAlignment="1">
      <alignment horizontal="right" vertical="center"/>
    </xf>
    <xf numFmtId="43" fontId="4"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0" fontId="4" fillId="0" borderId="0" xfId="1" applyFont="1" applyFill="1" applyAlignment="1">
      <alignment horizontal="left" vertical="center" wrapText="1"/>
    </xf>
    <xf numFmtId="43" fontId="4" fillId="0" borderId="0" xfId="1" applyNumberFormat="1" applyFont="1" applyFill="1" applyAlignment="1">
      <alignment horizontal="righ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4" fillId="0" borderId="0" xfId="1" applyNumberFormat="1" applyFont="1" applyFill="1" applyAlignment="1">
      <alignment horizontal="justify" vertical="center"/>
    </xf>
    <xf numFmtId="2" fontId="4" fillId="2" borderId="0" xfId="1" applyNumberFormat="1" applyFont="1" applyFill="1" applyAlignment="1">
      <alignment horizontal="right" vertical="center"/>
    </xf>
    <xf numFmtId="2" fontId="4" fillId="0" borderId="0" xfId="1" applyNumberFormat="1" applyFont="1" applyFill="1" applyAlignment="1">
      <alignment horizontal="right" vertical="center"/>
    </xf>
    <xf numFmtId="3" fontId="8" fillId="0" borderId="2" xfId="1" applyNumberFormat="1" applyFont="1" applyFill="1" applyBorder="1" applyAlignment="1">
      <alignment horizontal="center" vertical="center"/>
    </xf>
    <xf numFmtId="0" fontId="4" fillId="0" borderId="0" xfId="0" applyFont="1" applyFill="1" applyAlignment="1">
      <alignment horizontal="left" vertical="center" wrapText="1"/>
    </xf>
    <xf numFmtId="43"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4" fillId="0" borderId="0" xfId="0" applyNumberFormat="1" applyFont="1" applyFill="1" applyAlignment="1">
      <alignment horizontal="justify" vertical="center"/>
    </xf>
    <xf numFmtId="164" fontId="5" fillId="0" borderId="0" xfId="1" applyNumberFormat="1" applyFont="1" applyFill="1" applyAlignment="1">
      <alignment horizontal="left" vertical="center"/>
    </xf>
    <xf numFmtId="167" fontId="5" fillId="0" borderId="0" xfId="0" applyNumberFormat="1" applyFont="1" applyFill="1" applyAlignment="1">
      <alignment horizontal="center" vertical="center"/>
    </xf>
    <xf numFmtId="43" fontId="4" fillId="0" borderId="0" xfId="1" applyNumberFormat="1" applyFont="1" applyFill="1" applyAlignment="1">
      <alignment horizontal="center" vertical="center"/>
    </xf>
    <xf numFmtId="2" fontId="4" fillId="3" borderId="0" xfId="0" applyNumberFormat="1" applyFont="1" applyFill="1" applyAlignment="1">
      <alignment horizontal="right" vertical="center"/>
    </xf>
    <xf numFmtId="0" fontId="4" fillId="0" borderId="0" xfId="1" applyFont="1" applyFill="1" applyAlignment="1">
      <alignment horizontal="center" vertical="center"/>
    </xf>
    <xf numFmtId="167" fontId="4" fillId="0" borderId="0" xfId="1" applyNumberFormat="1" applyFont="1" applyFill="1" applyAlignment="1">
      <alignment horizontal="right" vertical="center"/>
    </xf>
    <xf numFmtId="0" fontId="4" fillId="0" borderId="0" xfId="0"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0" borderId="0" xfId="0" applyNumberFormat="1" applyFont="1" applyFill="1" applyAlignment="1">
      <alignment horizontal="right" vertical="center"/>
    </xf>
    <xf numFmtId="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5" fillId="0" borderId="0" xfId="1" applyNumberFormat="1" applyFont="1" applyFill="1" applyAlignment="1">
      <alignment horizontal="center" vertical="center"/>
    </xf>
    <xf numFmtId="2" fontId="4" fillId="0" borderId="0" xfId="0" applyNumberFormat="1" applyFont="1" applyFill="1" applyAlignment="1">
      <alignment horizontal="left" vertical="center"/>
    </xf>
    <xf numFmtId="2" fontId="5" fillId="0" borderId="0" xfId="1" applyNumberFormat="1" applyFont="1" applyFill="1" applyAlignment="1">
      <alignment horizontal="center" vertical="center"/>
    </xf>
    <xf numFmtId="167" fontId="5" fillId="0" borderId="0" xfId="0" applyNumberFormat="1" applyFont="1" applyFill="1" applyAlignment="1">
      <alignment horizontal="center" vertical="center"/>
    </xf>
    <xf numFmtId="3" fontId="4" fillId="0" borderId="0" xfId="0" applyNumberFormat="1" applyFont="1" applyFill="1" applyAlignment="1">
      <alignment horizontal="right" vertical="center"/>
    </xf>
    <xf numFmtId="3" fontId="5" fillId="0" borderId="0" xfId="1"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0" borderId="0" xfId="1" applyNumberFormat="1" applyFont="1" applyFill="1" applyAlignment="1">
      <alignment horizontal="right" vertical="center"/>
    </xf>
    <xf numFmtId="3" fontId="4" fillId="0" borderId="0" xfId="1" applyNumberFormat="1" applyFont="1" applyFill="1" applyAlignment="1">
      <alignment horizontal="center" vertical="center"/>
    </xf>
    <xf numFmtId="0" fontId="4" fillId="0" borderId="0" xfId="1" applyFont="1" applyFill="1" applyAlignment="1">
      <alignment horizontal="left" vertical="center" wrapText="1"/>
    </xf>
    <xf numFmtId="2" fontId="4" fillId="0" borderId="0" xfId="1" applyNumberFormat="1" applyFont="1" applyFill="1" applyAlignment="1">
      <alignment horizontal="left" vertical="center"/>
    </xf>
    <xf numFmtId="3" fontId="4" fillId="0" borderId="0" xfId="1" applyNumberFormat="1" applyFont="1" applyFill="1" applyAlignment="1">
      <alignment horizontal="right" vertical="center"/>
    </xf>
    <xf numFmtId="2" fontId="5" fillId="0" borderId="0" xfId="1" applyNumberFormat="1" applyFont="1" applyFill="1" applyAlignment="1">
      <alignment horizontal="right" vertical="center"/>
    </xf>
    <xf numFmtId="3" fontId="5" fillId="0" borderId="0" xfId="1" applyNumberFormat="1" applyFont="1" applyFill="1" applyAlignment="1">
      <alignment horizontal="right" vertical="center"/>
    </xf>
    <xf numFmtId="0" fontId="4" fillId="0" borderId="0" xfId="1" applyFont="1" applyFill="1" applyAlignment="1">
      <alignment horizontal="left" vertical="center" wrapText="1"/>
    </xf>
    <xf numFmtId="3" fontId="4" fillId="0" borderId="0" xfId="0" applyNumberFormat="1" applyFont="1" applyFill="1" applyAlignment="1">
      <alignment horizontal="right"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3" fontId="4" fillId="0" borderId="0" xfId="1" applyNumberFormat="1" applyFont="1" applyFill="1" applyAlignment="1">
      <alignment horizontal="right" vertical="center"/>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0" fontId="4" fillId="0" borderId="0" xfId="0" applyFont="1" applyFill="1" applyAlignment="1">
      <alignment horizontal="left" vertical="center" wrapText="1"/>
    </xf>
    <xf numFmtId="3" fontId="5" fillId="0" borderId="0" xfId="1" applyNumberFormat="1" applyFont="1" applyFill="1" applyAlignment="1">
      <alignment horizontal="right" vertical="center"/>
    </xf>
    <xf numFmtId="167" fontId="5" fillId="0" borderId="0" xfId="0" applyNumberFormat="1" applyFont="1" applyFill="1" applyAlignment="1">
      <alignment horizontal="center" vertical="center"/>
    </xf>
    <xf numFmtId="0" fontId="20" fillId="0" borderId="0" xfId="14" applyFont="1" applyFill="1" applyAlignment="1">
      <alignment vertical="center"/>
    </xf>
    <xf numFmtId="0" fontId="19" fillId="0" borderId="0" xfId="14" applyFont="1" applyFill="1" applyAlignment="1">
      <alignment horizontal="center" vertical="center"/>
    </xf>
    <xf numFmtId="49" fontId="21" fillId="0" borderId="8" xfId="14" applyNumberFormat="1" applyFont="1" applyFill="1" applyBorder="1" applyAlignment="1">
      <alignment horizontal="center" vertical="center" wrapText="1"/>
    </xf>
    <xf numFmtId="0" fontId="21" fillId="0" borderId="8" xfId="14" applyFont="1" applyFill="1" applyBorder="1" applyAlignment="1">
      <alignment horizontal="center" vertical="center" wrapText="1"/>
    </xf>
    <xf numFmtId="0" fontId="22" fillId="0" borderId="8" xfId="14" applyFont="1" applyFill="1" applyBorder="1" applyAlignment="1">
      <alignment horizontal="center" vertical="center" wrapText="1"/>
    </xf>
    <xf numFmtId="49" fontId="20" fillId="0" borderId="8" xfId="14" applyNumberFormat="1" applyFont="1" applyFill="1" applyBorder="1" applyAlignment="1">
      <alignment horizontal="center" vertical="center"/>
    </xf>
    <xf numFmtId="0" fontId="20" fillId="0" borderId="8" xfId="14" applyFont="1" applyFill="1" applyBorder="1" applyAlignment="1">
      <alignment vertical="center"/>
    </xf>
    <xf numFmtId="0" fontId="13" fillId="0" borderId="8" xfId="14" applyFont="1" applyFill="1" applyBorder="1" applyAlignment="1">
      <alignment vertical="center"/>
    </xf>
    <xf numFmtId="1" fontId="20" fillId="0" borderId="9" xfId="14" applyNumberFormat="1" applyFont="1" applyFill="1" applyBorder="1" applyAlignment="1">
      <alignment horizontal="center" vertical="center"/>
    </xf>
    <xf numFmtId="2" fontId="20" fillId="0" borderId="9" xfId="14" applyNumberFormat="1" applyFont="1" applyFill="1" applyBorder="1" applyAlignment="1">
      <alignment horizontal="center" vertical="center"/>
    </xf>
    <xf numFmtId="0" fontId="13" fillId="0" borderId="9" xfId="14" applyFont="1" applyFill="1" applyBorder="1" applyAlignment="1">
      <alignment horizontal="justify" vertical="center" wrapText="1"/>
    </xf>
    <xf numFmtId="2" fontId="13" fillId="0" borderId="9" xfId="14" applyNumberFormat="1" applyFont="1" applyFill="1" applyBorder="1" applyAlignment="1">
      <alignment horizontal="center" vertical="center"/>
    </xf>
    <xf numFmtId="0" fontId="13" fillId="0" borderId="9" xfId="14" applyFont="1" applyFill="1" applyBorder="1" applyAlignment="1">
      <alignment horizontal="center" vertical="center"/>
    </xf>
    <xf numFmtId="1" fontId="23" fillId="0" borderId="9" xfId="14" applyNumberFormat="1" applyFont="1" applyFill="1" applyBorder="1" applyAlignment="1">
      <alignment horizontal="center" vertical="center"/>
    </xf>
    <xf numFmtId="1"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vertical="center"/>
    </xf>
    <xf numFmtId="0" fontId="13" fillId="0" borderId="10" xfId="14" applyFont="1" applyFill="1" applyBorder="1" applyAlignment="1">
      <alignment horizontal="justify" vertical="center" wrapText="1"/>
    </xf>
    <xf numFmtId="2" fontId="13" fillId="0" borderId="10" xfId="14" applyNumberFormat="1" applyFont="1" applyFill="1" applyBorder="1" applyAlignment="1">
      <alignment horizontal="center" vertical="center"/>
    </xf>
    <xf numFmtId="0" fontId="13" fillId="0" borderId="10" xfId="14" applyFont="1" applyFill="1" applyBorder="1" applyAlignment="1">
      <alignment horizontal="center" vertical="center"/>
    </xf>
    <xf numFmtId="1" fontId="23" fillId="0" borderId="10" xfId="14" applyNumberFormat="1" applyFont="1" applyFill="1" applyBorder="1" applyAlignment="1">
      <alignment horizontal="center" vertical="center"/>
    </xf>
    <xf numFmtId="0" fontId="20" fillId="0" borderId="10" xfId="14" applyNumberFormat="1" applyFont="1" applyFill="1" applyBorder="1" applyAlignment="1">
      <alignment horizontal="center" vertical="center"/>
    </xf>
    <xf numFmtId="167" fontId="20" fillId="0" borderId="10" xfId="14" applyNumberFormat="1" applyFont="1" applyFill="1" applyBorder="1" applyAlignment="1">
      <alignment horizontal="center" vertical="center"/>
    </xf>
    <xf numFmtId="1" fontId="20" fillId="0" borderId="11" xfId="14" applyNumberFormat="1" applyFont="1" applyFill="1" applyBorder="1" applyAlignment="1">
      <alignment horizontal="center" vertical="center"/>
    </xf>
    <xf numFmtId="2" fontId="20" fillId="0" borderId="11" xfId="14" applyNumberFormat="1" applyFont="1" applyFill="1" applyBorder="1" applyAlignment="1">
      <alignment horizontal="center" vertical="center"/>
    </xf>
    <xf numFmtId="0" fontId="20" fillId="0" borderId="11" xfId="14" applyFont="1" applyFill="1" applyBorder="1" applyAlignment="1">
      <alignment horizontal="justify" vertical="center" wrapText="1"/>
    </xf>
    <xf numFmtId="0" fontId="20" fillId="0" borderId="11" xfId="14" applyFont="1" applyFill="1" applyBorder="1" applyAlignment="1">
      <alignment horizontal="center" vertical="center"/>
    </xf>
    <xf numFmtId="1" fontId="23" fillId="0" borderId="11" xfId="14" applyNumberFormat="1" applyFont="1" applyFill="1" applyBorder="1" applyAlignment="1">
      <alignment horizontal="center" vertical="center"/>
    </xf>
    <xf numFmtId="0" fontId="20" fillId="0" borderId="10" xfId="14" applyFont="1" applyFill="1" applyBorder="1" applyAlignment="1">
      <alignment horizontal="justify" vertical="center" wrapText="1"/>
    </xf>
    <xf numFmtId="0" fontId="20" fillId="0" borderId="10" xfId="14" applyFont="1" applyFill="1" applyBorder="1" applyAlignment="1">
      <alignment horizontal="center" vertical="center"/>
    </xf>
    <xf numFmtId="1" fontId="20" fillId="0" borderId="12" xfId="14" applyNumberFormat="1" applyFont="1" applyFill="1" applyBorder="1" applyAlignment="1">
      <alignment horizontal="center" vertical="center"/>
    </xf>
    <xf numFmtId="2" fontId="20" fillId="0" borderId="12" xfId="14" applyNumberFormat="1" applyFont="1" applyFill="1" applyBorder="1" applyAlignment="1">
      <alignment horizontal="center" vertical="center"/>
    </xf>
    <xf numFmtId="0" fontId="13" fillId="0" borderId="12" xfId="14" applyFont="1" applyFill="1" applyBorder="1" applyAlignment="1">
      <alignment horizontal="justify" vertical="center" wrapText="1"/>
    </xf>
    <xf numFmtId="2" fontId="13" fillId="0" borderId="12" xfId="14" applyNumberFormat="1" applyFont="1" applyFill="1" applyBorder="1" applyAlignment="1">
      <alignment horizontal="center" vertical="center"/>
    </xf>
    <xf numFmtId="0" fontId="13" fillId="0" borderId="12" xfId="14" applyFont="1" applyFill="1" applyBorder="1" applyAlignment="1">
      <alignment horizontal="center" vertical="center"/>
    </xf>
    <xf numFmtId="1" fontId="13" fillId="0" borderId="12" xfId="14" applyNumberFormat="1" applyFont="1" applyFill="1" applyBorder="1" applyAlignment="1">
      <alignment horizontal="center" vertical="center"/>
    </xf>
    <xf numFmtId="1" fontId="13" fillId="0" borderId="10" xfId="14" applyNumberFormat="1" applyFont="1" applyFill="1" applyBorder="1" applyAlignment="1">
      <alignment horizontal="center" vertical="center"/>
    </xf>
    <xf numFmtId="1" fontId="13" fillId="0" borderId="11" xfId="14" applyNumberFormat="1" applyFont="1" applyFill="1" applyBorder="1" applyAlignment="1">
      <alignment horizontal="center" vertical="center"/>
    </xf>
    <xf numFmtId="1" fontId="23" fillId="0" borderId="12" xfId="14" applyNumberFormat="1" applyFont="1" applyFill="1" applyBorder="1" applyAlignment="1">
      <alignment horizontal="center" vertical="center"/>
    </xf>
    <xf numFmtId="0" fontId="13" fillId="0" borderId="11" xfId="14" applyFont="1" applyFill="1" applyBorder="1" applyAlignment="1">
      <alignment horizontal="justify" vertical="center" wrapText="1"/>
    </xf>
    <xf numFmtId="2" fontId="13" fillId="0" borderId="11" xfId="14" applyNumberFormat="1" applyFont="1" applyFill="1" applyBorder="1" applyAlignment="1">
      <alignment horizontal="center" vertical="center"/>
    </xf>
    <xf numFmtId="0" fontId="13" fillId="0" borderId="11" xfId="14" applyFont="1" applyFill="1" applyBorder="1" applyAlignment="1">
      <alignment horizontal="center" vertical="center"/>
    </xf>
    <xf numFmtId="0" fontId="24" fillId="0" borderId="11" xfId="14" applyFont="1" applyFill="1" applyBorder="1" applyAlignment="1">
      <alignment horizontal="justify" vertical="center" wrapText="1"/>
    </xf>
    <xf numFmtId="1" fontId="20" fillId="0" borderId="13" xfId="14" applyNumberFormat="1" applyFont="1" applyFill="1" applyBorder="1" applyAlignment="1">
      <alignment horizontal="center" vertical="center"/>
    </xf>
    <xf numFmtId="2" fontId="20" fillId="0" borderId="13" xfId="14" applyNumberFormat="1" applyFont="1" applyFill="1" applyBorder="1" applyAlignment="1">
      <alignment horizontal="center" vertical="center"/>
    </xf>
    <xf numFmtId="0" fontId="20" fillId="0" borderId="13" xfId="14" applyFont="1" applyFill="1" applyBorder="1" applyAlignment="1">
      <alignment horizontal="justify" vertical="center" wrapText="1"/>
    </xf>
    <xf numFmtId="0" fontId="20" fillId="0" borderId="13" xfId="14" applyFont="1" applyFill="1" applyBorder="1" applyAlignment="1">
      <alignment horizontal="center" vertical="center"/>
    </xf>
    <xf numFmtId="1" fontId="13" fillId="0" borderId="13" xfId="14" applyNumberFormat="1" applyFont="1" applyFill="1" applyBorder="1" applyAlignment="1">
      <alignment horizontal="center" vertical="center"/>
    </xf>
    <xf numFmtId="0" fontId="20" fillId="0" borderId="12" xfId="14" applyFont="1" applyFill="1" applyBorder="1" applyAlignment="1">
      <alignment horizontal="justify" vertical="center" wrapText="1"/>
    </xf>
    <xf numFmtId="0" fontId="20" fillId="0" borderId="12" xfId="14" applyFont="1" applyFill="1" applyBorder="1" applyAlignment="1">
      <alignment horizontal="center" vertical="center"/>
    </xf>
    <xf numFmtId="49" fontId="20" fillId="0" borderId="10" xfId="14" applyNumberFormat="1" applyFont="1" applyFill="1" applyBorder="1" applyAlignment="1">
      <alignment horizontal="center" vertical="center"/>
    </xf>
    <xf numFmtId="2" fontId="20" fillId="0" borderId="10" xfId="14" applyNumberFormat="1" applyFont="1" applyFill="1" applyBorder="1" applyAlignment="1">
      <alignment horizontal="center"/>
    </xf>
    <xf numFmtId="0" fontId="13" fillId="0" borderId="10" xfId="14" applyFont="1" applyFill="1" applyBorder="1" applyAlignment="1">
      <alignment horizontal="distributed" wrapText="1"/>
    </xf>
    <xf numFmtId="0" fontId="25" fillId="0" borderId="10" xfId="14" applyFont="1" applyFill="1" applyBorder="1" applyAlignment="1">
      <alignment horizontal="center" wrapText="1"/>
    </xf>
    <xf numFmtId="1" fontId="13" fillId="0" borderId="10" xfId="14" applyNumberFormat="1" applyFont="1" applyFill="1" applyBorder="1" applyAlignment="1">
      <alignment horizontal="center"/>
    </xf>
    <xf numFmtId="2" fontId="26" fillId="0" borderId="10" xfId="14" applyNumberFormat="1" applyFont="1" applyFill="1" applyBorder="1" applyAlignment="1">
      <alignment horizontal="left" vertical="center"/>
    </xf>
    <xf numFmtId="0" fontId="25" fillId="0" borderId="10" xfId="14" applyFont="1" applyFill="1" applyBorder="1" applyAlignment="1">
      <alignment wrapText="1"/>
    </xf>
    <xf numFmtId="0" fontId="20" fillId="0" borderId="10" xfId="14" applyFont="1" applyFill="1" applyBorder="1" applyAlignment="1">
      <alignment vertical="center"/>
    </xf>
    <xf numFmtId="1" fontId="27" fillId="0" borderId="10" xfId="14" applyNumberFormat="1" applyFont="1" applyFill="1" applyBorder="1" applyAlignment="1">
      <alignment horizontal="center" vertical="center"/>
    </xf>
    <xf numFmtId="49" fontId="13" fillId="0" borderId="10" xfId="14" applyNumberFormat="1" applyFont="1" applyFill="1" applyBorder="1" applyAlignment="1">
      <alignment horizontal="center" vertical="center"/>
    </xf>
    <xf numFmtId="49" fontId="28" fillId="0" borderId="10" xfId="14" applyNumberFormat="1" applyFont="1" applyFill="1" applyBorder="1" applyAlignment="1">
      <alignment horizontal="left" vertical="center"/>
    </xf>
    <xf numFmtId="0" fontId="13" fillId="0" borderId="10" xfId="14" applyFont="1" applyFill="1" applyBorder="1" applyAlignment="1">
      <alignment vertical="center"/>
    </xf>
    <xf numFmtId="0" fontId="13" fillId="0" borderId="0" xfId="14" applyFont="1" applyFill="1" applyAlignment="1">
      <alignment vertical="center"/>
    </xf>
    <xf numFmtId="49" fontId="13" fillId="0" borderId="0" xfId="14" applyNumberFormat="1" applyFont="1" applyFill="1" applyAlignment="1">
      <alignment horizontal="center" vertical="center"/>
    </xf>
    <xf numFmtId="0" fontId="13" fillId="0" borderId="0" xfId="14" applyFont="1" applyFill="1" applyAlignment="1">
      <alignment horizontal="center" vertical="center"/>
    </xf>
    <xf numFmtId="0" fontId="29" fillId="0" borderId="0" xfId="14" applyFont="1" applyFill="1" applyAlignment="1">
      <alignment vertical="center"/>
    </xf>
    <xf numFmtId="0" fontId="13" fillId="0" borderId="0" xfId="14" applyFont="1" applyFill="1" applyAlignment="1">
      <alignment horizontal="right" vertical="center"/>
    </xf>
    <xf numFmtId="0" fontId="30" fillId="0" borderId="0" xfId="14" applyFont="1" applyFill="1" applyBorder="1" applyAlignment="1">
      <alignment horizontal="right" vertical="center"/>
    </xf>
    <xf numFmtId="1" fontId="30" fillId="0" borderId="0" xfId="14" applyNumberFormat="1" applyFont="1" applyFill="1" applyBorder="1" applyAlignment="1">
      <alignment horizontal="center" vertical="center"/>
    </xf>
    <xf numFmtId="49" fontId="28" fillId="0" borderId="0" xfId="14" applyNumberFormat="1" applyFont="1" applyFill="1" applyAlignment="1">
      <alignment horizontal="left" vertical="center"/>
    </xf>
    <xf numFmtId="0" fontId="20" fillId="0" borderId="0" xfId="14" applyFont="1" applyFill="1" applyAlignment="1">
      <alignment horizontal="right" vertical="center"/>
    </xf>
    <xf numFmtId="49" fontId="20" fillId="0" borderId="0" xfId="14" applyNumberFormat="1" applyFont="1" applyFill="1" applyAlignment="1">
      <alignment horizontal="left" vertical="center"/>
    </xf>
    <xf numFmtId="1" fontId="30" fillId="0" borderId="0" xfId="14" applyNumberFormat="1" applyFont="1" applyFill="1" applyAlignment="1">
      <alignment horizontal="center" vertical="center"/>
    </xf>
    <xf numFmtId="49" fontId="20" fillId="0" borderId="0" xfId="14" applyNumberFormat="1" applyFont="1" applyFill="1" applyAlignment="1">
      <alignment horizontal="center" vertical="center"/>
    </xf>
    <xf numFmtId="0" fontId="21" fillId="0" borderId="8" xfId="14" applyFont="1" applyFill="1" applyBorder="1" applyAlignment="1">
      <alignment horizontal="center" vertical="center"/>
    </xf>
    <xf numFmtId="1" fontId="22" fillId="0" borderId="8" xfId="14" applyNumberFormat="1" applyFont="1" applyFill="1" applyBorder="1" applyAlignment="1">
      <alignment horizontal="center" vertical="center"/>
    </xf>
    <xf numFmtId="0" fontId="31" fillId="0" borderId="0" xfId="14" applyFont="1" applyAlignment="1">
      <alignment horizontal="left" vertical="top"/>
    </xf>
    <xf numFmtId="0" fontId="28" fillId="0" borderId="0" xfId="14" applyFont="1" applyFill="1" applyAlignment="1">
      <alignment horizontal="center" vertical="center"/>
    </xf>
    <xf numFmtId="0" fontId="29" fillId="0" borderId="0" xfId="14" applyFont="1" applyFill="1" applyAlignment="1">
      <alignment horizontal="center" vertical="center"/>
    </xf>
    <xf numFmtId="3" fontId="20" fillId="0" borderId="0" xfId="14" applyNumberFormat="1" applyFont="1" applyFill="1" applyAlignment="1">
      <alignment vertical="center"/>
    </xf>
    <xf numFmtId="0" fontId="19" fillId="0" borderId="0" xfId="14" applyFont="1" applyFill="1" applyAlignment="1">
      <alignment horizontal="center" vertical="center"/>
    </xf>
    <xf numFmtId="0" fontId="30" fillId="0" borderId="0" xfId="14" applyFont="1" applyFill="1" applyAlignment="1">
      <alignment horizontal="right" vertical="center"/>
    </xf>
    <xf numFmtId="0" fontId="31" fillId="0" borderId="0" xfId="14" applyFont="1" applyAlignment="1">
      <alignment horizontal="center"/>
    </xf>
    <xf numFmtId="3" fontId="28" fillId="0" borderId="14" xfId="14" applyNumberFormat="1" applyFont="1" applyFill="1" applyBorder="1" applyAlignment="1">
      <alignment horizontal="left" vertical="center" wrapText="1"/>
    </xf>
    <xf numFmtId="0" fontId="4" fillId="0" borderId="0" xfId="4" applyFont="1" applyFill="1" applyAlignment="1">
      <alignment horizontal="justify" vertical="top" wrapText="1"/>
    </xf>
    <xf numFmtId="2" fontId="5" fillId="0" borderId="1" xfId="1" applyNumberFormat="1" applyFont="1" applyFill="1" applyBorder="1" applyAlignment="1">
      <alignment horizontal="center" vertical="center"/>
    </xf>
    <xf numFmtId="43" fontId="5" fillId="0" borderId="1" xfId="1" applyNumberFormat="1" applyFont="1" applyFill="1" applyBorder="1" applyAlignment="1">
      <alignment horizontal="center" vertical="center"/>
    </xf>
    <xf numFmtId="167" fontId="5" fillId="0" borderId="0" xfId="1" applyNumberFormat="1" applyFont="1" applyFill="1" applyAlignment="1">
      <alignment horizontal="center" vertical="center"/>
    </xf>
    <xf numFmtId="1" fontId="5" fillId="0" borderId="7" xfId="1" applyNumberFormat="1" applyFont="1" applyFill="1" applyBorder="1" applyAlignment="1">
      <alignment horizontal="center" vertical="center"/>
    </xf>
    <xf numFmtId="43" fontId="5" fillId="0" borderId="7" xfId="1" applyNumberFormat="1" applyFont="1" applyFill="1" applyBorder="1" applyAlignment="1">
      <alignment horizontal="center" vertical="center"/>
    </xf>
    <xf numFmtId="2" fontId="4" fillId="0" borderId="0" xfId="1" applyNumberFormat="1" applyFont="1" applyFill="1" applyAlignment="1">
      <alignment horizontal="left" vertical="center"/>
    </xf>
    <xf numFmtId="3" fontId="4" fillId="0" borderId="0" xfId="1" applyNumberFormat="1" applyFont="1" applyFill="1" applyAlignment="1">
      <alignment horizontal="center" vertical="center"/>
    </xf>
    <xf numFmtId="0" fontId="4" fillId="0" borderId="0" xfId="4" applyFont="1" applyFill="1" applyAlignment="1">
      <alignment horizontal="justify" vertical="center" wrapText="1"/>
    </xf>
    <xf numFmtId="2" fontId="4" fillId="0" borderId="0" xfId="0" applyNumberFormat="1" applyFont="1" applyFill="1" applyAlignment="1">
      <alignment horizontal="left" vertical="center"/>
    </xf>
    <xf numFmtId="3" fontId="2" fillId="0" borderId="0" xfId="1" applyNumberFormat="1" applyFont="1" applyFill="1" applyAlignment="1">
      <alignment horizontal="center" vertical="center"/>
    </xf>
    <xf numFmtId="43" fontId="2" fillId="0" borderId="0" xfId="1" applyNumberFormat="1" applyFont="1" applyFill="1" applyAlignment="1">
      <alignment horizontal="center" vertical="center"/>
    </xf>
    <xf numFmtId="3" fontId="6" fillId="0" borderId="1" xfId="1" applyNumberFormat="1" applyFont="1" applyFill="1" applyBorder="1" applyAlignment="1">
      <alignment horizontal="right" vertical="top"/>
    </xf>
    <xf numFmtId="3" fontId="12" fillId="0" borderId="1" xfId="1" applyNumberFormat="1" applyFont="1" applyFill="1" applyBorder="1" applyAlignment="1">
      <alignment horizontal="left" vertical="top" wrapText="1"/>
    </xf>
    <xf numFmtId="3" fontId="8" fillId="0" borderId="2" xfId="1" applyNumberFormat="1" applyFont="1" applyFill="1" applyBorder="1" applyAlignment="1">
      <alignment horizontal="center" vertical="center"/>
    </xf>
    <xf numFmtId="43" fontId="8" fillId="0" borderId="2" xfId="1" applyNumberFormat="1" applyFont="1" applyFill="1" applyBorder="1" applyAlignment="1">
      <alignment horizontal="center" vertical="center"/>
    </xf>
    <xf numFmtId="3" fontId="8" fillId="0" borderId="3" xfId="1" applyNumberFormat="1" applyFont="1" applyFill="1" applyBorder="1" applyAlignment="1">
      <alignment horizontal="center" vertical="center"/>
    </xf>
    <xf numFmtId="3" fontId="8" fillId="0" borderId="4" xfId="1" applyNumberFormat="1" applyFont="1" applyFill="1" applyBorder="1" applyAlignment="1">
      <alignment horizontal="center" vertical="center"/>
    </xf>
    <xf numFmtId="3" fontId="8" fillId="0" borderId="5" xfId="1" applyNumberFormat="1" applyFont="1" applyFill="1" applyBorder="1" applyAlignment="1">
      <alignment horizontal="center" vertical="center"/>
    </xf>
    <xf numFmtId="0" fontId="4" fillId="0" borderId="0" xfId="0" applyFont="1" applyFill="1" applyAlignment="1">
      <alignment horizontal="left" vertical="center" wrapText="1"/>
    </xf>
    <xf numFmtId="2" fontId="4" fillId="0" borderId="0" xfId="1" applyNumberFormat="1" applyFont="1" applyFill="1" applyAlignment="1">
      <alignment horizontal="right" vertical="center"/>
    </xf>
    <xf numFmtId="43" fontId="4" fillId="0" borderId="0" xfId="1" applyNumberFormat="1" applyFont="1" applyFill="1" applyAlignment="1">
      <alignment horizontal="right" vertical="center"/>
    </xf>
    <xf numFmtId="0" fontId="4" fillId="0" borderId="0" xfId="1" applyFont="1" applyFill="1" applyAlignment="1">
      <alignment horizontal="left" vertical="center" wrapText="1"/>
    </xf>
    <xf numFmtId="2" fontId="4" fillId="0" borderId="0" xfId="0" applyNumberFormat="1" applyFont="1" applyFill="1" applyAlignment="1">
      <alignment horizontal="right" vertical="center"/>
    </xf>
    <xf numFmtId="43" fontId="4" fillId="0" borderId="0" xfId="0" applyNumberFormat="1" applyFont="1" applyFill="1" applyAlignment="1">
      <alignment horizontal="right" vertical="center"/>
    </xf>
    <xf numFmtId="3" fontId="4" fillId="0" borderId="0" xfId="0" applyNumberFormat="1" applyFont="1" applyFill="1" applyAlignment="1">
      <alignment horizontal="center" vertical="center"/>
    </xf>
    <xf numFmtId="2" fontId="4" fillId="2" borderId="0" xfId="1" applyNumberFormat="1" applyFont="1" applyFill="1" applyAlignment="1">
      <alignment horizontal="center" vertical="center"/>
    </xf>
    <xf numFmtId="49" fontId="4" fillId="0" borderId="0" xfId="1" applyNumberFormat="1" applyFont="1" applyFill="1" applyAlignment="1">
      <alignment horizontal="left" vertical="center" wrapText="1"/>
    </xf>
    <xf numFmtId="2" fontId="4" fillId="2" borderId="0" xfId="1" applyNumberFormat="1" applyFont="1" applyFill="1" applyAlignment="1">
      <alignment horizontal="right" vertical="center"/>
    </xf>
    <xf numFmtId="43" fontId="4" fillId="2" borderId="0" xfId="1" applyNumberFormat="1" applyFont="1" applyFill="1" applyAlignment="1">
      <alignment horizontal="right" vertical="center"/>
    </xf>
    <xf numFmtId="43" fontId="4" fillId="0" borderId="0" xfId="0" applyNumberFormat="1" applyFont="1" applyFill="1" applyAlignment="1">
      <alignment horizontal="center" vertical="center"/>
    </xf>
    <xf numFmtId="3" fontId="5" fillId="0" borderId="0" xfId="1" applyNumberFormat="1" applyFont="1" applyFill="1" applyAlignment="1">
      <alignment horizontal="center" vertical="center"/>
    </xf>
    <xf numFmtId="2" fontId="5" fillId="0" borderId="0" xfId="1" applyNumberFormat="1" applyFont="1" applyFill="1" applyAlignment="1">
      <alignment horizontal="center" vertical="center"/>
    </xf>
    <xf numFmtId="2" fontId="4" fillId="2" borderId="0" xfId="0" applyNumberFormat="1" applyFont="1" applyFill="1" applyAlignment="1">
      <alignment horizontal="right" vertical="center"/>
    </xf>
    <xf numFmtId="3" fontId="4" fillId="0" borderId="0" xfId="1" applyNumberFormat="1" applyFont="1" applyFill="1" applyAlignment="1">
      <alignment horizontal="justify" vertical="center"/>
    </xf>
    <xf numFmtId="43" fontId="4" fillId="0" borderId="0" xfId="1" applyNumberFormat="1" applyFont="1" applyFill="1" applyAlignment="1">
      <alignment horizontal="justify" vertical="center"/>
    </xf>
    <xf numFmtId="0" fontId="4" fillId="0" borderId="0" xfId="0" applyFont="1" applyFill="1" applyAlignment="1">
      <alignment horizontal="left" vertical="top" wrapText="1"/>
    </xf>
    <xf numFmtId="43" fontId="4" fillId="2" borderId="0" xfId="0" applyNumberFormat="1" applyFont="1" applyFill="1" applyAlignment="1">
      <alignment horizontal="right" vertical="center"/>
    </xf>
    <xf numFmtId="3" fontId="4" fillId="0" borderId="0" xfId="0" applyNumberFormat="1" applyFont="1" applyFill="1" applyAlignment="1">
      <alignment horizontal="right" vertical="center"/>
    </xf>
    <xf numFmtId="3" fontId="4" fillId="0" borderId="0" xfId="0" applyNumberFormat="1" applyFont="1" applyFill="1" applyAlignment="1">
      <alignment horizontal="left" vertical="top" wrapText="1"/>
    </xf>
    <xf numFmtId="3" fontId="4" fillId="0" borderId="0" xfId="1" applyNumberFormat="1" applyFont="1" applyFill="1" applyAlignment="1">
      <alignment horizontal="right" vertical="center"/>
    </xf>
    <xf numFmtId="0" fontId="4" fillId="0" borderId="0" xfId="0" applyFont="1" applyFill="1" applyAlignment="1">
      <alignment horizontal="center" vertical="center"/>
    </xf>
    <xf numFmtId="49" fontId="4" fillId="0" borderId="0" xfId="0" applyNumberFormat="1" applyFont="1" applyFill="1" applyAlignment="1">
      <alignment horizontal="left" vertical="center" wrapText="1"/>
    </xf>
    <xf numFmtId="3" fontId="5" fillId="0" borderId="0" xfId="0" applyNumberFormat="1" applyFont="1" applyFill="1" applyAlignment="1">
      <alignment horizontal="center" vertical="center"/>
    </xf>
    <xf numFmtId="2" fontId="5" fillId="0" borderId="0" xfId="0" applyNumberFormat="1" applyFont="1" applyFill="1" applyAlignment="1">
      <alignment horizontal="center" vertical="center"/>
    </xf>
    <xf numFmtId="2" fontId="4" fillId="2" borderId="0" xfId="0" applyNumberFormat="1" applyFont="1" applyFill="1" applyAlignment="1">
      <alignment horizontal="center" vertical="center"/>
    </xf>
    <xf numFmtId="3" fontId="4" fillId="0" borderId="0" xfId="0" applyNumberFormat="1" applyFont="1" applyFill="1" applyAlignment="1">
      <alignment horizontal="justify" vertical="center"/>
    </xf>
    <xf numFmtId="3" fontId="4" fillId="0" borderId="0" xfId="0" applyNumberFormat="1" applyFont="1" applyFill="1" applyAlignment="1">
      <alignment horizontal="justify" vertical="top"/>
    </xf>
    <xf numFmtId="49" fontId="4" fillId="0" borderId="0" xfId="0" applyNumberFormat="1" applyFont="1" applyFill="1" applyAlignment="1">
      <alignment horizontal="left" vertical="top" wrapText="1"/>
    </xf>
    <xf numFmtId="43" fontId="4" fillId="0" borderId="0" xfId="0" applyNumberFormat="1" applyFont="1" applyFill="1" applyAlignment="1">
      <alignment horizontal="justify" vertical="top"/>
    </xf>
    <xf numFmtId="0" fontId="15" fillId="0" borderId="0" xfId="0" applyFont="1"/>
    <xf numFmtId="165" fontId="5" fillId="0" borderId="0" xfId="0" applyNumberFormat="1" applyFont="1" applyFill="1" applyAlignment="1">
      <alignment horizontal="center" vertical="center"/>
    </xf>
    <xf numFmtId="3" fontId="4" fillId="0" borderId="0" xfId="0" applyNumberFormat="1" applyFont="1" applyFill="1" applyAlignment="1">
      <alignment horizontal="left" vertical="center" wrapText="1"/>
    </xf>
    <xf numFmtId="167" fontId="5" fillId="0" borderId="0" xfId="0" applyNumberFormat="1" applyFont="1" applyFill="1" applyAlignment="1">
      <alignment horizontal="center" vertical="center"/>
    </xf>
    <xf numFmtId="3" fontId="4" fillId="0" borderId="0" xfId="1" applyNumberFormat="1" applyFont="1" applyFill="1" applyAlignment="1">
      <alignment horizontal="justify" vertical="top"/>
    </xf>
    <xf numFmtId="43" fontId="4" fillId="0" borderId="0" xfId="1" applyNumberFormat="1" applyFont="1" applyFill="1" applyAlignment="1">
      <alignment horizontal="justify" vertical="top"/>
    </xf>
    <xf numFmtId="167" fontId="4" fillId="0" borderId="0" xfId="1" applyNumberFormat="1" applyFont="1" applyFill="1" applyAlignment="1">
      <alignment horizontal="right" vertical="center"/>
    </xf>
    <xf numFmtId="0" fontId="4" fillId="0" borderId="0" xfId="1" applyFont="1" applyFill="1" applyAlignment="1">
      <alignment horizontal="left" vertical="top" wrapText="1"/>
    </xf>
    <xf numFmtId="3" fontId="5" fillId="0" borderId="0" xfId="1" applyNumberFormat="1" applyFont="1" applyFill="1" applyAlignment="1">
      <alignment horizontal="right" vertical="center"/>
    </xf>
    <xf numFmtId="164" fontId="5" fillId="0" borderId="0" xfId="1" quotePrefix="1" applyNumberFormat="1" applyFont="1" applyFill="1" applyAlignment="1">
      <alignment horizontal="left" vertical="center"/>
    </xf>
    <xf numFmtId="164" fontId="5" fillId="0" borderId="0" xfId="1" applyNumberFormat="1" applyFont="1" applyFill="1" applyAlignment="1">
      <alignment horizontal="left" vertical="center"/>
    </xf>
    <xf numFmtId="2" fontId="5" fillId="0" borderId="0" xfId="1" applyNumberFormat="1" applyFont="1" applyFill="1" applyAlignment="1">
      <alignment horizontal="right" vertical="center"/>
    </xf>
    <xf numFmtId="43" fontId="4" fillId="0" borderId="0" xfId="1" applyNumberFormat="1" applyFont="1" applyFill="1" applyAlignment="1">
      <alignment horizontal="center" vertical="center"/>
    </xf>
    <xf numFmtId="0" fontId="4" fillId="0" borderId="0" xfId="1" applyFont="1" applyFill="1" applyAlignment="1">
      <alignment horizontal="center" vertical="center"/>
    </xf>
    <xf numFmtId="1" fontId="5" fillId="0" borderId="0" xfId="1" applyNumberFormat="1" applyFont="1" applyFill="1" applyBorder="1" applyAlignment="1">
      <alignment horizontal="center" vertical="center"/>
    </xf>
    <xf numFmtId="2" fontId="4" fillId="3" borderId="0" xfId="0" applyNumberFormat="1" applyFont="1" applyFill="1" applyAlignment="1">
      <alignment horizontal="right" vertical="center"/>
    </xf>
  </cellXfs>
  <cellStyles count="15">
    <cellStyle name="Comma 12" xfId="3"/>
    <cellStyle name="Comma 13" xfId="5"/>
    <cellStyle name="Comma 15" xfId="6"/>
    <cellStyle name="Comma 2" xfId="2"/>
    <cellStyle name="Comma 2 2" xfId="7"/>
    <cellStyle name="Comma 4 2" xfId="8"/>
    <cellStyle name="Comma 5 2" xfId="9"/>
    <cellStyle name="Comma 6 2" xfId="10"/>
    <cellStyle name="Comma 7 2" xfId="11"/>
    <cellStyle name="Comma 8 2" xfId="12"/>
    <cellStyle name="Comma 8 3" xfId="13"/>
    <cellStyle name="Normal" xfId="0" builtinId="0"/>
    <cellStyle name="Normal 2" xfId="1"/>
    <cellStyle name="Normal 3" xfId="14"/>
    <cellStyle name="Normal_Estimate-civil"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O101"/>
  <sheetViews>
    <sheetView tabSelected="1" zoomScaleSheetLayoutView="100" workbookViewId="0">
      <selection activeCell="F6" sqref="F6"/>
    </sheetView>
  </sheetViews>
  <sheetFormatPr defaultRowHeight="12.75"/>
  <cols>
    <col min="1" max="1" width="6.42578125" style="498" customWidth="1"/>
    <col min="2" max="2" width="11.42578125" style="498" customWidth="1"/>
    <col min="3" max="3" width="42.85546875" style="426" customWidth="1"/>
    <col min="4" max="4" width="9.85546875" style="426" customWidth="1"/>
    <col min="5" max="5" width="9" style="426" customWidth="1"/>
    <col min="6" max="6" width="13.140625" style="487" customWidth="1"/>
    <col min="7" max="256" width="9.140625" style="426"/>
    <col min="257" max="257" width="6.42578125" style="426" customWidth="1"/>
    <col min="258" max="258" width="11.42578125" style="426" customWidth="1"/>
    <col min="259" max="259" width="42.85546875" style="426" customWidth="1"/>
    <col min="260" max="260" width="9.85546875" style="426" customWidth="1"/>
    <col min="261" max="261" width="9" style="426" customWidth="1"/>
    <col min="262" max="262" width="13.140625" style="426" customWidth="1"/>
    <col min="263" max="512" width="9.140625" style="426"/>
    <col min="513" max="513" width="6.42578125" style="426" customWidth="1"/>
    <col min="514" max="514" width="11.42578125" style="426" customWidth="1"/>
    <col min="515" max="515" width="42.85546875" style="426" customWidth="1"/>
    <col min="516" max="516" width="9.85546875" style="426" customWidth="1"/>
    <col min="517" max="517" width="9" style="426" customWidth="1"/>
    <col min="518" max="518" width="13.140625" style="426" customWidth="1"/>
    <col min="519" max="768" width="9.140625" style="426"/>
    <col min="769" max="769" width="6.42578125" style="426" customWidth="1"/>
    <col min="770" max="770" width="11.42578125" style="426" customWidth="1"/>
    <col min="771" max="771" width="42.85546875" style="426" customWidth="1"/>
    <col min="772" max="772" width="9.85546875" style="426" customWidth="1"/>
    <col min="773" max="773" width="9" style="426" customWidth="1"/>
    <col min="774" max="774" width="13.140625" style="426" customWidth="1"/>
    <col min="775" max="1024" width="9.140625" style="426"/>
    <col min="1025" max="1025" width="6.42578125" style="426" customWidth="1"/>
    <col min="1026" max="1026" width="11.42578125" style="426" customWidth="1"/>
    <col min="1027" max="1027" width="42.85546875" style="426" customWidth="1"/>
    <col min="1028" max="1028" width="9.85546875" style="426" customWidth="1"/>
    <col min="1029" max="1029" width="9" style="426" customWidth="1"/>
    <col min="1030" max="1030" width="13.140625" style="426" customWidth="1"/>
    <col min="1031" max="1280" width="9.140625" style="426"/>
    <col min="1281" max="1281" width="6.42578125" style="426" customWidth="1"/>
    <col min="1282" max="1282" width="11.42578125" style="426" customWidth="1"/>
    <col min="1283" max="1283" width="42.85546875" style="426" customWidth="1"/>
    <col min="1284" max="1284" width="9.85546875" style="426" customWidth="1"/>
    <col min="1285" max="1285" width="9" style="426" customWidth="1"/>
    <col min="1286" max="1286" width="13.140625" style="426" customWidth="1"/>
    <col min="1287" max="1536" width="9.140625" style="426"/>
    <col min="1537" max="1537" width="6.42578125" style="426" customWidth="1"/>
    <col min="1538" max="1538" width="11.42578125" style="426" customWidth="1"/>
    <col min="1539" max="1539" width="42.85546875" style="426" customWidth="1"/>
    <col min="1540" max="1540" width="9.85546875" style="426" customWidth="1"/>
    <col min="1541" max="1541" width="9" style="426" customWidth="1"/>
    <col min="1542" max="1542" width="13.140625" style="426" customWidth="1"/>
    <col min="1543" max="1792" width="9.140625" style="426"/>
    <col min="1793" max="1793" width="6.42578125" style="426" customWidth="1"/>
    <col min="1794" max="1794" width="11.42578125" style="426" customWidth="1"/>
    <col min="1795" max="1795" width="42.85546875" style="426" customWidth="1"/>
    <col min="1796" max="1796" width="9.85546875" style="426" customWidth="1"/>
    <col min="1797" max="1797" width="9" style="426" customWidth="1"/>
    <col min="1798" max="1798" width="13.140625" style="426" customWidth="1"/>
    <col min="1799" max="2048" width="9.140625" style="426"/>
    <col min="2049" max="2049" width="6.42578125" style="426" customWidth="1"/>
    <col min="2050" max="2050" width="11.42578125" style="426" customWidth="1"/>
    <col min="2051" max="2051" width="42.85546875" style="426" customWidth="1"/>
    <col min="2052" max="2052" width="9.85546875" style="426" customWidth="1"/>
    <col min="2053" max="2053" width="9" style="426" customWidth="1"/>
    <col min="2054" max="2054" width="13.140625" style="426" customWidth="1"/>
    <col min="2055" max="2304" width="9.140625" style="426"/>
    <col min="2305" max="2305" width="6.42578125" style="426" customWidth="1"/>
    <col min="2306" max="2306" width="11.42578125" style="426" customWidth="1"/>
    <col min="2307" max="2307" width="42.85546875" style="426" customWidth="1"/>
    <col min="2308" max="2308" width="9.85546875" style="426" customWidth="1"/>
    <col min="2309" max="2309" width="9" style="426" customWidth="1"/>
    <col min="2310" max="2310" width="13.140625" style="426" customWidth="1"/>
    <col min="2311" max="2560" width="9.140625" style="426"/>
    <col min="2561" max="2561" width="6.42578125" style="426" customWidth="1"/>
    <col min="2562" max="2562" width="11.42578125" style="426" customWidth="1"/>
    <col min="2563" max="2563" width="42.85546875" style="426" customWidth="1"/>
    <col min="2564" max="2564" width="9.85546875" style="426" customWidth="1"/>
    <col min="2565" max="2565" width="9" style="426" customWidth="1"/>
    <col min="2566" max="2566" width="13.140625" style="426" customWidth="1"/>
    <col min="2567" max="2816" width="9.140625" style="426"/>
    <col min="2817" max="2817" width="6.42578125" style="426" customWidth="1"/>
    <col min="2818" max="2818" width="11.42578125" style="426" customWidth="1"/>
    <col min="2819" max="2819" width="42.85546875" style="426" customWidth="1"/>
    <col min="2820" max="2820" width="9.85546875" style="426" customWidth="1"/>
    <col min="2821" max="2821" width="9" style="426" customWidth="1"/>
    <col min="2822" max="2822" width="13.140625" style="426" customWidth="1"/>
    <col min="2823" max="3072" width="9.140625" style="426"/>
    <col min="3073" max="3073" width="6.42578125" style="426" customWidth="1"/>
    <col min="3074" max="3074" width="11.42578125" style="426" customWidth="1"/>
    <col min="3075" max="3075" width="42.85546875" style="426" customWidth="1"/>
    <col min="3076" max="3076" width="9.85546875" style="426" customWidth="1"/>
    <col min="3077" max="3077" width="9" style="426" customWidth="1"/>
    <col min="3078" max="3078" width="13.140625" style="426" customWidth="1"/>
    <col min="3079" max="3328" width="9.140625" style="426"/>
    <col min="3329" max="3329" width="6.42578125" style="426" customWidth="1"/>
    <col min="3330" max="3330" width="11.42578125" style="426" customWidth="1"/>
    <col min="3331" max="3331" width="42.85546875" style="426" customWidth="1"/>
    <col min="3332" max="3332" width="9.85546875" style="426" customWidth="1"/>
    <col min="3333" max="3333" width="9" style="426" customWidth="1"/>
    <col min="3334" max="3334" width="13.140625" style="426" customWidth="1"/>
    <col min="3335" max="3584" width="9.140625" style="426"/>
    <col min="3585" max="3585" width="6.42578125" style="426" customWidth="1"/>
    <col min="3586" max="3586" width="11.42578125" style="426" customWidth="1"/>
    <col min="3587" max="3587" width="42.85546875" style="426" customWidth="1"/>
    <col min="3588" max="3588" width="9.85546875" style="426" customWidth="1"/>
    <col min="3589" max="3589" width="9" style="426" customWidth="1"/>
    <col min="3590" max="3590" width="13.140625" style="426" customWidth="1"/>
    <col min="3591" max="3840" width="9.140625" style="426"/>
    <col min="3841" max="3841" width="6.42578125" style="426" customWidth="1"/>
    <col min="3842" max="3842" width="11.42578125" style="426" customWidth="1"/>
    <col min="3843" max="3843" width="42.85546875" style="426" customWidth="1"/>
    <col min="3844" max="3844" width="9.85546875" style="426" customWidth="1"/>
    <col min="3845" max="3845" width="9" style="426" customWidth="1"/>
    <col min="3846" max="3846" width="13.140625" style="426" customWidth="1"/>
    <col min="3847" max="4096" width="9.140625" style="426"/>
    <col min="4097" max="4097" width="6.42578125" style="426" customWidth="1"/>
    <col min="4098" max="4098" width="11.42578125" style="426" customWidth="1"/>
    <col min="4099" max="4099" width="42.85546875" style="426" customWidth="1"/>
    <col min="4100" max="4100" width="9.85546875" style="426" customWidth="1"/>
    <col min="4101" max="4101" width="9" style="426" customWidth="1"/>
    <col min="4102" max="4102" width="13.140625" style="426" customWidth="1"/>
    <col min="4103" max="4352" width="9.140625" style="426"/>
    <col min="4353" max="4353" width="6.42578125" style="426" customWidth="1"/>
    <col min="4354" max="4354" width="11.42578125" style="426" customWidth="1"/>
    <col min="4355" max="4355" width="42.85546875" style="426" customWidth="1"/>
    <col min="4356" max="4356" width="9.85546875" style="426" customWidth="1"/>
    <col min="4357" max="4357" width="9" style="426" customWidth="1"/>
    <col min="4358" max="4358" width="13.140625" style="426" customWidth="1"/>
    <col min="4359" max="4608" width="9.140625" style="426"/>
    <col min="4609" max="4609" width="6.42578125" style="426" customWidth="1"/>
    <col min="4610" max="4610" width="11.42578125" style="426" customWidth="1"/>
    <col min="4611" max="4611" width="42.85546875" style="426" customWidth="1"/>
    <col min="4612" max="4612" width="9.85546875" style="426" customWidth="1"/>
    <col min="4613" max="4613" width="9" style="426" customWidth="1"/>
    <col min="4614" max="4614" width="13.140625" style="426" customWidth="1"/>
    <col min="4615" max="4864" width="9.140625" style="426"/>
    <col min="4865" max="4865" width="6.42578125" style="426" customWidth="1"/>
    <col min="4866" max="4866" width="11.42578125" style="426" customWidth="1"/>
    <col min="4867" max="4867" width="42.85546875" style="426" customWidth="1"/>
    <col min="4868" max="4868" width="9.85546875" style="426" customWidth="1"/>
    <col min="4869" max="4869" width="9" style="426" customWidth="1"/>
    <col min="4870" max="4870" width="13.140625" style="426" customWidth="1"/>
    <col min="4871" max="5120" width="9.140625" style="426"/>
    <col min="5121" max="5121" width="6.42578125" style="426" customWidth="1"/>
    <col min="5122" max="5122" width="11.42578125" style="426" customWidth="1"/>
    <col min="5123" max="5123" width="42.85546875" style="426" customWidth="1"/>
    <col min="5124" max="5124" width="9.85546875" style="426" customWidth="1"/>
    <col min="5125" max="5125" width="9" style="426" customWidth="1"/>
    <col min="5126" max="5126" width="13.140625" style="426" customWidth="1"/>
    <col min="5127" max="5376" width="9.140625" style="426"/>
    <col min="5377" max="5377" width="6.42578125" style="426" customWidth="1"/>
    <col min="5378" max="5378" width="11.42578125" style="426" customWidth="1"/>
    <col min="5379" max="5379" width="42.85546875" style="426" customWidth="1"/>
    <col min="5380" max="5380" width="9.85546875" style="426" customWidth="1"/>
    <col min="5381" max="5381" width="9" style="426" customWidth="1"/>
    <col min="5382" max="5382" width="13.140625" style="426" customWidth="1"/>
    <col min="5383" max="5632" width="9.140625" style="426"/>
    <col min="5633" max="5633" width="6.42578125" style="426" customWidth="1"/>
    <col min="5634" max="5634" width="11.42578125" style="426" customWidth="1"/>
    <col min="5635" max="5635" width="42.85546875" style="426" customWidth="1"/>
    <col min="5636" max="5636" width="9.85546875" style="426" customWidth="1"/>
    <col min="5637" max="5637" width="9" style="426" customWidth="1"/>
    <col min="5638" max="5638" width="13.140625" style="426" customWidth="1"/>
    <col min="5639" max="5888" width="9.140625" style="426"/>
    <col min="5889" max="5889" width="6.42578125" style="426" customWidth="1"/>
    <col min="5890" max="5890" width="11.42578125" style="426" customWidth="1"/>
    <col min="5891" max="5891" width="42.85546875" style="426" customWidth="1"/>
    <col min="5892" max="5892" width="9.85546875" style="426" customWidth="1"/>
    <col min="5893" max="5893" width="9" style="426" customWidth="1"/>
    <col min="5894" max="5894" width="13.140625" style="426" customWidth="1"/>
    <col min="5895" max="6144" width="9.140625" style="426"/>
    <col min="6145" max="6145" width="6.42578125" style="426" customWidth="1"/>
    <col min="6146" max="6146" width="11.42578125" style="426" customWidth="1"/>
    <col min="6147" max="6147" width="42.85546875" style="426" customWidth="1"/>
    <col min="6148" max="6148" width="9.85546875" style="426" customWidth="1"/>
    <col min="6149" max="6149" width="9" style="426" customWidth="1"/>
    <col min="6150" max="6150" width="13.140625" style="426" customWidth="1"/>
    <col min="6151" max="6400" width="9.140625" style="426"/>
    <col min="6401" max="6401" width="6.42578125" style="426" customWidth="1"/>
    <col min="6402" max="6402" width="11.42578125" style="426" customWidth="1"/>
    <col min="6403" max="6403" width="42.85546875" style="426" customWidth="1"/>
    <col min="6404" max="6404" width="9.85546875" style="426" customWidth="1"/>
    <col min="6405" max="6405" width="9" style="426" customWidth="1"/>
    <col min="6406" max="6406" width="13.140625" style="426" customWidth="1"/>
    <col min="6407" max="6656" width="9.140625" style="426"/>
    <col min="6657" max="6657" width="6.42578125" style="426" customWidth="1"/>
    <col min="6658" max="6658" width="11.42578125" style="426" customWidth="1"/>
    <col min="6659" max="6659" width="42.85546875" style="426" customWidth="1"/>
    <col min="6660" max="6660" width="9.85546875" style="426" customWidth="1"/>
    <col min="6661" max="6661" width="9" style="426" customWidth="1"/>
    <col min="6662" max="6662" width="13.140625" style="426" customWidth="1"/>
    <col min="6663" max="6912" width="9.140625" style="426"/>
    <col min="6913" max="6913" width="6.42578125" style="426" customWidth="1"/>
    <col min="6914" max="6914" width="11.42578125" style="426" customWidth="1"/>
    <col min="6915" max="6915" width="42.85546875" style="426" customWidth="1"/>
    <col min="6916" max="6916" width="9.85546875" style="426" customWidth="1"/>
    <col min="6917" max="6917" width="9" style="426" customWidth="1"/>
    <col min="6918" max="6918" width="13.140625" style="426" customWidth="1"/>
    <col min="6919" max="7168" width="9.140625" style="426"/>
    <col min="7169" max="7169" width="6.42578125" style="426" customWidth="1"/>
    <col min="7170" max="7170" width="11.42578125" style="426" customWidth="1"/>
    <col min="7171" max="7171" width="42.85546875" style="426" customWidth="1"/>
    <col min="7172" max="7172" width="9.85546875" style="426" customWidth="1"/>
    <col min="7173" max="7173" width="9" style="426" customWidth="1"/>
    <col min="7174" max="7174" width="13.140625" style="426" customWidth="1"/>
    <col min="7175" max="7424" width="9.140625" style="426"/>
    <col min="7425" max="7425" width="6.42578125" style="426" customWidth="1"/>
    <col min="7426" max="7426" width="11.42578125" style="426" customWidth="1"/>
    <col min="7427" max="7427" width="42.85546875" style="426" customWidth="1"/>
    <col min="7428" max="7428" width="9.85546875" style="426" customWidth="1"/>
    <col min="7429" max="7429" width="9" style="426" customWidth="1"/>
    <col min="7430" max="7430" width="13.140625" style="426" customWidth="1"/>
    <col min="7431" max="7680" width="9.140625" style="426"/>
    <col min="7681" max="7681" width="6.42578125" style="426" customWidth="1"/>
    <col min="7682" max="7682" width="11.42578125" style="426" customWidth="1"/>
    <col min="7683" max="7683" width="42.85546875" style="426" customWidth="1"/>
    <col min="7684" max="7684" width="9.85546875" style="426" customWidth="1"/>
    <col min="7685" max="7685" width="9" style="426" customWidth="1"/>
    <col min="7686" max="7686" width="13.140625" style="426" customWidth="1"/>
    <col min="7687" max="7936" width="9.140625" style="426"/>
    <col min="7937" max="7937" width="6.42578125" style="426" customWidth="1"/>
    <col min="7938" max="7938" width="11.42578125" style="426" customWidth="1"/>
    <col min="7939" max="7939" width="42.85546875" style="426" customWidth="1"/>
    <col min="7940" max="7940" width="9.85546875" style="426" customWidth="1"/>
    <col min="7941" max="7941" width="9" style="426" customWidth="1"/>
    <col min="7942" max="7942" width="13.140625" style="426" customWidth="1"/>
    <col min="7943" max="8192" width="9.140625" style="426"/>
    <col min="8193" max="8193" width="6.42578125" style="426" customWidth="1"/>
    <col min="8194" max="8194" width="11.42578125" style="426" customWidth="1"/>
    <col min="8195" max="8195" width="42.85546875" style="426" customWidth="1"/>
    <col min="8196" max="8196" width="9.85546875" style="426" customWidth="1"/>
    <col min="8197" max="8197" width="9" style="426" customWidth="1"/>
    <col min="8198" max="8198" width="13.140625" style="426" customWidth="1"/>
    <col min="8199" max="8448" width="9.140625" style="426"/>
    <col min="8449" max="8449" width="6.42578125" style="426" customWidth="1"/>
    <col min="8450" max="8450" width="11.42578125" style="426" customWidth="1"/>
    <col min="8451" max="8451" width="42.85546875" style="426" customWidth="1"/>
    <col min="8452" max="8452" width="9.85546875" style="426" customWidth="1"/>
    <col min="8453" max="8453" width="9" style="426" customWidth="1"/>
    <col min="8454" max="8454" width="13.140625" style="426" customWidth="1"/>
    <col min="8455" max="8704" width="9.140625" style="426"/>
    <col min="8705" max="8705" width="6.42578125" style="426" customWidth="1"/>
    <col min="8706" max="8706" width="11.42578125" style="426" customWidth="1"/>
    <col min="8707" max="8707" width="42.85546875" style="426" customWidth="1"/>
    <col min="8708" max="8708" width="9.85546875" style="426" customWidth="1"/>
    <col min="8709" max="8709" width="9" style="426" customWidth="1"/>
    <col min="8710" max="8710" width="13.140625" style="426" customWidth="1"/>
    <col min="8711" max="8960" width="9.140625" style="426"/>
    <col min="8961" max="8961" width="6.42578125" style="426" customWidth="1"/>
    <col min="8962" max="8962" width="11.42578125" style="426" customWidth="1"/>
    <col min="8963" max="8963" width="42.85546875" style="426" customWidth="1"/>
    <col min="8964" max="8964" width="9.85546875" style="426" customWidth="1"/>
    <col min="8965" max="8965" width="9" style="426" customWidth="1"/>
    <col min="8966" max="8966" width="13.140625" style="426" customWidth="1"/>
    <col min="8967" max="9216" width="9.140625" style="426"/>
    <col min="9217" max="9217" width="6.42578125" style="426" customWidth="1"/>
    <col min="9218" max="9218" width="11.42578125" style="426" customWidth="1"/>
    <col min="9219" max="9219" width="42.85546875" style="426" customWidth="1"/>
    <col min="9220" max="9220" width="9.85546875" style="426" customWidth="1"/>
    <col min="9221" max="9221" width="9" style="426" customWidth="1"/>
    <col min="9222" max="9222" width="13.140625" style="426" customWidth="1"/>
    <col min="9223" max="9472" width="9.140625" style="426"/>
    <col min="9473" max="9473" width="6.42578125" style="426" customWidth="1"/>
    <col min="9474" max="9474" width="11.42578125" style="426" customWidth="1"/>
    <col min="9475" max="9475" width="42.85546875" style="426" customWidth="1"/>
    <col min="9476" max="9476" width="9.85546875" style="426" customWidth="1"/>
    <col min="9477" max="9477" width="9" style="426" customWidth="1"/>
    <col min="9478" max="9478" width="13.140625" style="426" customWidth="1"/>
    <col min="9479" max="9728" width="9.140625" style="426"/>
    <col min="9729" max="9729" width="6.42578125" style="426" customWidth="1"/>
    <col min="9730" max="9730" width="11.42578125" style="426" customWidth="1"/>
    <col min="9731" max="9731" width="42.85546875" style="426" customWidth="1"/>
    <col min="9732" max="9732" width="9.85546875" style="426" customWidth="1"/>
    <col min="9733" max="9733" width="9" style="426" customWidth="1"/>
    <col min="9734" max="9734" width="13.140625" style="426" customWidth="1"/>
    <col min="9735" max="9984" width="9.140625" style="426"/>
    <col min="9985" max="9985" width="6.42578125" style="426" customWidth="1"/>
    <col min="9986" max="9986" width="11.42578125" style="426" customWidth="1"/>
    <col min="9987" max="9987" width="42.85546875" style="426" customWidth="1"/>
    <col min="9988" max="9988" width="9.85546875" style="426" customWidth="1"/>
    <col min="9989" max="9989" width="9" style="426" customWidth="1"/>
    <col min="9990" max="9990" width="13.140625" style="426" customWidth="1"/>
    <col min="9991" max="10240" width="9.140625" style="426"/>
    <col min="10241" max="10241" width="6.42578125" style="426" customWidth="1"/>
    <col min="10242" max="10242" width="11.42578125" style="426" customWidth="1"/>
    <col min="10243" max="10243" width="42.85546875" style="426" customWidth="1"/>
    <col min="10244" max="10244" width="9.85546875" style="426" customWidth="1"/>
    <col min="10245" max="10245" width="9" style="426" customWidth="1"/>
    <col min="10246" max="10246" width="13.140625" style="426" customWidth="1"/>
    <col min="10247" max="10496" width="9.140625" style="426"/>
    <col min="10497" max="10497" width="6.42578125" style="426" customWidth="1"/>
    <col min="10498" max="10498" width="11.42578125" style="426" customWidth="1"/>
    <col min="10499" max="10499" width="42.85546875" style="426" customWidth="1"/>
    <col min="10500" max="10500" width="9.85546875" style="426" customWidth="1"/>
    <col min="10501" max="10501" width="9" style="426" customWidth="1"/>
    <col min="10502" max="10502" width="13.140625" style="426" customWidth="1"/>
    <col min="10503" max="10752" width="9.140625" style="426"/>
    <col min="10753" max="10753" width="6.42578125" style="426" customWidth="1"/>
    <col min="10754" max="10754" width="11.42578125" style="426" customWidth="1"/>
    <col min="10755" max="10755" width="42.85546875" style="426" customWidth="1"/>
    <col min="10756" max="10756" width="9.85546875" style="426" customWidth="1"/>
    <col min="10757" max="10757" width="9" style="426" customWidth="1"/>
    <col min="10758" max="10758" width="13.140625" style="426" customWidth="1"/>
    <col min="10759" max="11008" width="9.140625" style="426"/>
    <col min="11009" max="11009" width="6.42578125" style="426" customWidth="1"/>
    <col min="11010" max="11010" width="11.42578125" style="426" customWidth="1"/>
    <col min="11011" max="11011" width="42.85546875" style="426" customWidth="1"/>
    <col min="11012" max="11012" width="9.85546875" style="426" customWidth="1"/>
    <col min="11013" max="11013" width="9" style="426" customWidth="1"/>
    <col min="11014" max="11014" width="13.140625" style="426" customWidth="1"/>
    <col min="11015" max="11264" width="9.140625" style="426"/>
    <col min="11265" max="11265" width="6.42578125" style="426" customWidth="1"/>
    <col min="11266" max="11266" width="11.42578125" style="426" customWidth="1"/>
    <col min="11267" max="11267" width="42.85546875" style="426" customWidth="1"/>
    <col min="11268" max="11268" width="9.85546875" style="426" customWidth="1"/>
    <col min="11269" max="11269" width="9" style="426" customWidth="1"/>
    <col min="11270" max="11270" width="13.140625" style="426" customWidth="1"/>
    <col min="11271" max="11520" width="9.140625" style="426"/>
    <col min="11521" max="11521" width="6.42578125" style="426" customWidth="1"/>
    <col min="11522" max="11522" width="11.42578125" style="426" customWidth="1"/>
    <col min="11523" max="11523" width="42.85546875" style="426" customWidth="1"/>
    <col min="11524" max="11524" width="9.85546875" style="426" customWidth="1"/>
    <col min="11525" max="11525" width="9" style="426" customWidth="1"/>
    <col min="11526" max="11526" width="13.140625" style="426" customWidth="1"/>
    <col min="11527" max="11776" width="9.140625" style="426"/>
    <col min="11777" max="11777" width="6.42578125" style="426" customWidth="1"/>
    <col min="11778" max="11778" width="11.42578125" style="426" customWidth="1"/>
    <col min="11779" max="11779" width="42.85546875" style="426" customWidth="1"/>
    <col min="11780" max="11780" width="9.85546875" style="426" customWidth="1"/>
    <col min="11781" max="11781" width="9" style="426" customWidth="1"/>
    <col min="11782" max="11782" width="13.140625" style="426" customWidth="1"/>
    <col min="11783" max="12032" width="9.140625" style="426"/>
    <col min="12033" max="12033" width="6.42578125" style="426" customWidth="1"/>
    <col min="12034" max="12034" width="11.42578125" style="426" customWidth="1"/>
    <col min="12035" max="12035" width="42.85546875" style="426" customWidth="1"/>
    <col min="12036" max="12036" width="9.85546875" style="426" customWidth="1"/>
    <col min="12037" max="12037" width="9" style="426" customWidth="1"/>
    <col min="12038" max="12038" width="13.140625" style="426" customWidth="1"/>
    <col min="12039" max="12288" width="9.140625" style="426"/>
    <col min="12289" max="12289" width="6.42578125" style="426" customWidth="1"/>
    <col min="12290" max="12290" width="11.42578125" style="426" customWidth="1"/>
    <col min="12291" max="12291" width="42.85546875" style="426" customWidth="1"/>
    <col min="12292" max="12292" width="9.85546875" style="426" customWidth="1"/>
    <col min="12293" max="12293" width="9" style="426" customWidth="1"/>
    <col min="12294" max="12294" width="13.140625" style="426" customWidth="1"/>
    <col min="12295" max="12544" width="9.140625" style="426"/>
    <col min="12545" max="12545" width="6.42578125" style="426" customWidth="1"/>
    <col min="12546" max="12546" width="11.42578125" style="426" customWidth="1"/>
    <col min="12547" max="12547" width="42.85546875" style="426" customWidth="1"/>
    <col min="12548" max="12548" width="9.85546875" style="426" customWidth="1"/>
    <col min="12549" max="12549" width="9" style="426" customWidth="1"/>
    <col min="12550" max="12550" width="13.140625" style="426" customWidth="1"/>
    <col min="12551" max="12800" width="9.140625" style="426"/>
    <col min="12801" max="12801" width="6.42578125" style="426" customWidth="1"/>
    <col min="12802" max="12802" width="11.42578125" style="426" customWidth="1"/>
    <col min="12803" max="12803" width="42.85546875" style="426" customWidth="1"/>
    <col min="12804" max="12804" width="9.85546875" style="426" customWidth="1"/>
    <col min="12805" max="12805" width="9" style="426" customWidth="1"/>
    <col min="12806" max="12806" width="13.140625" style="426" customWidth="1"/>
    <col min="12807" max="13056" width="9.140625" style="426"/>
    <col min="13057" max="13057" width="6.42578125" style="426" customWidth="1"/>
    <col min="13058" max="13058" width="11.42578125" style="426" customWidth="1"/>
    <col min="13059" max="13059" width="42.85546875" style="426" customWidth="1"/>
    <col min="13060" max="13060" width="9.85546875" style="426" customWidth="1"/>
    <col min="13061" max="13061" width="9" style="426" customWidth="1"/>
    <col min="13062" max="13062" width="13.140625" style="426" customWidth="1"/>
    <col min="13063" max="13312" width="9.140625" style="426"/>
    <col min="13313" max="13313" width="6.42578125" style="426" customWidth="1"/>
    <col min="13314" max="13314" width="11.42578125" style="426" customWidth="1"/>
    <col min="13315" max="13315" width="42.85546875" style="426" customWidth="1"/>
    <col min="13316" max="13316" width="9.85546875" style="426" customWidth="1"/>
    <col min="13317" max="13317" width="9" style="426" customWidth="1"/>
    <col min="13318" max="13318" width="13.140625" style="426" customWidth="1"/>
    <col min="13319" max="13568" width="9.140625" style="426"/>
    <col min="13569" max="13569" width="6.42578125" style="426" customWidth="1"/>
    <col min="13570" max="13570" width="11.42578125" style="426" customWidth="1"/>
    <col min="13571" max="13571" width="42.85546875" style="426" customWidth="1"/>
    <col min="13572" max="13572" width="9.85546875" style="426" customWidth="1"/>
    <col min="13573" max="13573" width="9" style="426" customWidth="1"/>
    <col min="13574" max="13574" width="13.140625" style="426" customWidth="1"/>
    <col min="13575" max="13824" width="9.140625" style="426"/>
    <col min="13825" max="13825" width="6.42578125" style="426" customWidth="1"/>
    <col min="13826" max="13826" width="11.42578125" style="426" customWidth="1"/>
    <col min="13827" max="13827" width="42.85546875" style="426" customWidth="1"/>
    <col min="13828" max="13828" width="9.85546875" style="426" customWidth="1"/>
    <col min="13829" max="13829" width="9" style="426" customWidth="1"/>
    <col min="13830" max="13830" width="13.140625" style="426" customWidth="1"/>
    <col min="13831" max="14080" width="9.140625" style="426"/>
    <col min="14081" max="14081" width="6.42578125" style="426" customWidth="1"/>
    <col min="14082" max="14082" width="11.42578125" style="426" customWidth="1"/>
    <col min="14083" max="14083" width="42.85546875" style="426" customWidth="1"/>
    <col min="14084" max="14084" width="9.85546875" style="426" customWidth="1"/>
    <col min="14085" max="14085" width="9" style="426" customWidth="1"/>
    <col min="14086" max="14086" width="13.140625" style="426" customWidth="1"/>
    <col min="14087" max="14336" width="9.140625" style="426"/>
    <col min="14337" max="14337" width="6.42578125" style="426" customWidth="1"/>
    <col min="14338" max="14338" width="11.42578125" style="426" customWidth="1"/>
    <col min="14339" max="14339" width="42.85546875" style="426" customWidth="1"/>
    <col min="14340" max="14340" width="9.85546875" style="426" customWidth="1"/>
    <col min="14341" max="14341" width="9" style="426" customWidth="1"/>
    <col min="14342" max="14342" width="13.140625" style="426" customWidth="1"/>
    <col min="14343" max="14592" width="9.140625" style="426"/>
    <col min="14593" max="14593" width="6.42578125" style="426" customWidth="1"/>
    <col min="14594" max="14594" width="11.42578125" style="426" customWidth="1"/>
    <col min="14595" max="14595" width="42.85546875" style="426" customWidth="1"/>
    <col min="14596" max="14596" width="9.85546875" style="426" customWidth="1"/>
    <col min="14597" max="14597" width="9" style="426" customWidth="1"/>
    <col min="14598" max="14598" width="13.140625" style="426" customWidth="1"/>
    <col min="14599" max="14848" width="9.140625" style="426"/>
    <col min="14849" max="14849" width="6.42578125" style="426" customWidth="1"/>
    <col min="14850" max="14850" width="11.42578125" style="426" customWidth="1"/>
    <col min="14851" max="14851" width="42.85546875" style="426" customWidth="1"/>
    <col min="14852" max="14852" width="9.85546875" style="426" customWidth="1"/>
    <col min="14853" max="14853" width="9" style="426" customWidth="1"/>
    <col min="14854" max="14854" width="13.140625" style="426" customWidth="1"/>
    <col min="14855" max="15104" width="9.140625" style="426"/>
    <col min="15105" max="15105" width="6.42578125" style="426" customWidth="1"/>
    <col min="15106" max="15106" width="11.42578125" style="426" customWidth="1"/>
    <col min="15107" max="15107" width="42.85546875" style="426" customWidth="1"/>
    <col min="15108" max="15108" width="9.85546875" style="426" customWidth="1"/>
    <col min="15109" max="15109" width="9" style="426" customWidth="1"/>
    <col min="15110" max="15110" width="13.140625" style="426" customWidth="1"/>
    <col min="15111" max="15360" width="9.140625" style="426"/>
    <col min="15361" max="15361" width="6.42578125" style="426" customWidth="1"/>
    <col min="15362" max="15362" width="11.42578125" style="426" customWidth="1"/>
    <col min="15363" max="15363" width="42.85546875" style="426" customWidth="1"/>
    <col min="15364" max="15364" width="9.85546875" style="426" customWidth="1"/>
    <col min="15365" max="15365" width="9" style="426" customWidth="1"/>
    <col min="15366" max="15366" width="13.140625" style="426" customWidth="1"/>
    <col min="15367" max="15616" width="9.140625" style="426"/>
    <col min="15617" max="15617" width="6.42578125" style="426" customWidth="1"/>
    <col min="15618" max="15618" width="11.42578125" style="426" customWidth="1"/>
    <col min="15619" max="15619" width="42.85546875" style="426" customWidth="1"/>
    <col min="15620" max="15620" width="9.85546875" style="426" customWidth="1"/>
    <col min="15621" max="15621" width="9" style="426" customWidth="1"/>
    <col min="15622" max="15622" width="13.140625" style="426" customWidth="1"/>
    <col min="15623" max="15872" width="9.140625" style="426"/>
    <col min="15873" max="15873" width="6.42578125" style="426" customWidth="1"/>
    <col min="15874" max="15874" width="11.42578125" style="426" customWidth="1"/>
    <col min="15875" max="15875" width="42.85546875" style="426" customWidth="1"/>
    <col min="15876" max="15876" width="9.85546875" style="426" customWidth="1"/>
    <col min="15877" max="15877" width="9" style="426" customWidth="1"/>
    <col min="15878" max="15878" width="13.140625" style="426" customWidth="1"/>
    <col min="15879" max="16128" width="9.140625" style="426"/>
    <col min="16129" max="16129" width="6.42578125" style="426" customWidth="1"/>
    <col min="16130" max="16130" width="11.42578125" style="426" customWidth="1"/>
    <col min="16131" max="16131" width="42.85546875" style="426" customWidth="1"/>
    <col min="16132" max="16132" width="9.85546875" style="426" customWidth="1"/>
    <col min="16133" max="16133" width="9" style="426" customWidth="1"/>
    <col min="16134" max="16134" width="13.140625" style="426" customWidth="1"/>
    <col min="16135" max="16384" width="9.140625" style="426"/>
  </cols>
  <sheetData>
    <row r="1" spans="1:15" ht="23.25" customHeight="1">
      <c r="A1" s="505" t="s">
        <v>323</v>
      </c>
      <c r="B1" s="505"/>
      <c r="C1" s="505"/>
      <c r="D1" s="505"/>
      <c r="E1" s="505"/>
      <c r="F1" s="505"/>
    </row>
    <row r="2" spans="1:15" ht="32.25" customHeight="1">
      <c r="A2" s="427"/>
      <c r="B2" s="508" t="s">
        <v>398</v>
      </c>
      <c r="C2" s="508"/>
      <c r="D2" s="508"/>
      <c r="E2" s="508"/>
      <c r="F2" s="508"/>
      <c r="G2" s="504"/>
      <c r="H2" s="504"/>
      <c r="I2" s="504"/>
      <c r="J2" s="504"/>
      <c r="K2" s="504"/>
      <c r="L2" s="504"/>
      <c r="M2" s="504"/>
      <c r="N2" s="504"/>
      <c r="O2" s="504"/>
    </row>
    <row r="3" spans="1:15" ht="38.25" customHeight="1">
      <c r="A3" s="428" t="s">
        <v>324</v>
      </c>
      <c r="B3" s="428" t="s">
        <v>325</v>
      </c>
      <c r="C3" s="429" t="s">
        <v>326</v>
      </c>
      <c r="D3" s="429" t="s">
        <v>327</v>
      </c>
      <c r="E3" s="429" t="s">
        <v>328</v>
      </c>
      <c r="F3" s="430" t="s">
        <v>329</v>
      </c>
    </row>
    <row r="4" spans="1:15">
      <c r="A4" s="431"/>
      <c r="B4" s="431"/>
      <c r="C4" s="432"/>
      <c r="D4" s="432"/>
      <c r="E4" s="432"/>
      <c r="F4" s="433"/>
    </row>
    <row r="5" spans="1:15" ht="59.25" customHeight="1">
      <c r="A5" s="434">
        <v>1</v>
      </c>
      <c r="B5" s="435">
        <v>2</v>
      </c>
      <c r="C5" s="436" t="s">
        <v>330</v>
      </c>
      <c r="D5" s="437">
        <v>4802.8999999999996</v>
      </c>
      <c r="E5" s="438" t="s">
        <v>88</v>
      </c>
      <c r="F5" s="439">
        <f>(B5*D5)</f>
        <v>9605.7999999999993</v>
      </c>
    </row>
    <row r="6" spans="1:15" ht="87.75" customHeight="1">
      <c r="A6" s="440">
        <v>2</v>
      </c>
      <c r="B6" s="441">
        <v>0</v>
      </c>
      <c r="C6" s="442" t="s">
        <v>331</v>
      </c>
      <c r="D6" s="443">
        <v>4253.7</v>
      </c>
      <c r="E6" s="444" t="s">
        <v>88</v>
      </c>
      <c r="F6" s="445">
        <f t="shared" ref="F6:F15" si="0">(B6*D6)</f>
        <v>0</v>
      </c>
    </row>
    <row r="7" spans="1:15" ht="48.75" customHeight="1">
      <c r="A7" s="440">
        <v>3</v>
      </c>
      <c r="B7" s="441">
        <v>0</v>
      </c>
      <c r="C7" s="442" t="s">
        <v>332</v>
      </c>
      <c r="D7" s="443">
        <v>2533.4699999999998</v>
      </c>
      <c r="E7" s="444" t="s">
        <v>88</v>
      </c>
      <c r="F7" s="445">
        <f t="shared" si="0"/>
        <v>0</v>
      </c>
    </row>
    <row r="8" spans="1:15" ht="78" customHeight="1">
      <c r="A8" s="446">
        <v>4</v>
      </c>
      <c r="B8" s="441">
        <v>2</v>
      </c>
      <c r="C8" s="442" t="s">
        <v>333</v>
      </c>
      <c r="D8" s="443">
        <v>2042.43</v>
      </c>
      <c r="E8" s="444" t="s">
        <v>88</v>
      </c>
      <c r="F8" s="445">
        <f t="shared" si="0"/>
        <v>4084.86</v>
      </c>
    </row>
    <row r="9" spans="1:15" ht="58.5" customHeight="1">
      <c r="A9" s="440">
        <v>5</v>
      </c>
      <c r="B9" s="447">
        <v>2</v>
      </c>
      <c r="C9" s="442" t="s">
        <v>334</v>
      </c>
      <c r="D9" s="443">
        <v>447.15</v>
      </c>
      <c r="E9" s="444" t="s">
        <v>88</v>
      </c>
      <c r="F9" s="445">
        <f t="shared" si="0"/>
        <v>894.3</v>
      </c>
    </row>
    <row r="10" spans="1:15" ht="49.5" customHeight="1">
      <c r="A10" s="440">
        <v>6</v>
      </c>
      <c r="B10" s="441">
        <v>0</v>
      </c>
      <c r="C10" s="442" t="s">
        <v>335</v>
      </c>
      <c r="D10" s="443">
        <v>1161.5999999999999</v>
      </c>
      <c r="E10" s="444" t="s">
        <v>88</v>
      </c>
      <c r="F10" s="445">
        <f t="shared" si="0"/>
        <v>0</v>
      </c>
    </row>
    <row r="11" spans="1:15" ht="49.5" customHeight="1">
      <c r="A11" s="440">
        <v>7</v>
      </c>
      <c r="B11" s="441">
        <v>0</v>
      </c>
      <c r="C11" s="442" t="s">
        <v>336</v>
      </c>
      <c r="D11" s="443">
        <v>169.4</v>
      </c>
      <c r="E11" s="444" t="s">
        <v>88</v>
      </c>
      <c r="F11" s="445">
        <f t="shared" si="0"/>
        <v>0</v>
      </c>
    </row>
    <row r="12" spans="1:15" ht="49.5" customHeight="1">
      <c r="A12" s="448">
        <v>8</v>
      </c>
      <c r="B12" s="449">
        <v>12</v>
      </c>
      <c r="C12" s="450" t="s">
        <v>337</v>
      </c>
      <c r="D12" s="449">
        <v>333.29</v>
      </c>
      <c r="E12" s="451" t="s">
        <v>91</v>
      </c>
      <c r="F12" s="452">
        <f t="shared" si="0"/>
        <v>3999.4800000000005</v>
      </c>
    </row>
    <row r="13" spans="1:15" ht="65.25" customHeight="1">
      <c r="A13" s="440">
        <v>9</v>
      </c>
      <c r="B13" s="441">
        <v>2</v>
      </c>
      <c r="C13" s="453" t="s">
        <v>338</v>
      </c>
      <c r="D13" s="441">
        <v>702</v>
      </c>
      <c r="E13" s="454" t="s">
        <v>88</v>
      </c>
      <c r="F13" s="445">
        <f t="shared" si="0"/>
        <v>1404</v>
      </c>
    </row>
    <row r="14" spans="1:15" ht="59.25" customHeight="1">
      <c r="A14" s="455">
        <v>10</v>
      </c>
      <c r="B14" s="456">
        <v>2</v>
      </c>
      <c r="C14" s="457" t="s">
        <v>339</v>
      </c>
      <c r="D14" s="458">
        <v>270.60000000000002</v>
      </c>
      <c r="E14" s="459" t="s">
        <v>88</v>
      </c>
      <c r="F14" s="460">
        <f t="shared" si="0"/>
        <v>541.20000000000005</v>
      </c>
    </row>
    <row r="15" spans="1:15" ht="49.5" customHeight="1">
      <c r="A15" s="440">
        <v>11</v>
      </c>
      <c r="B15" s="441">
        <v>2</v>
      </c>
      <c r="C15" s="453" t="s">
        <v>340</v>
      </c>
      <c r="D15" s="441">
        <v>389.7</v>
      </c>
      <c r="E15" s="454" t="s">
        <v>88</v>
      </c>
      <c r="F15" s="461">
        <f t="shared" si="0"/>
        <v>779.4</v>
      </c>
    </row>
    <row r="16" spans="1:15" ht="85.5" customHeight="1">
      <c r="A16" s="440">
        <v>12</v>
      </c>
      <c r="B16" s="441"/>
      <c r="C16" s="442" t="s">
        <v>341</v>
      </c>
      <c r="D16" s="443"/>
      <c r="E16" s="444"/>
      <c r="F16" s="461"/>
    </row>
    <row r="17" spans="1:6" ht="21" customHeight="1">
      <c r="A17" s="440">
        <v>12</v>
      </c>
      <c r="B17" s="441">
        <v>100</v>
      </c>
      <c r="C17" s="442" t="s">
        <v>342</v>
      </c>
      <c r="D17" s="443">
        <v>73.209999999999994</v>
      </c>
      <c r="E17" s="444" t="s">
        <v>91</v>
      </c>
      <c r="F17" s="445">
        <f>(B17*D17)</f>
        <v>7320.9999999999991</v>
      </c>
    </row>
    <row r="18" spans="1:6" ht="21" customHeight="1">
      <c r="A18" s="440">
        <v>12</v>
      </c>
      <c r="B18" s="441">
        <v>50</v>
      </c>
      <c r="C18" s="442" t="s">
        <v>343</v>
      </c>
      <c r="D18" s="443">
        <v>95.79</v>
      </c>
      <c r="E18" s="444" t="s">
        <v>91</v>
      </c>
      <c r="F18" s="445">
        <f>(B18*D18)</f>
        <v>4789.5</v>
      </c>
    </row>
    <row r="19" spans="1:6" ht="21" customHeight="1">
      <c r="A19" s="440">
        <v>12</v>
      </c>
      <c r="B19" s="441">
        <v>20</v>
      </c>
      <c r="C19" s="442" t="s">
        <v>344</v>
      </c>
      <c r="D19" s="443">
        <v>128.55000000000001</v>
      </c>
      <c r="E19" s="444" t="s">
        <v>91</v>
      </c>
      <c r="F19" s="445">
        <f>(B19*D19)</f>
        <v>2571</v>
      </c>
    </row>
    <row r="20" spans="1:6" ht="21" customHeight="1">
      <c r="A20" s="440">
        <v>12</v>
      </c>
      <c r="B20" s="441">
        <v>0</v>
      </c>
      <c r="C20" s="442" t="s">
        <v>345</v>
      </c>
      <c r="D20" s="443">
        <v>188.97</v>
      </c>
      <c r="E20" s="444" t="s">
        <v>91</v>
      </c>
      <c r="F20" s="445">
        <f>(B20*D20)</f>
        <v>0</v>
      </c>
    </row>
    <row r="21" spans="1:6" ht="51">
      <c r="A21" s="440">
        <v>13</v>
      </c>
      <c r="B21" s="441"/>
      <c r="C21" s="453" t="s">
        <v>346</v>
      </c>
      <c r="D21" s="441"/>
      <c r="E21" s="454"/>
      <c r="F21" s="461"/>
    </row>
    <row r="22" spans="1:6" ht="18" customHeight="1">
      <c r="A22" s="440">
        <v>13</v>
      </c>
      <c r="B22" s="441">
        <v>50</v>
      </c>
      <c r="C22" s="453" t="s">
        <v>342</v>
      </c>
      <c r="D22" s="441">
        <v>7.82</v>
      </c>
      <c r="E22" s="454" t="s">
        <v>91</v>
      </c>
      <c r="F22" s="461">
        <f t="shared" ref="F22:F30" si="1">(B22*D22)</f>
        <v>391</v>
      </c>
    </row>
    <row r="23" spans="1:6" ht="18" customHeight="1">
      <c r="A23" s="448">
        <v>13</v>
      </c>
      <c r="B23" s="449">
        <v>20</v>
      </c>
      <c r="C23" s="450" t="s">
        <v>343</v>
      </c>
      <c r="D23" s="449">
        <v>8.4499999999999993</v>
      </c>
      <c r="E23" s="451" t="s">
        <v>91</v>
      </c>
      <c r="F23" s="462">
        <f t="shared" si="1"/>
        <v>169</v>
      </c>
    </row>
    <row r="24" spans="1:6" ht="18" customHeight="1">
      <c r="A24" s="440">
        <v>13</v>
      </c>
      <c r="B24" s="441">
        <v>0</v>
      </c>
      <c r="C24" s="453" t="s">
        <v>344</v>
      </c>
      <c r="D24" s="441">
        <v>9.9600000000000009</v>
      </c>
      <c r="E24" s="454" t="s">
        <v>91</v>
      </c>
      <c r="F24" s="461">
        <f t="shared" si="1"/>
        <v>0</v>
      </c>
    </row>
    <row r="25" spans="1:6" ht="18" customHeight="1">
      <c r="A25" s="440">
        <v>14</v>
      </c>
      <c r="B25" s="441">
        <v>2</v>
      </c>
      <c r="C25" s="442" t="s">
        <v>347</v>
      </c>
      <c r="D25" s="443">
        <v>200.42</v>
      </c>
      <c r="E25" s="444" t="s">
        <v>88</v>
      </c>
      <c r="F25" s="461">
        <f t="shared" si="1"/>
        <v>400.84</v>
      </c>
    </row>
    <row r="26" spans="1:6" ht="18" customHeight="1">
      <c r="A26" s="440">
        <v>14</v>
      </c>
      <c r="B26" s="441">
        <v>1</v>
      </c>
      <c r="C26" s="442" t="s">
        <v>348</v>
      </c>
      <c r="D26" s="443">
        <v>271.92</v>
      </c>
      <c r="E26" s="444" t="s">
        <v>88</v>
      </c>
      <c r="F26" s="445">
        <f t="shared" si="1"/>
        <v>271.92</v>
      </c>
    </row>
    <row r="27" spans="1:6" ht="25.5">
      <c r="A27" s="440">
        <v>15</v>
      </c>
      <c r="B27" s="441">
        <v>1</v>
      </c>
      <c r="C27" s="442" t="s">
        <v>349</v>
      </c>
      <c r="D27" s="444">
        <v>889.46</v>
      </c>
      <c r="E27" s="444" t="s">
        <v>88</v>
      </c>
      <c r="F27" s="445">
        <f t="shared" si="1"/>
        <v>889.46</v>
      </c>
    </row>
    <row r="28" spans="1:6" ht="25.5">
      <c r="A28" s="440">
        <v>16</v>
      </c>
      <c r="B28" s="441">
        <v>2</v>
      </c>
      <c r="C28" s="453" t="s">
        <v>350</v>
      </c>
      <c r="D28" s="441">
        <v>1109.46</v>
      </c>
      <c r="E28" s="454" t="s">
        <v>91</v>
      </c>
      <c r="F28" s="445">
        <f t="shared" si="1"/>
        <v>2218.92</v>
      </c>
    </row>
    <row r="29" spans="1:6" ht="25.5">
      <c r="A29" s="440">
        <v>17</v>
      </c>
      <c r="B29" s="441">
        <v>0</v>
      </c>
      <c r="C29" s="453" t="s">
        <v>351</v>
      </c>
      <c r="D29" s="441">
        <v>795.3</v>
      </c>
      <c r="E29" s="454" t="s">
        <v>352</v>
      </c>
      <c r="F29" s="445">
        <f t="shared" si="1"/>
        <v>0</v>
      </c>
    </row>
    <row r="30" spans="1:6" ht="63.75">
      <c r="A30" s="455">
        <v>18</v>
      </c>
      <c r="B30" s="456">
        <v>1</v>
      </c>
      <c r="C30" s="457" t="s">
        <v>353</v>
      </c>
      <c r="D30" s="458">
        <v>21989.61</v>
      </c>
      <c r="E30" s="459" t="s">
        <v>352</v>
      </c>
      <c r="F30" s="463">
        <f t="shared" si="1"/>
        <v>21989.61</v>
      </c>
    </row>
    <row r="31" spans="1:6" ht="89.25">
      <c r="A31" s="440">
        <v>19</v>
      </c>
      <c r="B31" s="441"/>
      <c r="C31" s="442" t="s">
        <v>354</v>
      </c>
      <c r="D31" s="443"/>
      <c r="E31" s="444"/>
      <c r="F31" s="461"/>
    </row>
    <row r="32" spans="1:6" ht="21" customHeight="1">
      <c r="A32" s="440">
        <v>19</v>
      </c>
      <c r="B32" s="441">
        <v>0</v>
      </c>
      <c r="C32" s="442" t="s">
        <v>355</v>
      </c>
      <c r="D32" s="443">
        <v>113.97</v>
      </c>
      <c r="E32" s="444" t="s">
        <v>91</v>
      </c>
      <c r="F32" s="461">
        <f>(B32*D32)</f>
        <v>0</v>
      </c>
    </row>
    <row r="33" spans="1:6" ht="21" customHeight="1">
      <c r="A33" s="440">
        <v>19</v>
      </c>
      <c r="B33" s="441">
        <v>0</v>
      </c>
      <c r="C33" s="442" t="s">
        <v>356</v>
      </c>
      <c r="D33" s="443">
        <v>146.57</v>
      </c>
      <c r="E33" s="444" t="s">
        <v>91</v>
      </c>
      <c r="F33" s="445">
        <f>(B33*D33)</f>
        <v>0</v>
      </c>
    </row>
    <row r="34" spans="1:6" ht="21" customHeight="1">
      <c r="A34" s="440">
        <v>19</v>
      </c>
      <c r="B34" s="441">
        <v>12</v>
      </c>
      <c r="C34" s="442" t="s">
        <v>357</v>
      </c>
      <c r="D34" s="443">
        <v>199.25</v>
      </c>
      <c r="E34" s="444" t="s">
        <v>91</v>
      </c>
      <c r="F34" s="445">
        <f>(B34*D34)</f>
        <v>2391</v>
      </c>
    </row>
    <row r="35" spans="1:6" ht="38.25">
      <c r="A35" s="440">
        <v>20</v>
      </c>
      <c r="B35" s="441">
        <v>1</v>
      </c>
      <c r="C35" s="453" t="s">
        <v>358</v>
      </c>
      <c r="D35" s="441">
        <v>14748</v>
      </c>
      <c r="E35" s="454" t="s">
        <v>352</v>
      </c>
      <c r="F35" s="445">
        <f>(B35*D35)</f>
        <v>14748</v>
      </c>
    </row>
    <row r="36" spans="1:6" ht="25.5">
      <c r="A36" s="440">
        <v>21</v>
      </c>
      <c r="B36" s="441"/>
      <c r="C36" s="442" t="s">
        <v>359</v>
      </c>
      <c r="D36" s="443"/>
      <c r="E36" s="444"/>
      <c r="F36" s="461"/>
    </row>
    <row r="37" spans="1:6" ht="21" customHeight="1">
      <c r="A37" s="440">
        <v>21</v>
      </c>
      <c r="B37" s="441">
        <v>0</v>
      </c>
      <c r="C37" s="442" t="s">
        <v>360</v>
      </c>
      <c r="D37" s="443">
        <v>90</v>
      </c>
      <c r="E37" s="444" t="s">
        <v>91</v>
      </c>
      <c r="F37" s="461">
        <f>(B37*D37)</f>
        <v>0</v>
      </c>
    </row>
    <row r="38" spans="1:6" ht="21" customHeight="1">
      <c r="A38" s="440">
        <v>21</v>
      </c>
      <c r="B38" s="441">
        <v>20</v>
      </c>
      <c r="C38" s="442" t="s">
        <v>361</v>
      </c>
      <c r="D38" s="443">
        <v>136</v>
      </c>
      <c r="E38" s="444" t="s">
        <v>91</v>
      </c>
      <c r="F38" s="461">
        <f>(B38*D38)</f>
        <v>2720</v>
      </c>
    </row>
    <row r="39" spans="1:6" ht="21" customHeight="1">
      <c r="A39" s="440">
        <v>21</v>
      </c>
      <c r="B39" s="441">
        <v>10</v>
      </c>
      <c r="C39" s="442" t="s">
        <v>362</v>
      </c>
      <c r="D39" s="443">
        <v>259</v>
      </c>
      <c r="E39" s="444" t="s">
        <v>91</v>
      </c>
      <c r="F39" s="461">
        <f>(B39*D39)</f>
        <v>2590</v>
      </c>
    </row>
    <row r="40" spans="1:6" ht="89.25">
      <c r="A40" s="440">
        <v>22</v>
      </c>
      <c r="B40" s="441">
        <v>1</v>
      </c>
      <c r="C40" s="442" t="s">
        <v>363</v>
      </c>
      <c r="D40" s="443">
        <v>14417.7</v>
      </c>
      <c r="E40" s="444" t="s">
        <v>88</v>
      </c>
      <c r="F40" s="445">
        <f>(B40*D40)</f>
        <v>14417.7</v>
      </c>
    </row>
    <row r="41" spans="1:6" ht="25.5">
      <c r="A41" s="440">
        <v>23</v>
      </c>
      <c r="B41" s="441"/>
      <c r="C41" s="442" t="s">
        <v>364</v>
      </c>
      <c r="D41" s="443"/>
      <c r="E41" s="444"/>
      <c r="F41" s="461"/>
    </row>
    <row r="42" spans="1:6" ht="21" customHeight="1">
      <c r="A42" s="461">
        <v>23</v>
      </c>
      <c r="B42" s="441">
        <v>0</v>
      </c>
      <c r="C42" s="442" t="s">
        <v>365</v>
      </c>
      <c r="D42" s="443">
        <v>76.05</v>
      </c>
      <c r="E42" s="444" t="s">
        <v>91</v>
      </c>
      <c r="F42" s="445">
        <f t="shared" ref="F42:F50" si="2">(B42*D42)</f>
        <v>0</v>
      </c>
    </row>
    <row r="43" spans="1:6" ht="21" customHeight="1">
      <c r="A43" s="461">
        <v>23</v>
      </c>
      <c r="B43" s="441">
        <v>0</v>
      </c>
      <c r="C43" s="442" t="s">
        <v>366</v>
      </c>
      <c r="D43" s="444">
        <v>38.950000000000003</v>
      </c>
      <c r="E43" s="444" t="s">
        <v>91</v>
      </c>
      <c r="F43" s="445">
        <f t="shared" si="2"/>
        <v>0</v>
      </c>
    </row>
    <row r="44" spans="1:6" ht="21" customHeight="1">
      <c r="A44" s="461">
        <v>23</v>
      </c>
      <c r="B44" s="441">
        <v>0</v>
      </c>
      <c r="C44" s="442" t="s">
        <v>367</v>
      </c>
      <c r="D44" s="443">
        <v>1441.65</v>
      </c>
      <c r="E44" s="444" t="s">
        <v>88</v>
      </c>
      <c r="F44" s="445">
        <f t="shared" si="2"/>
        <v>0</v>
      </c>
    </row>
    <row r="45" spans="1:6" ht="21" customHeight="1">
      <c r="A45" s="461">
        <v>23</v>
      </c>
      <c r="B45" s="449">
        <v>0</v>
      </c>
      <c r="C45" s="464" t="s">
        <v>368</v>
      </c>
      <c r="D45" s="465">
        <v>5404.59</v>
      </c>
      <c r="E45" s="466" t="s">
        <v>88</v>
      </c>
      <c r="F45" s="452">
        <f t="shared" si="2"/>
        <v>0</v>
      </c>
    </row>
    <row r="46" spans="1:6" ht="84.75" hidden="1" customHeight="1">
      <c r="A46" s="440"/>
      <c r="B46" s="441">
        <v>0</v>
      </c>
      <c r="C46" s="442" t="s">
        <v>337</v>
      </c>
      <c r="D46" s="443">
        <v>333.29</v>
      </c>
      <c r="E46" s="444" t="s">
        <v>91</v>
      </c>
      <c r="F46" s="461">
        <f t="shared" si="2"/>
        <v>0</v>
      </c>
    </row>
    <row r="47" spans="1:6" ht="51.75" hidden="1" customHeight="1">
      <c r="A47" s="455"/>
      <c r="B47" s="456">
        <v>0</v>
      </c>
      <c r="C47" s="457" t="s">
        <v>338</v>
      </c>
      <c r="D47" s="458">
        <v>702</v>
      </c>
      <c r="E47" s="459" t="s">
        <v>88</v>
      </c>
      <c r="F47" s="460">
        <f t="shared" si="2"/>
        <v>0</v>
      </c>
    </row>
    <row r="48" spans="1:6" ht="73.5" hidden="1" customHeight="1">
      <c r="A48" s="434"/>
      <c r="B48" s="441">
        <v>0</v>
      </c>
      <c r="C48" s="442" t="s">
        <v>349</v>
      </c>
      <c r="D48" s="443">
        <v>1109.46</v>
      </c>
      <c r="E48" s="444" t="s">
        <v>88</v>
      </c>
      <c r="F48" s="461">
        <f t="shared" si="2"/>
        <v>0</v>
      </c>
    </row>
    <row r="49" spans="1:6" ht="61.5" hidden="1" customHeight="1">
      <c r="A49" s="440"/>
      <c r="B49" s="441"/>
      <c r="C49" s="442" t="s">
        <v>369</v>
      </c>
      <c r="D49" s="443">
        <v>795.3</v>
      </c>
      <c r="E49" s="444" t="s">
        <v>88</v>
      </c>
      <c r="F49" s="461">
        <f t="shared" si="2"/>
        <v>0</v>
      </c>
    </row>
    <row r="50" spans="1:6" ht="61.5" hidden="1" customHeight="1">
      <c r="A50" s="434"/>
      <c r="B50" s="441"/>
      <c r="C50" s="442" t="s">
        <v>370</v>
      </c>
      <c r="D50" s="443">
        <v>14748</v>
      </c>
      <c r="E50" s="444" t="s">
        <v>88</v>
      </c>
      <c r="F50" s="461">
        <f t="shared" si="2"/>
        <v>0</v>
      </c>
    </row>
    <row r="51" spans="1:6" ht="49.5" hidden="1" customHeight="1">
      <c r="A51" s="462"/>
      <c r="B51" s="449"/>
      <c r="C51" s="467" t="s">
        <v>371</v>
      </c>
      <c r="D51" s="465"/>
      <c r="E51" s="466"/>
      <c r="F51" s="462"/>
    </row>
    <row r="52" spans="1:6" ht="49.5" hidden="1" customHeight="1">
      <c r="A52" s="440"/>
      <c r="B52" s="441"/>
      <c r="C52" s="442" t="s">
        <v>372</v>
      </c>
      <c r="D52" s="443">
        <v>4846</v>
      </c>
      <c r="E52" s="444" t="s">
        <v>88</v>
      </c>
      <c r="F52" s="461">
        <f>(B52*D52)</f>
        <v>0</v>
      </c>
    </row>
    <row r="53" spans="1:6" ht="61.5" hidden="1" customHeight="1">
      <c r="A53" s="468"/>
      <c r="B53" s="469"/>
      <c r="C53" s="470" t="s">
        <v>339</v>
      </c>
      <c r="D53" s="469">
        <v>270.60000000000002</v>
      </c>
      <c r="E53" s="471" t="s">
        <v>88</v>
      </c>
      <c r="F53" s="472">
        <f>(B53*D53)</f>
        <v>0</v>
      </c>
    </row>
    <row r="54" spans="1:6" ht="61.5" hidden="1" customHeight="1">
      <c r="A54" s="440"/>
      <c r="B54" s="441"/>
      <c r="C54" s="453" t="s">
        <v>373</v>
      </c>
      <c r="D54" s="441">
        <v>10000</v>
      </c>
      <c r="E54" s="454" t="s">
        <v>352</v>
      </c>
      <c r="F54" s="461">
        <f>(B54*D54)</f>
        <v>0</v>
      </c>
    </row>
    <row r="55" spans="1:6" ht="61.5" hidden="1" customHeight="1">
      <c r="A55" s="455"/>
      <c r="B55" s="456"/>
      <c r="C55" s="473" t="s">
        <v>341</v>
      </c>
      <c r="D55" s="456"/>
      <c r="E55" s="474"/>
      <c r="F55" s="460"/>
    </row>
    <row r="56" spans="1:6" ht="40.5" hidden="1" customHeight="1">
      <c r="A56" s="434"/>
      <c r="B56" s="441"/>
      <c r="C56" s="453" t="s">
        <v>342</v>
      </c>
      <c r="D56" s="441">
        <v>73.209999999999994</v>
      </c>
      <c r="E56" s="454" t="s">
        <v>91</v>
      </c>
      <c r="F56" s="461">
        <f t="shared" ref="F56:F76" si="3">(B56*D56)</f>
        <v>0</v>
      </c>
    </row>
    <row r="57" spans="1:6" ht="40.5" hidden="1" customHeight="1">
      <c r="A57" s="440"/>
      <c r="B57" s="441"/>
      <c r="C57" s="453" t="s">
        <v>343</v>
      </c>
      <c r="D57" s="441">
        <v>95.79</v>
      </c>
      <c r="E57" s="454" t="s">
        <v>91</v>
      </c>
      <c r="F57" s="461">
        <f t="shared" si="3"/>
        <v>0</v>
      </c>
    </row>
    <row r="58" spans="1:6" ht="40.5" hidden="1" customHeight="1">
      <c r="A58" s="434"/>
      <c r="B58" s="441"/>
      <c r="C58" s="442" t="s">
        <v>349</v>
      </c>
      <c r="D58" s="444">
        <v>337.92</v>
      </c>
      <c r="E58" s="444" t="s">
        <v>88</v>
      </c>
      <c r="F58" s="461">
        <f t="shared" si="3"/>
        <v>0</v>
      </c>
    </row>
    <row r="59" spans="1:6" ht="63.75" hidden="1">
      <c r="A59" s="440"/>
      <c r="B59" s="441"/>
      <c r="C59" s="442" t="s">
        <v>374</v>
      </c>
      <c r="D59" s="443">
        <v>37505.42</v>
      </c>
      <c r="E59" s="444" t="s">
        <v>352</v>
      </c>
      <c r="F59" s="461">
        <f t="shared" si="3"/>
        <v>0</v>
      </c>
    </row>
    <row r="60" spans="1:6" ht="40.5" hidden="1" customHeight="1">
      <c r="A60" s="434"/>
      <c r="B60" s="441"/>
      <c r="C60" s="442" t="s">
        <v>356</v>
      </c>
      <c r="D60" s="443">
        <v>136</v>
      </c>
      <c r="E60" s="444" t="s">
        <v>91</v>
      </c>
      <c r="F60" s="461">
        <f t="shared" si="3"/>
        <v>0</v>
      </c>
    </row>
    <row r="61" spans="1:6" ht="18.75" hidden="1" customHeight="1">
      <c r="A61" s="440"/>
      <c r="B61" s="441"/>
      <c r="C61" s="442" t="s">
        <v>357</v>
      </c>
      <c r="D61" s="443">
        <v>259</v>
      </c>
      <c r="E61" s="444" t="s">
        <v>91</v>
      </c>
      <c r="F61" s="461">
        <f t="shared" si="3"/>
        <v>0</v>
      </c>
    </row>
    <row r="62" spans="1:6" ht="63.75" hidden="1">
      <c r="A62" s="434"/>
      <c r="B62" s="441"/>
      <c r="C62" s="453" t="s">
        <v>330</v>
      </c>
      <c r="D62" s="441">
        <v>4928</v>
      </c>
      <c r="E62" s="454" t="s">
        <v>88</v>
      </c>
      <c r="F62" s="461">
        <f t="shared" si="3"/>
        <v>0</v>
      </c>
    </row>
    <row r="63" spans="1:6" ht="24.75" hidden="1" customHeight="1">
      <c r="A63" s="455"/>
      <c r="B63" s="441"/>
      <c r="C63" s="453" t="s">
        <v>332</v>
      </c>
      <c r="D63" s="441">
        <v>2533.4699999999998</v>
      </c>
      <c r="E63" s="454" t="s">
        <v>88</v>
      </c>
      <c r="F63" s="461">
        <f t="shared" si="3"/>
        <v>0</v>
      </c>
    </row>
    <row r="64" spans="1:6" ht="24.75" hidden="1" customHeight="1">
      <c r="A64" s="455"/>
      <c r="B64" s="441"/>
      <c r="C64" s="453" t="s">
        <v>333</v>
      </c>
      <c r="D64" s="441">
        <v>2042.43</v>
      </c>
      <c r="E64" s="454" t="s">
        <v>88</v>
      </c>
      <c r="F64" s="461">
        <f t="shared" si="3"/>
        <v>0</v>
      </c>
    </row>
    <row r="65" spans="1:6" ht="24.75" hidden="1" customHeight="1">
      <c r="A65" s="455"/>
      <c r="B65" s="447"/>
      <c r="C65" s="453" t="s">
        <v>334</v>
      </c>
      <c r="D65" s="441">
        <v>447.15</v>
      </c>
      <c r="E65" s="454" t="s">
        <v>88</v>
      </c>
      <c r="F65" s="461">
        <f t="shared" si="3"/>
        <v>0</v>
      </c>
    </row>
    <row r="66" spans="1:6" ht="84.75" hidden="1" customHeight="1">
      <c r="A66" s="440"/>
      <c r="B66" s="447"/>
      <c r="C66" s="453" t="s">
        <v>375</v>
      </c>
      <c r="D66" s="441">
        <v>10322.4</v>
      </c>
      <c r="E66" s="454"/>
      <c r="F66" s="461">
        <f t="shared" si="3"/>
        <v>0</v>
      </c>
    </row>
    <row r="67" spans="1:6" ht="84.75" hidden="1" customHeight="1">
      <c r="A67" s="434"/>
      <c r="B67" s="441"/>
      <c r="C67" s="453" t="s">
        <v>376</v>
      </c>
      <c r="D67" s="441">
        <v>72.16</v>
      </c>
      <c r="E67" s="454" t="s">
        <v>352</v>
      </c>
      <c r="F67" s="461">
        <f t="shared" si="3"/>
        <v>0</v>
      </c>
    </row>
    <row r="68" spans="1:6" ht="84.75" hidden="1" customHeight="1">
      <c r="A68" s="440"/>
      <c r="B68" s="441"/>
      <c r="C68" s="453" t="s">
        <v>377</v>
      </c>
      <c r="D68" s="441">
        <v>566.70000000000005</v>
      </c>
      <c r="E68" s="454" t="s">
        <v>88</v>
      </c>
      <c r="F68" s="461">
        <f t="shared" si="3"/>
        <v>0</v>
      </c>
    </row>
    <row r="69" spans="1:6" ht="40.5" hidden="1" customHeight="1">
      <c r="A69" s="434"/>
      <c r="B69" s="441"/>
      <c r="C69" s="453" t="s">
        <v>378</v>
      </c>
      <c r="D69" s="441">
        <v>478.28</v>
      </c>
      <c r="E69" s="454" t="s">
        <v>352</v>
      </c>
      <c r="F69" s="461">
        <f t="shared" si="3"/>
        <v>0</v>
      </c>
    </row>
    <row r="70" spans="1:6" ht="84.75" hidden="1" customHeight="1">
      <c r="A70" s="448"/>
      <c r="B70" s="449"/>
      <c r="C70" s="450" t="s">
        <v>379</v>
      </c>
      <c r="D70" s="449">
        <v>271.92</v>
      </c>
      <c r="E70" s="451" t="s">
        <v>88</v>
      </c>
      <c r="F70" s="462">
        <f t="shared" si="3"/>
        <v>0</v>
      </c>
    </row>
    <row r="71" spans="1:6" ht="81" hidden="1" customHeight="1">
      <c r="A71" s="440"/>
      <c r="B71" s="441"/>
      <c r="C71" s="453" t="s">
        <v>380</v>
      </c>
      <c r="D71" s="441">
        <v>365.42</v>
      </c>
      <c r="E71" s="454" t="s">
        <v>352</v>
      </c>
      <c r="F71" s="461">
        <f t="shared" si="3"/>
        <v>0</v>
      </c>
    </row>
    <row r="72" spans="1:6" ht="18.75" hidden="1" customHeight="1">
      <c r="A72" s="440"/>
      <c r="B72" s="441"/>
      <c r="C72" s="453" t="s">
        <v>381</v>
      </c>
      <c r="D72" s="441">
        <v>30773.42</v>
      </c>
      <c r="E72" s="454" t="s">
        <v>352</v>
      </c>
      <c r="F72" s="461">
        <f t="shared" si="3"/>
        <v>0</v>
      </c>
    </row>
    <row r="73" spans="1:6" ht="18.75" hidden="1" customHeight="1">
      <c r="A73" s="468"/>
      <c r="B73" s="469"/>
      <c r="C73" s="470" t="s">
        <v>382</v>
      </c>
      <c r="D73" s="469">
        <v>199.25</v>
      </c>
      <c r="E73" s="471" t="s">
        <v>352</v>
      </c>
      <c r="F73" s="472">
        <f t="shared" si="3"/>
        <v>0</v>
      </c>
    </row>
    <row r="74" spans="1:6" ht="18.75" hidden="1" customHeight="1">
      <c r="A74" s="440"/>
      <c r="B74" s="441"/>
      <c r="C74" s="453" t="s">
        <v>383</v>
      </c>
      <c r="D74" s="441">
        <v>188.44</v>
      </c>
      <c r="E74" s="454" t="s">
        <v>352</v>
      </c>
      <c r="F74" s="461">
        <f t="shared" si="3"/>
        <v>0</v>
      </c>
    </row>
    <row r="75" spans="1:6" ht="18.75" hidden="1" customHeight="1">
      <c r="A75" s="440"/>
      <c r="B75" s="441"/>
      <c r="C75" s="453" t="s">
        <v>344</v>
      </c>
      <c r="D75" s="441">
        <v>128.55000000000001</v>
      </c>
      <c r="E75" s="454" t="s">
        <v>91</v>
      </c>
      <c r="F75" s="461">
        <f t="shared" si="3"/>
        <v>0</v>
      </c>
    </row>
    <row r="76" spans="1:6" hidden="1">
      <c r="A76" s="455"/>
      <c r="B76" s="456"/>
      <c r="C76" s="473" t="s">
        <v>379</v>
      </c>
      <c r="D76" s="456">
        <v>271.92</v>
      </c>
      <c r="E76" s="474" t="s">
        <v>88</v>
      </c>
      <c r="F76" s="460">
        <f t="shared" si="3"/>
        <v>0</v>
      </c>
    </row>
    <row r="77" spans="1:6" ht="63.75">
      <c r="A77" s="475" t="s">
        <v>384</v>
      </c>
      <c r="B77" s="476">
        <v>0</v>
      </c>
      <c r="C77" s="477" t="s">
        <v>385</v>
      </c>
      <c r="D77" s="477">
        <v>972.95</v>
      </c>
      <c r="E77" s="478" t="s">
        <v>352</v>
      </c>
      <c r="F77" s="479">
        <f>B77*D77</f>
        <v>0</v>
      </c>
    </row>
    <row r="78" spans="1:6" ht="57">
      <c r="A78" s="475" t="s">
        <v>386</v>
      </c>
      <c r="B78" s="480"/>
      <c r="C78" s="481" t="s">
        <v>387</v>
      </c>
      <c r="D78" s="482"/>
      <c r="E78" s="482"/>
      <c r="F78" s="483"/>
    </row>
    <row r="79" spans="1:6" ht="14.25">
      <c r="A79" s="475"/>
      <c r="B79" s="475" t="s">
        <v>388</v>
      </c>
      <c r="C79" s="481" t="s">
        <v>389</v>
      </c>
      <c r="D79" s="478">
        <v>12</v>
      </c>
      <c r="E79" s="478" t="s">
        <v>90</v>
      </c>
      <c r="F79" s="461">
        <f>B79*D79</f>
        <v>1200</v>
      </c>
    </row>
    <row r="80" spans="1:6" ht="14.25">
      <c r="A80" s="475"/>
      <c r="B80" s="475" t="s">
        <v>390</v>
      </c>
      <c r="C80" s="481" t="s">
        <v>391</v>
      </c>
      <c r="D80" s="478">
        <v>19</v>
      </c>
      <c r="E80" s="478" t="s">
        <v>90</v>
      </c>
      <c r="F80" s="484">
        <f>B80*D80</f>
        <v>950</v>
      </c>
    </row>
    <row r="81" spans="1:7" ht="14.25">
      <c r="A81" s="485"/>
      <c r="B81" s="475" t="s">
        <v>390</v>
      </c>
      <c r="C81" s="481" t="s">
        <v>392</v>
      </c>
      <c r="D81" s="478">
        <v>27</v>
      </c>
      <c r="E81" s="478" t="s">
        <v>90</v>
      </c>
      <c r="F81" s="484">
        <f>B81*D81</f>
        <v>1350</v>
      </c>
    </row>
    <row r="82" spans="1:7" ht="14.25">
      <c r="A82" s="475"/>
      <c r="B82" s="475" t="s">
        <v>393</v>
      </c>
      <c r="C82" s="481" t="s">
        <v>394</v>
      </c>
      <c r="D82" s="478">
        <v>33</v>
      </c>
      <c r="E82" s="478" t="s">
        <v>90</v>
      </c>
      <c r="F82" s="486"/>
      <c r="G82" s="487"/>
    </row>
    <row r="83" spans="1:7" ht="15" customHeight="1">
      <c r="A83" s="488"/>
      <c r="B83" s="487"/>
      <c r="C83" s="489"/>
      <c r="D83" s="489"/>
      <c r="E83" s="489"/>
      <c r="F83" s="489"/>
      <c r="G83" s="487"/>
    </row>
    <row r="84" spans="1:7" ht="14.25">
      <c r="A84" s="488"/>
      <c r="B84" s="490"/>
      <c r="C84" s="491"/>
      <c r="D84" s="491"/>
      <c r="E84" s="492" t="s">
        <v>10</v>
      </c>
      <c r="F84" s="493">
        <f>SUM(F5:F83)</f>
        <v>102687.98999999999</v>
      </c>
    </row>
    <row r="85" spans="1:7" ht="14.25" customHeight="1">
      <c r="A85" s="494"/>
      <c r="B85" s="494"/>
      <c r="C85" s="495"/>
      <c r="D85" s="495"/>
      <c r="E85" s="495" t="s">
        <v>395</v>
      </c>
      <c r="F85" s="493">
        <f>F40</f>
        <v>14417.7</v>
      </c>
    </row>
    <row r="86" spans="1:7" ht="14.25" customHeight="1">
      <c r="A86" s="496"/>
      <c r="B86" s="494"/>
      <c r="C86" s="506" t="s">
        <v>396</v>
      </c>
      <c r="D86" s="506"/>
      <c r="E86" s="506"/>
      <c r="F86" s="497">
        <f>F84-F85</f>
        <v>88270.29</v>
      </c>
    </row>
    <row r="87" spans="1:7" ht="14.25">
      <c r="A87" s="496"/>
      <c r="B87" s="494"/>
      <c r="C87" s="495"/>
      <c r="D87" s="495"/>
      <c r="E87" s="495" t="s">
        <v>397</v>
      </c>
      <c r="F87" s="497">
        <f>F86*10%</f>
        <v>8827.0290000000005</v>
      </c>
    </row>
    <row r="88" spans="1:7" ht="18.75" customHeight="1">
      <c r="B88" s="496"/>
      <c r="E88" s="499" t="s">
        <v>10</v>
      </c>
      <c r="F88" s="500">
        <f>SUM(F85:F87)</f>
        <v>111515.01899999999</v>
      </c>
    </row>
    <row r="95" spans="1:7" ht="14.25">
      <c r="A95" s="501"/>
      <c r="B95" s="501"/>
      <c r="C95" s="487"/>
      <c r="D95" s="507"/>
      <c r="E95" s="507"/>
      <c r="F95" s="507"/>
    </row>
    <row r="96" spans="1:7" ht="14.25">
      <c r="A96" s="488"/>
      <c r="B96" s="488"/>
      <c r="C96" s="487"/>
      <c r="D96" s="507"/>
      <c r="E96" s="507"/>
      <c r="F96" s="507"/>
    </row>
    <row r="97" spans="1:6" ht="14.25">
      <c r="A97" s="488"/>
      <c r="B97" s="488"/>
      <c r="C97" s="487"/>
      <c r="D97" s="507"/>
      <c r="E97" s="507"/>
      <c r="F97" s="507"/>
    </row>
    <row r="98" spans="1:6">
      <c r="D98" s="502"/>
      <c r="E98" s="502"/>
      <c r="F98" s="503"/>
    </row>
    <row r="101" spans="1:6">
      <c r="A101" s="488"/>
      <c r="B101" s="488"/>
      <c r="C101" s="487"/>
      <c r="D101" s="490"/>
      <c r="E101" s="487"/>
    </row>
  </sheetData>
  <autoFilter ref="A4:F78"/>
  <mergeCells count="6">
    <mergeCell ref="A1:F1"/>
    <mergeCell ref="C86:E86"/>
    <mergeCell ref="D95:F95"/>
    <mergeCell ref="D96:F96"/>
    <mergeCell ref="D97:F97"/>
    <mergeCell ref="B2:F2"/>
  </mergeCells>
  <pageMargins left="0.75" right="0.2" top="0.4" bottom="0.3" header="0.5" footer="0.5"/>
  <pageSetup paperSize="9" orientation="portrait" verticalDpi="180" r:id="rId1"/>
  <headerFooter scaleWithDoc="0" alignWithMargins="0"/>
</worksheet>
</file>

<file path=xl/worksheets/sheet2.xml><?xml version="1.0" encoding="utf-8"?>
<worksheet xmlns="http://schemas.openxmlformats.org/spreadsheetml/2006/main" xmlns:r="http://schemas.openxmlformats.org/officeDocument/2006/relationships">
  <dimension ref="A1:BL563"/>
  <sheetViews>
    <sheetView zoomScaleSheetLayoutView="100" workbookViewId="0">
      <selection sqref="A1:P1"/>
    </sheetView>
  </sheetViews>
  <sheetFormatPr defaultColWidth="0" defaultRowHeight="15.95" customHeight="1"/>
  <cols>
    <col min="1" max="1" width="3.85546875" style="371" customWidth="1"/>
    <col min="2" max="2" width="22.140625" style="3" customWidth="1"/>
    <col min="3" max="3" width="7.42578125" style="379" customWidth="1"/>
    <col min="4" max="4" width="3.7109375" style="364" customWidth="1"/>
    <col min="5" max="5" width="2.28515625" style="387" customWidth="1"/>
    <col min="6" max="6" width="4.28515625" style="364" customWidth="1"/>
    <col min="7" max="7" width="2.85546875" style="364" customWidth="1"/>
    <col min="8" max="8" width="9.28515625" style="84" customWidth="1"/>
    <col min="9" max="9" width="2.7109375" style="3" customWidth="1"/>
    <col min="10" max="10" width="7.5703125" style="364" customWidth="1"/>
    <col min="11" max="11" width="3.140625" style="3" customWidth="1"/>
    <col min="12" max="12" width="6.7109375" style="3" customWidth="1"/>
    <col min="13" max="13" width="2.7109375" style="3" customWidth="1"/>
    <col min="14" max="14" width="9" style="379" customWidth="1"/>
    <col min="15" max="15" width="3.28515625" style="3" customWidth="1"/>
    <col min="16" max="16" width="9.42578125" style="378" customWidth="1"/>
    <col min="17" max="17" width="1.140625" style="3" hidden="1" customWidth="1"/>
    <col min="18" max="18" width="9.140625" style="3" hidden="1" customWidth="1"/>
    <col min="19" max="19" width="0" style="379" hidden="1" customWidth="1"/>
    <col min="20" max="64" width="0" style="3" hidden="1" customWidth="1"/>
    <col min="65" max="16384" width="9.140625" style="3" hidden="1"/>
  </cols>
  <sheetData>
    <row r="1" spans="1:64" s="61" customFormat="1" ht="22.5" customHeight="1">
      <c r="A1" s="519" t="s">
        <v>399</v>
      </c>
      <c r="B1" s="519"/>
      <c r="C1" s="519"/>
      <c r="D1" s="520"/>
      <c r="E1" s="519"/>
      <c r="F1" s="520"/>
      <c r="G1" s="519"/>
      <c r="H1" s="520"/>
      <c r="I1" s="519"/>
      <c r="J1" s="520"/>
      <c r="K1" s="519"/>
      <c r="L1" s="519"/>
      <c r="M1" s="519"/>
      <c r="N1" s="519"/>
      <c r="O1" s="519"/>
      <c r="P1" s="519"/>
    </row>
    <row r="2" spans="1:64" ht="7.5" customHeight="1">
      <c r="H2" s="377"/>
      <c r="J2" s="365"/>
    </row>
    <row r="3" spans="1:64" s="62" customFormat="1" ht="46.5" customHeight="1" thickBot="1">
      <c r="A3" s="521" t="s">
        <v>0</v>
      </c>
      <c r="B3" s="521"/>
      <c r="C3" s="522" t="s">
        <v>322</v>
      </c>
      <c r="D3" s="522"/>
      <c r="E3" s="522"/>
      <c r="F3" s="522"/>
      <c r="G3" s="522"/>
      <c r="H3" s="522"/>
      <c r="I3" s="522"/>
      <c r="J3" s="522"/>
      <c r="K3" s="522"/>
      <c r="L3" s="522"/>
      <c r="M3" s="522"/>
      <c r="N3" s="522"/>
      <c r="O3" s="522"/>
      <c r="P3" s="522"/>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383" t="s">
        <v>1</v>
      </c>
      <c r="B4" s="383" t="s">
        <v>2</v>
      </c>
      <c r="C4" s="523" t="s">
        <v>3</v>
      </c>
      <c r="D4" s="524"/>
      <c r="E4" s="523"/>
      <c r="F4" s="524"/>
      <c r="G4" s="523"/>
      <c r="H4" s="524" t="s">
        <v>4</v>
      </c>
      <c r="I4" s="523"/>
      <c r="J4" s="524"/>
      <c r="K4" s="525" t="s">
        <v>5</v>
      </c>
      <c r="L4" s="526"/>
      <c r="M4" s="527"/>
      <c r="N4" s="523" t="s">
        <v>6</v>
      </c>
      <c r="O4" s="523"/>
      <c r="P4" s="523"/>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15.95" customHeight="1">
      <c r="A6" s="1">
        <v>1</v>
      </c>
      <c r="B6" s="531" t="s">
        <v>77</v>
      </c>
      <c r="C6" s="531"/>
      <c r="D6" s="531"/>
      <c r="E6" s="531"/>
      <c r="F6" s="531"/>
      <c r="G6" s="531"/>
      <c r="H6" s="531"/>
      <c r="I6" s="531"/>
      <c r="J6" s="531"/>
      <c r="K6" s="531"/>
      <c r="L6" s="531"/>
      <c r="M6" s="531"/>
      <c r="N6" s="531"/>
      <c r="O6" s="531"/>
      <c r="S6" s="3"/>
    </row>
    <row r="7" spans="1:64" ht="15.95" hidden="1" customHeight="1">
      <c r="A7" s="1"/>
      <c r="B7" s="3" t="s">
        <v>286</v>
      </c>
      <c r="C7" s="387"/>
      <c r="D7" s="364">
        <v>1</v>
      </c>
      <c r="E7" s="387" t="s">
        <v>8</v>
      </c>
      <c r="F7" s="364">
        <v>1</v>
      </c>
      <c r="G7" s="364" t="s">
        <v>8</v>
      </c>
      <c r="H7" s="90">
        <v>50</v>
      </c>
      <c r="I7" s="364" t="s">
        <v>8</v>
      </c>
      <c r="J7" s="369">
        <v>0.75</v>
      </c>
      <c r="K7" s="364" t="s">
        <v>8</v>
      </c>
      <c r="L7" s="365">
        <v>7</v>
      </c>
      <c r="M7" s="3" t="s">
        <v>9</v>
      </c>
      <c r="N7" s="39">
        <f t="shared" ref="N7:N8" si="0">ROUND(D7*F7*H7*J7*L7,0)</f>
        <v>263</v>
      </c>
      <c r="O7" s="2"/>
      <c r="R7" s="4"/>
      <c r="S7" s="387"/>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15.95" hidden="1" customHeight="1">
      <c r="A8" s="1"/>
      <c r="B8" s="3" t="s">
        <v>140</v>
      </c>
      <c r="C8" s="376"/>
      <c r="D8" s="364">
        <v>1</v>
      </c>
      <c r="E8" s="387" t="s">
        <v>8</v>
      </c>
      <c r="F8" s="364">
        <v>2</v>
      </c>
      <c r="G8" s="364" t="s">
        <v>8</v>
      </c>
      <c r="H8" s="90">
        <v>2</v>
      </c>
      <c r="I8" s="364" t="s">
        <v>8</v>
      </c>
      <c r="J8" s="369">
        <v>2</v>
      </c>
      <c r="K8" s="364" t="s">
        <v>8</v>
      </c>
      <c r="L8" s="365">
        <v>8</v>
      </c>
      <c r="M8" s="3" t="s">
        <v>9</v>
      </c>
      <c r="N8" s="39">
        <f t="shared" si="0"/>
        <v>64</v>
      </c>
      <c r="O8" s="2"/>
      <c r="S8" s="376"/>
    </row>
    <row r="9" spans="1:64" ht="16.5" hidden="1" customHeight="1">
      <c r="A9" s="1"/>
      <c r="C9" s="387"/>
      <c r="D9" s="69"/>
      <c r="H9" s="68"/>
      <c r="I9" s="364"/>
      <c r="J9" s="365"/>
      <c r="K9" s="364"/>
      <c r="L9" s="12" t="s">
        <v>10</v>
      </c>
      <c r="M9" s="40"/>
      <c r="N9" s="5">
        <f>SUM(N7:N8)</f>
        <v>327</v>
      </c>
      <c r="O9" s="6"/>
      <c r="P9" s="197"/>
      <c r="S9" s="387"/>
    </row>
    <row r="10" spans="1:64" ht="21.75" customHeight="1">
      <c r="A10" s="1"/>
      <c r="B10" s="66"/>
      <c r="C10" s="529">
        <f>N9</f>
        <v>327</v>
      </c>
      <c r="D10" s="530"/>
      <c r="E10" s="529"/>
      <c r="F10" s="7" t="s">
        <v>11</v>
      </c>
      <c r="G10" s="8" t="s">
        <v>12</v>
      </c>
      <c r="H10" s="70">
        <v>1285.6300000000001</v>
      </c>
      <c r="I10" s="370"/>
      <c r="J10" s="370"/>
      <c r="K10" s="370"/>
      <c r="L10" s="516" t="s">
        <v>13</v>
      </c>
      <c r="M10" s="516"/>
      <c r="O10" s="9" t="s">
        <v>14</v>
      </c>
      <c r="P10" s="378">
        <f>ROUND(C10*H10/100,0)</f>
        <v>4204</v>
      </c>
      <c r="S10" s="382"/>
    </row>
    <row r="11" spans="1:64" s="17" customFormat="1" ht="15.95" customHeight="1">
      <c r="A11" s="15">
        <v>2</v>
      </c>
      <c r="B11" s="528" t="s">
        <v>170</v>
      </c>
      <c r="C11" s="528"/>
      <c r="D11" s="528"/>
      <c r="E11" s="528"/>
      <c r="F11" s="528"/>
      <c r="G11" s="528"/>
      <c r="H11" s="528"/>
      <c r="I11" s="528"/>
      <c r="J11" s="528"/>
      <c r="K11" s="528"/>
      <c r="L11" s="528"/>
      <c r="M11" s="528"/>
      <c r="N11" s="528"/>
      <c r="O11" s="16"/>
      <c r="P11" s="386"/>
    </row>
    <row r="12" spans="1:64" s="17" customFormat="1" ht="15.95" hidden="1" customHeight="1">
      <c r="A12" s="15"/>
      <c r="B12" s="17" t="s">
        <v>287</v>
      </c>
      <c r="C12" s="423"/>
      <c r="D12" s="421">
        <v>1</v>
      </c>
      <c r="E12" s="48" t="s">
        <v>8</v>
      </c>
      <c r="F12" s="421">
        <v>1</v>
      </c>
      <c r="G12" s="421" t="s">
        <v>8</v>
      </c>
      <c r="H12" s="27">
        <f>4+30+35+25</f>
        <v>94</v>
      </c>
      <c r="I12" s="421" t="s">
        <v>8</v>
      </c>
      <c r="J12" s="422">
        <v>7</v>
      </c>
      <c r="K12" s="421"/>
      <c r="L12" s="422"/>
      <c r="M12" s="17" t="s">
        <v>9</v>
      </c>
      <c r="N12" s="39">
        <f>ROUND(D12*F12*H12*J12,0)</f>
        <v>658</v>
      </c>
      <c r="O12" s="16"/>
      <c r="P12" s="417"/>
    </row>
    <row r="13" spans="1:64" s="17" customFormat="1" ht="15.95" hidden="1" customHeight="1">
      <c r="A13" s="15"/>
      <c r="B13" s="17" t="s">
        <v>314</v>
      </c>
      <c r="C13" s="384"/>
      <c r="D13" s="361">
        <v>1</v>
      </c>
      <c r="E13" s="48" t="s">
        <v>8</v>
      </c>
      <c r="F13" s="361">
        <v>1</v>
      </c>
      <c r="G13" s="361" t="s">
        <v>8</v>
      </c>
      <c r="H13" s="27">
        <v>300</v>
      </c>
      <c r="I13" s="421" t="s">
        <v>8</v>
      </c>
      <c r="J13" s="362">
        <v>1.5</v>
      </c>
      <c r="K13" s="361"/>
      <c r="L13" s="362"/>
      <c r="M13" s="17" t="s">
        <v>9</v>
      </c>
      <c r="N13" s="39">
        <f>ROUND(D13*F13*H13*J13,0)</f>
        <v>450</v>
      </c>
      <c r="O13" s="16"/>
      <c r="P13" s="386"/>
    </row>
    <row r="14" spans="1:64" s="17" customFormat="1" ht="15.95" hidden="1" customHeight="1">
      <c r="A14" s="15"/>
      <c r="C14" s="384"/>
      <c r="D14" s="361"/>
      <c r="E14" s="48"/>
      <c r="F14" s="361"/>
      <c r="G14" s="361"/>
      <c r="H14" s="27"/>
      <c r="I14" s="361"/>
      <c r="J14" s="362"/>
      <c r="K14" s="361"/>
      <c r="L14" s="24" t="s">
        <v>171</v>
      </c>
      <c r="M14" s="32"/>
      <c r="N14" s="18">
        <f>SUM(N12:N13)</f>
        <v>1108</v>
      </c>
      <c r="O14" s="16"/>
      <c r="P14" s="386"/>
    </row>
    <row r="15" spans="1:64" s="17" customFormat="1" ht="15.95" customHeight="1">
      <c r="A15" s="15"/>
      <c r="B15" s="386"/>
      <c r="C15" s="532">
        <f>N14</f>
        <v>1108</v>
      </c>
      <c r="D15" s="532"/>
      <c r="E15" s="532"/>
      <c r="F15" s="20" t="s">
        <v>32</v>
      </c>
      <c r="G15" s="21" t="s">
        <v>12</v>
      </c>
      <c r="H15" s="57">
        <v>121</v>
      </c>
      <c r="I15" s="367"/>
      <c r="J15" s="367"/>
      <c r="K15" s="367"/>
      <c r="L15" s="534" t="s">
        <v>33</v>
      </c>
      <c r="M15" s="534"/>
      <c r="N15" s="107"/>
      <c r="O15" s="22" t="s">
        <v>14</v>
      </c>
      <c r="P15" s="386">
        <f>ROUND(C15*H15/100,0)</f>
        <v>1341</v>
      </c>
    </row>
    <row r="16" spans="1:64" s="17" customFormat="1" ht="15.95" customHeight="1">
      <c r="A16" s="15">
        <v>3</v>
      </c>
      <c r="B16" s="517" t="s">
        <v>82</v>
      </c>
      <c r="C16" s="517"/>
      <c r="D16" s="517"/>
      <c r="E16" s="517"/>
      <c r="F16" s="517"/>
      <c r="G16" s="517"/>
      <c r="H16" s="517"/>
      <c r="I16" s="517"/>
      <c r="J16" s="517"/>
      <c r="K16" s="517"/>
      <c r="L16" s="517"/>
      <c r="M16" s="517"/>
      <c r="N16" s="517"/>
      <c r="O16" s="386"/>
      <c r="P16" s="60"/>
      <c r="Q16" s="52"/>
    </row>
    <row r="17" spans="1:24" s="17" customFormat="1" ht="15.95" hidden="1" customHeight="1" thickBot="1">
      <c r="A17" s="15"/>
      <c r="B17" s="17" t="s">
        <v>299</v>
      </c>
      <c r="C17" s="395"/>
      <c r="D17" s="396">
        <v>1</v>
      </c>
      <c r="E17" s="48" t="s">
        <v>8</v>
      </c>
      <c r="F17" s="396">
        <v>1</v>
      </c>
      <c r="G17" s="396" t="s">
        <v>8</v>
      </c>
      <c r="H17" s="27">
        <v>50</v>
      </c>
      <c r="I17" s="396" t="s">
        <v>8</v>
      </c>
      <c r="J17" s="404">
        <v>0.75</v>
      </c>
      <c r="K17" s="396" t="s">
        <v>8</v>
      </c>
      <c r="L17" s="397">
        <v>7</v>
      </c>
      <c r="M17" s="17" t="s">
        <v>9</v>
      </c>
      <c r="N17" s="30">
        <f>ROUND(D17*F17*H17*J17*L17,0)</f>
        <v>263</v>
      </c>
      <c r="O17" s="16"/>
      <c r="P17" s="405"/>
      <c r="S17" s="395"/>
    </row>
    <row r="18" spans="1:24" s="17" customFormat="1" ht="15.95" hidden="1" customHeight="1" thickBot="1">
      <c r="A18" s="368"/>
      <c r="C18" s="107"/>
      <c r="D18" s="361"/>
      <c r="E18" s="49"/>
      <c r="F18" s="361"/>
      <c r="G18" s="368"/>
      <c r="H18" s="27"/>
      <c r="I18" s="367"/>
      <c r="J18" s="24"/>
      <c r="K18" s="367"/>
      <c r="L18" s="24" t="s">
        <v>10</v>
      </c>
      <c r="M18" s="368"/>
      <c r="N18" s="26">
        <f>SUM(N17:N17)</f>
        <v>263</v>
      </c>
      <c r="O18" s="19"/>
      <c r="P18" s="386"/>
      <c r="S18" s="107"/>
    </row>
    <row r="19" spans="1:24" s="17" customFormat="1" ht="15.95" customHeight="1">
      <c r="A19" s="15"/>
      <c r="C19" s="124">
        <f>N18</f>
        <v>263</v>
      </c>
      <c r="D19" s="124"/>
      <c r="E19" s="124"/>
      <c r="F19" s="361" t="s">
        <v>11</v>
      </c>
      <c r="G19" s="21" t="s">
        <v>12</v>
      </c>
      <c r="H19" s="518">
        <v>12346.65</v>
      </c>
      <c r="I19" s="518"/>
      <c r="J19" s="518"/>
      <c r="K19" s="518"/>
      <c r="L19" s="534" t="s">
        <v>83</v>
      </c>
      <c r="M19" s="534"/>
      <c r="N19" s="25"/>
      <c r="O19" s="386" t="s">
        <v>14</v>
      </c>
      <c r="P19" s="386">
        <f>ROUND(C19*H19/100,0)</f>
        <v>32472</v>
      </c>
      <c r="S19" s="124"/>
    </row>
    <row r="20" spans="1:24" s="23" customFormat="1" ht="15.95" customHeight="1">
      <c r="A20" s="36" t="s">
        <v>152</v>
      </c>
      <c r="B20" s="551" t="s">
        <v>42</v>
      </c>
      <c r="C20" s="551"/>
      <c r="D20" s="551"/>
      <c r="E20" s="551"/>
      <c r="F20" s="551"/>
      <c r="G20" s="551"/>
      <c r="H20" s="551"/>
      <c r="I20" s="551"/>
      <c r="J20" s="551"/>
      <c r="K20" s="551"/>
      <c r="L20" s="551"/>
      <c r="M20" s="551"/>
      <c r="N20" s="551"/>
      <c r="O20" s="551"/>
      <c r="P20" s="200"/>
    </row>
    <row r="21" spans="1:24" s="17" customFormat="1" ht="15.95" hidden="1" customHeight="1">
      <c r="A21" s="15"/>
      <c r="B21" s="17" t="s">
        <v>59</v>
      </c>
      <c r="C21" s="395"/>
      <c r="D21" s="396">
        <v>1</v>
      </c>
      <c r="E21" s="48" t="s">
        <v>8</v>
      </c>
      <c r="F21" s="396">
        <v>1</v>
      </c>
      <c r="G21" s="396" t="s">
        <v>8</v>
      </c>
      <c r="H21" s="27">
        <v>300</v>
      </c>
      <c r="I21" s="396" t="s">
        <v>8</v>
      </c>
      <c r="J21" s="404">
        <v>1</v>
      </c>
      <c r="K21" s="396" t="s">
        <v>8</v>
      </c>
      <c r="L21" s="397">
        <v>0.33</v>
      </c>
      <c r="M21" s="17" t="s">
        <v>9</v>
      </c>
      <c r="N21" s="30">
        <f>ROUND(D21*F21*H21*J21*L21,0)</f>
        <v>99</v>
      </c>
      <c r="O21" s="16"/>
      <c r="P21" s="405"/>
      <c r="S21" s="395"/>
    </row>
    <row r="22" spans="1:24" s="17" customFormat="1" ht="15.95" hidden="1" customHeight="1">
      <c r="A22" s="15"/>
      <c r="C22" s="48"/>
      <c r="D22" s="55"/>
      <c r="E22" s="48"/>
      <c r="F22" s="361"/>
      <c r="G22" s="361"/>
      <c r="H22" s="27"/>
      <c r="I22" s="361"/>
      <c r="J22" s="362"/>
      <c r="K22" s="361"/>
      <c r="L22" s="24" t="s">
        <v>10</v>
      </c>
      <c r="M22" s="32"/>
      <c r="N22" s="18">
        <f>SUM(N21:N21)</f>
        <v>99</v>
      </c>
      <c r="O22" s="19"/>
      <c r="P22" s="197"/>
      <c r="S22" s="48"/>
    </row>
    <row r="23" spans="1:24" s="17" customFormat="1" ht="15.95" customHeight="1">
      <c r="A23" s="15"/>
      <c r="B23" s="386"/>
      <c r="C23" s="532">
        <f>N22</f>
        <v>99</v>
      </c>
      <c r="D23" s="533"/>
      <c r="E23" s="532"/>
      <c r="F23" s="20" t="s">
        <v>11</v>
      </c>
      <c r="G23" s="21" t="s">
        <v>12</v>
      </c>
      <c r="H23" s="367">
        <v>14429.25</v>
      </c>
      <c r="I23" s="367"/>
      <c r="J23" s="367"/>
      <c r="K23" s="367"/>
      <c r="L23" s="534" t="s">
        <v>13</v>
      </c>
      <c r="M23" s="534"/>
      <c r="N23" s="107"/>
      <c r="O23" s="22" t="s">
        <v>14</v>
      </c>
      <c r="P23" s="386">
        <f>ROUND(C23*H23/100,0)</f>
        <v>14285</v>
      </c>
      <c r="S23" s="375"/>
    </row>
    <row r="24" spans="1:24" s="17" customFormat="1" ht="15.95" customHeight="1">
      <c r="A24" s="15">
        <v>5</v>
      </c>
      <c r="B24" s="528" t="s">
        <v>229</v>
      </c>
      <c r="C24" s="528"/>
      <c r="D24" s="528"/>
      <c r="E24" s="528"/>
      <c r="F24" s="528"/>
      <c r="G24" s="528"/>
      <c r="H24" s="528"/>
      <c r="I24" s="528"/>
      <c r="J24" s="528"/>
      <c r="K24" s="528"/>
      <c r="L24" s="528"/>
      <c r="M24" s="528"/>
      <c r="N24" s="528"/>
      <c r="O24" s="528"/>
      <c r="P24" s="386"/>
    </row>
    <row r="25" spans="1:24" s="17" customFormat="1" ht="15.95" customHeight="1">
      <c r="A25" s="15"/>
      <c r="B25" s="35"/>
      <c r="C25" s="48"/>
      <c r="D25" s="361"/>
      <c r="E25" s="48"/>
      <c r="F25" s="361"/>
      <c r="G25" s="361"/>
      <c r="H25" s="27"/>
      <c r="I25" s="361"/>
      <c r="J25" s="362"/>
      <c r="K25" s="361"/>
      <c r="L25" s="362"/>
      <c r="N25" s="30"/>
      <c r="P25" s="197"/>
      <c r="S25" s="48"/>
    </row>
    <row r="26" spans="1:24" s="17" customFormat="1" ht="15.95" hidden="1" customHeight="1">
      <c r="A26" s="15"/>
      <c r="B26" s="17" t="s">
        <v>59</v>
      </c>
      <c r="C26" s="395"/>
      <c r="D26" s="396">
        <v>1</v>
      </c>
      <c r="E26" s="48" t="s">
        <v>8</v>
      </c>
      <c r="F26" s="396">
        <v>2</v>
      </c>
      <c r="G26" s="396" t="s">
        <v>8</v>
      </c>
      <c r="H26" s="27">
        <v>300</v>
      </c>
      <c r="I26" s="396" t="s">
        <v>8</v>
      </c>
      <c r="J26" s="404">
        <v>0.33</v>
      </c>
      <c r="K26" s="396"/>
      <c r="L26" s="397"/>
      <c r="M26" s="17" t="s">
        <v>9</v>
      </c>
      <c r="N26" s="30">
        <f>ROUND(D26*F26*H26*J26,0)</f>
        <v>198</v>
      </c>
      <c r="O26" s="16"/>
      <c r="P26" s="405"/>
      <c r="S26" s="395"/>
    </row>
    <row r="27" spans="1:24" s="17" customFormat="1" ht="15.95" hidden="1" customHeight="1">
      <c r="A27" s="15"/>
      <c r="C27" s="48"/>
      <c r="D27" s="55"/>
      <c r="E27" s="48"/>
      <c r="F27" s="361"/>
      <c r="G27" s="361"/>
      <c r="H27" s="27"/>
      <c r="I27" s="361"/>
      <c r="J27" s="362"/>
      <c r="K27" s="361"/>
      <c r="L27" s="24" t="s">
        <v>10</v>
      </c>
      <c r="M27" s="32"/>
      <c r="N27" s="18">
        <f>SUM(N26:N26)</f>
        <v>198</v>
      </c>
      <c r="O27" s="19"/>
      <c r="P27" s="197"/>
      <c r="S27" s="48"/>
    </row>
    <row r="28" spans="1:24" s="17" customFormat="1" ht="15.95" customHeight="1">
      <c r="A28" s="15"/>
      <c r="B28" s="386"/>
      <c r="C28" s="532">
        <f>N27</f>
        <v>198</v>
      </c>
      <c r="D28" s="533"/>
      <c r="E28" s="532"/>
      <c r="F28" s="20" t="s">
        <v>32</v>
      </c>
      <c r="G28" s="21" t="s">
        <v>12</v>
      </c>
      <c r="H28" s="57">
        <v>3127.41</v>
      </c>
      <c r="I28" s="367"/>
      <c r="J28" s="367"/>
      <c r="K28" s="367"/>
      <c r="L28" s="534" t="s">
        <v>33</v>
      </c>
      <c r="M28" s="534"/>
      <c r="N28" s="107"/>
      <c r="O28" s="22" t="s">
        <v>14</v>
      </c>
      <c r="P28" s="386">
        <f>ROUND(C28*H28/100,0)</f>
        <v>6192</v>
      </c>
      <c r="S28" s="375"/>
    </row>
    <row r="29" spans="1:24" s="17" customFormat="1" ht="39.75" customHeight="1">
      <c r="A29" s="86">
        <v>6</v>
      </c>
      <c r="B29" s="509" t="s">
        <v>289</v>
      </c>
      <c r="C29" s="509"/>
      <c r="D29" s="509"/>
      <c r="E29" s="509"/>
      <c r="F29" s="509"/>
      <c r="G29" s="509"/>
      <c r="H29" s="509"/>
      <c r="I29" s="509"/>
      <c r="J29" s="509"/>
      <c r="K29" s="509"/>
      <c r="L29" s="509"/>
      <c r="M29" s="509"/>
      <c r="N29" s="509"/>
      <c r="O29" s="363"/>
      <c r="P29" s="386"/>
      <c r="Q29" s="52"/>
      <c r="R29" s="52"/>
      <c r="S29" s="52"/>
      <c r="T29" s="52"/>
      <c r="U29" s="52"/>
      <c r="V29" s="52"/>
      <c r="W29" s="52"/>
      <c r="X29" s="52"/>
    </row>
    <row r="30" spans="1:24" s="17" customFormat="1" ht="15.95" hidden="1" customHeight="1" thickBot="1">
      <c r="A30" s="36"/>
      <c r="B30" s="17" t="s">
        <v>59</v>
      </c>
      <c r="C30" s="48"/>
      <c r="D30" s="396">
        <v>1</v>
      </c>
      <c r="E30" s="48" t="s">
        <v>8</v>
      </c>
      <c r="F30" s="396">
        <v>1</v>
      </c>
      <c r="G30" s="396" t="s">
        <v>8</v>
      </c>
      <c r="H30" s="27">
        <v>300</v>
      </c>
      <c r="I30" s="396"/>
      <c r="J30" s="397"/>
      <c r="K30" s="396"/>
      <c r="L30" s="397"/>
      <c r="M30" s="17" t="s">
        <v>9</v>
      </c>
      <c r="N30" s="30">
        <f>ROUND(D30*F30*H30,0)</f>
        <v>300</v>
      </c>
      <c r="O30" s="19"/>
      <c r="P30" s="197"/>
      <c r="S30" s="48"/>
    </row>
    <row r="31" spans="1:24" s="17" customFormat="1" ht="15.95" hidden="1" customHeight="1" thickBot="1">
      <c r="A31" s="15"/>
      <c r="C31" s="60"/>
      <c r="D31" s="368"/>
      <c r="E31" s="48"/>
      <c r="F31" s="361"/>
      <c r="G31" s="361"/>
      <c r="H31" s="37"/>
      <c r="I31" s="50"/>
      <c r="J31" s="24"/>
      <c r="K31" s="50"/>
      <c r="L31" s="368" t="s">
        <v>10</v>
      </c>
      <c r="M31" s="50"/>
      <c r="N31" s="26">
        <f>SUM(N30:N30)</f>
        <v>300</v>
      </c>
      <c r="O31" s="386"/>
      <c r="P31" s="386"/>
      <c r="S31" s="60"/>
    </row>
    <row r="32" spans="1:24" s="17" customFormat="1" ht="15.95" customHeight="1">
      <c r="A32" s="15"/>
      <c r="B32" s="52"/>
      <c r="C32" s="375">
        <f>N31</f>
        <v>300</v>
      </c>
      <c r="D32" s="539" t="s">
        <v>90</v>
      </c>
      <c r="E32" s="534"/>
      <c r="F32" s="50"/>
      <c r="G32" s="21" t="s">
        <v>12</v>
      </c>
      <c r="H32" s="518">
        <v>70.400000000000006</v>
      </c>
      <c r="I32" s="518"/>
      <c r="J32" s="518"/>
      <c r="K32" s="367"/>
      <c r="L32" s="550" t="s">
        <v>91</v>
      </c>
      <c r="M32" s="550"/>
      <c r="O32" s="386" t="s">
        <v>14</v>
      </c>
      <c r="P32" s="386">
        <f>ROUND(C32*H32,0)</f>
        <v>21120</v>
      </c>
      <c r="S32" s="53"/>
    </row>
    <row r="33" spans="1:19" ht="88.5" customHeight="1">
      <c r="A33" s="87" t="s">
        <v>47</v>
      </c>
      <c r="B33" s="509" t="s">
        <v>48</v>
      </c>
      <c r="C33" s="509"/>
      <c r="D33" s="509"/>
      <c r="E33" s="509"/>
      <c r="F33" s="509"/>
      <c r="G33" s="509"/>
      <c r="H33" s="509"/>
      <c r="I33" s="509"/>
      <c r="J33" s="509"/>
      <c r="K33" s="509"/>
      <c r="L33" s="509"/>
      <c r="M33" s="509"/>
      <c r="N33" s="509"/>
      <c r="O33" s="139"/>
      <c r="P33" s="228"/>
      <c r="S33" s="3"/>
    </row>
    <row r="34" spans="1:19" s="17" customFormat="1" ht="15.95" hidden="1" customHeight="1">
      <c r="A34" s="15"/>
      <c r="B34" s="17" t="s">
        <v>315</v>
      </c>
      <c r="C34" s="48"/>
      <c r="D34" s="421">
        <v>1</v>
      </c>
      <c r="E34" s="48" t="s">
        <v>8</v>
      </c>
      <c r="F34" s="421">
        <v>2</v>
      </c>
      <c r="G34" s="421" t="s">
        <v>8</v>
      </c>
      <c r="H34" s="27">
        <v>2.5</v>
      </c>
      <c r="I34" s="421" t="s">
        <v>8</v>
      </c>
      <c r="J34" s="422">
        <v>2.5</v>
      </c>
      <c r="K34" s="421" t="s">
        <v>8</v>
      </c>
      <c r="L34" s="422">
        <v>2.5</v>
      </c>
      <c r="M34" s="17" t="s">
        <v>9</v>
      </c>
      <c r="N34" s="30">
        <f t="shared" ref="N34:N35" si="1">ROUND(D34*F34*H34*J34*L34,0)</f>
        <v>31</v>
      </c>
      <c r="P34" s="197"/>
      <c r="S34" s="48"/>
    </row>
    <row r="35" spans="1:19" s="17" customFormat="1" ht="15.95" hidden="1" customHeight="1">
      <c r="A35" s="15"/>
      <c r="B35" s="17" t="s">
        <v>316</v>
      </c>
      <c r="C35" s="48"/>
      <c r="D35" s="421">
        <v>1</v>
      </c>
      <c r="E35" s="48" t="s">
        <v>8</v>
      </c>
      <c r="F35" s="421">
        <v>2</v>
      </c>
      <c r="G35" s="421" t="s">
        <v>8</v>
      </c>
      <c r="H35" s="27">
        <v>2</v>
      </c>
      <c r="I35" s="421" t="s">
        <v>8</v>
      </c>
      <c r="J35" s="422">
        <v>2</v>
      </c>
      <c r="K35" s="421" t="s">
        <v>8</v>
      </c>
      <c r="L35" s="422">
        <v>2</v>
      </c>
      <c r="M35" s="17" t="s">
        <v>9</v>
      </c>
      <c r="N35" s="30">
        <f t="shared" si="1"/>
        <v>16</v>
      </c>
      <c r="P35" s="197"/>
      <c r="S35" s="48"/>
    </row>
    <row r="36" spans="1:19" s="17" customFormat="1" ht="15.95" hidden="1" customHeight="1">
      <c r="A36" s="15"/>
      <c r="B36" s="17" t="s">
        <v>317</v>
      </c>
      <c r="C36" s="48"/>
      <c r="D36" s="361">
        <v>1</v>
      </c>
      <c r="E36" s="48" t="s">
        <v>8</v>
      </c>
      <c r="F36" s="361">
        <v>2</v>
      </c>
      <c r="G36" s="361" t="s">
        <v>8</v>
      </c>
      <c r="H36" s="27">
        <v>1.5</v>
      </c>
      <c r="I36" s="361" t="s">
        <v>8</v>
      </c>
      <c r="J36" s="362">
        <v>1.5</v>
      </c>
      <c r="K36" s="361" t="s">
        <v>8</v>
      </c>
      <c r="L36" s="362">
        <v>8</v>
      </c>
      <c r="M36" s="17" t="s">
        <v>9</v>
      </c>
      <c r="N36" s="30">
        <f t="shared" ref="N36" si="2">ROUND(D36*F36*H36*J36*L36,0)</f>
        <v>36</v>
      </c>
      <c r="P36" s="197"/>
      <c r="S36" s="48"/>
    </row>
    <row r="37" spans="1:19" ht="15.95" hidden="1" customHeight="1">
      <c r="A37" s="1"/>
      <c r="B37" s="364"/>
      <c r="C37" s="3"/>
      <c r="E37" s="378"/>
      <c r="G37" s="371"/>
      <c r="H37" s="68"/>
      <c r="I37" s="370"/>
      <c r="J37" s="365"/>
      <c r="K37" s="371"/>
      <c r="L37" s="12" t="s">
        <v>10</v>
      </c>
      <c r="M37" s="3" t="s">
        <v>9</v>
      </c>
      <c r="N37" s="18">
        <f>SUM(N34:N36)</f>
        <v>83</v>
      </c>
      <c r="O37" s="378"/>
      <c r="P37" s="80"/>
      <c r="Q37" s="45"/>
      <c r="S37" s="3"/>
    </row>
    <row r="38" spans="1:19" ht="15.95" customHeight="1">
      <c r="C38" s="537">
        <f>N37</f>
        <v>83</v>
      </c>
      <c r="D38" s="538"/>
      <c r="E38" s="537"/>
      <c r="F38" s="7" t="s">
        <v>11</v>
      </c>
      <c r="G38" s="371" t="s">
        <v>12</v>
      </c>
      <c r="H38" s="515">
        <v>337</v>
      </c>
      <c r="I38" s="515"/>
      <c r="J38" s="515"/>
      <c r="K38" s="515"/>
      <c r="L38" s="516" t="s">
        <v>49</v>
      </c>
      <c r="M38" s="516"/>
      <c r="O38" s="378" t="s">
        <v>14</v>
      </c>
      <c r="P38" s="378">
        <f>ROUND(C38*H38,0)</f>
        <v>27971</v>
      </c>
      <c r="S38" s="381"/>
    </row>
    <row r="39" spans="1:19" ht="49.5" customHeight="1">
      <c r="A39" s="87" t="s">
        <v>50</v>
      </c>
      <c r="B39" s="509" t="s">
        <v>51</v>
      </c>
      <c r="C39" s="509"/>
      <c r="D39" s="509"/>
      <c r="E39" s="509"/>
      <c r="F39" s="509"/>
      <c r="G39" s="509"/>
      <c r="H39" s="509"/>
      <c r="I39" s="509"/>
      <c r="J39" s="509"/>
      <c r="K39" s="509"/>
      <c r="L39" s="509"/>
      <c r="M39" s="509"/>
      <c r="N39" s="509"/>
      <c r="O39" s="372"/>
      <c r="S39" s="3"/>
    </row>
    <row r="40" spans="1:19" ht="15">
      <c r="A40" s="1"/>
      <c r="B40" s="74" t="s">
        <v>52</v>
      </c>
      <c r="E40" s="44"/>
      <c r="G40" s="371"/>
      <c r="H40" s="13"/>
      <c r="I40" s="370"/>
      <c r="J40" s="370"/>
      <c r="K40" s="370"/>
      <c r="L40" s="371"/>
      <c r="M40" s="371"/>
      <c r="O40" s="378"/>
    </row>
    <row r="41" spans="1:19" ht="15.95" hidden="1" customHeight="1" thickBot="1">
      <c r="A41" s="1"/>
      <c r="B41" s="379" t="s">
        <v>274</v>
      </c>
      <c r="C41" s="44">
        <f>C38</f>
        <v>83</v>
      </c>
      <c r="D41" s="364" t="s">
        <v>8</v>
      </c>
      <c r="E41" s="510">
        <v>5</v>
      </c>
      <c r="F41" s="511"/>
      <c r="G41" s="371"/>
      <c r="H41" s="13"/>
      <c r="I41" s="370"/>
      <c r="J41" s="12"/>
      <c r="K41" s="370"/>
      <c r="L41" s="371"/>
      <c r="M41" s="371"/>
      <c r="O41" s="378"/>
      <c r="S41" s="3"/>
    </row>
    <row r="42" spans="1:19" ht="15.95" hidden="1" customHeight="1">
      <c r="A42" s="1"/>
      <c r="C42" s="357"/>
      <c r="E42" s="513">
        <v>112</v>
      </c>
      <c r="F42" s="514"/>
      <c r="G42" s="371"/>
      <c r="H42" s="13"/>
      <c r="I42" s="370"/>
      <c r="J42" s="365"/>
      <c r="K42" s="370"/>
      <c r="L42" s="371"/>
      <c r="M42" s="371"/>
      <c r="O42" s="378"/>
    </row>
    <row r="43" spans="1:19" ht="15.95" hidden="1" customHeight="1" thickBot="1">
      <c r="A43" s="1"/>
      <c r="C43" s="357">
        <f>C41</f>
        <v>83</v>
      </c>
      <c r="D43" s="364" t="s">
        <v>8</v>
      </c>
      <c r="E43" s="510">
        <f>E41</f>
        <v>5</v>
      </c>
      <c r="F43" s="511"/>
      <c r="G43" s="364" t="s">
        <v>9</v>
      </c>
      <c r="H43" s="512">
        <f>C43*E43/E44</f>
        <v>3.7053571428571428</v>
      </c>
      <c r="I43" s="512"/>
      <c r="J43" s="365" t="s">
        <v>53</v>
      </c>
      <c r="K43" s="370"/>
      <c r="L43" s="371"/>
      <c r="M43" s="371"/>
      <c r="O43" s="378"/>
      <c r="S43" s="75"/>
    </row>
    <row r="44" spans="1:19" ht="15.95" hidden="1" customHeight="1">
      <c r="A44" s="1"/>
      <c r="E44" s="513">
        <v>112</v>
      </c>
      <c r="F44" s="514"/>
      <c r="G44" s="371"/>
      <c r="H44" s="68"/>
      <c r="I44" s="370"/>
      <c r="J44" s="365"/>
      <c r="K44" s="370"/>
      <c r="L44" s="371"/>
      <c r="M44" s="371"/>
      <c r="O44" s="378"/>
    </row>
    <row r="45" spans="1:19" ht="15.95" customHeight="1">
      <c r="A45" s="1"/>
      <c r="C45" s="358">
        <f>H43</f>
        <v>3.7053571428571428</v>
      </c>
      <c r="D45" s="364" t="s">
        <v>53</v>
      </c>
      <c r="E45" s="382"/>
      <c r="G45" s="8" t="s">
        <v>12</v>
      </c>
      <c r="H45" s="515">
        <v>5001.7</v>
      </c>
      <c r="I45" s="515"/>
      <c r="J45" s="515"/>
      <c r="K45" s="515"/>
      <c r="L45" s="516" t="s">
        <v>54</v>
      </c>
      <c r="M45" s="516"/>
      <c r="O45" s="378" t="s">
        <v>14</v>
      </c>
      <c r="P45" s="378">
        <f>(C45*H45)</f>
        <v>18533.084821428569</v>
      </c>
      <c r="S45" s="394"/>
    </row>
    <row r="46" spans="1:19" s="17" customFormat="1" ht="15.95" customHeight="1">
      <c r="A46" s="15">
        <v>9</v>
      </c>
      <c r="B46" s="517" t="s">
        <v>256</v>
      </c>
      <c r="C46" s="517"/>
      <c r="D46" s="517"/>
      <c r="E46" s="517"/>
      <c r="F46" s="517"/>
      <c r="G46" s="517"/>
      <c r="H46" s="517"/>
      <c r="I46" s="517"/>
      <c r="J46" s="517"/>
      <c r="K46" s="517"/>
      <c r="L46" s="517"/>
      <c r="M46" s="517"/>
      <c r="N46" s="517"/>
      <c r="O46" s="372"/>
      <c r="P46" s="386"/>
    </row>
    <row r="47" spans="1:19" s="17" customFormat="1" ht="15.95" hidden="1" customHeight="1">
      <c r="A47" s="15"/>
      <c r="B47" s="17" t="s">
        <v>318</v>
      </c>
      <c r="C47" s="423"/>
      <c r="D47" s="421"/>
      <c r="E47" s="48"/>
      <c r="F47" s="421"/>
      <c r="G47" s="421"/>
      <c r="H47" s="27"/>
      <c r="I47" s="421"/>
      <c r="J47" s="425"/>
      <c r="K47" s="421"/>
      <c r="L47" s="422"/>
      <c r="M47" s="17" t="s">
        <v>9</v>
      </c>
      <c r="N47" s="30">
        <f>C15</f>
        <v>1108</v>
      </c>
      <c r="O47" s="16"/>
      <c r="P47" s="417"/>
      <c r="S47" s="423"/>
    </row>
    <row r="48" spans="1:19" s="17" customFormat="1" ht="15.95" hidden="1" customHeight="1" thickBot="1">
      <c r="A48" s="15"/>
      <c r="B48" s="17" t="s">
        <v>288</v>
      </c>
      <c r="C48" s="395"/>
      <c r="D48" s="396">
        <v>1</v>
      </c>
      <c r="E48" s="48" t="s">
        <v>8</v>
      </c>
      <c r="F48" s="396">
        <v>1</v>
      </c>
      <c r="G48" s="396" t="s">
        <v>8</v>
      </c>
      <c r="H48" s="27">
        <v>50</v>
      </c>
      <c r="I48" s="396" t="s">
        <v>8</v>
      </c>
      <c r="J48" s="404">
        <v>7</v>
      </c>
      <c r="K48" s="396"/>
      <c r="L48" s="397"/>
      <c r="M48" s="17" t="s">
        <v>9</v>
      </c>
      <c r="N48" s="30">
        <f>ROUND(D48*F48*H48*J48,0)</f>
        <v>350</v>
      </c>
      <c r="O48" s="16"/>
      <c r="P48" s="405"/>
      <c r="S48" s="395"/>
    </row>
    <row r="49" spans="1:24" s="17" customFormat="1" ht="15.95" hidden="1" customHeight="1" thickBot="1">
      <c r="A49" s="15"/>
      <c r="B49" s="51"/>
      <c r="C49" s="48"/>
      <c r="D49" s="361"/>
      <c r="E49" s="48"/>
      <c r="F49" s="361"/>
      <c r="G49" s="361"/>
      <c r="H49" s="33"/>
      <c r="I49" s="361"/>
      <c r="J49" s="362"/>
      <c r="K49" s="361"/>
      <c r="L49" s="24" t="s">
        <v>10</v>
      </c>
      <c r="N49" s="34">
        <f>SUM(N47:N48)</f>
        <v>1458</v>
      </c>
      <c r="O49" s="386"/>
      <c r="P49" s="386"/>
      <c r="S49" s="48"/>
    </row>
    <row r="50" spans="1:24" s="17" customFormat="1" ht="15.95" customHeight="1">
      <c r="A50" s="15"/>
      <c r="B50" s="361"/>
      <c r="C50" s="157">
        <f>N49</f>
        <v>1458</v>
      </c>
      <c r="D50" s="368" t="s">
        <v>32</v>
      </c>
      <c r="E50" s="386"/>
      <c r="F50" s="361"/>
      <c r="G50" s="21" t="s">
        <v>12</v>
      </c>
      <c r="H50" s="518">
        <v>2206.6</v>
      </c>
      <c r="I50" s="518"/>
      <c r="J50" s="362"/>
      <c r="K50" s="367"/>
      <c r="L50" s="368" t="s">
        <v>62</v>
      </c>
      <c r="M50" s="32"/>
      <c r="N50" s="388"/>
      <c r="O50" s="386" t="s">
        <v>60</v>
      </c>
      <c r="P50" s="386">
        <f>ROUND(C50*H50/100,0)</f>
        <v>32172</v>
      </c>
      <c r="Q50" s="52"/>
      <c r="S50" s="29"/>
    </row>
    <row r="51" spans="1:24" s="17" customFormat="1" ht="15.95" customHeight="1">
      <c r="A51" s="1">
        <v>10</v>
      </c>
      <c r="B51" s="517" t="s">
        <v>257</v>
      </c>
      <c r="C51" s="517"/>
      <c r="D51" s="517"/>
      <c r="E51" s="517"/>
      <c r="F51" s="517"/>
      <c r="G51" s="517"/>
      <c r="H51" s="517"/>
      <c r="I51" s="517"/>
      <c r="J51" s="517"/>
      <c r="K51" s="517"/>
      <c r="L51" s="517"/>
      <c r="M51" s="517"/>
      <c r="N51" s="517"/>
      <c r="O51" s="372"/>
      <c r="P51" s="386"/>
    </row>
    <row r="52" spans="1:24" ht="15.95" hidden="1" customHeight="1" thickBot="1">
      <c r="B52" s="67" t="s">
        <v>319</v>
      </c>
      <c r="C52" s="376"/>
      <c r="H52" s="68"/>
      <c r="I52" s="364"/>
      <c r="J52" s="365"/>
      <c r="K52" s="364"/>
      <c r="L52" s="365"/>
      <c r="M52" s="3" t="s">
        <v>9</v>
      </c>
      <c r="N52" s="76">
        <f>C50</f>
        <v>1458</v>
      </c>
      <c r="O52" s="2"/>
      <c r="S52" s="376"/>
    </row>
    <row r="53" spans="1:24" s="17" customFormat="1" ht="15.95" hidden="1" customHeight="1" thickBot="1">
      <c r="A53" s="15"/>
      <c r="B53" s="51"/>
      <c r="C53" s="48"/>
      <c r="D53" s="361"/>
      <c r="E53" s="48"/>
      <c r="F53" s="361"/>
      <c r="G53" s="361"/>
      <c r="H53" s="33"/>
      <c r="I53" s="361"/>
      <c r="J53" s="362"/>
      <c r="K53" s="361"/>
      <c r="L53" s="24" t="s">
        <v>10</v>
      </c>
      <c r="N53" s="34">
        <f>SUM(N52:N52)</f>
        <v>1458</v>
      </c>
      <c r="O53" s="386"/>
      <c r="P53" s="386"/>
      <c r="S53" s="48"/>
    </row>
    <row r="54" spans="1:24" s="17" customFormat="1" ht="15.95" customHeight="1">
      <c r="A54" s="15"/>
      <c r="C54" s="53">
        <f>N53</f>
        <v>1458</v>
      </c>
      <c r="D54" s="533" t="s">
        <v>32</v>
      </c>
      <c r="E54" s="547"/>
      <c r="F54" s="361"/>
      <c r="G54" s="21" t="s">
        <v>12</v>
      </c>
      <c r="H54" s="518">
        <v>2197.52</v>
      </c>
      <c r="I54" s="518"/>
      <c r="J54" s="518"/>
      <c r="K54" s="518"/>
      <c r="L54" s="368" t="s">
        <v>62</v>
      </c>
      <c r="M54" s="368"/>
      <c r="N54" s="107"/>
      <c r="O54" s="386" t="s">
        <v>14</v>
      </c>
      <c r="P54" s="386">
        <f>ROUND(C54*H54/100,0)</f>
        <v>32040</v>
      </c>
      <c r="Q54" s="52"/>
      <c r="R54" s="52"/>
      <c r="S54" s="53"/>
      <c r="T54" s="52"/>
      <c r="U54" s="52"/>
      <c r="V54" s="52"/>
      <c r="W54" s="52"/>
      <c r="X54" s="52"/>
    </row>
    <row r="55" spans="1:24" ht="15.95" customHeight="1">
      <c r="A55" s="1">
        <v>11</v>
      </c>
      <c r="B55" s="517" t="s">
        <v>61</v>
      </c>
      <c r="C55" s="517"/>
      <c r="D55" s="517"/>
      <c r="E55" s="517"/>
      <c r="F55" s="517"/>
      <c r="G55" s="517"/>
      <c r="H55" s="517"/>
      <c r="I55" s="517"/>
      <c r="J55" s="517"/>
      <c r="K55" s="517"/>
      <c r="L55" s="517"/>
      <c r="M55" s="517"/>
      <c r="N55" s="517"/>
      <c r="O55" s="372"/>
      <c r="S55" s="3"/>
    </row>
    <row r="56" spans="1:24" s="17" customFormat="1" ht="15.95" hidden="1" customHeight="1" thickBot="1">
      <c r="A56" s="15"/>
      <c r="B56" s="17" t="s">
        <v>59</v>
      </c>
      <c r="C56" s="48"/>
      <c r="D56" s="361">
        <v>1</v>
      </c>
      <c r="E56" s="48" t="s">
        <v>8</v>
      </c>
      <c r="F56" s="361">
        <v>1</v>
      </c>
      <c r="G56" s="361" t="s">
        <v>8</v>
      </c>
      <c r="H56" s="27">
        <v>50</v>
      </c>
      <c r="I56" s="361" t="s">
        <v>8</v>
      </c>
      <c r="J56" s="362">
        <v>7</v>
      </c>
      <c r="K56" s="361" t="s">
        <v>8</v>
      </c>
      <c r="L56" s="362"/>
      <c r="M56" s="17" t="s">
        <v>9</v>
      </c>
      <c r="N56" s="30">
        <f>ROUND(D56*F56*H56*J56,0)</f>
        <v>350</v>
      </c>
      <c r="O56" s="19"/>
      <c r="P56" s="197"/>
      <c r="S56" s="48"/>
    </row>
    <row r="57" spans="1:24" ht="15.95" hidden="1" customHeight="1" thickBot="1">
      <c r="E57" s="44"/>
      <c r="G57" s="371"/>
      <c r="H57" s="68"/>
      <c r="I57" s="370"/>
      <c r="J57" s="12"/>
      <c r="K57" s="370"/>
      <c r="L57" s="12" t="s">
        <v>10</v>
      </c>
      <c r="M57" s="371"/>
      <c r="N57" s="14">
        <f>SUM(N56)</f>
        <v>350</v>
      </c>
      <c r="O57" s="6"/>
    </row>
    <row r="58" spans="1:24" ht="15.95" customHeight="1">
      <c r="A58" s="1"/>
      <c r="C58" s="120">
        <f>N57</f>
        <v>350</v>
      </c>
      <c r="D58" s="530" t="s">
        <v>32</v>
      </c>
      <c r="E58" s="549"/>
      <c r="G58" s="8" t="s">
        <v>12</v>
      </c>
      <c r="H58" s="515">
        <v>1287.44</v>
      </c>
      <c r="I58" s="515"/>
      <c r="J58" s="515"/>
      <c r="K58" s="515"/>
      <c r="L58" s="371" t="s">
        <v>62</v>
      </c>
      <c r="M58" s="371"/>
      <c r="O58" s="378" t="s">
        <v>14</v>
      </c>
      <c r="P58" s="378">
        <f>ROUND(C58*H58/100,0)</f>
        <v>4506</v>
      </c>
      <c r="Q58" s="45"/>
      <c r="R58" s="45"/>
      <c r="S58" s="120"/>
      <c r="T58" s="45"/>
      <c r="U58" s="45"/>
      <c r="V58" s="45"/>
      <c r="W58" s="45"/>
      <c r="X58" s="45"/>
    </row>
    <row r="59" spans="1:24" s="17" customFormat="1" ht="39.75" customHeight="1">
      <c r="A59" s="86">
        <v>12</v>
      </c>
      <c r="B59" s="509" t="s">
        <v>89</v>
      </c>
      <c r="C59" s="509"/>
      <c r="D59" s="509"/>
      <c r="E59" s="509"/>
      <c r="F59" s="509"/>
      <c r="G59" s="509"/>
      <c r="H59" s="509"/>
      <c r="I59" s="509"/>
      <c r="J59" s="509"/>
      <c r="K59" s="509"/>
      <c r="L59" s="509"/>
      <c r="M59" s="509"/>
      <c r="N59" s="509"/>
      <c r="O59" s="363"/>
      <c r="P59" s="386"/>
      <c r="Q59" s="52"/>
      <c r="R59" s="52"/>
      <c r="S59" s="52"/>
      <c r="T59" s="52"/>
      <c r="U59" s="52"/>
      <c r="V59" s="52"/>
      <c r="W59" s="52"/>
      <c r="X59" s="52"/>
    </row>
    <row r="60" spans="1:24" s="17" customFormat="1" ht="15.95" hidden="1" customHeight="1" thickBot="1">
      <c r="A60" s="15"/>
      <c r="B60" s="17" t="s">
        <v>59</v>
      </c>
      <c r="C60" s="48"/>
      <c r="D60" s="361">
        <v>1</v>
      </c>
      <c r="E60" s="48" t="s">
        <v>8</v>
      </c>
      <c r="F60" s="361">
        <v>2</v>
      </c>
      <c r="G60" s="361" t="s">
        <v>8</v>
      </c>
      <c r="H60" s="27">
        <v>300</v>
      </c>
      <c r="I60" s="361" t="s">
        <v>8</v>
      </c>
      <c r="J60" s="362"/>
      <c r="K60" s="361"/>
      <c r="L60" s="362"/>
      <c r="M60" s="17" t="s">
        <v>9</v>
      </c>
      <c r="N60" s="30">
        <f>ROUND(D60*F60*H60,0)</f>
        <v>600</v>
      </c>
      <c r="O60" s="19"/>
      <c r="P60" s="197"/>
      <c r="S60" s="48"/>
    </row>
    <row r="61" spans="1:24" s="17" customFormat="1" ht="15.95" hidden="1" customHeight="1" thickBot="1">
      <c r="A61" s="15"/>
      <c r="C61" s="60"/>
      <c r="D61" s="368"/>
      <c r="E61" s="48"/>
      <c r="F61" s="361"/>
      <c r="G61" s="361"/>
      <c r="H61" s="37"/>
      <c r="I61" s="50"/>
      <c r="J61" s="24"/>
      <c r="K61" s="50"/>
      <c r="L61" s="368" t="s">
        <v>10</v>
      </c>
      <c r="M61" s="50"/>
      <c r="N61" s="26">
        <f>SUM(N60)</f>
        <v>600</v>
      </c>
      <c r="O61" s="386"/>
      <c r="P61" s="386"/>
      <c r="S61" s="60"/>
    </row>
    <row r="62" spans="1:24" s="17" customFormat="1" ht="15.95" customHeight="1">
      <c r="A62" s="15"/>
      <c r="B62" s="52"/>
      <c r="C62" s="375">
        <f>N61</f>
        <v>600</v>
      </c>
      <c r="D62" s="539" t="s">
        <v>90</v>
      </c>
      <c r="E62" s="534"/>
      <c r="F62" s="50"/>
      <c r="G62" s="21" t="s">
        <v>12</v>
      </c>
      <c r="H62" s="518">
        <v>19.36</v>
      </c>
      <c r="I62" s="518"/>
      <c r="J62" s="518"/>
      <c r="K62" s="367"/>
      <c r="L62" s="550" t="s">
        <v>91</v>
      </c>
      <c r="M62" s="550"/>
      <c r="O62" s="386" t="s">
        <v>14</v>
      </c>
      <c r="P62" s="386">
        <f>ROUND(C62*H62,0)</f>
        <v>11616</v>
      </c>
      <c r="S62" s="53"/>
    </row>
    <row r="63" spans="1:24" ht="15.95" customHeight="1">
      <c r="A63" s="1">
        <v>13</v>
      </c>
      <c r="B63" s="543" t="s">
        <v>63</v>
      </c>
      <c r="C63" s="543"/>
      <c r="D63" s="544"/>
      <c r="E63" s="543"/>
      <c r="F63" s="544"/>
      <c r="G63" s="543"/>
      <c r="H63" s="544"/>
      <c r="I63" s="543"/>
      <c r="J63" s="544"/>
      <c r="K63" s="543"/>
      <c r="L63" s="543"/>
      <c r="M63" s="543"/>
      <c r="N63" s="543"/>
      <c r="O63" s="543"/>
      <c r="Q63" s="45"/>
      <c r="R63" s="45"/>
      <c r="S63" s="45"/>
      <c r="T63" s="45"/>
      <c r="U63" s="45"/>
      <c r="V63" s="45"/>
      <c r="W63" s="45"/>
      <c r="X63" s="45"/>
    </row>
    <row r="64" spans="1:24" s="17" customFormat="1" ht="15.95" hidden="1" customHeight="1">
      <c r="A64" s="15"/>
      <c r="B64" s="17" t="s">
        <v>320</v>
      </c>
      <c r="C64" s="48"/>
      <c r="D64" s="421">
        <v>1</v>
      </c>
      <c r="E64" s="48" t="s">
        <v>8</v>
      </c>
      <c r="F64" s="421">
        <v>1</v>
      </c>
      <c r="G64" s="421" t="s">
        <v>8</v>
      </c>
      <c r="H64" s="27">
        <v>300</v>
      </c>
      <c r="I64" s="421" t="s">
        <v>8</v>
      </c>
      <c r="J64" s="422">
        <v>7</v>
      </c>
      <c r="K64" s="421"/>
      <c r="L64" s="422"/>
      <c r="M64" s="17" t="s">
        <v>9</v>
      </c>
      <c r="N64" s="30">
        <f>ROUND(D64*F64*H64*J64,0)</f>
        <v>2100</v>
      </c>
      <c r="O64" s="19"/>
      <c r="P64" s="197"/>
      <c r="S64" s="48"/>
    </row>
    <row r="65" spans="1:24" ht="15.95" hidden="1" customHeight="1">
      <c r="A65" s="43"/>
      <c r="B65" s="42"/>
      <c r="C65" s="387"/>
      <c r="H65" s="68"/>
      <c r="I65" s="364"/>
      <c r="J65" s="365"/>
      <c r="K65" s="364"/>
      <c r="L65" s="12" t="s">
        <v>10</v>
      </c>
      <c r="N65" s="79">
        <f>SUM(N64)</f>
        <v>2100</v>
      </c>
      <c r="O65" s="378"/>
      <c r="S65" s="387"/>
    </row>
    <row r="66" spans="1:24" ht="15.95" customHeight="1">
      <c r="A66" s="1"/>
      <c r="C66" s="46">
        <f>N65</f>
        <v>2100</v>
      </c>
      <c r="D66" s="530" t="s">
        <v>32</v>
      </c>
      <c r="E66" s="530"/>
      <c r="G66" s="371" t="s">
        <v>12</v>
      </c>
      <c r="H66" s="370">
        <v>1043.9000000000001</v>
      </c>
      <c r="I66" s="370"/>
      <c r="J66" s="370"/>
      <c r="K66" s="370"/>
      <c r="L66" s="371" t="s">
        <v>62</v>
      </c>
      <c r="M66" s="371"/>
      <c r="O66" s="378" t="s">
        <v>14</v>
      </c>
      <c r="P66" s="378">
        <f>ROUND(C66*H66/100,0)</f>
        <v>21922</v>
      </c>
      <c r="Q66" s="45"/>
      <c r="R66" s="45"/>
      <c r="S66" s="46"/>
      <c r="T66" s="45"/>
      <c r="U66" s="45"/>
      <c r="V66" s="45"/>
      <c r="W66" s="45"/>
      <c r="X66" s="45"/>
    </row>
    <row r="67" spans="1:24" ht="15" customHeight="1">
      <c r="A67" s="1">
        <v>14</v>
      </c>
      <c r="B67" s="543" t="s">
        <v>66</v>
      </c>
      <c r="C67" s="543"/>
      <c r="D67" s="544"/>
      <c r="E67" s="543"/>
      <c r="F67" s="544"/>
      <c r="G67" s="543"/>
      <c r="H67" s="544"/>
      <c r="I67" s="543"/>
      <c r="J67" s="544"/>
      <c r="K67" s="543"/>
      <c r="L67" s="543"/>
      <c r="M67" s="543"/>
      <c r="N67" s="543"/>
      <c r="O67" s="543"/>
      <c r="Q67" s="45"/>
      <c r="R67" s="45"/>
      <c r="S67" s="45"/>
      <c r="T67" s="45"/>
      <c r="U67" s="45"/>
      <c r="V67" s="45"/>
      <c r="W67" s="45"/>
      <c r="X67" s="45"/>
    </row>
    <row r="68" spans="1:24" s="17" customFormat="1" ht="15.95" hidden="1" customHeight="1">
      <c r="A68" s="15"/>
      <c r="B68" s="17" t="s">
        <v>321</v>
      </c>
      <c r="C68" s="48"/>
      <c r="D68" s="421">
        <v>1</v>
      </c>
      <c r="E68" s="48" t="s">
        <v>8</v>
      </c>
      <c r="F68" s="421">
        <v>1</v>
      </c>
      <c r="G68" s="421" t="s">
        <v>8</v>
      </c>
      <c r="H68" s="27">
        <v>300</v>
      </c>
      <c r="I68" s="421" t="s">
        <v>8</v>
      </c>
      <c r="J68" s="422">
        <v>7</v>
      </c>
      <c r="K68" s="421"/>
      <c r="L68" s="422"/>
      <c r="M68" s="17" t="s">
        <v>9</v>
      </c>
      <c r="N68" s="30">
        <f>ROUND(D68*F68*H68*J68,0)</f>
        <v>2100</v>
      </c>
      <c r="O68" s="19"/>
      <c r="P68" s="197"/>
      <c r="S68" s="48"/>
    </row>
    <row r="69" spans="1:24" ht="15" hidden="1" customHeight="1">
      <c r="A69" s="43"/>
      <c r="B69" s="42"/>
      <c r="C69" s="387"/>
      <c r="H69" s="68"/>
      <c r="I69" s="364"/>
      <c r="J69" s="365"/>
      <c r="K69" s="364"/>
      <c r="L69" s="12" t="s">
        <v>10</v>
      </c>
      <c r="N69" s="79">
        <f>SUM(N68:N68)</f>
        <v>2100</v>
      </c>
      <c r="O69" s="378" t="s">
        <v>32</v>
      </c>
      <c r="S69" s="387"/>
    </row>
    <row r="70" spans="1:24" ht="15" customHeight="1">
      <c r="A70" s="1"/>
      <c r="C70" s="46">
        <f>N69</f>
        <v>2100</v>
      </c>
      <c r="D70" s="530" t="s">
        <v>32</v>
      </c>
      <c r="E70" s="530"/>
      <c r="G70" s="371" t="s">
        <v>12</v>
      </c>
      <c r="H70" s="370">
        <v>859.9</v>
      </c>
      <c r="I70" s="370"/>
      <c r="J70" s="370"/>
      <c r="K70" s="370"/>
      <c r="L70" s="371" t="s">
        <v>62</v>
      </c>
      <c r="M70" s="371"/>
      <c r="O70" s="378" t="s">
        <v>14</v>
      </c>
      <c r="P70" s="378">
        <f>ROUND(C70*H70/100,0)</f>
        <v>18058</v>
      </c>
      <c r="Q70" s="45"/>
      <c r="R70" s="45"/>
      <c r="S70" s="46"/>
      <c r="T70" s="45"/>
      <c r="U70" s="45"/>
      <c r="V70" s="45"/>
      <c r="W70" s="45"/>
      <c r="X70" s="45"/>
    </row>
    <row r="71" spans="1:24" ht="35.25" customHeight="1">
      <c r="A71" s="77">
        <v>15</v>
      </c>
      <c r="B71" s="566" t="s">
        <v>69</v>
      </c>
      <c r="C71" s="566"/>
      <c r="D71" s="566"/>
      <c r="E71" s="566"/>
      <c r="F71" s="566"/>
      <c r="G71" s="566"/>
      <c r="H71" s="566"/>
      <c r="I71" s="566"/>
      <c r="J71" s="566"/>
      <c r="K71" s="566"/>
      <c r="L71" s="566"/>
      <c r="M71" s="566"/>
      <c r="N71" s="566"/>
      <c r="O71" s="566"/>
      <c r="Q71" s="45"/>
      <c r="R71" s="45"/>
      <c r="S71" s="45"/>
      <c r="T71" s="45"/>
      <c r="U71" s="45"/>
      <c r="V71" s="45"/>
      <c r="W71" s="45"/>
      <c r="X71" s="45"/>
    </row>
    <row r="72" spans="1:24" ht="15.95" hidden="1" customHeight="1" thickBot="1">
      <c r="A72" s="43"/>
      <c r="B72" s="3" t="s">
        <v>98</v>
      </c>
      <c r="C72" s="387"/>
      <c r="D72" s="364">
        <v>1</v>
      </c>
      <c r="E72" s="387" t="s">
        <v>8</v>
      </c>
      <c r="F72" s="364">
        <v>2</v>
      </c>
      <c r="G72" s="364" t="s">
        <v>8</v>
      </c>
      <c r="H72" s="68">
        <v>8</v>
      </c>
      <c r="I72" s="364" t="s">
        <v>8</v>
      </c>
      <c r="J72" s="365">
        <v>6</v>
      </c>
      <c r="K72" s="364"/>
      <c r="L72" s="365"/>
      <c r="M72" s="3" t="s">
        <v>9</v>
      </c>
      <c r="N72" s="30">
        <f>ROUND(D72*F72*H72*J72,0)</f>
        <v>96</v>
      </c>
      <c r="O72" s="6"/>
      <c r="P72" s="197"/>
      <c r="S72" s="387"/>
    </row>
    <row r="73" spans="1:24" ht="15.95" hidden="1" customHeight="1" thickBot="1">
      <c r="A73" s="1"/>
      <c r="C73" s="80"/>
      <c r="D73" s="371"/>
      <c r="H73" s="81"/>
      <c r="I73" s="41"/>
      <c r="J73" s="12"/>
      <c r="K73" s="41"/>
      <c r="L73" s="371" t="s">
        <v>10</v>
      </c>
      <c r="M73" s="41"/>
      <c r="N73" s="14">
        <f>SUM(N72)</f>
        <v>96</v>
      </c>
      <c r="O73" s="378" t="s">
        <v>32</v>
      </c>
      <c r="S73" s="80"/>
    </row>
    <row r="74" spans="1:24" ht="15.95" customHeight="1">
      <c r="A74" s="1"/>
      <c r="B74" s="45"/>
      <c r="C74" s="46">
        <f>N73</f>
        <v>96</v>
      </c>
      <c r="D74" s="571" t="s">
        <v>32</v>
      </c>
      <c r="E74" s="516"/>
      <c r="F74" s="41"/>
      <c r="G74" s="8" t="s">
        <v>12</v>
      </c>
      <c r="H74" s="515">
        <v>674.6</v>
      </c>
      <c r="I74" s="515"/>
      <c r="J74" s="515"/>
      <c r="K74" s="370"/>
      <c r="L74" s="572" t="s">
        <v>62</v>
      </c>
      <c r="M74" s="572"/>
      <c r="N74" s="3"/>
      <c r="O74" s="378" t="s">
        <v>14</v>
      </c>
      <c r="P74" s="378">
        <f>ROUND(C74*H74/100,0)</f>
        <v>648</v>
      </c>
      <c r="S74" s="46"/>
    </row>
    <row r="75" spans="1:24" s="17" customFormat="1" ht="47.25" customHeight="1">
      <c r="A75" s="86">
        <v>16</v>
      </c>
      <c r="B75" s="545" t="s">
        <v>113</v>
      </c>
      <c r="C75" s="545"/>
      <c r="D75" s="545"/>
      <c r="E75" s="545"/>
      <c r="F75" s="545"/>
      <c r="G75" s="545"/>
      <c r="H75" s="545"/>
      <c r="I75" s="545"/>
      <c r="J75" s="545"/>
      <c r="K75" s="545"/>
      <c r="L75" s="545"/>
      <c r="M75" s="545"/>
      <c r="N75" s="545"/>
      <c r="O75" s="545"/>
      <c r="P75" s="386"/>
    </row>
    <row r="76" spans="1:24" ht="15.95" hidden="1" customHeight="1" thickBot="1">
      <c r="A76" s="1"/>
      <c r="B76" s="67" t="s">
        <v>59</v>
      </c>
      <c r="C76" s="416"/>
      <c r="D76" s="418">
        <v>1</v>
      </c>
      <c r="E76" s="424" t="s">
        <v>8</v>
      </c>
      <c r="F76" s="418">
        <v>1</v>
      </c>
      <c r="G76" s="418" t="s">
        <v>8</v>
      </c>
      <c r="H76" s="68">
        <v>300</v>
      </c>
      <c r="I76" s="418" t="s">
        <v>8</v>
      </c>
      <c r="J76" s="419">
        <v>0.5</v>
      </c>
      <c r="K76" s="418"/>
      <c r="L76" s="419"/>
      <c r="M76" s="3" t="s">
        <v>9</v>
      </c>
      <c r="N76" s="39">
        <f>ROUND(D76*F76*H76*J76,0)</f>
        <v>150</v>
      </c>
      <c r="O76" s="2"/>
      <c r="P76" s="420"/>
      <c r="S76" s="416"/>
    </row>
    <row r="77" spans="1:24" s="17" customFormat="1" ht="15.95" hidden="1" customHeight="1" thickBot="1">
      <c r="A77" s="15"/>
      <c r="B77" s="51"/>
      <c r="C77" s="48"/>
      <c r="D77" s="361"/>
      <c r="E77" s="48"/>
      <c r="F77" s="361"/>
      <c r="G77" s="361"/>
      <c r="H77" s="33"/>
      <c r="I77" s="361"/>
      <c r="J77" s="362"/>
      <c r="K77" s="361"/>
      <c r="L77" s="24" t="s">
        <v>10</v>
      </c>
      <c r="N77" s="34">
        <f>SUM(N76)</f>
        <v>150</v>
      </c>
      <c r="O77" s="386"/>
      <c r="P77" s="386"/>
      <c r="S77" s="48"/>
    </row>
    <row r="78" spans="1:24" s="17" customFormat="1" ht="15" customHeight="1">
      <c r="A78" s="15"/>
      <c r="C78" s="532">
        <f>N77</f>
        <v>150</v>
      </c>
      <c r="D78" s="533"/>
      <c r="E78" s="532"/>
      <c r="F78" s="20" t="s">
        <v>32</v>
      </c>
      <c r="G78" s="21" t="s">
        <v>12</v>
      </c>
      <c r="H78" s="518">
        <v>2567.9499999999998</v>
      </c>
      <c r="I78" s="518"/>
      <c r="J78" s="518"/>
      <c r="K78" s="367"/>
      <c r="L78" s="534" t="s">
        <v>33</v>
      </c>
      <c r="M78" s="534"/>
      <c r="N78" s="107"/>
      <c r="O78" s="22" t="s">
        <v>14</v>
      </c>
      <c r="P78" s="386">
        <f>ROUND(C78*H78/100,0)</f>
        <v>3852</v>
      </c>
      <c r="S78" s="375"/>
    </row>
    <row r="79" spans="1:24" ht="15.95" hidden="1" customHeight="1">
      <c r="A79" s="15"/>
      <c r="B79" s="566" t="s">
        <v>15</v>
      </c>
      <c r="C79" s="566"/>
      <c r="D79" s="566"/>
      <c r="E79" s="566"/>
      <c r="F79" s="566"/>
      <c r="G79" s="566"/>
      <c r="H79" s="566"/>
      <c r="I79" s="566"/>
      <c r="J79" s="566"/>
      <c r="K79" s="566"/>
      <c r="L79" s="566"/>
      <c r="M79" s="566"/>
      <c r="N79" s="566"/>
      <c r="O79" s="566"/>
      <c r="S79" s="3"/>
    </row>
    <row r="80" spans="1:24" ht="15.95" hidden="1" customHeight="1">
      <c r="A80" s="1"/>
      <c r="B80" s="67" t="s">
        <v>59</v>
      </c>
      <c r="C80" s="400"/>
      <c r="D80" s="401">
        <v>1</v>
      </c>
      <c r="E80" s="406" t="s">
        <v>8</v>
      </c>
      <c r="F80" s="401">
        <v>1</v>
      </c>
      <c r="G80" s="401" t="s">
        <v>8</v>
      </c>
      <c r="H80" s="68">
        <f>37+3+34.33+26.25</f>
        <v>100.58</v>
      </c>
      <c r="I80" s="401" t="s">
        <v>8</v>
      </c>
      <c r="J80" s="403">
        <v>5.5</v>
      </c>
      <c r="K80" s="401"/>
      <c r="L80" s="403"/>
      <c r="M80" s="3" t="s">
        <v>9</v>
      </c>
      <c r="N80" s="39">
        <f>ROUND(D80*F80*H80*J80,0)</f>
        <v>553</v>
      </c>
      <c r="O80" s="2"/>
      <c r="P80" s="399"/>
      <c r="S80" s="400"/>
    </row>
    <row r="81" spans="1:24" ht="15.95" hidden="1" customHeight="1">
      <c r="A81" s="1"/>
      <c r="C81" s="387"/>
      <c r="D81" s="69"/>
      <c r="H81" s="68"/>
      <c r="I81" s="364"/>
      <c r="J81" s="365"/>
      <c r="K81" s="364"/>
      <c r="L81" s="12" t="s">
        <v>10</v>
      </c>
      <c r="M81" s="40"/>
      <c r="N81" s="5"/>
      <c r="O81" s="6"/>
      <c r="P81" s="197"/>
      <c r="S81" s="387"/>
    </row>
    <row r="82" spans="1:24" ht="15.95" hidden="1" customHeight="1">
      <c r="A82" s="1"/>
      <c r="B82" s="3" t="s">
        <v>308</v>
      </c>
      <c r="C82" s="529">
        <f>N81*70%</f>
        <v>0</v>
      </c>
      <c r="D82" s="530"/>
      <c r="E82" s="529"/>
      <c r="F82" s="7" t="s">
        <v>32</v>
      </c>
      <c r="G82" s="8" t="s">
        <v>12</v>
      </c>
      <c r="H82" s="70">
        <v>226.88</v>
      </c>
      <c r="I82" s="370"/>
      <c r="J82" s="370"/>
      <c r="K82" s="370"/>
      <c r="L82" s="516" t="s">
        <v>33</v>
      </c>
      <c r="M82" s="516"/>
      <c r="O82" s="9" t="s">
        <v>14</v>
      </c>
      <c r="P82" s="378">
        <f>ROUND(C82*H82/100,0)</f>
        <v>0</v>
      </c>
      <c r="S82" s="382"/>
    </row>
    <row r="83" spans="1:24" ht="15.95" hidden="1" customHeight="1">
      <c r="A83" s="1"/>
      <c r="B83" s="531" t="s">
        <v>34</v>
      </c>
      <c r="C83" s="531"/>
      <c r="D83" s="531"/>
      <c r="E83" s="531"/>
      <c r="F83" s="531"/>
      <c r="G83" s="531"/>
      <c r="H83" s="531"/>
      <c r="I83" s="531"/>
      <c r="J83" s="531"/>
      <c r="K83" s="531"/>
      <c r="L83" s="531"/>
      <c r="M83" s="531"/>
      <c r="N83" s="531"/>
      <c r="O83" s="531"/>
      <c r="S83" s="3"/>
    </row>
    <row r="84" spans="1:24" ht="15.95" hidden="1" customHeight="1">
      <c r="A84" s="1"/>
      <c r="B84" s="67" t="s">
        <v>59</v>
      </c>
      <c r="C84" s="411"/>
      <c r="D84" s="407">
        <v>1</v>
      </c>
      <c r="E84" s="415" t="s">
        <v>8</v>
      </c>
      <c r="F84" s="407">
        <v>1</v>
      </c>
      <c r="G84" s="407" t="s">
        <v>8</v>
      </c>
      <c r="H84" s="68">
        <v>101.58</v>
      </c>
      <c r="I84" s="407" t="s">
        <v>8</v>
      </c>
      <c r="J84" s="408">
        <v>5.5</v>
      </c>
      <c r="K84" s="407"/>
      <c r="L84" s="408"/>
      <c r="M84" s="3" t="s">
        <v>9</v>
      </c>
      <c r="N84" s="39">
        <f>ROUND(D84*F84*H84*J84,0)</f>
        <v>559</v>
      </c>
      <c r="O84" s="2"/>
      <c r="P84" s="413"/>
      <c r="S84" s="411"/>
    </row>
    <row r="85" spans="1:24" ht="15.95" hidden="1" customHeight="1">
      <c r="A85" s="1"/>
      <c r="C85" s="387"/>
      <c r="D85" s="69"/>
      <c r="H85" s="68"/>
      <c r="I85" s="364"/>
      <c r="J85" s="365"/>
      <c r="K85" s="364"/>
      <c r="L85" s="12" t="s">
        <v>10</v>
      </c>
      <c r="M85" s="40"/>
      <c r="N85" s="5"/>
      <c r="O85" s="6"/>
      <c r="P85" s="197"/>
      <c r="S85" s="387"/>
    </row>
    <row r="86" spans="1:24" ht="15.95" hidden="1" customHeight="1">
      <c r="A86" s="1"/>
      <c r="B86" s="3" t="s">
        <v>308</v>
      </c>
      <c r="C86" s="529">
        <f>N85*70%</f>
        <v>0</v>
      </c>
      <c r="D86" s="530"/>
      <c r="E86" s="529"/>
      <c r="F86" s="7" t="s">
        <v>32</v>
      </c>
      <c r="G86" s="8" t="s">
        <v>12</v>
      </c>
      <c r="H86" s="70">
        <v>75.63</v>
      </c>
      <c r="I86" s="370"/>
      <c r="J86" s="370"/>
      <c r="K86" s="370"/>
      <c r="L86" s="516" t="s">
        <v>33</v>
      </c>
      <c r="M86" s="516"/>
      <c r="O86" s="9" t="s">
        <v>14</v>
      </c>
      <c r="P86" s="378">
        <f>ROUND(C86*H86/100,0)</f>
        <v>0</v>
      </c>
      <c r="S86" s="382"/>
    </row>
    <row r="87" spans="1:24" s="17" customFormat="1" ht="47.25" hidden="1" customHeight="1">
      <c r="A87" s="86"/>
      <c r="B87" s="545" t="s">
        <v>300</v>
      </c>
      <c r="C87" s="545"/>
      <c r="D87" s="545"/>
      <c r="E87" s="545"/>
      <c r="F87" s="545"/>
      <c r="G87" s="545"/>
      <c r="H87" s="545"/>
      <c r="I87" s="545"/>
      <c r="J87" s="545"/>
      <c r="K87" s="545"/>
      <c r="L87" s="545"/>
      <c r="M87" s="545"/>
      <c r="N87" s="545"/>
      <c r="O87" s="545"/>
      <c r="P87" s="405"/>
    </row>
    <row r="88" spans="1:24" ht="15.95" hidden="1" customHeight="1" thickBot="1">
      <c r="A88" s="1"/>
      <c r="B88" s="67" t="s">
        <v>303</v>
      </c>
      <c r="C88" s="411"/>
      <c r="D88" s="407"/>
      <c r="E88" s="415"/>
      <c r="F88" s="407"/>
      <c r="G88" s="407"/>
      <c r="H88" s="68"/>
      <c r="I88" s="407"/>
      <c r="J88" s="408"/>
      <c r="K88" s="407"/>
      <c r="L88" s="408"/>
      <c r="M88" s="3" t="s">
        <v>9</v>
      </c>
      <c r="N88" s="76">
        <f>C82</f>
        <v>0</v>
      </c>
      <c r="O88" s="2"/>
      <c r="P88" s="413"/>
      <c r="S88" s="411"/>
    </row>
    <row r="89" spans="1:24" s="17" customFormat="1" ht="15.95" hidden="1" customHeight="1" thickBot="1">
      <c r="A89" s="15"/>
      <c r="B89" s="51"/>
      <c r="C89" s="48"/>
      <c r="D89" s="396"/>
      <c r="E89" s="48"/>
      <c r="F89" s="396"/>
      <c r="G89" s="396"/>
      <c r="H89" s="33"/>
      <c r="I89" s="396"/>
      <c r="J89" s="397"/>
      <c r="K89" s="396"/>
      <c r="L89" s="24" t="s">
        <v>10</v>
      </c>
      <c r="N89" s="34"/>
      <c r="O89" s="405"/>
      <c r="P89" s="405"/>
      <c r="S89" s="48"/>
    </row>
    <row r="90" spans="1:24" s="17" customFormat="1" ht="15" hidden="1" customHeight="1">
      <c r="A90" s="15"/>
      <c r="C90" s="532">
        <f>N89</f>
        <v>0</v>
      </c>
      <c r="D90" s="533"/>
      <c r="E90" s="532"/>
      <c r="F90" s="20" t="s">
        <v>32</v>
      </c>
      <c r="G90" s="21" t="s">
        <v>12</v>
      </c>
      <c r="H90" s="518">
        <v>2118.33</v>
      </c>
      <c r="I90" s="518"/>
      <c r="J90" s="518"/>
      <c r="K90" s="402"/>
      <c r="L90" s="534" t="s">
        <v>33</v>
      </c>
      <c r="M90" s="534"/>
      <c r="N90" s="107"/>
      <c r="O90" s="22" t="s">
        <v>14</v>
      </c>
      <c r="P90" s="405">
        <f>ROUND(C90*H90/100,0)</f>
        <v>0</v>
      </c>
      <c r="S90" s="398"/>
    </row>
    <row r="91" spans="1:24" s="17" customFormat="1" ht="15.95" hidden="1" customHeight="1">
      <c r="A91" s="85"/>
      <c r="B91" s="509" t="s">
        <v>80</v>
      </c>
      <c r="C91" s="509"/>
      <c r="D91" s="509"/>
      <c r="E91" s="509"/>
      <c r="F91" s="509"/>
      <c r="G91" s="509"/>
      <c r="H91" s="509"/>
      <c r="I91" s="509"/>
      <c r="J91" s="509"/>
      <c r="K91" s="509"/>
      <c r="L91" s="509"/>
      <c r="M91" s="509"/>
      <c r="N91" s="509"/>
      <c r="O91" s="51"/>
      <c r="P91" s="386"/>
    </row>
    <row r="92" spans="1:24" s="17" customFormat="1" ht="15.95" hidden="1" customHeight="1">
      <c r="A92" s="15"/>
      <c r="B92" s="17" t="s">
        <v>288</v>
      </c>
      <c r="C92" s="48"/>
      <c r="D92" s="361">
        <v>1</v>
      </c>
      <c r="E92" s="48" t="s">
        <v>8</v>
      </c>
      <c r="F92" s="361">
        <v>1</v>
      </c>
      <c r="G92" s="361" t="s">
        <v>8</v>
      </c>
      <c r="H92" s="27">
        <v>51</v>
      </c>
      <c r="I92" s="361" t="s">
        <v>8</v>
      </c>
      <c r="J92" s="362">
        <v>0.75</v>
      </c>
      <c r="K92" s="361" t="s">
        <v>8</v>
      </c>
      <c r="L92" s="362">
        <v>1</v>
      </c>
      <c r="M92" s="17" t="s">
        <v>9</v>
      </c>
      <c r="N92" s="30">
        <f t="shared" ref="N92" si="3">ROUND(D92*F92*H92*J92*L92,0)</f>
        <v>38</v>
      </c>
      <c r="P92" s="197"/>
      <c r="S92" s="48"/>
    </row>
    <row r="93" spans="1:24" ht="15.95" hidden="1" customHeight="1">
      <c r="A93" s="1"/>
      <c r="B93" s="364"/>
      <c r="C93" s="3"/>
      <c r="E93" s="378"/>
      <c r="G93" s="371"/>
      <c r="H93" s="68"/>
      <c r="I93" s="370"/>
      <c r="J93" s="365"/>
      <c r="K93" s="371"/>
      <c r="L93" s="12" t="s">
        <v>10</v>
      </c>
      <c r="M93" s="3" t="s">
        <v>9</v>
      </c>
      <c r="N93" s="18"/>
      <c r="O93" s="378"/>
      <c r="P93" s="80"/>
      <c r="Q93" s="45"/>
      <c r="S93" s="3"/>
    </row>
    <row r="94" spans="1:24" s="17" customFormat="1" ht="15.95" hidden="1" customHeight="1">
      <c r="A94" s="15"/>
      <c r="C94" s="542">
        <f>N93</f>
        <v>0</v>
      </c>
      <c r="D94" s="546"/>
      <c r="E94" s="542"/>
      <c r="F94" s="361" t="s">
        <v>11</v>
      </c>
      <c r="G94" s="368" t="s">
        <v>12</v>
      </c>
      <c r="H94" s="518">
        <v>11948.36</v>
      </c>
      <c r="I94" s="518"/>
      <c r="J94" s="24"/>
      <c r="K94" s="367"/>
      <c r="L94" s="368" t="s">
        <v>78</v>
      </c>
      <c r="M94" s="368"/>
      <c r="N94" s="25"/>
      <c r="O94" s="386" t="s">
        <v>14</v>
      </c>
      <c r="P94" s="386">
        <f>ROUND(C94*H94/100,0)</f>
        <v>0</v>
      </c>
      <c r="S94" s="366"/>
    </row>
    <row r="95" spans="1:24" ht="15.95" hidden="1" customHeight="1">
      <c r="A95" s="1"/>
      <c r="B95" s="543" t="s">
        <v>64</v>
      </c>
      <c r="C95" s="543"/>
      <c r="D95" s="544"/>
      <c r="E95" s="543"/>
      <c r="F95" s="544"/>
      <c r="G95" s="543"/>
      <c r="H95" s="544"/>
      <c r="I95" s="543"/>
      <c r="J95" s="544"/>
      <c r="K95" s="543"/>
      <c r="L95" s="543"/>
      <c r="M95" s="543"/>
      <c r="N95" s="543"/>
      <c r="O95" s="543"/>
      <c r="Q95" s="45"/>
      <c r="R95" s="45"/>
      <c r="S95" s="45"/>
      <c r="T95" s="45"/>
      <c r="U95" s="45"/>
      <c r="V95" s="45"/>
      <c r="W95" s="45"/>
      <c r="X95" s="45"/>
    </row>
    <row r="96" spans="1:24" ht="15.95" hidden="1" customHeight="1" thickBot="1">
      <c r="A96" s="1"/>
      <c r="B96" s="67" t="s">
        <v>290</v>
      </c>
      <c r="C96" s="376"/>
      <c r="H96" s="68"/>
      <c r="I96" s="364"/>
      <c r="J96" s="365"/>
      <c r="K96" s="364"/>
      <c r="L96" s="365"/>
      <c r="N96" s="76">
        <f>C54</f>
        <v>1458</v>
      </c>
      <c r="O96" s="2"/>
      <c r="S96" s="376"/>
    </row>
    <row r="97" spans="1:64" s="17" customFormat="1" ht="15.95" hidden="1" customHeight="1" thickBot="1">
      <c r="A97" s="15"/>
      <c r="B97" s="51"/>
      <c r="C97" s="48"/>
      <c r="D97" s="361"/>
      <c r="E97" s="48"/>
      <c r="F97" s="361"/>
      <c r="G97" s="361"/>
      <c r="H97" s="33"/>
      <c r="I97" s="361"/>
      <c r="J97" s="362"/>
      <c r="K97" s="361"/>
      <c r="L97" s="24" t="s">
        <v>10</v>
      </c>
      <c r="N97" s="34"/>
      <c r="O97" s="386"/>
      <c r="P97" s="386"/>
      <c r="S97" s="48"/>
    </row>
    <row r="98" spans="1:64" ht="15" hidden="1" customHeight="1">
      <c r="A98" s="1"/>
      <c r="C98" s="46">
        <f>N97</f>
        <v>0</v>
      </c>
      <c r="D98" s="530" t="s">
        <v>32</v>
      </c>
      <c r="E98" s="530"/>
      <c r="G98" s="8" t="s">
        <v>12</v>
      </c>
      <c r="H98" s="515">
        <v>442.75</v>
      </c>
      <c r="I98" s="515"/>
      <c r="J98" s="515"/>
      <c r="K98" s="515"/>
      <c r="L98" s="371" t="s">
        <v>62</v>
      </c>
      <c r="M98" s="371"/>
      <c r="O98" s="378" t="s">
        <v>14</v>
      </c>
      <c r="P98" s="378">
        <f>ROUND(C98*H98/100,0)</f>
        <v>0</v>
      </c>
      <c r="Q98" s="45"/>
      <c r="R98" s="45"/>
      <c r="S98" s="46"/>
      <c r="T98" s="45"/>
      <c r="U98" s="45"/>
      <c r="V98" s="45"/>
      <c r="W98" s="45"/>
      <c r="X98" s="45"/>
    </row>
    <row r="99" spans="1:64" ht="15.95" hidden="1" customHeight="1">
      <c r="A99" s="43"/>
      <c r="B99" s="543" t="s">
        <v>65</v>
      </c>
      <c r="C99" s="543"/>
      <c r="D99" s="544"/>
      <c r="E99" s="543"/>
      <c r="F99" s="544"/>
      <c r="G99" s="543"/>
      <c r="H99" s="544"/>
      <c r="I99" s="543"/>
      <c r="J99" s="544"/>
      <c r="K99" s="543"/>
      <c r="L99" s="543"/>
      <c r="M99" s="543"/>
      <c r="N99" s="543"/>
      <c r="O99" s="543"/>
      <c r="Q99" s="45"/>
      <c r="R99" s="45"/>
      <c r="S99" s="45"/>
      <c r="T99" s="45"/>
      <c r="U99" s="45"/>
      <c r="V99" s="45"/>
      <c r="W99" s="45"/>
      <c r="X99" s="45"/>
    </row>
    <row r="100" spans="1:64" ht="15.95" hidden="1" customHeight="1">
      <c r="B100" s="3" t="s">
        <v>283</v>
      </c>
      <c r="C100" s="380"/>
      <c r="E100" s="364"/>
      <c r="H100" s="68"/>
      <c r="I100" s="364"/>
      <c r="J100" s="365"/>
      <c r="K100" s="364"/>
      <c r="L100" s="365"/>
      <c r="M100" s="3" t="s">
        <v>9</v>
      </c>
      <c r="N100" s="76">
        <f>C98</f>
        <v>0</v>
      </c>
      <c r="O100" s="380"/>
      <c r="Q100" s="45"/>
      <c r="R100" s="45"/>
      <c r="S100" s="380"/>
      <c r="T100" s="45"/>
      <c r="U100" s="45"/>
      <c r="V100" s="45"/>
      <c r="W100" s="45"/>
      <c r="X100" s="45"/>
    </row>
    <row r="101" spans="1:64" ht="15.95" hidden="1" customHeight="1">
      <c r="A101" s="43"/>
      <c r="B101" s="42"/>
      <c r="C101" s="387"/>
      <c r="H101" s="68"/>
      <c r="I101" s="364"/>
      <c r="J101" s="365"/>
      <c r="K101" s="364"/>
      <c r="L101" s="12" t="s">
        <v>10</v>
      </c>
      <c r="N101" s="79"/>
      <c r="O101" s="378"/>
      <c r="S101" s="387"/>
    </row>
    <row r="102" spans="1:64" ht="15.95" hidden="1" customHeight="1">
      <c r="A102" s="1"/>
      <c r="C102" s="46">
        <f>N101</f>
        <v>0</v>
      </c>
      <c r="D102" s="530" t="s">
        <v>32</v>
      </c>
      <c r="E102" s="530"/>
      <c r="G102" s="371" t="s">
        <v>12</v>
      </c>
      <c r="H102" s="370">
        <v>1079.6500000000001</v>
      </c>
      <c r="I102" s="370"/>
      <c r="J102" s="370"/>
      <c r="K102" s="370"/>
      <c r="L102" s="371" t="s">
        <v>62</v>
      </c>
      <c r="M102" s="371"/>
      <c r="O102" s="378" t="s">
        <v>14</v>
      </c>
      <c r="P102" s="378">
        <f>ROUND(C102*H102/100,0)</f>
        <v>0</v>
      </c>
      <c r="Q102" s="45"/>
      <c r="R102" s="45"/>
      <c r="S102" s="46"/>
      <c r="T102" s="45"/>
      <c r="U102" s="45"/>
      <c r="V102" s="45"/>
      <c r="W102" s="45"/>
      <c r="X102" s="45"/>
    </row>
    <row r="103" spans="1:64" ht="21.75" hidden="1" customHeight="1">
      <c r="A103" s="1"/>
      <c r="B103" s="531" t="s">
        <v>159</v>
      </c>
      <c r="C103" s="531"/>
      <c r="D103" s="531"/>
      <c r="E103" s="531"/>
      <c r="F103" s="531"/>
      <c r="G103" s="531"/>
      <c r="H103" s="531"/>
      <c r="I103" s="531"/>
      <c r="J103" s="531"/>
      <c r="K103" s="531"/>
      <c r="L103" s="531"/>
      <c r="M103" s="531"/>
      <c r="N103" s="531"/>
      <c r="O103" s="531"/>
      <c r="S103" s="3"/>
    </row>
    <row r="104" spans="1:64" ht="15.95" hidden="1" customHeight="1">
      <c r="A104" s="1"/>
      <c r="B104" s="67" t="s">
        <v>268</v>
      </c>
      <c r="C104" s="376"/>
      <c r="D104" s="364">
        <v>1</v>
      </c>
      <c r="E104" s="387" t="s">
        <v>8</v>
      </c>
      <c r="F104" s="364">
        <v>1</v>
      </c>
      <c r="G104" s="364" t="s">
        <v>8</v>
      </c>
      <c r="H104" s="68">
        <v>12.25</v>
      </c>
      <c r="I104" s="364" t="s">
        <v>8</v>
      </c>
      <c r="J104" s="365">
        <v>5.5</v>
      </c>
      <c r="K104" s="364"/>
      <c r="L104" s="369"/>
      <c r="M104" s="3" t="s">
        <v>9</v>
      </c>
      <c r="N104" s="39">
        <f>ROUND(D104*F104*H104*J104,0)</f>
        <v>67</v>
      </c>
      <c r="O104" s="2"/>
      <c r="R104" s="4"/>
      <c r="S104" s="376"/>
      <c r="T104" s="4"/>
      <c r="U104" s="4"/>
      <c r="V104" s="4"/>
      <c r="W104" s="4"/>
      <c r="X104" s="4"/>
      <c r="Y104" s="4"/>
      <c r="Z104" s="4"/>
      <c r="AA104" s="4"/>
      <c r="AB104" s="4"/>
      <c r="AC104" s="4"/>
      <c r="AD104" s="4"/>
      <c r="AE104" s="4"/>
      <c r="AF104" s="4"/>
      <c r="AG104" s="4"/>
      <c r="AH104" s="4"/>
      <c r="AI104" s="4"/>
      <c r="AJ104" s="4"/>
      <c r="AK104" s="4"/>
      <c r="AL104" s="4"/>
      <c r="AM104" s="4"/>
      <c r="AN104" s="4"/>
      <c r="AO104" s="4"/>
      <c r="AP104" s="4"/>
      <c r="AQ104" s="4"/>
      <c r="AR104" s="4"/>
      <c r="AS104" s="4"/>
      <c r="AT104" s="4"/>
      <c r="AU104" s="4"/>
      <c r="AV104" s="4"/>
      <c r="AW104" s="4"/>
      <c r="AX104" s="4"/>
      <c r="AY104" s="4"/>
      <c r="AZ104" s="4"/>
      <c r="BA104" s="4"/>
      <c r="BB104" s="4"/>
      <c r="BC104" s="4"/>
      <c r="BD104" s="4"/>
      <c r="BE104" s="4"/>
      <c r="BF104" s="4"/>
      <c r="BG104" s="4"/>
      <c r="BH104" s="4"/>
      <c r="BI104" s="4"/>
      <c r="BJ104" s="4"/>
      <c r="BK104" s="4"/>
      <c r="BL104" s="4"/>
    </row>
    <row r="105" spans="1:64" ht="17.100000000000001" hidden="1" customHeight="1">
      <c r="A105" s="1"/>
      <c r="C105" s="387"/>
      <c r="D105" s="69"/>
      <c r="H105" s="68"/>
      <c r="I105" s="364"/>
      <c r="J105" s="365"/>
      <c r="K105" s="364"/>
      <c r="L105" s="12" t="s">
        <v>10</v>
      </c>
      <c r="M105" s="40"/>
      <c r="N105" s="5"/>
      <c r="O105" s="6"/>
      <c r="P105" s="197"/>
      <c r="S105" s="387"/>
    </row>
    <row r="106" spans="1:64" ht="21.75" hidden="1" customHeight="1">
      <c r="A106" s="1"/>
      <c r="B106" s="66"/>
      <c r="C106" s="529">
        <f>N105</f>
        <v>0</v>
      </c>
      <c r="D106" s="530"/>
      <c r="E106" s="529"/>
      <c r="F106" s="7" t="s">
        <v>32</v>
      </c>
      <c r="G106" s="8" t="s">
        <v>12</v>
      </c>
      <c r="H106" s="70">
        <v>378.13</v>
      </c>
      <c r="I106" s="370"/>
      <c r="J106" s="370"/>
      <c r="K106" s="370"/>
      <c r="L106" s="516" t="s">
        <v>33</v>
      </c>
      <c r="M106" s="516"/>
      <c r="O106" s="9" t="s">
        <v>14</v>
      </c>
      <c r="P106" s="378">
        <f>ROUND(C106*H106/100,0)</f>
        <v>0</v>
      </c>
      <c r="S106" s="382"/>
    </row>
    <row r="107" spans="1:64" s="17" customFormat="1" ht="20.25" hidden="1" customHeight="1">
      <c r="A107" s="86"/>
      <c r="B107" s="509" t="s">
        <v>96</v>
      </c>
      <c r="C107" s="509"/>
      <c r="D107" s="509"/>
      <c r="E107" s="509"/>
      <c r="F107" s="509"/>
      <c r="G107" s="509"/>
      <c r="H107" s="509"/>
      <c r="I107" s="509"/>
      <c r="J107" s="509"/>
      <c r="K107" s="509"/>
      <c r="L107" s="509"/>
      <c r="M107" s="509"/>
      <c r="N107" s="509"/>
      <c r="O107" s="386"/>
      <c r="P107" s="60"/>
      <c r="Q107" s="52"/>
    </row>
    <row r="108" spans="1:64" ht="15.95" hidden="1" customHeight="1">
      <c r="A108" s="1"/>
      <c r="B108" s="3" t="s">
        <v>269</v>
      </c>
      <c r="C108" s="387"/>
      <c r="D108" s="364">
        <v>1</v>
      </c>
      <c r="E108" s="387" t="s">
        <v>8</v>
      </c>
      <c r="F108" s="364">
        <v>2</v>
      </c>
      <c r="G108" s="364" t="s">
        <v>8</v>
      </c>
      <c r="H108" s="90">
        <v>12.25</v>
      </c>
      <c r="I108" s="364" t="s">
        <v>8</v>
      </c>
      <c r="J108" s="369">
        <v>0.75</v>
      </c>
      <c r="K108" s="364" t="s">
        <v>8</v>
      </c>
      <c r="L108" s="365">
        <v>8</v>
      </c>
      <c r="M108" s="3" t="s">
        <v>9</v>
      </c>
      <c r="N108" s="39">
        <f t="shared" ref="N108:N109" si="4">ROUND(D108*F108*H108*J108*L108,0)</f>
        <v>147</v>
      </c>
      <c r="O108" s="2"/>
      <c r="R108" s="4"/>
      <c r="S108" s="387"/>
      <c r="T108" s="4"/>
      <c r="U108" s="4"/>
      <c r="V108" s="4"/>
      <c r="W108" s="4"/>
      <c r="X108" s="4"/>
      <c r="Y108" s="4"/>
      <c r="Z108" s="4"/>
      <c r="AA108" s="4"/>
      <c r="AB108" s="4"/>
      <c r="AC108" s="4"/>
      <c r="AD108" s="4"/>
      <c r="AE108" s="4"/>
      <c r="AF108" s="4"/>
      <c r="AG108" s="4"/>
      <c r="AH108" s="4"/>
      <c r="AI108" s="4"/>
      <c r="AJ108" s="4"/>
      <c r="AK108" s="4"/>
      <c r="AL108" s="4"/>
      <c r="AM108" s="4"/>
      <c r="AN108" s="4"/>
      <c r="AO108" s="4"/>
      <c r="AP108" s="4"/>
      <c r="AQ108" s="4"/>
      <c r="AR108" s="4"/>
      <c r="AS108" s="4"/>
      <c r="AT108" s="4"/>
      <c r="AU108" s="4"/>
      <c r="AV108" s="4"/>
      <c r="AW108" s="4"/>
      <c r="AX108" s="4"/>
      <c r="AY108" s="4"/>
      <c r="AZ108" s="4"/>
      <c r="BA108" s="4"/>
      <c r="BB108" s="4"/>
      <c r="BC108" s="4"/>
      <c r="BD108" s="4"/>
      <c r="BE108" s="4"/>
      <c r="BF108" s="4"/>
      <c r="BG108" s="4"/>
      <c r="BH108" s="4"/>
      <c r="BI108" s="4"/>
      <c r="BJ108" s="4"/>
      <c r="BK108" s="4"/>
      <c r="BL108" s="4"/>
    </row>
    <row r="109" spans="1:64" ht="15.95" hidden="1" customHeight="1">
      <c r="A109" s="1"/>
      <c r="B109" s="3" t="s">
        <v>250</v>
      </c>
      <c r="C109" s="376"/>
      <c r="D109" s="364">
        <v>1</v>
      </c>
      <c r="E109" s="387" t="s">
        <v>8</v>
      </c>
      <c r="F109" s="364">
        <v>3</v>
      </c>
      <c r="G109" s="364" t="s">
        <v>8</v>
      </c>
      <c r="H109" s="90">
        <v>4</v>
      </c>
      <c r="I109" s="364" t="s">
        <v>8</v>
      </c>
      <c r="J109" s="369">
        <v>0.75</v>
      </c>
      <c r="K109" s="364" t="s">
        <v>8</v>
      </c>
      <c r="L109" s="365">
        <v>8</v>
      </c>
      <c r="M109" s="3" t="s">
        <v>9</v>
      </c>
      <c r="N109" s="39">
        <f t="shared" si="4"/>
        <v>72</v>
      </c>
      <c r="O109" s="2"/>
      <c r="S109" s="376"/>
    </row>
    <row r="110" spans="1:64" ht="16.5" hidden="1" customHeight="1">
      <c r="A110" s="1"/>
      <c r="C110" s="387"/>
      <c r="D110" s="69"/>
      <c r="H110" s="68"/>
      <c r="I110" s="364"/>
      <c r="J110" s="365"/>
      <c r="K110" s="364"/>
      <c r="L110" s="12" t="s">
        <v>10</v>
      </c>
      <c r="M110" s="40"/>
      <c r="N110" s="5"/>
      <c r="O110" s="6"/>
      <c r="P110" s="197"/>
      <c r="S110" s="387"/>
    </row>
    <row r="111" spans="1:64" ht="15.95" hidden="1" customHeight="1">
      <c r="A111" s="1"/>
      <c r="B111" s="71" t="s">
        <v>24</v>
      </c>
      <c r="C111" s="387"/>
      <c r="E111" s="378"/>
      <c r="G111" s="371"/>
      <c r="H111" s="68"/>
      <c r="I111" s="370"/>
      <c r="J111" s="365"/>
      <c r="K111" s="371"/>
      <c r="L111" s="365"/>
      <c r="M111" s="45"/>
      <c r="N111" s="45"/>
      <c r="O111" s="378"/>
      <c r="Q111" s="45"/>
      <c r="S111" s="387"/>
    </row>
    <row r="112" spans="1:64" ht="15.95" hidden="1" customHeight="1">
      <c r="A112" s="1"/>
      <c r="B112" s="3" t="s">
        <v>271</v>
      </c>
      <c r="C112" s="387"/>
      <c r="D112" s="364">
        <v>1</v>
      </c>
      <c r="E112" s="387" t="s">
        <v>8</v>
      </c>
      <c r="F112" s="364">
        <v>2</v>
      </c>
      <c r="G112" s="364" t="s">
        <v>8</v>
      </c>
      <c r="H112" s="90">
        <v>2.5</v>
      </c>
      <c r="I112" s="364" t="s">
        <v>8</v>
      </c>
      <c r="J112" s="369">
        <v>0.75</v>
      </c>
      <c r="K112" s="364" t="s">
        <v>8</v>
      </c>
      <c r="L112" s="369">
        <v>7</v>
      </c>
      <c r="M112" s="3" t="s">
        <v>9</v>
      </c>
      <c r="N112" s="39">
        <f t="shared" ref="N112:N114" si="5">ROUND(D112*F112*H112*J112*L112,0)</f>
        <v>26</v>
      </c>
      <c r="O112" s="6"/>
      <c r="P112" s="198"/>
      <c r="S112" s="387"/>
    </row>
    <row r="113" spans="1:24" ht="15.95" hidden="1" customHeight="1">
      <c r="A113" s="1"/>
      <c r="B113" s="3" t="s">
        <v>272</v>
      </c>
      <c r="C113" s="387"/>
      <c r="D113" s="364">
        <v>1</v>
      </c>
      <c r="E113" s="387" t="s">
        <v>8</v>
      </c>
      <c r="F113" s="364">
        <v>2</v>
      </c>
      <c r="G113" s="364" t="s">
        <v>8</v>
      </c>
      <c r="H113" s="90">
        <v>2</v>
      </c>
      <c r="I113" s="364" t="s">
        <v>8</v>
      </c>
      <c r="J113" s="369">
        <v>0.75</v>
      </c>
      <c r="K113" s="364" t="s">
        <v>8</v>
      </c>
      <c r="L113" s="369">
        <v>1.5</v>
      </c>
      <c r="M113" s="3" t="s">
        <v>9</v>
      </c>
      <c r="N113" s="39">
        <f t="shared" si="5"/>
        <v>5</v>
      </c>
      <c r="O113" s="6"/>
      <c r="P113" s="198"/>
      <c r="S113" s="387"/>
    </row>
    <row r="114" spans="1:24" ht="15.95" hidden="1" customHeight="1">
      <c r="A114" s="1"/>
      <c r="B114" s="3" t="s">
        <v>275</v>
      </c>
      <c r="C114" s="387"/>
      <c r="D114" s="364">
        <v>1</v>
      </c>
      <c r="E114" s="387" t="s">
        <v>8</v>
      </c>
      <c r="F114" s="364">
        <v>1</v>
      </c>
      <c r="G114" s="364" t="s">
        <v>8</v>
      </c>
      <c r="H114" s="90">
        <v>11.5</v>
      </c>
      <c r="I114" s="364" t="s">
        <v>8</v>
      </c>
      <c r="J114" s="369">
        <v>0.75</v>
      </c>
      <c r="K114" s="364" t="s">
        <v>8</v>
      </c>
      <c r="L114" s="369">
        <v>0.75</v>
      </c>
      <c r="M114" s="3" t="s">
        <v>9</v>
      </c>
      <c r="N114" s="39">
        <f t="shared" si="5"/>
        <v>6</v>
      </c>
      <c r="O114" s="6"/>
      <c r="P114" s="198"/>
      <c r="S114" s="387"/>
    </row>
    <row r="115" spans="1:24" ht="15.95" hidden="1" customHeight="1">
      <c r="A115" s="1"/>
      <c r="B115" s="364"/>
      <c r="C115" s="3"/>
      <c r="E115" s="378"/>
      <c r="G115" s="371"/>
      <c r="H115" s="68"/>
      <c r="I115" s="370"/>
      <c r="J115" s="365"/>
      <c r="K115" s="371"/>
      <c r="L115" s="12" t="s">
        <v>10</v>
      </c>
      <c r="M115" s="3" t="s">
        <v>9</v>
      </c>
      <c r="N115" s="5"/>
      <c r="O115" s="378"/>
      <c r="P115" s="80"/>
      <c r="Q115" s="45"/>
      <c r="S115" s="3"/>
    </row>
    <row r="116" spans="1:24" ht="15.95" hidden="1" customHeight="1">
      <c r="A116" s="1"/>
      <c r="B116" s="71" t="s">
        <v>28</v>
      </c>
      <c r="C116" s="387"/>
      <c r="E116" s="378"/>
      <c r="G116" s="371"/>
      <c r="H116" s="68"/>
      <c r="I116" s="370"/>
      <c r="J116" s="365"/>
      <c r="K116" s="370"/>
      <c r="L116" s="371"/>
      <c r="M116" s="371"/>
      <c r="N116" s="45"/>
      <c r="O116" s="41"/>
      <c r="P116" s="80"/>
      <c r="Q116" s="45"/>
      <c r="S116" s="387"/>
    </row>
    <row r="117" spans="1:24" ht="15.95" hidden="1" customHeight="1">
      <c r="A117" s="1"/>
      <c r="C117" s="71"/>
      <c r="D117" s="540">
        <f>N110</f>
        <v>0</v>
      </c>
      <c r="E117" s="540"/>
      <c r="F117" s="540"/>
      <c r="G117" s="371" t="s">
        <v>29</v>
      </c>
      <c r="H117" s="389">
        <f>N115</f>
        <v>0</v>
      </c>
      <c r="I117" s="12" t="s">
        <v>9</v>
      </c>
      <c r="J117" s="541">
        <f>D117-H117</f>
        <v>0</v>
      </c>
      <c r="K117" s="541"/>
      <c r="L117" s="40"/>
      <c r="M117" s="371"/>
      <c r="N117" s="42"/>
      <c r="O117" s="378"/>
      <c r="P117" s="80"/>
      <c r="Q117" s="45"/>
      <c r="S117" s="71"/>
    </row>
    <row r="118" spans="1:24" s="17" customFormat="1" ht="15.95" hidden="1" customHeight="1">
      <c r="A118" s="15"/>
      <c r="C118" s="542">
        <f>J117</f>
        <v>0</v>
      </c>
      <c r="D118" s="542"/>
      <c r="E118" s="542"/>
      <c r="F118" s="361" t="s">
        <v>11</v>
      </c>
      <c r="G118" s="21" t="s">
        <v>12</v>
      </c>
      <c r="H118" s="518">
        <v>12674.36</v>
      </c>
      <c r="I118" s="518"/>
      <c r="J118" s="518"/>
      <c r="K118" s="518"/>
      <c r="L118" s="534" t="s">
        <v>83</v>
      </c>
      <c r="M118" s="534"/>
      <c r="N118" s="25"/>
      <c r="O118" s="386" t="s">
        <v>14</v>
      </c>
      <c r="P118" s="386">
        <f>ROUND(C118*H118/100,0)</f>
        <v>0</v>
      </c>
      <c r="S118" s="366"/>
    </row>
    <row r="119" spans="1:24" s="17" customFormat="1" ht="37.5" hidden="1" customHeight="1">
      <c r="A119" s="85"/>
      <c r="B119" s="509" t="s">
        <v>127</v>
      </c>
      <c r="C119" s="509"/>
      <c r="D119" s="509"/>
      <c r="E119" s="509"/>
      <c r="F119" s="509"/>
      <c r="G119" s="509"/>
      <c r="H119" s="509"/>
      <c r="I119" s="509"/>
      <c r="J119" s="509"/>
      <c r="K119" s="509"/>
      <c r="L119" s="509"/>
      <c r="M119" s="509"/>
      <c r="N119" s="509"/>
      <c r="O119" s="509"/>
      <c r="P119" s="386"/>
      <c r="Q119" s="52"/>
      <c r="R119" s="52"/>
      <c r="S119" s="52"/>
      <c r="T119" s="52"/>
      <c r="U119" s="52"/>
      <c r="V119" s="52"/>
      <c r="W119" s="52"/>
      <c r="X119" s="52"/>
    </row>
    <row r="120" spans="1:24" s="17" customFormat="1" ht="15.95" hidden="1" customHeight="1">
      <c r="A120" s="15"/>
      <c r="C120" s="384"/>
      <c r="D120" s="361"/>
      <c r="E120" s="48"/>
      <c r="F120" s="361"/>
      <c r="G120" s="361"/>
      <c r="H120" s="27"/>
      <c r="I120" s="361"/>
      <c r="J120" s="362"/>
      <c r="K120" s="361"/>
      <c r="L120" s="362"/>
      <c r="N120" s="30"/>
      <c r="O120" s="19"/>
      <c r="P120" s="197"/>
      <c r="S120" s="384"/>
    </row>
    <row r="121" spans="1:24" s="17" customFormat="1" ht="15.95" hidden="1" customHeight="1" thickBot="1">
      <c r="A121" s="15"/>
      <c r="B121" s="17" t="s">
        <v>271</v>
      </c>
      <c r="C121" s="384"/>
      <c r="D121" s="361">
        <v>1</v>
      </c>
      <c r="E121" s="48" t="s">
        <v>8</v>
      </c>
      <c r="F121" s="361">
        <v>2</v>
      </c>
      <c r="G121" s="361" t="s">
        <v>8</v>
      </c>
      <c r="H121" s="27">
        <v>16.5</v>
      </c>
      <c r="I121" s="361"/>
      <c r="J121" s="362"/>
      <c r="K121" s="361"/>
      <c r="L121" s="362"/>
      <c r="M121" s="17" t="s">
        <v>9</v>
      </c>
      <c r="N121" s="30">
        <f>ROUND(D121*F121*H121,0)</f>
        <v>33</v>
      </c>
      <c r="O121" s="19"/>
      <c r="P121" s="197"/>
      <c r="S121" s="384"/>
    </row>
    <row r="122" spans="1:24" s="17" customFormat="1" ht="15.95" hidden="1" customHeight="1" thickBot="1">
      <c r="A122" s="15"/>
      <c r="C122" s="60"/>
      <c r="D122" s="368"/>
      <c r="E122" s="48"/>
      <c r="F122" s="361"/>
      <c r="G122" s="361"/>
      <c r="H122" s="37"/>
      <c r="I122" s="50"/>
      <c r="J122" s="24"/>
      <c r="K122" s="50"/>
      <c r="L122" s="368" t="s">
        <v>10</v>
      </c>
      <c r="M122" s="50"/>
      <c r="N122" s="26"/>
      <c r="O122" s="386"/>
      <c r="P122" s="386"/>
      <c r="S122" s="60"/>
    </row>
    <row r="123" spans="1:24" s="17" customFormat="1" ht="15.95" hidden="1" customHeight="1">
      <c r="A123" s="15"/>
      <c r="B123" s="52"/>
      <c r="C123" s="53">
        <f>N122</f>
        <v>0</v>
      </c>
      <c r="D123" s="539" t="s">
        <v>90</v>
      </c>
      <c r="E123" s="534"/>
      <c r="F123" s="50"/>
      <c r="G123" s="21" t="s">
        <v>12</v>
      </c>
      <c r="H123" s="518">
        <v>228.9</v>
      </c>
      <c r="I123" s="518"/>
      <c r="J123" s="518"/>
      <c r="K123" s="367"/>
      <c r="L123" s="539" t="s">
        <v>91</v>
      </c>
      <c r="M123" s="534"/>
      <c r="O123" s="386" t="s">
        <v>14</v>
      </c>
      <c r="P123" s="386">
        <f>ROUND(C123*H123,0)</f>
        <v>0</v>
      </c>
      <c r="S123" s="53"/>
    </row>
    <row r="124" spans="1:24" ht="33" hidden="1" customHeight="1">
      <c r="A124" s="77"/>
      <c r="B124" s="509" t="s">
        <v>149</v>
      </c>
      <c r="C124" s="509"/>
      <c r="D124" s="509"/>
      <c r="E124" s="509"/>
      <c r="F124" s="509"/>
      <c r="G124" s="509"/>
      <c r="H124" s="509"/>
      <c r="I124" s="509"/>
      <c r="J124" s="509"/>
      <c r="K124" s="509"/>
      <c r="L124" s="509"/>
      <c r="M124" s="509"/>
      <c r="N124" s="509"/>
      <c r="O124" s="378"/>
      <c r="P124" s="80"/>
      <c r="Q124" s="45"/>
      <c r="S124" s="3"/>
    </row>
    <row r="125" spans="1:24" ht="15.95" hidden="1" customHeight="1" thickBot="1">
      <c r="A125" s="1"/>
      <c r="B125" s="3" t="s">
        <v>276</v>
      </c>
      <c r="C125" s="376"/>
      <c r="D125" s="364">
        <v>1</v>
      </c>
      <c r="E125" s="387" t="s">
        <v>8</v>
      </c>
      <c r="F125" s="364">
        <v>2</v>
      </c>
      <c r="G125" s="364" t="s">
        <v>8</v>
      </c>
      <c r="H125" s="68">
        <v>2</v>
      </c>
      <c r="I125" s="364" t="s">
        <v>8</v>
      </c>
      <c r="J125" s="365">
        <v>1.5</v>
      </c>
      <c r="K125" s="361"/>
      <c r="L125" s="362"/>
      <c r="M125" s="17" t="s">
        <v>9</v>
      </c>
      <c r="N125" s="30">
        <f>ROUND(D125*F125*H125*J125,0)</f>
        <v>6</v>
      </c>
      <c r="O125" s="2"/>
      <c r="S125" s="376"/>
    </row>
    <row r="126" spans="1:24" ht="15.95" hidden="1" customHeight="1" thickBot="1">
      <c r="E126" s="44"/>
      <c r="G126" s="371"/>
      <c r="H126" s="68"/>
      <c r="I126" s="370"/>
      <c r="J126" s="12"/>
      <c r="K126" s="370"/>
      <c r="L126" s="12" t="s">
        <v>10</v>
      </c>
      <c r="M126" s="371"/>
      <c r="N126" s="14"/>
      <c r="O126" s="6"/>
    </row>
    <row r="127" spans="1:24" ht="15.95" hidden="1" customHeight="1">
      <c r="A127" s="1"/>
      <c r="C127" s="529">
        <f>N126</f>
        <v>0</v>
      </c>
      <c r="D127" s="529"/>
      <c r="E127" s="529"/>
      <c r="F127" s="371" t="s">
        <v>32</v>
      </c>
      <c r="G127" s="8" t="s">
        <v>12</v>
      </c>
      <c r="H127" s="515">
        <v>180.5</v>
      </c>
      <c r="I127" s="515"/>
      <c r="J127" s="515"/>
      <c r="K127" s="515"/>
      <c r="L127" s="516" t="s">
        <v>55</v>
      </c>
      <c r="M127" s="516"/>
      <c r="N127" s="11"/>
      <c r="O127" s="378" t="s">
        <v>14</v>
      </c>
      <c r="P127" s="378">
        <f>ROUND(C127*H127,0)</f>
        <v>0</v>
      </c>
      <c r="S127" s="382"/>
    </row>
    <row r="128" spans="1:24" s="10" customFormat="1" ht="31.5" hidden="1" customHeight="1">
      <c r="A128" s="87"/>
      <c r="B128" s="509" t="s">
        <v>44</v>
      </c>
      <c r="C128" s="509"/>
      <c r="D128" s="509"/>
      <c r="E128" s="509"/>
      <c r="F128" s="509"/>
      <c r="G128" s="509"/>
      <c r="H128" s="509"/>
      <c r="I128" s="509"/>
      <c r="J128" s="509"/>
      <c r="K128" s="509"/>
      <c r="L128" s="509"/>
      <c r="M128" s="509"/>
      <c r="N128" s="509"/>
      <c r="O128" s="372"/>
      <c r="P128" s="227"/>
    </row>
    <row r="129" spans="1:19" s="17" customFormat="1" ht="15.95" hidden="1" customHeight="1">
      <c r="A129" s="15"/>
      <c r="B129" s="17" t="s">
        <v>277</v>
      </c>
      <c r="C129" s="48"/>
      <c r="D129" s="361">
        <v>1</v>
      </c>
      <c r="E129" s="48" t="s">
        <v>8</v>
      </c>
      <c r="F129" s="361">
        <v>2</v>
      </c>
      <c r="G129" s="361" t="s">
        <v>8</v>
      </c>
      <c r="H129" s="291">
        <v>4.63</v>
      </c>
      <c r="I129" s="361" t="s">
        <v>8</v>
      </c>
      <c r="J129" s="291">
        <v>3.63</v>
      </c>
      <c r="K129" s="361" t="s">
        <v>8</v>
      </c>
      <c r="L129" s="390">
        <v>1.67</v>
      </c>
      <c r="M129" s="17" t="s">
        <v>9</v>
      </c>
      <c r="N129" s="30">
        <f t="shared" ref="N129" si="6">ROUND(D129*F129*H129*J129*L129,0)</f>
        <v>56</v>
      </c>
      <c r="P129" s="197"/>
      <c r="S129" s="48"/>
    </row>
    <row r="130" spans="1:19" ht="15.95" hidden="1" customHeight="1">
      <c r="A130" s="1"/>
      <c r="B130" s="17"/>
      <c r="C130" s="387"/>
      <c r="D130" s="69"/>
      <c r="H130" s="68"/>
      <c r="I130" s="364"/>
      <c r="J130" s="365"/>
      <c r="K130" s="364"/>
      <c r="L130" s="12" t="s">
        <v>10</v>
      </c>
      <c r="M130" s="40"/>
      <c r="N130" s="5"/>
      <c r="O130" s="6"/>
      <c r="P130" s="197"/>
      <c r="S130" s="387"/>
    </row>
    <row r="131" spans="1:19" ht="15.95" hidden="1" customHeight="1">
      <c r="A131" s="1"/>
      <c r="B131" s="378"/>
      <c r="C131" s="535">
        <f>N130</f>
        <v>0</v>
      </c>
      <c r="D131" s="535"/>
      <c r="E131" s="381"/>
      <c r="F131" s="7" t="s">
        <v>11</v>
      </c>
      <c r="G131" s="8" t="s">
        <v>12</v>
      </c>
      <c r="H131" s="370">
        <v>3630</v>
      </c>
      <c r="I131" s="370"/>
      <c r="J131" s="370"/>
      <c r="K131" s="370"/>
      <c r="L131" s="516" t="s">
        <v>45</v>
      </c>
      <c r="M131" s="516"/>
      <c r="O131" s="9" t="s">
        <v>14</v>
      </c>
      <c r="P131" s="378">
        <f>ROUND(C131*H131/1000,0)</f>
        <v>0</v>
      </c>
      <c r="S131" s="381"/>
    </row>
    <row r="132" spans="1:19" s="10" customFormat="1" ht="15.95" hidden="1" customHeight="1">
      <c r="A132" s="43"/>
      <c r="B132" s="536" t="s">
        <v>46</v>
      </c>
      <c r="C132" s="536"/>
      <c r="D132" s="536"/>
      <c r="E132" s="536"/>
      <c r="F132" s="536"/>
      <c r="G132" s="536"/>
      <c r="H132" s="536"/>
      <c r="I132" s="536"/>
      <c r="J132" s="536"/>
      <c r="K132" s="536"/>
      <c r="L132" s="536"/>
      <c r="M132" s="536"/>
      <c r="N132" s="536"/>
      <c r="O132" s="536"/>
      <c r="P132" s="227"/>
    </row>
    <row r="133" spans="1:19" s="17" customFormat="1" ht="15.95" hidden="1" customHeight="1">
      <c r="A133" s="15"/>
      <c r="B133" s="17" t="s">
        <v>277</v>
      </c>
      <c r="C133" s="48"/>
      <c r="D133" s="361">
        <v>1</v>
      </c>
      <c r="E133" s="48" t="s">
        <v>8</v>
      </c>
      <c r="F133" s="361">
        <v>2</v>
      </c>
      <c r="G133" s="361" t="s">
        <v>8</v>
      </c>
      <c r="H133" s="27">
        <v>4.63</v>
      </c>
      <c r="I133" s="361" t="s">
        <v>8</v>
      </c>
      <c r="J133" s="362">
        <v>3.63</v>
      </c>
      <c r="K133" s="361" t="s">
        <v>8</v>
      </c>
      <c r="L133" s="362">
        <v>0.33</v>
      </c>
      <c r="M133" s="17" t="s">
        <v>9</v>
      </c>
      <c r="N133" s="282">
        <f t="shared" ref="N133" si="7">ROUND(D133*F133*H133*J133*L133,0)</f>
        <v>11</v>
      </c>
      <c r="P133" s="197"/>
      <c r="S133" s="48"/>
    </row>
    <row r="134" spans="1:19" s="17" customFormat="1" ht="15.95" hidden="1" customHeight="1">
      <c r="A134" s="15"/>
      <c r="C134" s="48"/>
      <c r="D134" s="55"/>
      <c r="E134" s="48"/>
      <c r="F134" s="361"/>
      <c r="G134" s="361"/>
      <c r="H134" s="27"/>
      <c r="I134" s="361"/>
      <c r="J134" s="362"/>
      <c r="K134" s="361"/>
      <c r="L134" s="24" t="s">
        <v>10</v>
      </c>
      <c r="M134" s="32"/>
      <c r="N134" s="18"/>
      <c r="O134" s="19"/>
      <c r="P134" s="197"/>
      <c r="S134" s="48"/>
    </row>
    <row r="135" spans="1:19" ht="15.95" hidden="1" customHeight="1">
      <c r="A135" s="1"/>
      <c r="B135" s="378"/>
      <c r="C135" s="537">
        <f>N134</f>
        <v>0</v>
      </c>
      <c r="D135" s="538"/>
      <c r="E135" s="537"/>
      <c r="F135" s="7" t="s">
        <v>11</v>
      </c>
      <c r="G135" s="8" t="s">
        <v>12</v>
      </c>
      <c r="H135" s="370">
        <v>8694.9500000000007</v>
      </c>
      <c r="I135" s="370"/>
      <c r="J135" s="370"/>
      <c r="K135" s="370"/>
      <c r="L135" s="516" t="s">
        <v>13</v>
      </c>
      <c r="M135" s="516"/>
      <c r="O135" s="9" t="s">
        <v>14</v>
      </c>
      <c r="P135" s="378">
        <f>ROUND(C135*H135/100,0)</f>
        <v>0</v>
      </c>
      <c r="S135" s="381"/>
    </row>
    <row r="136" spans="1:19" s="23" customFormat="1" ht="15.95" hidden="1" customHeight="1">
      <c r="A136" s="36"/>
      <c r="B136" s="551" t="s">
        <v>195</v>
      </c>
      <c r="C136" s="551"/>
      <c r="D136" s="551"/>
      <c r="E136" s="551"/>
      <c r="F136" s="551"/>
      <c r="G136" s="551"/>
      <c r="H136" s="551"/>
      <c r="I136" s="551"/>
      <c r="J136" s="551"/>
      <c r="K136" s="551"/>
      <c r="L136" s="551"/>
      <c r="M136" s="551"/>
      <c r="N136" s="551"/>
      <c r="O136" s="551"/>
      <c r="P136" s="200"/>
    </row>
    <row r="137" spans="1:19" s="17" customFormat="1" ht="15.95" hidden="1" customHeight="1">
      <c r="A137" s="15"/>
      <c r="B137" s="354" t="s">
        <v>278</v>
      </c>
      <c r="C137" s="384"/>
      <c r="D137" s="361">
        <v>1</v>
      </c>
      <c r="E137" s="48" t="s">
        <v>8</v>
      </c>
      <c r="F137" s="361">
        <v>2</v>
      </c>
      <c r="G137" s="361" t="s">
        <v>8</v>
      </c>
      <c r="H137" s="27">
        <v>5</v>
      </c>
      <c r="I137" s="361" t="s">
        <v>8</v>
      </c>
      <c r="J137" s="362">
        <v>4</v>
      </c>
      <c r="K137" s="361" t="s">
        <v>8</v>
      </c>
      <c r="L137" s="362">
        <v>0.17</v>
      </c>
      <c r="M137" s="17" t="s">
        <v>9</v>
      </c>
      <c r="N137" s="30">
        <f>ROUND(D137*F137*H137*J137*L137,0)</f>
        <v>7</v>
      </c>
      <c r="O137" s="16"/>
      <c r="P137" s="386"/>
      <c r="S137" s="384"/>
    </row>
    <row r="138" spans="1:19" s="17" customFormat="1" ht="15.95" hidden="1" customHeight="1">
      <c r="A138" s="15"/>
      <c r="C138" s="48"/>
      <c r="D138" s="55"/>
      <c r="E138" s="48"/>
      <c r="F138" s="361"/>
      <c r="G138" s="361"/>
      <c r="H138" s="27"/>
      <c r="I138" s="361"/>
      <c r="J138" s="362"/>
      <c r="K138" s="361"/>
      <c r="L138" s="24" t="s">
        <v>10</v>
      </c>
      <c r="M138" s="32"/>
      <c r="N138" s="18"/>
      <c r="O138" s="19"/>
      <c r="P138" s="197"/>
      <c r="S138" s="48"/>
    </row>
    <row r="139" spans="1:19" s="17" customFormat="1" ht="15.95" hidden="1" customHeight="1">
      <c r="A139" s="15"/>
      <c r="B139" s="386"/>
      <c r="C139" s="119">
        <f>N138</f>
        <v>0</v>
      </c>
      <c r="D139" s="55"/>
      <c r="E139" s="48"/>
      <c r="F139" s="20" t="s">
        <v>11</v>
      </c>
      <c r="G139" s="21" t="s">
        <v>12</v>
      </c>
      <c r="H139" s="367">
        <v>12595</v>
      </c>
      <c r="I139" s="367"/>
      <c r="J139" s="367"/>
      <c r="K139" s="367"/>
      <c r="L139" s="534" t="s">
        <v>13</v>
      </c>
      <c r="M139" s="534"/>
      <c r="N139" s="107"/>
      <c r="O139" s="22" t="s">
        <v>14</v>
      </c>
      <c r="P139" s="386">
        <f>ROUND(C139*H139/100,0)</f>
        <v>0</v>
      </c>
      <c r="S139" s="375"/>
    </row>
    <row r="140" spans="1:19" s="17" customFormat="1" ht="33.75" hidden="1" customHeight="1">
      <c r="A140" s="86"/>
      <c r="B140" s="509" t="s">
        <v>86</v>
      </c>
      <c r="C140" s="509"/>
      <c r="D140" s="509"/>
      <c r="E140" s="509"/>
      <c r="F140" s="509"/>
      <c r="G140" s="509"/>
      <c r="H140" s="509"/>
      <c r="I140" s="509"/>
      <c r="J140" s="509"/>
      <c r="K140" s="509"/>
      <c r="L140" s="509"/>
      <c r="M140" s="509"/>
      <c r="N140" s="509"/>
      <c r="O140" s="386"/>
      <c r="P140" s="60"/>
      <c r="Q140" s="52"/>
    </row>
    <row r="141" spans="1:19" s="17" customFormat="1" ht="15.95" hidden="1" customHeight="1" thickBot="1">
      <c r="A141" s="15"/>
      <c r="B141" s="17" t="s">
        <v>26</v>
      </c>
      <c r="C141" s="384"/>
      <c r="D141" s="361">
        <v>1</v>
      </c>
      <c r="E141" s="48" t="s">
        <v>8</v>
      </c>
      <c r="F141" s="361">
        <v>2</v>
      </c>
      <c r="G141" s="361" t="s">
        <v>8</v>
      </c>
      <c r="H141" s="27">
        <v>2.5</v>
      </c>
      <c r="I141" s="361" t="s">
        <v>8</v>
      </c>
      <c r="J141" s="362">
        <v>7</v>
      </c>
      <c r="K141" s="361"/>
      <c r="L141" s="362"/>
      <c r="M141" s="17" t="s">
        <v>9</v>
      </c>
      <c r="N141" s="30">
        <f>ROUND(D141*F141*H141*J141,0)</f>
        <v>35</v>
      </c>
      <c r="O141" s="16"/>
      <c r="P141" s="386"/>
      <c r="S141" s="384"/>
    </row>
    <row r="142" spans="1:19" s="17" customFormat="1" ht="15.95" hidden="1" customHeight="1" thickBot="1">
      <c r="A142" s="15"/>
      <c r="C142" s="107"/>
      <c r="D142" s="361"/>
      <c r="E142" s="49"/>
      <c r="F142" s="361"/>
      <c r="G142" s="368"/>
      <c r="H142" s="27"/>
      <c r="I142" s="367"/>
      <c r="J142" s="24"/>
      <c r="K142" s="367"/>
      <c r="L142" s="24" t="s">
        <v>10</v>
      </c>
      <c r="M142" s="368"/>
      <c r="N142" s="26"/>
      <c r="O142" s="19"/>
      <c r="P142" s="386"/>
      <c r="S142" s="107"/>
    </row>
    <row r="143" spans="1:19" s="17" customFormat="1" ht="15.95" hidden="1" customHeight="1">
      <c r="A143" s="368"/>
      <c r="C143" s="532">
        <f>N142</f>
        <v>0</v>
      </c>
      <c r="D143" s="532"/>
      <c r="E143" s="532"/>
      <c r="F143" s="361"/>
      <c r="G143" s="21" t="s">
        <v>12</v>
      </c>
      <c r="H143" s="518">
        <v>902.93</v>
      </c>
      <c r="I143" s="518"/>
      <c r="J143" s="518"/>
      <c r="K143" s="518"/>
      <c r="L143" s="534" t="s">
        <v>55</v>
      </c>
      <c r="M143" s="534"/>
      <c r="N143" s="25"/>
      <c r="O143" s="386" t="s">
        <v>14</v>
      </c>
      <c r="P143" s="386">
        <f>ROUND(C143*H143,0)</f>
        <v>0</v>
      </c>
      <c r="S143" s="375"/>
    </row>
    <row r="144" spans="1:19" s="17" customFormat="1" ht="44.25" hidden="1" customHeight="1">
      <c r="A144" s="86"/>
      <c r="B144" s="548" t="s">
        <v>85</v>
      </c>
      <c r="C144" s="548"/>
      <c r="D144" s="548"/>
      <c r="E144" s="548"/>
      <c r="F144" s="548"/>
      <c r="G144" s="548"/>
      <c r="H144" s="548"/>
      <c r="I144" s="548"/>
      <c r="J144" s="548"/>
      <c r="K144" s="548"/>
      <c r="L144" s="548"/>
      <c r="M144" s="548"/>
      <c r="N144" s="548"/>
      <c r="O144" s="388"/>
      <c r="P144" s="386"/>
    </row>
    <row r="145" spans="1:19" s="17" customFormat="1" ht="15.95" hidden="1" customHeight="1" thickBot="1">
      <c r="A145" s="15"/>
      <c r="B145" s="17" t="s">
        <v>139</v>
      </c>
      <c r="C145" s="384"/>
      <c r="D145" s="361">
        <v>1</v>
      </c>
      <c r="E145" s="48" t="s">
        <v>8</v>
      </c>
      <c r="F145" s="361">
        <v>2</v>
      </c>
      <c r="G145" s="361" t="s">
        <v>8</v>
      </c>
      <c r="H145" s="27">
        <v>5</v>
      </c>
      <c r="I145" s="361" t="s">
        <v>8</v>
      </c>
      <c r="J145" s="362">
        <v>4</v>
      </c>
      <c r="K145" s="361"/>
      <c r="L145" s="362"/>
      <c r="M145" s="17" t="s">
        <v>9</v>
      </c>
      <c r="N145" s="30">
        <f>ROUND(D145*F145*H145*J145,0)</f>
        <v>40</v>
      </c>
      <c r="O145" s="16"/>
      <c r="P145" s="386"/>
      <c r="S145" s="384"/>
    </row>
    <row r="146" spans="1:19" s="17" customFormat="1" ht="15.95" hidden="1" customHeight="1" thickBot="1">
      <c r="A146" s="15"/>
      <c r="C146" s="107"/>
      <c r="D146" s="361"/>
      <c r="E146" s="49"/>
      <c r="F146" s="361"/>
      <c r="G146" s="368"/>
      <c r="H146" s="27"/>
      <c r="I146" s="367"/>
      <c r="J146" s="24"/>
      <c r="K146" s="367"/>
      <c r="L146" s="24" t="s">
        <v>10</v>
      </c>
      <c r="M146" s="368"/>
      <c r="N146" s="26"/>
      <c r="O146" s="19"/>
      <c r="P146" s="386"/>
      <c r="S146" s="107"/>
    </row>
    <row r="147" spans="1:19" s="17" customFormat="1" ht="15.95" hidden="1" customHeight="1">
      <c r="A147" s="368"/>
      <c r="B147" s="52"/>
      <c r="C147" s="366">
        <f>N146</f>
        <v>0</v>
      </c>
      <c r="D147" s="361" t="s">
        <v>32</v>
      </c>
      <c r="E147" s="375"/>
      <c r="F147" s="361"/>
      <c r="G147" s="52" t="s">
        <v>12</v>
      </c>
      <c r="H147" s="367">
        <v>27747.06</v>
      </c>
      <c r="I147" s="367"/>
      <c r="J147" s="362"/>
      <c r="K147" s="367"/>
      <c r="L147" s="368" t="s">
        <v>57</v>
      </c>
      <c r="M147" s="368"/>
      <c r="N147" s="52"/>
      <c r="O147" s="386" t="s">
        <v>14</v>
      </c>
      <c r="P147" s="386">
        <f>(C147*H147/100)</f>
        <v>0</v>
      </c>
      <c r="S147" s="366"/>
    </row>
    <row r="148" spans="1:19" s="17" customFormat="1" ht="39.75" hidden="1" customHeight="1">
      <c r="A148" s="86"/>
      <c r="B148" s="548" t="s">
        <v>84</v>
      </c>
      <c r="C148" s="548"/>
      <c r="D148" s="548"/>
      <c r="E148" s="548"/>
      <c r="F148" s="548"/>
      <c r="G148" s="548"/>
      <c r="H148" s="548"/>
      <c r="I148" s="548"/>
      <c r="J148" s="548"/>
      <c r="K148" s="548"/>
      <c r="L148" s="548"/>
      <c r="M148" s="548"/>
      <c r="N148" s="548"/>
      <c r="O148" s="388"/>
      <c r="P148" s="386"/>
    </row>
    <row r="149" spans="1:19" s="17" customFormat="1" ht="15.95" hidden="1" customHeight="1" thickBot="1">
      <c r="A149" s="15"/>
      <c r="B149" s="354" t="s">
        <v>75</v>
      </c>
      <c r="C149" s="384"/>
      <c r="D149" s="364">
        <v>2</v>
      </c>
      <c r="E149" s="387" t="s">
        <v>8</v>
      </c>
      <c r="F149" s="364">
        <v>2</v>
      </c>
      <c r="G149" s="364" t="s">
        <v>16</v>
      </c>
      <c r="H149" s="68">
        <v>5</v>
      </c>
      <c r="I149" s="364" t="s">
        <v>17</v>
      </c>
      <c r="J149" s="365">
        <v>4</v>
      </c>
      <c r="K149" s="364" t="s">
        <v>18</v>
      </c>
      <c r="L149" s="365">
        <v>5</v>
      </c>
      <c r="M149" s="3" t="s">
        <v>9</v>
      </c>
      <c r="N149" s="76">
        <f>ROUND(D149*F149*(H149+J149)*L149,0)</f>
        <v>180</v>
      </c>
      <c r="O149" s="388"/>
      <c r="P149" s="386"/>
      <c r="S149" s="384"/>
    </row>
    <row r="150" spans="1:19" s="17" customFormat="1" ht="15.95" hidden="1" customHeight="1" thickBot="1">
      <c r="A150" s="15"/>
      <c r="C150" s="107"/>
      <c r="D150" s="361"/>
      <c r="E150" s="49"/>
      <c r="F150" s="361"/>
      <c r="G150" s="368"/>
      <c r="H150" s="27"/>
      <c r="I150" s="367"/>
      <c r="J150" s="24"/>
      <c r="K150" s="367"/>
      <c r="L150" s="24" t="s">
        <v>10</v>
      </c>
      <c r="M150" s="368"/>
      <c r="N150" s="26"/>
      <c r="O150" s="19"/>
      <c r="P150" s="386"/>
      <c r="S150" s="107"/>
    </row>
    <row r="151" spans="1:19" s="17" customFormat="1" ht="15.95" hidden="1" customHeight="1">
      <c r="A151" s="15"/>
      <c r="B151" s="29" t="s">
        <v>24</v>
      </c>
      <c r="C151" s="48"/>
      <c r="D151" s="361"/>
      <c r="E151" s="386"/>
      <c r="F151" s="361"/>
      <c r="G151" s="368"/>
      <c r="H151" s="27"/>
      <c r="I151" s="367"/>
      <c r="J151" s="362"/>
      <c r="K151" s="368"/>
      <c r="L151" s="362"/>
      <c r="M151" s="52"/>
      <c r="N151" s="52"/>
      <c r="O151" s="386"/>
      <c r="P151" s="386"/>
      <c r="Q151" s="52"/>
      <c r="S151" s="48"/>
    </row>
    <row r="152" spans="1:19" s="17" customFormat="1" ht="15.95" hidden="1" customHeight="1" thickBot="1">
      <c r="A152" s="15"/>
      <c r="B152" s="17" t="s">
        <v>26</v>
      </c>
      <c r="C152" s="48"/>
      <c r="D152" s="361">
        <v>1</v>
      </c>
      <c r="E152" s="48" t="s">
        <v>8</v>
      </c>
      <c r="F152" s="361">
        <v>2</v>
      </c>
      <c r="G152" s="361" t="s">
        <v>8</v>
      </c>
      <c r="H152" s="27">
        <v>2.5</v>
      </c>
      <c r="I152" s="361" t="s">
        <v>8</v>
      </c>
      <c r="J152" s="362">
        <v>5</v>
      </c>
      <c r="K152" s="361"/>
      <c r="L152" s="362"/>
      <c r="M152" s="17" t="s">
        <v>9</v>
      </c>
      <c r="N152" s="30">
        <f t="shared" ref="N152" si="8">ROUND(D152*F152*H152*J152,0)</f>
        <v>25</v>
      </c>
      <c r="O152" s="19"/>
      <c r="P152" s="197"/>
      <c r="S152" s="48"/>
    </row>
    <row r="153" spans="1:19" s="17" customFormat="1" ht="15.95" hidden="1" customHeight="1" thickBot="1">
      <c r="A153" s="15"/>
      <c r="B153" s="361"/>
      <c r="D153" s="361"/>
      <c r="E153" s="386"/>
      <c r="F153" s="361"/>
      <c r="G153" s="368"/>
      <c r="H153" s="27"/>
      <c r="I153" s="367"/>
      <c r="J153" s="362"/>
      <c r="K153" s="368"/>
      <c r="L153" s="24" t="s">
        <v>10</v>
      </c>
      <c r="M153" s="17" t="s">
        <v>9</v>
      </c>
      <c r="N153" s="26"/>
      <c r="O153" s="386"/>
      <c r="P153" s="60"/>
      <c r="Q153" s="52"/>
    </row>
    <row r="154" spans="1:19" s="17" customFormat="1" ht="15.95" hidden="1" customHeight="1">
      <c r="A154" s="15"/>
      <c r="B154" s="29" t="s">
        <v>28</v>
      </c>
      <c r="C154" s="48"/>
      <c r="D154" s="361"/>
      <c r="E154" s="386"/>
      <c r="F154" s="361"/>
      <c r="G154" s="368"/>
      <c r="H154" s="27"/>
      <c r="I154" s="367"/>
      <c r="J154" s="362"/>
      <c r="K154" s="367"/>
      <c r="L154" s="368"/>
      <c r="M154" s="368"/>
      <c r="N154" s="52"/>
      <c r="O154" s="50"/>
      <c r="P154" s="60"/>
      <c r="Q154" s="52"/>
      <c r="S154" s="48"/>
    </row>
    <row r="155" spans="1:19" s="17" customFormat="1" ht="15.95" hidden="1" customHeight="1">
      <c r="A155" s="15"/>
      <c r="C155" s="29"/>
      <c r="D155" s="552">
        <f>N150</f>
        <v>0</v>
      </c>
      <c r="E155" s="552"/>
      <c r="F155" s="552"/>
      <c r="G155" s="368" t="s">
        <v>29</v>
      </c>
      <c r="H155" s="31">
        <f>N153</f>
        <v>0</v>
      </c>
      <c r="I155" s="24" t="s">
        <v>9</v>
      </c>
      <c r="J155" s="553">
        <f>D155-H155</f>
        <v>0</v>
      </c>
      <c r="K155" s="553"/>
      <c r="L155" s="32" t="s">
        <v>30</v>
      </c>
      <c r="M155" s="368"/>
      <c r="N155" s="51"/>
      <c r="O155" s="386"/>
      <c r="P155" s="60"/>
      <c r="Q155" s="52"/>
      <c r="S155" s="29"/>
    </row>
    <row r="156" spans="1:19" s="17" customFormat="1" ht="15.95" hidden="1" customHeight="1">
      <c r="A156" s="368"/>
      <c r="B156" s="52"/>
      <c r="C156" s="366">
        <f>J155</f>
        <v>0</v>
      </c>
      <c r="D156" s="361" t="s">
        <v>32</v>
      </c>
      <c r="E156" s="375"/>
      <c r="F156" s="361"/>
      <c r="G156" s="52" t="s">
        <v>12</v>
      </c>
      <c r="H156" s="367">
        <v>28299.3</v>
      </c>
      <c r="I156" s="367"/>
      <c r="J156" s="362"/>
      <c r="K156" s="367"/>
      <c r="L156" s="368" t="s">
        <v>57</v>
      </c>
      <c r="M156" s="368"/>
      <c r="N156" s="52"/>
      <c r="O156" s="386" t="s">
        <v>14</v>
      </c>
      <c r="P156" s="386">
        <f>(C156*H156/100)</f>
        <v>0</v>
      </c>
      <c r="S156" s="366"/>
    </row>
    <row r="157" spans="1:19" s="52" customFormat="1" ht="33" hidden="1" customHeight="1">
      <c r="A157" s="159"/>
      <c r="B157" s="545" t="s">
        <v>111</v>
      </c>
      <c r="C157" s="545"/>
      <c r="D157" s="545"/>
      <c r="E157" s="545"/>
      <c r="F157" s="545"/>
      <c r="G157" s="545"/>
      <c r="H157" s="545"/>
      <c r="I157" s="545"/>
      <c r="J157" s="545"/>
      <c r="K157" s="545"/>
      <c r="L157" s="545"/>
      <c r="M157" s="545"/>
      <c r="N157" s="545"/>
      <c r="O157" s="386"/>
      <c r="P157" s="386"/>
      <c r="Q157" s="54"/>
    </row>
    <row r="158" spans="1:19" s="52" customFormat="1" ht="15.95" hidden="1" customHeight="1">
      <c r="A158" s="15"/>
      <c r="B158" s="384" t="s">
        <v>157</v>
      </c>
      <c r="C158" s="384"/>
      <c r="D158" s="384"/>
      <c r="E158" s="384"/>
      <c r="F158" s="384"/>
      <c r="G158" s="384"/>
      <c r="H158" s="384"/>
      <c r="I158" s="384"/>
      <c r="J158" s="384"/>
      <c r="K158" s="384"/>
      <c r="L158" s="384"/>
      <c r="M158" s="384"/>
      <c r="N158" s="384"/>
      <c r="O158" s="386"/>
      <c r="P158" s="386"/>
      <c r="Q158" s="54"/>
      <c r="S158" s="384"/>
    </row>
    <row r="159" spans="1:19" s="17" customFormat="1" ht="15.95" hidden="1" customHeight="1">
      <c r="A159" s="15"/>
      <c r="B159" s="354" t="s">
        <v>268</v>
      </c>
      <c r="C159" s="384"/>
      <c r="D159" s="361">
        <v>1</v>
      </c>
      <c r="E159" s="48" t="s">
        <v>8</v>
      </c>
      <c r="F159" s="361">
        <v>1</v>
      </c>
      <c r="G159" s="361" t="s">
        <v>8</v>
      </c>
      <c r="H159" s="27">
        <v>14.25</v>
      </c>
      <c r="I159" s="361" t="s">
        <v>8</v>
      </c>
      <c r="J159" s="362">
        <v>7.5</v>
      </c>
      <c r="K159" s="361"/>
      <c r="L159" s="362"/>
      <c r="M159" s="17" t="s">
        <v>9</v>
      </c>
      <c r="N159" s="30">
        <f>ROUND(D159*F159*H159*J159,0)</f>
        <v>107</v>
      </c>
      <c r="O159" s="16"/>
      <c r="P159" s="197"/>
      <c r="S159" s="384"/>
    </row>
    <row r="160" spans="1:19" s="17" customFormat="1" ht="15.95" hidden="1" customHeight="1">
      <c r="A160" s="15"/>
      <c r="C160" s="48"/>
      <c r="D160" s="55"/>
      <c r="E160" s="48"/>
      <c r="F160" s="361"/>
      <c r="G160" s="361"/>
      <c r="H160" s="27"/>
      <c r="I160" s="361"/>
      <c r="J160" s="362"/>
      <c r="K160" s="361"/>
      <c r="L160" s="24" t="s">
        <v>10</v>
      </c>
      <c r="M160" s="32"/>
      <c r="N160" s="18"/>
      <c r="O160" s="19"/>
      <c r="P160" s="197"/>
      <c r="S160" s="48"/>
    </row>
    <row r="161" spans="1:24" s="17" customFormat="1" ht="15.95" hidden="1" customHeight="1">
      <c r="A161" s="15"/>
      <c r="C161" s="226">
        <f>N160</f>
        <v>0</v>
      </c>
      <c r="D161" s="533" t="s">
        <v>32</v>
      </c>
      <c r="E161" s="533"/>
      <c r="F161" s="361"/>
      <c r="G161" s="21" t="s">
        <v>12</v>
      </c>
      <c r="H161" s="518">
        <v>2548.29</v>
      </c>
      <c r="I161" s="518"/>
      <c r="J161" s="518"/>
      <c r="K161" s="518"/>
      <c r="L161" s="368" t="s">
        <v>62</v>
      </c>
      <c r="M161" s="368"/>
      <c r="N161" s="107"/>
      <c r="O161" s="386" t="s">
        <v>14</v>
      </c>
      <c r="P161" s="386">
        <f>ROUND(C161*H161/100,0)</f>
        <v>0</v>
      </c>
      <c r="Q161" s="52"/>
      <c r="R161" s="52"/>
      <c r="S161" s="119"/>
      <c r="T161" s="52"/>
      <c r="U161" s="52"/>
      <c r="V161" s="52"/>
      <c r="W161" s="52"/>
      <c r="X161" s="52"/>
    </row>
    <row r="162" spans="1:24" s="17" customFormat="1" ht="15" hidden="1" customHeight="1">
      <c r="A162" s="15"/>
      <c r="B162" s="528" t="s">
        <v>93</v>
      </c>
      <c r="C162" s="528"/>
      <c r="D162" s="528"/>
      <c r="E162" s="528"/>
      <c r="F162" s="528"/>
      <c r="G162" s="528"/>
      <c r="H162" s="528"/>
      <c r="I162" s="528"/>
      <c r="J162" s="528"/>
      <c r="K162" s="528"/>
      <c r="L162" s="528"/>
      <c r="M162" s="528"/>
      <c r="N162" s="528"/>
      <c r="O162" s="528"/>
      <c r="P162" s="386"/>
      <c r="Q162" s="52"/>
      <c r="R162" s="52"/>
      <c r="S162" s="52"/>
      <c r="T162" s="52"/>
      <c r="U162" s="52"/>
      <c r="V162" s="52"/>
      <c r="W162" s="52"/>
      <c r="X162" s="52"/>
    </row>
    <row r="163" spans="1:24" s="17" customFormat="1" ht="15" hidden="1" customHeight="1" thickBot="1">
      <c r="A163" s="36"/>
      <c r="B163" s="17" t="s">
        <v>284</v>
      </c>
      <c r="C163" s="48"/>
      <c r="D163" s="361"/>
      <c r="E163" s="48"/>
      <c r="F163" s="361"/>
      <c r="G163" s="361"/>
      <c r="H163" s="27"/>
      <c r="I163" s="361"/>
      <c r="J163" s="362"/>
      <c r="K163" s="361"/>
      <c r="L163" s="362"/>
      <c r="M163" s="17" t="s">
        <v>9</v>
      </c>
      <c r="N163" s="30">
        <f>C143*2</f>
        <v>0</v>
      </c>
      <c r="O163" s="19"/>
      <c r="P163" s="197"/>
      <c r="S163" s="48"/>
    </row>
    <row r="164" spans="1:24" s="17" customFormat="1" ht="15" hidden="1" customHeight="1" thickBot="1">
      <c r="A164" s="15"/>
      <c r="C164" s="60"/>
      <c r="D164" s="368"/>
      <c r="E164" s="48"/>
      <c r="F164" s="361"/>
      <c r="G164" s="361"/>
      <c r="H164" s="37"/>
      <c r="I164" s="50"/>
      <c r="J164" s="24"/>
      <c r="K164" s="50"/>
      <c r="L164" s="368" t="s">
        <v>10</v>
      </c>
      <c r="M164" s="50"/>
      <c r="N164" s="26"/>
      <c r="O164" s="386"/>
      <c r="P164" s="386"/>
      <c r="S164" s="60"/>
    </row>
    <row r="165" spans="1:24" s="17" customFormat="1" ht="15" hidden="1" customHeight="1">
      <c r="A165" s="15"/>
      <c r="B165" s="52"/>
      <c r="C165" s="53">
        <f>N164</f>
        <v>0</v>
      </c>
      <c r="D165" s="539" t="s">
        <v>32</v>
      </c>
      <c r="E165" s="534"/>
      <c r="F165" s="50"/>
      <c r="G165" s="21" t="s">
        <v>12</v>
      </c>
      <c r="H165" s="518">
        <v>2116.41</v>
      </c>
      <c r="I165" s="518"/>
      <c r="J165" s="518"/>
      <c r="K165" s="367"/>
      <c r="L165" s="550" t="s">
        <v>62</v>
      </c>
      <c r="M165" s="550"/>
      <c r="O165" s="386" t="s">
        <v>14</v>
      </c>
      <c r="P165" s="386">
        <f>ROUND(C165*H165/100,0)</f>
        <v>0</v>
      </c>
      <c r="S165" s="53"/>
    </row>
    <row r="166" spans="1:24" s="17" customFormat="1" ht="48.75" hidden="1" customHeight="1">
      <c r="A166" s="86"/>
      <c r="B166" s="545" t="s">
        <v>79</v>
      </c>
      <c r="C166" s="545"/>
      <c r="D166" s="545"/>
      <c r="E166" s="545"/>
      <c r="F166" s="545"/>
      <c r="G166" s="545"/>
      <c r="H166" s="545"/>
      <c r="I166" s="545"/>
      <c r="J166" s="545"/>
      <c r="K166" s="545"/>
      <c r="L166" s="545"/>
      <c r="M166" s="545"/>
      <c r="N166" s="545"/>
      <c r="O166" s="16"/>
      <c r="P166" s="386"/>
    </row>
    <row r="167" spans="1:24" s="17" customFormat="1" ht="15.95" hidden="1" customHeight="1">
      <c r="A167" s="15"/>
      <c r="B167" s="17" t="s">
        <v>244</v>
      </c>
      <c r="C167" s="48"/>
      <c r="D167" s="361">
        <v>1</v>
      </c>
      <c r="E167" s="48" t="s">
        <v>8</v>
      </c>
      <c r="F167" s="361">
        <v>10</v>
      </c>
      <c r="G167" s="361" t="s">
        <v>8</v>
      </c>
      <c r="H167" s="27">
        <v>7</v>
      </c>
      <c r="I167" s="361" t="s">
        <v>8</v>
      </c>
      <c r="J167" s="362">
        <v>6</v>
      </c>
      <c r="K167" s="361" t="s">
        <v>8</v>
      </c>
      <c r="L167" s="362">
        <v>4</v>
      </c>
      <c r="M167" s="17" t="s">
        <v>9</v>
      </c>
      <c r="N167" s="30">
        <f t="shared" ref="N167:N173" si="9">ROUND(D167*F167*H167*J167*L167,0)</f>
        <v>1680</v>
      </c>
      <c r="P167" s="197"/>
      <c r="S167" s="48"/>
    </row>
    <row r="168" spans="1:24" s="17" customFormat="1" ht="15.95" hidden="1" customHeight="1">
      <c r="A168" s="15"/>
      <c r="B168" s="17" t="s">
        <v>220</v>
      </c>
      <c r="C168" s="48"/>
      <c r="D168" s="361">
        <v>1</v>
      </c>
      <c r="E168" s="48" t="s">
        <v>8</v>
      </c>
      <c r="F168" s="361">
        <v>5</v>
      </c>
      <c r="G168" s="361" t="s">
        <v>8</v>
      </c>
      <c r="H168" s="27">
        <v>8</v>
      </c>
      <c r="I168" s="361" t="s">
        <v>8</v>
      </c>
      <c r="J168" s="362">
        <v>7</v>
      </c>
      <c r="K168" s="361" t="s">
        <v>8</v>
      </c>
      <c r="L168" s="362">
        <v>4</v>
      </c>
      <c r="M168" s="17" t="s">
        <v>9</v>
      </c>
      <c r="N168" s="30">
        <f t="shared" si="9"/>
        <v>1120</v>
      </c>
      <c r="P168" s="197"/>
      <c r="S168" s="48"/>
    </row>
    <row r="169" spans="1:24" s="17" customFormat="1" ht="15.95" hidden="1" customHeight="1">
      <c r="A169" s="15"/>
      <c r="B169" s="17" t="s">
        <v>221</v>
      </c>
      <c r="C169" s="48"/>
      <c r="D169" s="361">
        <v>1</v>
      </c>
      <c r="E169" s="48" t="s">
        <v>8</v>
      </c>
      <c r="F169" s="361">
        <v>4</v>
      </c>
      <c r="G169" s="361" t="s">
        <v>8</v>
      </c>
      <c r="H169" s="27">
        <v>9</v>
      </c>
      <c r="I169" s="361" t="s">
        <v>8</v>
      </c>
      <c r="J169" s="362">
        <v>8</v>
      </c>
      <c r="K169" s="361" t="s">
        <v>8</v>
      </c>
      <c r="L169" s="362">
        <v>4</v>
      </c>
      <c r="M169" s="17" t="s">
        <v>9</v>
      </c>
      <c r="N169" s="30">
        <f t="shared" si="9"/>
        <v>1152</v>
      </c>
      <c r="P169" s="197"/>
      <c r="S169" s="48"/>
    </row>
    <row r="170" spans="1:24" s="17" customFormat="1" ht="15.95" hidden="1" customHeight="1">
      <c r="A170" s="15"/>
      <c r="B170" s="17" t="s">
        <v>245</v>
      </c>
      <c r="C170" s="48"/>
      <c r="D170" s="361">
        <v>1</v>
      </c>
      <c r="E170" s="48" t="s">
        <v>8</v>
      </c>
      <c r="F170" s="361">
        <v>3</v>
      </c>
      <c r="G170" s="361" t="s">
        <v>8</v>
      </c>
      <c r="H170" s="27">
        <v>43.5</v>
      </c>
      <c r="I170" s="361" t="s">
        <v>8</v>
      </c>
      <c r="J170" s="362">
        <v>2</v>
      </c>
      <c r="K170" s="361" t="s">
        <v>8</v>
      </c>
      <c r="L170" s="362">
        <v>2.25</v>
      </c>
      <c r="M170" s="17" t="s">
        <v>9</v>
      </c>
      <c r="N170" s="30">
        <f t="shared" si="9"/>
        <v>587</v>
      </c>
      <c r="P170" s="197"/>
      <c r="S170" s="48"/>
    </row>
    <row r="171" spans="1:24" s="17" customFormat="1" ht="15.95" hidden="1" customHeight="1">
      <c r="A171" s="15"/>
      <c r="B171" s="17" t="s">
        <v>246</v>
      </c>
      <c r="C171" s="48"/>
      <c r="D171" s="361">
        <v>1</v>
      </c>
      <c r="E171" s="48" t="s">
        <v>8</v>
      </c>
      <c r="F171" s="361">
        <v>3</v>
      </c>
      <c r="G171" s="361" t="s">
        <v>8</v>
      </c>
      <c r="H171" s="27">
        <v>12.75</v>
      </c>
      <c r="I171" s="361" t="s">
        <v>8</v>
      </c>
      <c r="J171" s="362">
        <v>2</v>
      </c>
      <c r="K171" s="361" t="s">
        <v>8</v>
      </c>
      <c r="L171" s="362">
        <v>2.25</v>
      </c>
      <c r="M171" s="17" t="s">
        <v>9</v>
      </c>
      <c r="N171" s="30">
        <f t="shared" si="9"/>
        <v>172</v>
      </c>
      <c r="P171" s="197"/>
      <c r="S171" s="48"/>
    </row>
    <row r="172" spans="1:24" s="17" customFormat="1" ht="15.95" hidden="1" customHeight="1">
      <c r="A172" s="15"/>
      <c r="B172" s="17" t="s">
        <v>247</v>
      </c>
      <c r="C172" s="48"/>
      <c r="D172" s="361">
        <v>1</v>
      </c>
      <c r="E172" s="48" t="s">
        <v>8</v>
      </c>
      <c r="F172" s="361">
        <v>4</v>
      </c>
      <c r="G172" s="361" t="s">
        <v>8</v>
      </c>
      <c r="H172" s="27">
        <v>5.75</v>
      </c>
      <c r="I172" s="361" t="s">
        <v>8</v>
      </c>
      <c r="J172" s="362">
        <v>2</v>
      </c>
      <c r="K172" s="361" t="s">
        <v>8</v>
      </c>
      <c r="L172" s="362">
        <v>2.25</v>
      </c>
      <c r="M172" s="17" t="s">
        <v>9</v>
      </c>
      <c r="N172" s="30">
        <f t="shared" si="9"/>
        <v>104</v>
      </c>
      <c r="P172" s="197"/>
      <c r="S172" s="48"/>
    </row>
    <row r="173" spans="1:24" s="17" customFormat="1" ht="15.95" hidden="1" customHeight="1">
      <c r="A173" s="15"/>
      <c r="B173" s="17" t="s">
        <v>222</v>
      </c>
      <c r="C173" s="48"/>
      <c r="D173" s="361">
        <v>1</v>
      </c>
      <c r="E173" s="48" t="s">
        <v>8</v>
      </c>
      <c r="F173" s="361">
        <v>1</v>
      </c>
      <c r="G173" s="361" t="s">
        <v>8</v>
      </c>
      <c r="H173" s="27">
        <v>10</v>
      </c>
      <c r="I173" s="361" t="s">
        <v>8</v>
      </c>
      <c r="J173" s="362">
        <v>6.5</v>
      </c>
      <c r="K173" s="361" t="s">
        <v>8</v>
      </c>
      <c r="L173" s="362">
        <v>1</v>
      </c>
      <c r="M173" s="17" t="s">
        <v>9</v>
      </c>
      <c r="N173" s="30">
        <f t="shared" si="9"/>
        <v>65</v>
      </c>
      <c r="P173" s="197"/>
      <c r="S173" s="48"/>
    </row>
    <row r="174" spans="1:24" s="17" customFormat="1" ht="15.95" hidden="1" customHeight="1">
      <c r="A174" s="15"/>
      <c r="C174" s="48"/>
      <c r="D174" s="55"/>
      <c r="E174" s="48"/>
      <c r="F174" s="361"/>
      <c r="G174" s="361"/>
      <c r="H174" s="27"/>
      <c r="I174" s="361"/>
      <c r="J174" s="362"/>
      <c r="K174" s="361"/>
      <c r="L174" s="24" t="s">
        <v>176</v>
      </c>
      <c r="M174" s="32"/>
      <c r="N174" s="18"/>
      <c r="O174" s="19"/>
      <c r="P174" s="197"/>
      <c r="S174" s="48"/>
    </row>
    <row r="175" spans="1:24" ht="15.95" hidden="1" customHeight="1">
      <c r="A175" s="1"/>
      <c r="B175" s="71" t="s">
        <v>24</v>
      </c>
      <c r="C175" s="387"/>
      <c r="E175" s="378"/>
      <c r="G175" s="371"/>
      <c r="H175" s="78"/>
      <c r="I175" s="370"/>
      <c r="J175" s="365"/>
      <c r="K175" s="371"/>
      <c r="L175" s="365"/>
      <c r="M175" s="45"/>
      <c r="N175" s="45"/>
      <c r="O175" s="378"/>
      <c r="Q175" s="45"/>
      <c r="S175" s="387"/>
    </row>
    <row r="176" spans="1:24" s="17" customFormat="1" ht="15.95" hidden="1" customHeight="1">
      <c r="A176" s="15"/>
      <c r="B176" s="17" t="s">
        <v>244</v>
      </c>
      <c r="C176" s="48"/>
      <c r="D176" s="361">
        <v>1</v>
      </c>
      <c r="E176" s="48" t="s">
        <v>8</v>
      </c>
      <c r="F176" s="361">
        <v>10</v>
      </c>
      <c r="G176" s="361" t="s">
        <v>8</v>
      </c>
      <c r="H176" s="27">
        <v>7</v>
      </c>
      <c r="I176" s="361" t="s">
        <v>8</v>
      </c>
      <c r="J176" s="362">
        <v>2</v>
      </c>
      <c r="K176" s="361" t="s">
        <v>8</v>
      </c>
      <c r="L176" s="362">
        <v>2.25</v>
      </c>
      <c r="M176" s="17" t="s">
        <v>9</v>
      </c>
      <c r="N176" s="30">
        <f t="shared" ref="N176:N178" si="10">ROUND(D176*F176*H176*J176*L176,0)</f>
        <v>315</v>
      </c>
      <c r="P176" s="197"/>
      <c r="S176" s="48"/>
    </row>
    <row r="177" spans="1:19" s="17" customFormat="1" ht="15.95" hidden="1" customHeight="1">
      <c r="A177" s="15"/>
      <c r="B177" s="17" t="s">
        <v>220</v>
      </c>
      <c r="C177" s="48"/>
      <c r="D177" s="361">
        <v>1</v>
      </c>
      <c r="E177" s="48" t="s">
        <v>8</v>
      </c>
      <c r="F177" s="361">
        <v>5</v>
      </c>
      <c r="G177" s="361" t="s">
        <v>8</v>
      </c>
      <c r="H177" s="27">
        <v>8</v>
      </c>
      <c r="I177" s="361" t="s">
        <v>8</v>
      </c>
      <c r="J177" s="362">
        <v>2</v>
      </c>
      <c r="K177" s="361" t="s">
        <v>8</v>
      </c>
      <c r="L177" s="362">
        <v>2.25</v>
      </c>
      <c r="M177" s="17" t="s">
        <v>9</v>
      </c>
      <c r="N177" s="30">
        <f t="shared" si="10"/>
        <v>180</v>
      </c>
      <c r="P177" s="197"/>
      <c r="S177" s="48"/>
    </row>
    <row r="178" spans="1:19" s="17" customFormat="1" ht="15.95" hidden="1" customHeight="1">
      <c r="A178" s="15"/>
      <c r="B178" s="17" t="s">
        <v>221</v>
      </c>
      <c r="C178" s="48"/>
      <c r="D178" s="361">
        <v>1</v>
      </c>
      <c r="E178" s="48" t="s">
        <v>8</v>
      </c>
      <c r="F178" s="361">
        <v>4</v>
      </c>
      <c r="G178" s="361" t="s">
        <v>8</v>
      </c>
      <c r="H178" s="27">
        <v>9</v>
      </c>
      <c r="I178" s="361" t="s">
        <v>8</v>
      </c>
      <c r="J178" s="362">
        <v>2</v>
      </c>
      <c r="K178" s="361" t="s">
        <v>8</v>
      </c>
      <c r="L178" s="362">
        <v>2.25</v>
      </c>
      <c r="M178" s="17" t="s">
        <v>9</v>
      </c>
      <c r="N178" s="30">
        <f t="shared" si="10"/>
        <v>162</v>
      </c>
      <c r="P178" s="197"/>
      <c r="S178" s="48"/>
    </row>
    <row r="179" spans="1:19" ht="15.95" hidden="1" customHeight="1">
      <c r="A179" s="1"/>
      <c r="B179" s="364"/>
      <c r="C179" s="3"/>
      <c r="E179" s="378"/>
      <c r="G179" s="371"/>
      <c r="H179" s="68"/>
      <c r="I179" s="370"/>
      <c r="J179" s="365"/>
      <c r="K179" s="371"/>
      <c r="L179" s="12" t="s">
        <v>10</v>
      </c>
      <c r="M179" s="3" t="s">
        <v>9</v>
      </c>
      <c r="N179" s="18"/>
      <c r="O179" s="378"/>
      <c r="P179" s="80"/>
      <c r="Q179" s="45"/>
      <c r="S179" s="3"/>
    </row>
    <row r="180" spans="1:19" s="17" customFormat="1" ht="15.95" hidden="1" customHeight="1">
      <c r="A180" s="15"/>
      <c r="B180" s="29" t="s">
        <v>28</v>
      </c>
      <c r="C180" s="48"/>
      <c r="D180" s="361"/>
      <c r="E180" s="386"/>
      <c r="F180" s="361"/>
      <c r="G180" s="368"/>
      <c r="H180" s="27"/>
      <c r="I180" s="367"/>
      <c r="J180" s="362"/>
      <c r="K180" s="367"/>
      <c r="L180" s="368"/>
      <c r="M180" s="368"/>
      <c r="N180" s="52"/>
      <c r="O180" s="50"/>
      <c r="P180" s="60"/>
      <c r="Q180" s="52"/>
      <c r="S180" s="48"/>
    </row>
    <row r="181" spans="1:19" s="17" customFormat="1" ht="15.95" hidden="1" customHeight="1">
      <c r="A181" s="15"/>
      <c r="C181" s="29"/>
      <c r="D181" s="552">
        <f>N174</f>
        <v>0</v>
      </c>
      <c r="E181" s="552"/>
      <c r="F181" s="552"/>
      <c r="G181" s="368" t="s">
        <v>29</v>
      </c>
      <c r="H181" s="31">
        <f>N179</f>
        <v>0</v>
      </c>
      <c r="I181" s="24" t="s">
        <v>9</v>
      </c>
      <c r="J181" s="553">
        <f>D181-H181</f>
        <v>0</v>
      </c>
      <c r="K181" s="553"/>
      <c r="L181" s="32" t="s">
        <v>30</v>
      </c>
      <c r="M181" s="368"/>
      <c r="N181" s="51"/>
      <c r="O181" s="386"/>
      <c r="P181" s="60"/>
      <c r="Q181" s="52"/>
      <c r="S181" s="29"/>
    </row>
    <row r="182" spans="1:19" s="17" customFormat="1" ht="15.95" hidden="1" customHeight="1">
      <c r="A182" s="15"/>
      <c r="B182" s="386"/>
      <c r="C182" s="532">
        <f>J181</f>
        <v>0</v>
      </c>
      <c r="D182" s="533"/>
      <c r="E182" s="532"/>
      <c r="F182" s="20" t="s">
        <v>11</v>
      </c>
      <c r="G182" s="21" t="s">
        <v>12</v>
      </c>
      <c r="H182" s="367">
        <v>3176.25</v>
      </c>
      <c r="I182" s="367"/>
      <c r="J182" s="367"/>
      <c r="K182" s="367"/>
      <c r="L182" s="534" t="s">
        <v>45</v>
      </c>
      <c r="M182" s="534"/>
      <c r="N182" s="107"/>
      <c r="O182" s="22" t="s">
        <v>14</v>
      </c>
      <c r="P182" s="386">
        <f>ROUND(C182*H182/1000,0)</f>
        <v>0</v>
      </c>
      <c r="S182" s="375"/>
    </row>
    <row r="183" spans="1:19" s="23" customFormat="1" ht="15.95" hidden="1" customHeight="1">
      <c r="A183" s="36"/>
      <c r="B183" s="551" t="s">
        <v>223</v>
      </c>
      <c r="C183" s="551"/>
      <c r="D183" s="551"/>
      <c r="E183" s="551"/>
      <c r="F183" s="551"/>
      <c r="G183" s="551"/>
      <c r="H183" s="551"/>
      <c r="I183" s="551"/>
      <c r="J183" s="551"/>
      <c r="K183" s="551"/>
      <c r="L183" s="551"/>
      <c r="M183" s="551"/>
      <c r="N183" s="551"/>
      <c r="O183" s="551"/>
      <c r="P183" s="200"/>
    </row>
    <row r="184" spans="1:19" s="17" customFormat="1" ht="15.95" hidden="1" customHeight="1">
      <c r="A184" s="15"/>
      <c r="B184" s="17" t="s">
        <v>244</v>
      </c>
      <c r="C184" s="48"/>
      <c r="D184" s="361">
        <v>1</v>
      </c>
      <c r="E184" s="48" t="s">
        <v>8</v>
      </c>
      <c r="F184" s="361">
        <v>10</v>
      </c>
      <c r="G184" s="361" t="s">
        <v>8</v>
      </c>
      <c r="H184" s="27">
        <v>7</v>
      </c>
      <c r="I184" s="361" t="s">
        <v>8</v>
      </c>
      <c r="J184" s="362">
        <v>6</v>
      </c>
      <c r="K184" s="361" t="s">
        <v>8</v>
      </c>
      <c r="L184" s="362">
        <v>0.75</v>
      </c>
      <c r="M184" s="17" t="s">
        <v>9</v>
      </c>
      <c r="N184" s="30">
        <f t="shared" ref="N184:N186" si="11">ROUND(D184*F184*H184*J184*L184,0)</f>
        <v>315</v>
      </c>
      <c r="P184" s="197"/>
      <c r="S184" s="48"/>
    </row>
    <row r="185" spans="1:19" s="17" customFormat="1" ht="15.95" hidden="1" customHeight="1">
      <c r="A185" s="15"/>
      <c r="B185" s="17" t="s">
        <v>220</v>
      </c>
      <c r="C185" s="48"/>
      <c r="D185" s="361">
        <v>1</v>
      </c>
      <c r="E185" s="48" t="s">
        <v>8</v>
      </c>
      <c r="F185" s="361">
        <v>5</v>
      </c>
      <c r="G185" s="361" t="s">
        <v>8</v>
      </c>
      <c r="H185" s="27">
        <v>8</v>
      </c>
      <c r="I185" s="361" t="s">
        <v>8</v>
      </c>
      <c r="J185" s="362">
        <v>7</v>
      </c>
      <c r="K185" s="361" t="s">
        <v>8</v>
      </c>
      <c r="L185" s="362">
        <v>0.75</v>
      </c>
      <c r="M185" s="17" t="s">
        <v>9</v>
      </c>
      <c r="N185" s="30">
        <f t="shared" si="11"/>
        <v>210</v>
      </c>
      <c r="P185" s="197"/>
      <c r="S185" s="48"/>
    </row>
    <row r="186" spans="1:19" s="17" customFormat="1" ht="15.95" hidden="1" customHeight="1">
      <c r="A186" s="15"/>
      <c r="B186" s="17" t="s">
        <v>221</v>
      </c>
      <c r="C186" s="48"/>
      <c r="D186" s="361">
        <v>1</v>
      </c>
      <c r="E186" s="48" t="s">
        <v>8</v>
      </c>
      <c r="F186" s="361">
        <v>4</v>
      </c>
      <c r="G186" s="361" t="s">
        <v>8</v>
      </c>
      <c r="H186" s="27">
        <v>9</v>
      </c>
      <c r="I186" s="361" t="s">
        <v>8</v>
      </c>
      <c r="J186" s="362">
        <v>8</v>
      </c>
      <c r="K186" s="361" t="s">
        <v>8</v>
      </c>
      <c r="L186" s="362">
        <v>0.75</v>
      </c>
      <c r="M186" s="17" t="s">
        <v>9</v>
      </c>
      <c r="N186" s="30">
        <f t="shared" si="11"/>
        <v>216</v>
      </c>
      <c r="P186" s="197"/>
      <c r="S186" s="48"/>
    </row>
    <row r="187" spans="1:19" s="17" customFormat="1" ht="15.95" hidden="1" customHeight="1">
      <c r="A187" s="15"/>
      <c r="C187" s="48"/>
      <c r="D187" s="55"/>
      <c r="E187" s="48"/>
      <c r="F187" s="361"/>
      <c r="G187" s="361"/>
      <c r="H187" s="27"/>
      <c r="I187" s="361"/>
      <c r="J187" s="362"/>
      <c r="K187" s="361"/>
      <c r="L187" s="24" t="s">
        <v>10</v>
      </c>
      <c r="M187" s="32"/>
      <c r="N187" s="18"/>
      <c r="O187" s="19"/>
      <c r="P187" s="197"/>
      <c r="S187" s="48"/>
    </row>
    <row r="188" spans="1:19" s="17" customFormat="1" ht="15.95" hidden="1" customHeight="1">
      <c r="A188" s="15"/>
      <c r="B188" s="386"/>
      <c r="C188" s="542">
        <f>N187</f>
        <v>0</v>
      </c>
      <c r="D188" s="546"/>
      <c r="E188" s="542"/>
      <c r="F188" s="20" t="s">
        <v>11</v>
      </c>
      <c r="G188" s="21" t="s">
        <v>12</v>
      </c>
      <c r="H188" s="367">
        <v>9416.2800000000007</v>
      </c>
      <c r="I188" s="367"/>
      <c r="J188" s="367"/>
      <c r="K188" s="367"/>
      <c r="L188" s="534" t="s">
        <v>13</v>
      </c>
      <c r="M188" s="534"/>
      <c r="N188" s="107"/>
      <c r="O188" s="22" t="s">
        <v>14</v>
      </c>
      <c r="P188" s="386">
        <f>ROUND(C188*H188/100,0)</f>
        <v>0</v>
      </c>
      <c r="S188" s="375"/>
    </row>
    <row r="189" spans="1:19" ht="15.95" hidden="1" customHeight="1">
      <c r="A189" s="1"/>
      <c r="C189" s="358"/>
      <c r="E189" s="382"/>
      <c r="G189" s="8"/>
      <c r="H189" s="370"/>
      <c r="I189" s="370"/>
      <c r="J189" s="370"/>
      <c r="K189" s="370"/>
      <c r="L189" s="371"/>
      <c r="M189" s="371"/>
      <c r="O189" s="378"/>
      <c r="S189" s="394"/>
    </row>
    <row r="190" spans="1:19" s="17" customFormat="1" ht="20.25" hidden="1" customHeight="1">
      <c r="A190" s="86"/>
      <c r="B190" s="509" t="s">
        <v>253</v>
      </c>
      <c r="C190" s="509"/>
      <c r="D190" s="509"/>
      <c r="E190" s="509"/>
      <c r="F190" s="509"/>
      <c r="G190" s="509"/>
      <c r="H190" s="509"/>
      <c r="I190" s="509"/>
      <c r="J190" s="509"/>
      <c r="K190" s="509"/>
      <c r="L190" s="509"/>
      <c r="M190" s="509"/>
      <c r="N190" s="509"/>
      <c r="O190" s="386"/>
      <c r="P190" s="60"/>
      <c r="Q190" s="52"/>
    </row>
    <row r="191" spans="1:19" s="17" customFormat="1" ht="20.25" hidden="1" customHeight="1">
      <c r="A191" s="86"/>
      <c r="B191" s="363" t="s">
        <v>248</v>
      </c>
      <c r="C191" s="363"/>
      <c r="D191" s="363"/>
      <c r="E191" s="363"/>
      <c r="F191" s="363"/>
      <c r="G191" s="363"/>
      <c r="H191" s="363"/>
      <c r="I191" s="363"/>
      <c r="J191" s="363"/>
      <c r="K191" s="363"/>
      <c r="L191" s="363"/>
      <c r="M191" s="363"/>
      <c r="N191" s="363"/>
      <c r="O191" s="386"/>
      <c r="P191" s="60"/>
      <c r="Q191" s="52"/>
    </row>
    <row r="192" spans="1:19" s="17" customFormat="1" ht="15.95" hidden="1" customHeight="1">
      <c r="A192" s="15"/>
      <c r="B192" s="17" t="s">
        <v>225</v>
      </c>
      <c r="C192" s="384"/>
      <c r="D192" s="361">
        <v>1</v>
      </c>
      <c r="E192" s="48" t="s">
        <v>8</v>
      </c>
      <c r="F192" s="361">
        <v>2</v>
      </c>
      <c r="G192" s="361" t="s">
        <v>8</v>
      </c>
      <c r="H192" s="89">
        <v>42.25</v>
      </c>
      <c r="I192" s="390" t="s">
        <v>8</v>
      </c>
      <c r="J192" s="390">
        <v>0.75</v>
      </c>
      <c r="K192" s="361" t="s">
        <v>8</v>
      </c>
      <c r="L192" s="362">
        <v>9</v>
      </c>
      <c r="M192" s="17" t="s">
        <v>9</v>
      </c>
      <c r="N192" s="30">
        <f t="shared" ref="N192:N195" si="12">ROUND(D192*F192*H192*J192*L192,0)</f>
        <v>570</v>
      </c>
      <c r="O192" s="16"/>
      <c r="P192" s="386"/>
      <c r="S192" s="384"/>
    </row>
    <row r="193" spans="1:19" s="17" customFormat="1" ht="15.95" hidden="1" customHeight="1">
      <c r="A193" s="15"/>
      <c r="B193" s="17" t="s">
        <v>250</v>
      </c>
      <c r="C193" s="384"/>
      <c r="D193" s="361">
        <v>1</v>
      </c>
      <c r="E193" s="48" t="s">
        <v>8</v>
      </c>
      <c r="F193" s="361">
        <v>3</v>
      </c>
      <c r="G193" s="361" t="s">
        <v>8</v>
      </c>
      <c r="H193" s="292">
        <v>14</v>
      </c>
      <c r="I193" s="361" t="s">
        <v>8</v>
      </c>
      <c r="J193" s="292">
        <v>0.75</v>
      </c>
      <c r="K193" s="361" t="s">
        <v>8</v>
      </c>
      <c r="L193" s="362">
        <v>9</v>
      </c>
      <c r="M193" s="17" t="s">
        <v>9</v>
      </c>
      <c r="N193" s="30">
        <f t="shared" si="12"/>
        <v>284</v>
      </c>
      <c r="O193" s="16"/>
      <c r="P193" s="386"/>
      <c r="S193" s="384"/>
    </row>
    <row r="194" spans="1:19" s="17" customFormat="1" ht="15.95" hidden="1" customHeight="1">
      <c r="A194" s="15"/>
      <c r="B194" s="17" t="s">
        <v>251</v>
      </c>
      <c r="C194" s="384"/>
      <c r="D194" s="361">
        <v>1</v>
      </c>
      <c r="E194" s="48" t="s">
        <v>8</v>
      </c>
      <c r="F194" s="361">
        <v>4</v>
      </c>
      <c r="G194" s="361" t="s">
        <v>8</v>
      </c>
      <c r="H194" s="292">
        <v>7.25</v>
      </c>
      <c r="I194" s="361" t="s">
        <v>8</v>
      </c>
      <c r="J194" s="292">
        <v>0.75</v>
      </c>
      <c r="K194" s="361" t="s">
        <v>8</v>
      </c>
      <c r="L194" s="362">
        <v>4.5</v>
      </c>
      <c r="M194" s="17" t="s">
        <v>9</v>
      </c>
      <c r="N194" s="30">
        <f t="shared" si="12"/>
        <v>98</v>
      </c>
      <c r="O194" s="16"/>
      <c r="P194" s="386"/>
      <c r="S194" s="384"/>
    </row>
    <row r="195" spans="1:19" s="17" customFormat="1" ht="15.95" hidden="1" customHeight="1" thickBot="1">
      <c r="A195" s="15"/>
      <c r="B195" s="17" t="s">
        <v>250</v>
      </c>
      <c r="C195" s="384"/>
      <c r="D195" s="361">
        <v>1</v>
      </c>
      <c r="E195" s="48" t="s">
        <v>8</v>
      </c>
      <c r="F195" s="361">
        <v>2</v>
      </c>
      <c r="G195" s="361" t="s">
        <v>8</v>
      </c>
      <c r="H195" s="292">
        <v>7</v>
      </c>
      <c r="I195" s="361" t="s">
        <v>8</v>
      </c>
      <c r="J195" s="292">
        <v>0.75</v>
      </c>
      <c r="K195" s="361" t="s">
        <v>8</v>
      </c>
      <c r="L195" s="362">
        <v>4.5</v>
      </c>
      <c r="M195" s="17" t="s">
        <v>9</v>
      </c>
      <c r="N195" s="30">
        <f t="shared" si="12"/>
        <v>47</v>
      </c>
      <c r="O195" s="16"/>
      <c r="P195" s="386"/>
      <c r="S195" s="384"/>
    </row>
    <row r="196" spans="1:19" s="17" customFormat="1" ht="15.95" hidden="1" customHeight="1" thickBot="1">
      <c r="A196" s="368"/>
      <c r="C196" s="107"/>
      <c r="D196" s="361"/>
      <c r="E196" s="49"/>
      <c r="F196" s="361"/>
      <c r="G196" s="368"/>
      <c r="H196" s="33"/>
      <c r="I196" s="367"/>
      <c r="J196" s="24"/>
      <c r="K196" s="367"/>
      <c r="L196" s="24" t="s">
        <v>10</v>
      </c>
      <c r="M196" s="368"/>
      <c r="N196" s="26"/>
      <c r="O196" s="19"/>
      <c r="P196" s="386"/>
      <c r="S196" s="107"/>
    </row>
    <row r="197" spans="1:19" ht="15.95" hidden="1" customHeight="1">
      <c r="A197" s="1"/>
      <c r="B197" s="71" t="s">
        <v>24</v>
      </c>
      <c r="C197" s="387"/>
      <c r="E197" s="378"/>
      <c r="G197" s="371"/>
      <c r="H197" s="68"/>
      <c r="I197" s="370"/>
      <c r="J197" s="365"/>
      <c r="K197" s="371"/>
      <c r="L197" s="365"/>
      <c r="M197" s="45"/>
      <c r="N197" s="45"/>
      <c r="O197" s="378"/>
      <c r="Q197" s="45"/>
      <c r="S197" s="387"/>
    </row>
    <row r="198" spans="1:19" ht="15.95" hidden="1" customHeight="1">
      <c r="A198" s="1"/>
      <c r="B198" s="3" t="s">
        <v>183</v>
      </c>
      <c r="C198" s="387"/>
      <c r="D198" s="364">
        <v>1</v>
      </c>
      <c r="E198" s="387" t="s">
        <v>8</v>
      </c>
      <c r="F198" s="364">
        <v>2</v>
      </c>
      <c r="G198" s="364" t="s">
        <v>8</v>
      </c>
      <c r="H198" s="72">
        <v>4</v>
      </c>
      <c r="I198" s="364" t="s">
        <v>8</v>
      </c>
      <c r="J198" s="369">
        <v>0.75</v>
      </c>
      <c r="K198" s="361" t="s">
        <v>8</v>
      </c>
      <c r="L198" s="362">
        <v>7</v>
      </c>
      <c r="M198" s="17" t="s">
        <v>9</v>
      </c>
      <c r="N198" s="30">
        <f t="shared" ref="N198:N201" si="13">ROUND(D198*F198*H198*J198*L198,0)</f>
        <v>42</v>
      </c>
      <c r="O198" s="6"/>
      <c r="P198" s="198"/>
      <c r="S198" s="387"/>
    </row>
    <row r="199" spans="1:19" ht="15.95" hidden="1" customHeight="1">
      <c r="A199" s="1"/>
      <c r="B199" s="3" t="s">
        <v>25</v>
      </c>
      <c r="C199" s="387"/>
      <c r="D199" s="364">
        <v>1</v>
      </c>
      <c r="E199" s="387" t="s">
        <v>8</v>
      </c>
      <c r="F199" s="364">
        <v>6</v>
      </c>
      <c r="G199" s="364" t="s">
        <v>8</v>
      </c>
      <c r="H199" s="72">
        <v>4</v>
      </c>
      <c r="I199" s="364" t="s">
        <v>8</v>
      </c>
      <c r="J199" s="369">
        <v>0.75</v>
      </c>
      <c r="K199" s="361" t="s">
        <v>8</v>
      </c>
      <c r="L199" s="362">
        <v>4</v>
      </c>
      <c r="M199" s="17" t="s">
        <v>9</v>
      </c>
      <c r="N199" s="30">
        <f t="shared" si="13"/>
        <v>72</v>
      </c>
      <c r="O199" s="6"/>
      <c r="P199" s="198"/>
      <c r="S199" s="387"/>
    </row>
    <row r="200" spans="1:19" ht="15.95" hidden="1" customHeight="1">
      <c r="A200" s="1"/>
      <c r="B200" s="3" t="s">
        <v>249</v>
      </c>
      <c r="C200" s="387"/>
      <c r="D200" s="364">
        <v>1</v>
      </c>
      <c r="E200" s="387" t="s">
        <v>8</v>
      </c>
      <c r="F200" s="364">
        <v>10</v>
      </c>
      <c r="G200" s="364" t="s">
        <v>8</v>
      </c>
      <c r="H200" s="72">
        <v>1.5</v>
      </c>
      <c r="I200" s="364" t="s">
        <v>8</v>
      </c>
      <c r="J200" s="369">
        <v>0.75</v>
      </c>
      <c r="K200" s="361" t="s">
        <v>8</v>
      </c>
      <c r="L200" s="362">
        <v>10</v>
      </c>
      <c r="M200" s="17" t="s">
        <v>9</v>
      </c>
      <c r="N200" s="30">
        <f t="shared" si="13"/>
        <v>113</v>
      </c>
      <c r="O200" s="6"/>
      <c r="P200" s="198"/>
      <c r="S200" s="387"/>
    </row>
    <row r="201" spans="1:19" ht="15.95" hidden="1" customHeight="1" thickBot="1">
      <c r="A201" s="1"/>
      <c r="B201" s="3" t="s">
        <v>252</v>
      </c>
      <c r="C201" s="387"/>
      <c r="D201" s="364">
        <v>1</v>
      </c>
      <c r="E201" s="387" t="s">
        <v>8</v>
      </c>
      <c r="F201" s="364">
        <v>8</v>
      </c>
      <c r="G201" s="364" t="s">
        <v>8</v>
      </c>
      <c r="H201" s="72">
        <v>5.5</v>
      </c>
      <c r="I201" s="364" t="s">
        <v>8</v>
      </c>
      <c r="J201" s="369">
        <v>0.75</v>
      </c>
      <c r="K201" s="361" t="s">
        <v>8</v>
      </c>
      <c r="L201" s="362">
        <v>0.75</v>
      </c>
      <c r="M201" s="17" t="s">
        <v>9</v>
      </c>
      <c r="N201" s="30">
        <f t="shared" si="13"/>
        <v>25</v>
      </c>
      <c r="O201" s="6"/>
      <c r="P201" s="198"/>
      <c r="S201" s="387"/>
    </row>
    <row r="202" spans="1:19" ht="15.95" hidden="1" customHeight="1" thickBot="1">
      <c r="A202" s="1"/>
      <c r="B202" s="364"/>
      <c r="C202" s="3"/>
      <c r="E202" s="378"/>
      <c r="G202" s="371"/>
      <c r="H202" s="68"/>
      <c r="I202" s="370"/>
      <c r="J202" s="365"/>
      <c r="K202" s="371"/>
      <c r="L202" s="12" t="s">
        <v>10</v>
      </c>
      <c r="M202" s="3" t="s">
        <v>9</v>
      </c>
      <c r="N202" s="14"/>
      <c r="O202" s="378"/>
      <c r="P202" s="80"/>
      <c r="Q202" s="45"/>
      <c r="S202" s="3"/>
    </row>
    <row r="203" spans="1:19" ht="15.95" hidden="1" customHeight="1">
      <c r="A203" s="1"/>
      <c r="B203" s="71" t="s">
        <v>28</v>
      </c>
      <c r="C203" s="387"/>
      <c r="E203" s="378"/>
      <c r="G203" s="371"/>
      <c r="H203" s="68"/>
      <c r="I203" s="370"/>
      <c r="J203" s="365"/>
      <c r="K203" s="370"/>
      <c r="L203" s="371"/>
      <c r="M203" s="371"/>
      <c r="N203" s="45"/>
      <c r="O203" s="41"/>
      <c r="P203" s="80"/>
      <c r="Q203" s="45"/>
      <c r="S203" s="387"/>
    </row>
    <row r="204" spans="1:19" ht="15.95" hidden="1" customHeight="1">
      <c r="A204" s="1"/>
      <c r="C204" s="71"/>
      <c r="D204" s="540">
        <f>N196</f>
        <v>0</v>
      </c>
      <c r="E204" s="540"/>
      <c r="F204" s="540"/>
      <c r="G204" s="371" t="s">
        <v>29</v>
      </c>
      <c r="H204" s="73">
        <f>N202</f>
        <v>0</v>
      </c>
      <c r="I204" s="12" t="s">
        <v>9</v>
      </c>
      <c r="J204" s="541">
        <f>D204-H204</f>
        <v>0</v>
      </c>
      <c r="K204" s="541"/>
      <c r="L204" s="40"/>
      <c r="M204" s="371"/>
      <c r="N204" s="42"/>
      <c r="O204" s="378"/>
      <c r="P204" s="80"/>
      <c r="Q204" s="45"/>
      <c r="S204" s="71"/>
    </row>
    <row r="205" spans="1:19" s="17" customFormat="1" ht="15.95" hidden="1" customHeight="1">
      <c r="A205" s="15"/>
      <c r="C205" s="542">
        <f>J204</f>
        <v>0</v>
      </c>
      <c r="D205" s="542"/>
      <c r="E205" s="542"/>
      <c r="F205" s="361" t="s">
        <v>11</v>
      </c>
      <c r="G205" s="21" t="s">
        <v>12</v>
      </c>
      <c r="H205" s="518">
        <v>13112.99</v>
      </c>
      <c r="I205" s="518"/>
      <c r="J205" s="518"/>
      <c r="K205" s="518"/>
      <c r="L205" s="534" t="s">
        <v>83</v>
      </c>
      <c r="M205" s="534"/>
      <c r="N205" s="25"/>
      <c r="O205" s="386" t="s">
        <v>14</v>
      </c>
      <c r="P205" s="386">
        <f>ROUND(C205*H205/100,0)</f>
        <v>0</v>
      </c>
      <c r="S205" s="366"/>
    </row>
    <row r="206" spans="1:19" s="17" customFormat="1" ht="41.25" hidden="1" customHeight="1">
      <c r="A206" s="86"/>
      <c r="B206" s="545" t="s">
        <v>179</v>
      </c>
      <c r="C206" s="545"/>
      <c r="D206" s="545"/>
      <c r="E206" s="545"/>
      <c r="F206" s="545"/>
      <c r="G206" s="545"/>
      <c r="H206" s="545"/>
      <c r="I206" s="545"/>
      <c r="J206" s="545"/>
      <c r="K206" s="545"/>
      <c r="L206" s="545"/>
      <c r="M206" s="545"/>
      <c r="N206" s="545"/>
      <c r="O206" s="16"/>
      <c r="P206" s="386"/>
    </row>
    <row r="207" spans="1:19" s="17" customFormat="1" ht="15.95" hidden="1" customHeight="1">
      <c r="A207" s="15"/>
      <c r="B207" s="17" t="s">
        <v>235</v>
      </c>
      <c r="C207" s="48"/>
      <c r="D207" s="361"/>
      <c r="E207" s="48"/>
      <c r="F207" s="361"/>
      <c r="G207" s="361"/>
      <c r="H207" s="27">
        <f>C182</f>
        <v>0</v>
      </c>
      <c r="I207" s="361" t="s">
        <v>8</v>
      </c>
      <c r="J207" s="362">
        <f>2/3</f>
        <v>0.66666666666666663</v>
      </c>
      <c r="K207" s="361"/>
      <c r="L207" s="362"/>
      <c r="N207" s="30">
        <f>H207*J207</f>
        <v>0</v>
      </c>
      <c r="P207" s="197"/>
      <c r="S207" s="48"/>
    </row>
    <row r="208" spans="1:19" s="17" customFormat="1" ht="15.95" hidden="1" customHeight="1">
      <c r="A208" s="15"/>
      <c r="C208" s="48"/>
      <c r="D208" s="55"/>
      <c r="E208" s="48"/>
      <c r="F208" s="361"/>
      <c r="G208" s="361"/>
      <c r="H208" s="27"/>
      <c r="I208" s="361"/>
      <c r="J208" s="362"/>
      <c r="K208" s="361"/>
      <c r="L208" s="24" t="s">
        <v>10</v>
      </c>
      <c r="M208" s="32"/>
      <c r="N208" s="18">
        <f>SUM(N207:N207)</f>
        <v>0</v>
      </c>
      <c r="O208" s="19"/>
      <c r="P208" s="197"/>
      <c r="S208" s="48"/>
    </row>
    <row r="209" spans="1:19" s="17" customFormat="1" ht="15.95" hidden="1" customHeight="1">
      <c r="A209" s="15"/>
      <c r="B209" s="386"/>
      <c r="C209" s="532">
        <f>N208</f>
        <v>0</v>
      </c>
      <c r="D209" s="533"/>
      <c r="E209" s="532"/>
      <c r="F209" s="20" t="s">
        <v>11</v>
      </c>
      <c r="G209" s="21" t="s">
        <v>12</v>
      </c>
      <c r="H209" s="367">
        <v>1512.5</v>
      </c>
      <c r="I209" s="367"/>
      <c r="J209" s="367"/>
      <c r="K209" s="367"/>
      <c r="L209" s="534" t="s">
        <v>45</v>
      </c>
      <c r="M209" s="534"/>
      <c r="N209" s="107"/>
      <c r="O209" s="22" t="s">
        <v>14</v>
      </c>
      <c r="P209" s="386">
        <f>ROUND(C209*H209/1000,0)</f>
        <v>0</v>
      </c>
      <c r="S209" s="375"/>
    </row>
    <row r="210" spans="1:19" s="23" customFormat="1" ht="15.95" hidden="1" customHeight="1">
      <c r="A210" s="36"/>
      <c r="B210" s="517" t="s">
        <v>172</v>
      </c>
      <c r="C210" s="517"/>
      <c r="D210" s="517"/>
      <c r="E210" s="517"/>
      <c r="F210" s="517"/>
      <c r="G210" s="517"/>
      <c r="H210" s="517"/>
      <c r="I210" s="517"/>
      <c r="J210" s="517"/>
      <c r="K210" s="517"/>
      <c r="L210" s="517"/>
      <c r="M210" s="517"/>
      <c r="N210" s="517"/>
      <c r="O210" s="372"/>
      <c r="P210" s="200"/>
    </row>
    <row r="211" spans="1:19" s="17" customFormat="1" ht="15.95" hidden="1" customHeight="1">
      <c r="A211" s="15"/>
      <c r="B211" s="17" t="s">
        <v>180</v>
      </c>
      <c r="C211" s="48"/>
      <c r="D211" s="361">
        <v>1</v>
      </c>
      <c r="E211" s="48" t="s">
        <v>8</v>
      </c>
      <c r="F211" s="361">
        <v>2</v>
      </c>
      <c r="G211" s="361" t="s">
        <v>8</v>
      </c>
      <c r="H211" s="27">
        <v>19.63</v>
      </c>
      <c r="I211" s="361" t="s">
        <v>8</v>
      </c>
      <c r="J211" s="362">
        <v>13.63</v>
      </c>
      <c r="K211" s="361" t="s">
        <v>8</v>
      </c>
      <c r="L211" s="362">
        <v>0.5</v>
      </c>
      <c r="M211" s="17" t="s">
        <v>9</v>
      </c>
      <c r="N211" s="30">
        <f t="shared" ref="N211:N212" si="14">ROUND(D211*F211*H211*J211*L211,0)</f>
        <v>268</v>
      </c>
      <c r="P211" s="197"/>
      <c r="S211" s="48"/>
    </row>
    <row r="212" spans="1:19" s="17" customFormat="1" ht="15.95" hidden="1" customHeight="1">
      <c r="A212" s="15"/>
      <c r="B212" s="17" t="s">
        <v>224</v>
      </c>
      <c r="C212" s="48"/>
      <c r="D212" s="361">
        <v>1</v>
      </c>
      <c r="E212" s="48" t="s">
        <v>8</v>
      </c>
      <c r="F212" s="361">
        <v>1</v>
      </c>
      <c r="G212" s="361" t="s">
        <v>8</v>
      </c>
      <c r="H212" s="27">
        <v>40.75</v>
      </c>
      <c r="I212" s="361" t="s">
        <v>8</v>
      </c>
      <c r="J212" s="362">
        <v>5.63</v>
      </c>
      <c r="K212" s="361" t="s">
        <v>8</v>
      </c>
      <c r="L212" s="362">
        <v>0.5</v>
      </c>
      <c r="M212" s="17" t="s">
        <v>9</v>
      </c>
      <c r="N212" s="30">
        <f t="shared" si="14"/>
        <v>115</v>
      </c>
      <c r="P212" s="197"/>
      <c r="S212" s="48"/>
    </row>
    <row r="213" spans="1:19" ht="15.95" hidden="1" customHeight="1">
      <c r="A213" s="1"/>
      <c r="C213" s="387"/>
      <c r="D213" s="69"/>
      <c r="H213" s="68"/>
      <c r="I213" s="364"/>
      <c r="J213" s="365"/>
      <c r="K213" s="364"/>
      <c r="L213" s="12" t="s">
        <v>10</v>
      </c>
      <c r="M213" s="40"/>
      <c r="N213" s="5"/>
      <c r="O213" s="6"/>
      <c r="P213" s="197"/>
      <c r="S213" s="387"/>
    </row>
    <row r="214" spans="1:19" s="17" customFormat="1" ht="15.95" hidden="1" customHeight="1">
      <c r="A214" s="15"/>
      <c r="B214" s="386"/>
      <c r="C214" s="554">
        <f>N213</f>
        <v>0</v>
      </c>
      <c r="D214" s="554"/>
      <c r="E214" s="125"/>
      <c r="F214" s="20" t="s">
        <v>11</v>
      </c>
      <c r="G214" s="21" t="s">
        <v>12</v>
      </c>
      <c r="H214" s="367">
        <v>1141.25</v>
      </c>
      <c r="I214" s="367"/>
      <c r="J214" s="367"/>
      <c r="K214" s="367"/>
      <c r="L214" s="534" t="s">
        <v>83</v>
      </c>
      <c r="M214" s="534"/>
      <c r="N214" s="107"/>
      <c r="O214" s="22" t="s">
        <v>14</v>
      </c>
      <c r="P214" s="386">
        <f>ROUND(C214*H214/100,0)</f>
        <v>0</v>
      </c>
      <c r="S214" s="124"/>
    </row>
    <row r="215" spans="1:19" s="17" customFormat="1" ht="15.95" hidden="1" customHeight="1">
      <c r="A215" s="85"/>
      <c r="B215" s="556" t="s">
        <v>123</v>
      </c>
      <c r="C215" s="556"/>
      <c r="D215" s="556"/>
      <c r="E215" s="556"/>
      <c r="F215" s="556"/>
      <c r="G215" s="556"/>
      <c r="H215" s="556"/>
      <c r="I215" s="556"/>
      <c r="J215" s="556"/>
      <c r="K215" s="556"/>
      <c r="L215" s="556"/>
      <c r="M215" s="556"/>
      <c r="N215" s="556"/>
      <c r="O215" s="388"/>
      <c r="P215" s="386"/>
    </row>
    <row r="216" spans="1:19" s="17" customFormat="1" ht="15.95" hidden="1" customHeight="1">
      <c r="A216" s="15"/>
      <c r="B216" s="17" t="s">
        <v>225</v>
      </c>
      <c r="C216" s="48"/>
      <c r="D216" s="361">
        <v>1</v>
      </c>
      <c r="E216" s="48" t="s">
        <v>8</v>
      </c>
      <c r="F216" s="361">
        <v>3</v>
      </c>
      <c r="G216" s="361" t="s">
        <v>8</v>
      </c>
      <c r="H216" s="27">
        <v>42.25</v>
      </c>
      <c r="I216" s="361" t="s">
        <v>8</v>
      </c>
      <c r="J216" s="362">
        <v>1.1299999999999999</v>
      </c>
      <c r="K216" s="361"/>
      <c r="L216" s="362"/>
      <c r="M216" s="17" t="s">
        <v>9</v>
      </c>
      <c r="N216" s="30">
        <f t="shared" ref="N216:N218" si="15">ROUND(D216*F216*H216*J216,0)</f>
        <v>143</v>
      </c>
      <c r="P216" s="197"/>
      <c r="S216" s="48"/>
    </row>
    <row r="217" spans="1:19" s="17" customFormat="1" ht="15.95" hidden="1" customHeight="1">
      <c r="A217" s="15"/>
      <c r="B217" s="17" t="s">
        <v>226</v>
      </c>
      <c r="C217" s="48"/>
      <c r="D217" s="361">
        <v>1</v>
      </c>
      <c r="E217" s="48" t="s">
        <v>8</v>
      </c>
      <c r="F217" s="361">
        <v>3</v>
      </c>
      <c r="G217" s="361" t="s">
        <v>8</v>
      </c>
      <c r="H217" s="27">
        <v>13.6</v>
      </c>
      <c r="I217" s="361" t="s">
        <v>8</v>
      </c>
      <c r="J217" s="362">
        <v>1.1299999999999999</v>
      </c>
      <c r="K217" s="361"/>
      <c r="L217" s="362"/>
      <c r="M217" s="17" t="s">
        <v>9</v>
      </c>
      <c r="N217" s="30">
        <f t="shared" si="15"/>
        <v>46</v>
      </c>
      <c r="P217" s="197"/>
      <c r="S217" s="48"/>
    </row>
    <row r="218" spans="1:19" s="17" customFormat="1" ht="15.95" hidden="1" customHeight="1">
      <c r="A218" s="15"/>
      <c r="B218" s="17" t="s">
        <v>227</v>
      </c>
      <c r="C218" s="48"/>
      <c r="D218" s="361">
        <v>1</v>
      </c>
      <c r="E218" s="48" t="s">
        <v>8</v>
      </c>
      <c r="F218" s="361">
        <v>2</v>
      </c>
      <c r="G218" s="361" t="s">
        <v>8</v>
      </c>
      <c r="H218" s="27">
        <v>5.63</v>
      </c>
      <c r="I218" s="361" t="s">
        <v>8</v>
      </c>
      <c r="J218" s="362">
        <v>1.1299999999999999</v>
      </c>
      <c r="K218" s="361"/>
      <c r="L218" s="362"/>
      <c r="M218" s="17" t="s">
        <v>9</v>
      </c>
      <c r="N218" s="30">
        <f t="shared" si="15"/>
        <v>13</v>
      </c>
      <c r="P218" s="197"/>
      <c r="S218" s="48"/>
    </row>
    <row r="219" spans="1:19" s="17" customFormat="1" ht="15.95" hidden="1" customHeight="1">
      <c r="A219" s="368"/>
      <c r="C219" s="107"/>
      <c r="D219" s="361"/>
      <c r="E219" s="49"/>
      <c r="F219" s="361"/>
      <c r="G219" s="368"/>
      <c r="H219" s="27"/>
      <c r="I219" s="367"/>
      <c r="J219" s="24"/>
      <c r="K219" s="367"/>
      <c r="L219" s="24" t="s">
        <v>10</v>
      </c>
      <c r="M219" s="368"/>
      <c r="N219" s="18"/>
      <c r="O219" s="19"/>
      <c r="P219" s="386"/>
      <c r="S219" s="107"/>
    </row>
    <row r="220" spans="1:19" s="17" customFormat="1" ht="15.95" hidden="1" customHeight="1">
      <c r="A220" s="15"/>
      <c r="B220" s="52"/>
      <c r="C220" s="375">
        <f>N219</f>
        <v>0</v>
      </c>
      <c r="D220" s="361" t="s">
        <v>32</v>
      </c>
      <c r="E220" s="375"/>
      <c r="F220" s="361"/>
      <c r="G220" s="52" t="s">
        <v>12</v>
      </c>
      <c r="H220" s="367">
        <v>778.09</v>
      </c>
      <c r="I220" s="367"/>
      <c r="J220" s="362"/>
      <c r="K220" s="367"/>
      <c r="L220" s="368" t="s">
        <v>57</v>
      </c>
      <c r="M220" s="368"/>
      <c r="N220" s="52"/>
      <c r="O220" s="386" t="s">
        <v>14</v>
      </c>
      <c r="P220" s="386">
        <f>(C220*H220/100)</f>
        <v>0</v>
      </c>
      <c r="S220" s="375"/>
    </row>
    <row r="221" spans="1:19" s="17" customFormat="1" ht="36" hidden="1" customHeight="1">
      <c r="A221" s="85"/>
      <c r="B221" s="556" t="s">
        <v>124</v>
      </c>
      <c r="C221" s="556"/>
      <c r="D221" s="556"/>
      <c r="E221" s="556"/>
      <c r="F221" s="556"/>
      <c r="G221" s="556"/>
      <c r="H221" s="556"/>
      <c r="I221" s="556"/>
      <c r="J221" s="556"/>
      <c r="K221" s="556"/>
      <c r="L221" s="556"/>
      <c r="M221" s="556"/>
      <c r="N221" s="556"/>
      <c r="O221" s="388"/>
      <c r="P221" s="386"/>
    </row>
    <row r="222" spans="1:19" s="17" customFormat="1" ht="15.95" hidden="1" customHeight="1" thickBot="1">
      <c r="A222" s="15"/>
      <c r="B222" s="17" t="s">
        <v>254</v>
      </c>
      <c r="C222" s="384"/>
      <c r="D222" s="361"/>
      <c r="E222" s="48"/>
      <c r="F222" s="361"/>
      <c r="G222" s="361"/>
      <c r="H222" s="27"/>
      <c r="I222" s="361"/>
      <c r="J222" s="362"/>
      <c r="K222" s="361"/>
      <c r="L222" s="362"/>
      <c r="M222" s="17" t="s">
        <v>9</v>
      </c>
      <c r="N222" s="30">
        <f>C220</f>
        <v>0</v>
      </c>
      <c r="O222" s="16"/>
      <c r="P222" s="386"/>
      <c r="S222" s="384"/>
    </row>
    <row r="223" spans="1:19" s="17" customFormat="1" ht="15.95" hidden="1" customHeight="1" thickBot="1">
      <c r="A223" s="368"/>
      <c r="C223" s="107"/>
      <c r="D223" s="361"/>
      <c r="E223" s="49"/>
      <c r="F223" s="361"/>
      <c r="G223" s="368"/>
      <c r="H223" s="27"/>
      <c r="I223" s="367"/>
      <c r="J223" s="24"/>
      <c r="K223" s="367"/>
      <c r="L223" s="24" t="s">
        <v>10</v>
      </c>
      <c r="M223" s="368"/>
      <c r="N223" s="26">
        <f>SUM(N222)</f>
        <v>0</v>
      </c>
      <c r="O223" s="19"/>
      <c r="P223" s="386"/>
      <c r="S223" s="107"/>
    </row>
    <row r="224" spans="1:19" s="17" customFormat="1" ht="15.95" hidden="1" customHeight="1">
      <c r="A224" s="15"/>
      <c r="B224" s="52"/>
      <c r="C224" s="375">
        <f>N223</f>
        <v>0</v>
      </c>
      <c r="D224" s="361" t="s">
        <v>32</v>
      </c>
      <c r="E224" s="375"/>
      <c r="F224" s="361"/>
      <c r="G224" s="52" t="s">
        <v>12</v>
      </c>
      <c r="H224" s="367">
        <v>10.7</v>
      </c>
      <c r="I224" s="367"/>
      <c r="J224" s="362"/>
      <c r="K224" s="367"/>
      <c r="L224" s="368" t="s">
        <v>55</v>
      </c>
      <c r="M224" s="368"/>
      <c r="N224" s="52"/>
      <c r="O224" s="386" t="s">
        <v>14</v>
      </c>
      <c r="P224" s="386">
        <f>(C224*H224)</f>
        <v>0</v>
      </c>
      <c r="S224" s="375"/>
    </row>
    <row r="225" spans="1:24" s="17" customFormat="1" ht="37.5" hidden="1" customHeight="1">
      <c r="A225" s="85"/>
      <c r="B225" s="509" t="s">
        <v>127</v>
      </c>
      <c r="C225" s="509"/>
      <c r="D225" s="509"/>
      <c r="E225" s="509"/>
      <c r="F225" s="509"/>
      <c r="G225" s="509"/>
      <c r="H225" s="509"/>
      <c r="I225" s="509"/>
      <c r="J225" s="509"/>
      <c r="K225" s="509"/>
      <c r="L225" s="509"/>
      <c r="M225" s="509"/>
      <c r="N225" s="509"/>
      <c r="O225" s="509"/>
      <c r="P225" s="386"/>
      <c r="Q225" s="52"/>
      <c r="R225" s="52"/>
      <c r="S225" s="52"/>
      <c r="T225" s="52"/>
      <c r="U225" s="52"/>
      <c r="V225" s="52"/>
      <c r="W225" s="52"/>
      <c r="X225" s="52"/>
    </row>
    <row r="226" spans="1:24" s="17" customFormat="1" ht="15.95" hidden="1" customHeight="1">
      <c r="A226" s="15"/>
      <c r="C226" s="384"/>
      <c r="D226" s="361"/>
      <c r="E226" s="48"/>
      <c r="F226" s="361"/>
      <c r="G226" s="361"/>
      <c r="H226" s="27"/>
      <c r="I226" s="361"/>
      <c r="J226" s="362"/>
      <c r="K226" s="361"/>
      <c r="L226" s="362"/>
      <c r="N226" s="30"/>
      <c r="O226" s="19"/>
      <c r="P226" s="197"/>
      <c r="S226" s="384"/>
    </row>
    <row r="227" spans="1:24" s="17" customFormat="1" ht="15.95" hidden="1" customHeight="1" thickBot="1">
      <c r="A227" s="15"/>
      <c r="B227" s="17" t="s">
        <v>200</v>
      </c>
      <c r="C227" s="384"/>
      <c r="D227" s="361">
        <v>1</v>
      </c>
      <c r="E227" s="48" t="s">
        <v>8</v>
      </c>
      <c r="F227" s="361">
        <v>4</v>
      </c>
      <c r="G227" s="361" t="s">
        <v>8</v>
      </c>
      <c r="H227" s="27">
        <v>18</v>
      </c>
      <c r="I227" s="361"/>
      <c r="J227" s="362"/>
      <c r="K227" s="361"/>
      <c r="L227" s="362"/>
      <c r="M227" s="17" t="s">
        <v>9</v>
      </c>
      <c r="N227" s="30">
        <f>ROUND(D227*F227*H227,0)</f>
        <v>72</v>
      </c>
      <c r="O227" s="19"/>
      <c r="P227" s="197"/>
      <c r="S227" s="384"/>
    </row>
    <row r="228" spans="1:24" s="17" customFormat="1" ht="15.95" hidden="1" customHeight="1" thickBot="1">
      <c r="A228" s="15"/>
      <c r="C228" s="60"/>
      <c r="D228" s="368"/>
      <c r="E228" s="48"/>
      <c r="F228" s="361"/>
      <c r="G228" s="361"/>
      <c r="H228" s="37"/>
      <c r="I228" s="50"/>
      <c r="J228" s="24"/>
      <c r="K228" s="50"/>
      <c r="L228" s="368" t="s">
        <v>10</v>
      </c>
      <c r="M228" s="50"/>
      <c r="N228" s="26"/>
      <c r="O228" s="386"/>
      <c r="P228" s="386"/>
      <c r="S228" s="60"/>
    </row>
    <row r="229" spans="1:24" s="17" customFormat="1" ht="15.95" hidden="1" customHeight="1">
      <c r="A229" s="15"/>
      <c r="B229" s="52"/>
      <c r="C229" s="53">
        <f>N228</f>
        <v>0</v>
      </c>
      <c r="D229" s="539" t="s">
        <v>90</v>
      </c>
      <c r="E229" s="534"/>
      <c r="F229" s="50"/>
      <c r="G229" s="21" t="s">
        <v>12</v>
      </c>
      <c r="H229" s="518">
        <v>228.9</v>
      </c>
      <c r="I229" s="518"/>
      <c r="J229" s="518"/>
      <c r="K229" s="367"/>
      <c r="L229" s="539" t="s">
        <v>91</v>
      </c>
      <c r="M229" s="534"/>
      <c r="O229" s="386" t="s">
        <v>14</v>
      </c>
      <c r="P229" s="386">
        <f>ROUND(C229*H229,0)</f>
        <v>0</v>
      </c>
      <c r="S229" s="53"/>
    </row>
    <row r="230" spans="1:24" s="17" customFormat="1" ht="15.95" hidden="1" customHeight="1">
      <c r="A230" s="15"/>
      <c r="C230" s="384"/>
      <c r="D230" s="361"/>
      <c r="E230" s="48"/>
      <c r="F230" s="361"/>
      <c r="G230" s="361"/>
      <c r="H230" s="27"/>
      <c r="I230" s="361"/>
      <c r="J230" s="362"/>
      <c r="K230" s="361"/>
      <c r="L230" s="362"/>
      <c r="N230" s="30"/>
      <c r="O230" s="19"/>
      <c r="P230" s="197"/>
      <c r="S230" s="384"/>
    </row>
    <row r="231" spans="1:24" s="17" customFormat="1" ht="15.95" hidden="1" customHeight="1">
      <c r="A231" s="15"/>
      <c r="B231" s="17" t="s">
        <v>25</v>
      </c>
      <c r="C231" s="384"/>
      <c r="D231" s="361">
        <v>12</v>
      </c>
      <c r="E231" s="48" t="s">
        <v>8</v>
      </c>
      <c r="F231" s="361">
        <v>6</v>
      </c>
      <c r="G231" s="361" t="s">
        <v>8</v>
      </c>
      <c r="H231" s="27">
        <v>3.67</v>
      </c>
      <c r="I231" s="361"/>
      <c r="J231" s="362"/>
      <c r="K231" s="361"/>
      <c r="L231" s="362"/>
      <c r="M231" s="17" t="s">
        <v>9</v>
      </c>
      <c r="N231" s="30">
        <f>ROUND(D231*F231*H231,0)</f>
        <v>264</v>
      </c>
      <c r="O231" s="19"/>
      <c r="P231" s="197"/>
      <c r="S231" s="384"/>
    </row>
    <row r="232" spans="1:24" s="17" customFormat="1" ht="15.95" hidden="1" customHeight="1" thickBot="1">
      <c r="A232" s="15"/>
      <c r="B232" s="17" t="s">
        <v>25</v>
      </c>
      <c r="C232" s="384"/>
      <c r="D232" s="361">
        <v>12</v>
      </c>
      <c r="E232" s="48" t="s">
        <v>8</v>
      </c>
      <c r="F232" s="361">
        <v>2</v>
      </c>
      <c r="G232" s="361" t="s">
        <v>8</v>
      </c>
      <c r="H232" s="27">
        <v>4</v>
      </c>
      <c r="I232" s="361"/>
      <c r="J232" s="362"/>
      <c r="K232" s="361"/>
      <c r="L232" s="362"/>
      <c r="M232" s="17" t="s">
        <v>9</v>
      </c>
      <c r="N232" s="30">
        <f>ROUND(D232*F232*H232,0)</f>
        <v>96</v>
      </c>
      <c r="O232" s="19"/>
      <c r="P232" s="197"/>
      <c r="S232" s="384"/>
    </row>
    <row r="233" spans="1:24" s="17" customFormat="1" ht="15.95" hidden="1" customHeight="1" thickBot="1">
      <c r="A233" s="15"/>
      <c r="C233" s="60"/>
      <c r="D233" s="368"/>
      <c r="E233" s="48"/>
      <c r="F233" s="361"/>
      <c r="G233" s="361"/>
      <c r="H233" s="37"/>
      <c r="I233" s="50"/>
      <c r="J233" s="24"/>
      <c r="K233" s="50"/>
      <c r="L233" s="368" t="s">
        <v>10</v>
      </c>
      <c r="M233" s="50"/>
      <c r="N233" s="26"/>
      <c r="O233" s="386"/>
      <c r="P233" s="386"/>
      <c r="S233" s="60"/>
    </row>
    <row r="234" spans="1:24" s="17" customFormat="1" ht="21.75" hidden="1" customHeight="1">
      <c r="A234" s="15"/>
      <c r="B234" s="52"/>
      <c r="C234" s="53">
        <f>N233</f>
        <v>0</v>
      </c>
      <c r="D234" s="539" t="s">
        <v>90</v>
      </c>
      <c r="E234" s="534"/>
      <c r="F234" s="50"/>
      <c r="G234" s="21" t="s">
        <v>12</v>
      </c>
      <c r="H234" s="518">
        <v>240.5</v>
      </c>
      <c r="I234" s="518"/>
      <c r="J234" s="518"/>
      <c r="K234" s="367"/>
      <c r="L234" s="539" t="s">
        <v>91</v>
      </c>
      <c r="M234" s="534"/>
      <c r="O234" s="386" t="s">
        <v>14</v>
      </c>
      <c r="P234" s="386">
        <f>ROUND(C234*H234,0)</f>
        <v>0</v>
      </c>
      <c r="S234" s="53"/>
    </row>
    <row r="235" spans="1:24" s="17" customFormat="1" ht="15.95" hidden="1" customHeight="1">
      <c r="A235" s="15"/>
      <c r="B235" s="32" t="s">
        <v>259</v>
      </c>
      <c r="C235" s="360"/>
      <c r="D235" s="368"/>
      <c r="E235" s="386"/>
      <c r="F235" s="361"/>
      <c r="G235" s="21"/>
      <c r="H235" s="367"/>
      <c r="I235" s="367"/>
      <c r="J235" s="362"/>
      <c r="K235" s="367"/>
      <c r="L235" s="368"/>
      <c r="M235" s="32"/>
      <c r="N235" s="388"/>
      <c r="O235" s="386"/>
      <c r="P235" s="386"/>
      <c r="Q235" s="52"/>
      <c r="S235" s="29"/>
    </row>
    <row r="236" spans="1:24" s="17" customFormat="1" ht="15.95" hidden="1" customHeight="1" thickBot="1">
      <c r="A236" s="15"/>
      <c r="B236" s="354" t="s">
        <v>260</v>
      </c>
      <c r="C236" s="360"/>
      <c r="D236" s="368"/>
      <c r="E236" s="386"/>
      <c r="F236" s="361"/>
      <c r="G236" s="21"/>
      <c r="H236" s="367"/>
      <c r="I236" s="367"/>
      <c r="J236" s="362"/>
      <c r="K236" s="367"/>
      <c r="L236" s="368"/>
      <c r="M236" s="32"/>
      <c r="N236" s="386" t="e">
        <f>#REF!</f>
        <v>#REF!</v>
      </c>
      <c r="O236" s="386"/>
      <c r="P236" s="386"/>
      <c r="Q236" s="52"/>
      <c r="S236" s="29"/>
    </row>
    <row r="237" spans="1:24" s="17" customFormat="1" ht="15.95" hidden="1" customHeight="1" thickBot="1">
      <c r="A237" s="15"/>
      <c r="C237" s="29"/>
      <c r="D237" s="361"/>
      <c r="E237" s="361"/>
      <c r="F237" s="361"/>
      <c r="G237" s="368"/>
      <c r="H237" s="31"/>
      <c r="I237" s="24"/>
      <c r="J237" s="362"/>
      <c r="K237" s="362"/>
      <c r="L237" s="375" t="s">
        <v>10</v>
      </c>
      <c r="M237" s="17" t="s">
        <v>9</v>
      </c>
      <c r="N237" s="26"/>
      <c r="O237" s="386"/>
      <c r="P237" s="60"/>
      <c r="Q237" s="52"/>
      <c r="S237" s="29"/>
    </row>
    <row r="238" spans="1:24" s="17" customFormat="1" ht="15.95" hidden="1" customHeight="1">
      <c r="A238" s="15"/>
      <c r="C238" s="53">
        <f>N237</f>
        <v>0</v>
      </c>
      <c r="D238" s="373" t="s">
        <v>32</v>
      </c>
      <c r="E238" s="386"/>
      <c r="F238" s="361"/>
      <c r="G238" s="21" t="s">
        <v>12</v>
      </c>
      <c r="H238" s="367">
        <v>286.858</v>
      </c>
      <c r="I238" s="367"/>
      <c r="J238" s="367"/>
      <c r="K238" s="367"/>
      <c r="L238" s="368" t="s">
        <v>62</v>
      </c>
      <c r="M238" s="368"/>
      <c r="N238" s="107"/>
      <c r="O238" s="386" t="s">
        <v>14</v>
      </c>
      <c r="P238" s="386">
        <f>ROUND(C238*H238/100,0)</f>
        <v>0</v>
      </c>
      <c r="Q238" s="52"/>
      <c r="R238" s="52"/>
      <c r="S238" s="53"/>
      <c r="T238" s="52"/>
      <c r="U238" s="52"/>
      <c r="V238" s="52"/>
      <c r="W238" s="52"/>
      <c r="X238" s="52"/>
    </row>
    <row r="239" spans="1:24" s="17" customFormat="1" ht="15.95" hidden="1" customHeight="1">
      <c r="A239" s="15"/>
      <c r="B239" s="32" t="s">
        <v>259</v>
      </c>
      <c r="C239" s="360"/>
      <c r="D239" s="368"/>
      <c r="E239" s="386"/>
      <c r="F239" s="361"/>
      <c r="G239" s="21"/>
      <c r="H239" s="367"/>
      <c r="I239" s="367"/>
      <c r="J239" s="362"/>
      <c r="K239" s="367"/>
      <c r="L239" s="368"/>
      <c r="M239" s="32"/>
      <c r="N239" s="388"/>
      <c r="O239" s="386"/>
      <c r="P239" s="386"/>
      <c r="Q239" s="52"/>
      <c r="S239" s="29"/>
    </row>
    <row r="240" spans="1:24" s="17" customFormat="1" ht="15.95" hidden="1" customHeight="1" thickBot="1">
      <c r="A240" s="15"/>
      <c r="B240" s="354" t="s">
        <v>261</v>
      </c>
      <c r="C240" s="360"/>
      <c r="D240" s="368"/>
      <c r="E240" s="386"/>
      <c r="F240" s="361"/>
      <c r="G240" s="21"/>
      <c r="H240" s="367"/>
      <c r="I240" s="367"/>
      <c r="J240" s="362"/>
      <c r="K240" s="367"/>
      <c r="L240" s="368"/>
      <c r="M240" s="32"/>
      <c r="N240" s="386">
        <f>C238</f>
        <v>0</v>
      </c>
      <c r="O240" s="386"/>
      <c r="P240" s="386"/>
      <c r="Q240" s="52"/>
      <c r="S240" s="29"/>
    </row>
    <row r="241" spans="1:24" s="17" customFormat="1" ht="15.95" hidden="1" customHeight="1" thickBot="1">
      <c r="A241" s="15"/>
      <c r="C241" s="29"/>
      <c r="D241" s="361"/>
      <c r="E241" s="361"/>
      <c r="F241" s="361"/>
      <c r="G241" s="368"/>
      <c r="H241" s="31"/>
      <c r="I241" s="24"/>
      <c r="J241" s="362"/>
      <c r="K241" s="362"/>
      <c r="L241" s="375" t="s">
        <v>10</v>
      </c>
      <c r="M241" s="17" t="s">
        <v>9</v>
      </c>
      <c r="N241" s="26">
        <f>N240</f>
        <v>0</v>
      </c>
      <c r="O241" s="386"/>
      <c r="P241" s="60"/>
      <c r="Q241" s="52"/>
      <c r="S241" s="29"/>
    </row>
    <row r="242" spans="1:24" s="17" customFormat="1" ht="15.95" hidden="1" customHeight="1">
      <c r="A242" s="15"/>
      <c r="C242" s="119">
        <f>N241</f>
        <v>0</v>
      </c>
      <c r="D242" s="373" t="s">
        <v>32</v>
      </c>
      <c r="E242" s="386"/>
      <c r="F242" s="361"/>
      <c r="G242" s="21" t="s">
        <v>12</v>
      </c>
      <c r="H242" s="367">
        <v>285.67759999999998</v>
      </c>
      <c r="I242" s="367"/>
      <c r="J242" s="367"/>
      <c r="K242" s="367"/>
      <c r="L242" s="368" t="s">
        <v>62</v>
      </c>
      <c r="M242" s="368"/>
      <c r="N242" s="107"/>
      <c r="O242" s="386" t="s">
        <v>14</v>
      </c>
      <c r="P242" s="386">
        <f>ROUND(C242*H242/100,0)</f>
        <v>0</v>
      </c>
      <c r="Q242" s="52"/>
      <c r="R242" s="52"/>
      <c r="S242" s="119"/>
      <c r="T242" s="52"/>
      <c r="U242" s="52"/>
      <c r="V242" s="52"/>
      <c r="W242" s="52"/>
      <c r="X242" s="52"/>
    </row>
    <row r="243" spans="1:24" s="17" customFormat="1" ht="15.95" hidden="1" customHeight="1">
      <c r="A243" s="15"/>
      <c r="B243" s="517" t="s">
        <v>101</v>
      </c>
      <c r="C243" s="517"/>
      <c r="D243" s="517"/>
      <c r="E243" s="517"/>
      <c r="F243" s="517"/>
      <c r="G243" s="517"/>
      <c r="H243" s="517"/>
      <c r="I243" s="517"/>
      <c r="J243" s="517"/>
      <c r="K243" s="517"/>
      <c r="L243" s="517"/>
      <c r="M243" s="517"/>
      <c r="N243" s="517"/>
      <c r="O243" s="388"/>
      <c r="P243" s="386"/>
    </row>
    <row r="244" spans="1:24" s="17" customFormat="1" ht="15.95" hidden="1" customHeight="1" thickBot="1">
      <c r="A244" s="15"/>
      <c r="B244" s="17" t="s">
        <v>102</v>
      </c>
      <c r="C244" s="384"/>
      <c r="D244" s="361">
        <v>1</v>
      </c>
      <c r="E244" s="48" t="s">
        <v>8</v>
      </c>
      <c r="F244" s="361">
        <v>4</v>
      </c>
      <c r="G244" s="361" t="s">
        <v>8</v>
      </c>
      <c r="H244" s="27">
        <v>8</v>
      </c>
      <c r="I244" s="361" t="s">
        <v>8</v>
      </c>
      <c r="J244" s="362">
        <v>4</v>
      </c>
      <c r="K244" s="361"/>
      <c r="L244" s="362"/>
      <c r="M244" s="17" t="s">
        <v>9</v>
      </c>
      <c r="N244" s="30">
        <f>ROUND(D244*F244*H244*J244,0)</f>
        <v>128</v>
      </c>
      <c r="O244" s="16"/>
      <c r="P244" s="386"/>
      <c r="S244" s="384"/>
    </row>
    <row r="245" spans="1:24" s="17" customFormat="1" ht="15.95" hidden="1" customHeight="1" thickBot="1">
      <c r="A245" s="368"/>
      <c r="C245" s="107"/>
      <c r="D245" s="361"/>
      <c r="E245" s="49"/>
      <c r="F245" s="361"/>
      <c r="G245" s="368"/>
      <c r="H245" s="27"/>
      <c r="I245" s="367"/>
      <c r="J245" s="24"/>
      <c r="K245" s="367"/>
      <c r="L245" s="24" t="s">
        <v>10</v>
      </c>
      <c r="M245" s="368"/>
      <c r="N245" s="26"/>
      <c r="O245" s="19"/>
      <c r="P245" s="386"/>
      <c r="S245" s="107"/>
    </row>
    <row r="246" spans="1:24" s="17" customFormat="1" ht="15.95" hidden="1" customHeight="1">
      <c r="A246" s="15"/>
      <c r="B246" s="52"/>
      <c r="C246" s="375">
        <f>N245</f>
        <v>0</v>
      </c>
      <c r="D246" s="361" t="s">
        <v>32</v>
      </c>
      <c r="E246" s="375"/>
      <c r="F246" s="361"/>
      <c r="G246" s="52" t="s">
        <v>12</v>
      </c>
      <c r="H246" s="367">
        <v>58.11</v>
      </c>
      <c r="I246" s="367"/>
      <c r="J246" s="362"/>
      <c r="K246" s="367"/>
      <c r="L246" s="368" t="s">
        <v>55</v>
      </c>
      <c r="M246" s="368"/>
      <c r="N246" s="52"/>
      <c r="O246" s="386" t="s">
        <v>14</v>
      </c>
      <c r="P246" s="386">
        <f>(C246*H246)</f>
        <v>0</v>
      </c>
      <c r="S246" s="375"/>
    </row>
    <row r="247" spans="1:24" s="17" customFormat="1" ht="35.25" hidden="1" customHeight="1">
      <c r="A247" s="86"/>
      <c r="B247" s="556" t="s">
        <v>106</v>
      </c>
      <c r="C247" s="556"/>
      <c r="D247" s="558"/>
      <c r="E247" s="556"/>
      <c r="F247" s="558"/>
      <c r="G247" s="556"/>
      <c r="H247" s="558"/>
      <c r="I247" s="556"/>
      <c r="J247" s="558"/>
      <c r="K247" s="556"/>
      <c r="L247" s="556"/>
      <c r="M247" s="556"/>
      <c r="N247" s="556"/>
      <c r="O247" s="556"/>
      <c r="P247" s="386"/>
    </row>
    <row r="248" spans="1:24" s="17" customFormat="1" ht="15.95" hidden="1" customHeight="1">
      <c r="A248" s="15"/>
      <c r="B248" s="17" t="s">
        <v>102</v>
      </c>
      <c r="C248" s="384"/>
      <c r="D248" s="361">
        <v>1</v>
      </c>
      <c r="E248" s="48" t="s">
        <v>8</v>
      </c>
      <c r="F248" s="361">
        <v>2</v>
      </c>
      <c r="G248" s="361" t="s">
        <v>8</v>
      </c>
      <c r="H248" s="27">
        <v>20</v>
      </c>
      <c r="I248" s="361" t="s">
        <v>8</v>
      </c>
      <c r="J248" s="362">
        <v>14</v>
      </c>
      <c r="K248" s="361"/>
      <c r="L248" s="362"/>
      <c r="M248" s="17" t="s">
        <v>9</v>
      </c>
      <c r="N248" s="30">
        <f>ROUND(D248*F248*H248*J248,0)</f>
        <v>560</v>
      </c>
      <c r="O248" s="16"/>
      <c r="P248" s="386"/>
      <c r="S248" s="384"/>
    </row>
    <row r="249" spans="1:24" s="17" customFormat="1" ht="15.95" hidden="1" customHeight="1">
      <c r="A249" s="15"/>
      <c r="B249" s="17" t="s">
        <v>217</v>
      </c>
      <c r="C249" s="384"/>
      <c r="D249" s="364">
        <v>2</v>
      </c>
      <c r="E249" s="387" t="s">
        <v>8</v>
      </c>
      <c r="F249" s="364">
        <v>2</v>
      </c>
      <c r="G249" s="364" t="s">
        <v>16</v>
      </c>
      <c r="H249" s="68">
        <v>20</v>
      </c>
      <c r="I249" s="364" t="s">
        <v>17</v>
      </c>
      <c r="J249" s="365">
        <v>14</v>
      </c>
      <c r="K249" s="364" t="s">
        <v>18</v>
      </c>
      <c r="L249" s="365">
        <v>0.67</v>
      </c>
      <c r="M249" s="3" t="s">
        <v>9</v>
      </c>
      <c r="N249" s="76">
        <f>ROUND(D249*F249*(H249+J249)*L249,0)</f>
        <v>91</v>
      </c>
      <c r="O249" s="388"/>
      <c r="P249" s="386"/>
      <c r="S249" s="384"/>
    </row>
    <row r="250" spans="1:24" s="17" customFormat="1" ht="15.95" hidden="1" customHeight="1" thickBot="1">
      <c r="A250" s="15"/>
      <c r="B250" s="17" t="s">
        <v>241</v>
      </c>
      <c r="C250" s="384"/>
      <c r="D250" s="361">
        <v>1</v>
      </c>
      <c r="E250" s="48" t="s">
        <v>8</v>
      </c>
      <c r="F250" s="361">
        <v>2</v>
      </c>
      <c r="G250" s="361" t="s">
        <v>8</v>
      </c>
      <c r="H250" s="27">
        <v>4</v>
      </c>
      <c r="I250" s="361" t="s">
        <v>8</v>
      </c>
      <c r="J250" s="362">
        <v>0.75</v>
      </c>
      <c r="K250" s="361"/>
      <c r="L250" s="362"/>
      <c r="M250" s="17" t="s">
        <v>9</v>
      </c>
      <c r="N250" s="30">
        <f>ROUND(D250*F250*H250*J250,0)</f>
        <v>6</v>
      </c>
      <c r="O250" s="16"/>
      <c r="P250" s="386"/>
      <c r="S250" s="384"/>
    </row>
    <row r="251" spans="1:24" s="17" customFormat="1" ht="15.95" hidden="1" customHeight="1" thickBot="1">
      <c r="A251" s="368"/>
      <c r="C251" s="107"/>
      <c r="D251" s="361"/>
      <c r="E251" s="49"/>
      <c r="F251" s="361"/>
      <c r="G251" s="368"/>
      <c r="H251" s="27"/>
      <c r="I251" s="367"/>
      <c r="J251" s="24"/>
      <c r="K251" s="367"/>
      <c r="L251" s="24" t="s">
        <v>10</v>
      </c>
      <c r="M251" s="368"/>
      <c r="N251" s="26"/>
      <c r="O251" s="19"/>
      <c r="P251" s="386"/>
      <c r="S251" s="107"/>
    </row>
    <row r="252" spans="1:24" s="17" customFormat="1" ht="15.95" hidden="1" customHeight="1">
      <c r="A252" s="15"/>
      <c r="B252" s="52"/>
      <c r="C252" s="158">
        <f>N251</f>
        <v>0</v>
      </c>
      <c r="D252" s="361" t="s">
        <v>32</v>
      </c>
      <c r="E252" s="375"/>
      <c r="F252" s="361"/>
      <c r="G252" s="52" t="s">
        <v>12</v>
      </c>
      <c r="H252" s="367">
        <v>10964.99</v>
      </c>
      <c r="I252" s="367"/>
      <c r="J252" s="362"/>
      <c r="K252" s="367"/>
      <c r="L252" s="368" t="s">
        <v>57</v>
      </c>
      <c r="M252" s="368"/>
      <c r="N252" s="52"/>
      <c r="O252" s="386" t="s">
        <v>14</v>
      </c>
      <c r="P252" s="386">
        <f>(C252*H252/100)</f>
        <v>0</v>
      </c>
      <c r="S252" s="366"/>
    </row>
    <row r="253" spans="1:24" s="17" customFormat="1" ht="80.25" hidden="1" customHeight="1">
      <c r="A253" s="86"/>
      <c r="B253" s="556" t="s">
        <v>203</v>
      </c>
      <c r="C253" s="556"/>
      <c r="D253" s="556"/>
      <c r="E253" s="556"/>
      <c r="F253" s="556"/>
      <c r="G253" s="556"/>
      <c r="H253" s="556"/>
      <c r="I253" s="556"/>
      <c r="J253" s="556"/>
      <c r="K253" s="556"/>
      <c r="L253" s="556"/>
      <c r="M253" s="556"/>
      <c r="N253" s="556"/>
      <c r="O253" s="388"/>
      <c r="P253" s="386"/>
    </row>
    <row r="254" spans="1:24" s="17" customFormat="1" ht="15.95" hidden="1" customHeight="1">
      <c r="A254" s="15"/>
      <c r="B254" s="17" t="s">
        <v>21</v>
      </c>
      <c r="C254" s="384"/>
      <c r="D254" s="361">
        <v>1</v>
      </c>
      <c r="E254" s="48" t="s">
        <v>8</v>
      </c>
      <c r="F254" s="361">
        <v>1</v>
      </c>
      <c r="G254" s="361" t="s">
        <v>8</v>
      </c>
      <c r="H254" s="27">
        <v>40.75</v>
      </c>
      <c r="I254" s="361" t="s">
        <v>8</v>
      </c>
      <c r="J254" s="362">
        <v>7</v>
      </c>
      <c r="K254" s="361"/>
      <c r="L254" s="362"/>
      <c r="M254" s="17" t="s">
        <v>9</v>
      </c>
      <c r="N254" s="30">
        <f>ROUND(D254*F254*H254*J254,0)</f>
        <v>285</v>
      </c>
      <c r="O254" s="16"/>
      <c r="P254" s="386"/>
      <c r="S254" s="384"/>
    </row>
    <row r="255" spans="1:24" s="17" customFormat="1" ht="15.95" hidden="1" customHeight="1">
      <c r="A255" s="15"/>
      <c r="B255" s="17" t="s">
        <v>241</v>
      </c>
      <c r="C255" s="384"/>
      <c r="D255" s="361">
        <v>1</v>
      </c>
      <c r="E255" s="48" t="s">
        <v>8</v>
      </c>
      <c r="F255" s="361">
        <v>2</v>
      </c>
      <c r="G255" s="361" t="s">
        <v>8</v>
      </c>
      <c r="H255" s="27">
        <v>4</v>
      </c>
      <c r="I255" s="361" t="s">
        <v>8</v>
      </c>
      <c r="J255" s="362">
        <v>0.75</v>
      </c>
      <c r="K255" s="361"/>
      <c r="L255" s="362"/>
      <c r="M255" s="17" t="s">
        <v>9</v>
      </c>
      <c r="N255" s="30">
        <f>ROUND(D255*F255*H255*J255,0)</f>
        <v>6</v>
      </c>
      <c r="O255" s="16"/>
      <c r="P255" s="386"/>
      <c r="S255" s="384"/>
    </row>
    <row r="256" spans="1:24" s="17" customFormat="1" ht="15.95" hidden="1" customHeight="1" thickBot="1">
      <c r="A256" s="15"/>
      <c r="B256" s="17" t="s">
        <v>233</v>
      </c>
      <c r="C256" s="384"/>
      <c r="D256" s="361">
        <v>1</v>
      </c>
      <c r="E256" s="48" t="s">
        <v>8</v>
      </c>
      <c r="F256" s="361">
        <v>2</v>
      </c>
      <c r="G256" s="361" t="s">
        <v>8</v>
      </c>
      <c r="H256" s="27">
        <v>7.25</v>
      </c>
      <c r="I256" s="361" t="s">
        <v>8</v>
      </c>
      <c r="J256" s="362">
        <v>0.75</v>
      </c>
      <c r="K256" s="361"/>
      <c r="L256" s="362"/>
      <c r="M256" s="17" t="s">
        <v>9</v>
      </c>
      <c r="N256" s="30">
        <f>ROUND(D256*F256*H256*J256,0)</f>
        <v>11</v>
      </c>
      <c r="O256" s="16"/>
      <c r="P256" s="386"/>
      <c r="S256" s="384"/>
    </row>
    <row r="257" spans="1:19" s="17" customFormat="1" ht="15.95" hidden="1" customHeight="1" thickBot="1">
      <c r="A257" s="368"/>
      <c r="C257" s="107"/>
      <c r="D257" s="361"/>
      <c r="E257" s="49"/>
      <c r="F257" s="361"/>
      <c r="G257" s="368"/>
      <c r="H257" s="27"/>
      <c r="I257" s="367"/>
      <c r="J257" s="24"/>
      <c r="K257" s="367"/>
      <c r="L257" s="24" t="s">
        <v>10</v>
      </c>
      <c r="M257" s="368"/>
      <c r="N257" s="26"/>
      <c r="O257" s="19"/>
      <c r="P257" s="386"/>
      <c r="S257" s="107"/>
    </row>
    <row r="258" spans="1:19" s="17" customFormat="1" ht="15.95" hidden="1" customHeight="1">
      <c r="A258" s="15"/>
      <c r="B258" s="52"/>
      <c r="C258" s="366">
        <f>N257</f>
        <v>0</v>
      </c>
      <c r="D258" s="361" t="s">
        <v>32</v>
      </c>
      <c r="E258" s="375"/>
      <c r="F258" s="361"/>
      <c r="G258" s="52" t="s">
        <v>12</v>
      </c>
      <c r="H258" s="367">
        <v>310.43</v>
      </c>
      <c r="I258" s="367"/>
      <c r="J258" s="362"/>
      <c r="K258" s="367"/>
      <c r="L258" s="368" t="s">
        <v>55</v>
      </c>
      <c r="M258" s="368"/>
      <c r="N258" s="52"/>
      <c r="O258" s="386" t="s">
        <v>14</v>
      </c>
      <c r="P258" s="386">
        <f>(C258*H258)</f>
        <v>0</v>
      </c>
      <c r="S258" s="366"/>
    </row>
    <row r="259" spans="1:19" s="17" customFormat="1" ht="82.5" hidden="1" customHeight="1">
      <c r="A259" s="86"/>
      <c r="B259" s="556" t="s">
        <v>196</v>
      </c>
      <c r="C259" s="556"/>
      <c r="D259" s="556"/>
      <c r="E259" s="556"/>
      <c r="F259" s="556"/>
      <c r="G259" s="556"/>
      <c r="H259" s="556"/>
      <c r="I259" s="556"/>
      <c r="J259" s="556"/>
      <c r="K259" s="556"/>
      <c r="L259" s="556"/>
      <c r="M259" s="556"/>
      <c r="N259" s="556"/>
      <c r="O259" s="388"/>
      <c r="P259" s="386"/>
    </row>
    <row r="260" spans="1:19" s="17" customFormat="1" ht="15.95" hidden="1" customHeight="1" thickBot="1">
      <c r="A260" s="15"/>
      <c r="B260" s="17" t="s">
        <v>166</v>
      </c>
      <c r="C260" s="384"/>
      <c r="D260" s="361">
        <v>1</v>
      </c>
      <c r="E260" s="48" t="s">
        <v>8</v>
      </c>
      <c r="F260" s="361">
        <v>2</v>
      </c>
      <c r="G260" s="364" t="s">
        <v>16</v>
      </c>
      <c r="H260" s="68">
        <v>40.75</v>
      </c>
      <c r="I260" s="364" t="s">
        <v>17</v>
      </c>
      <c r="J260" s="365">
        <v>7</v>
      </c>
      <c r="K260" s="364" t="s">
        <v>18</v>
      </c>
      <c r="L260" s="365">
        <v>0.5</v>
      </c>
      <c r="M260" s="3" t="s">
        <v>9</v>
      </c>
      <c r="N260" s="76">
        <f>ROUND(D260*F260*(H260+J260)*L260,0)</f>
        <v>48</v>
      </c>
      <c r="O260" s="16"/>
      <c r="P260" s="386"/>
      <c r="S260" s="384"/>
    </row>
    <row r="261" spans="1:19" s="17" customFormat="1" ht="15.95" hidden="1" customHeight="1" thickBot="1">
      <c r="A261" s="368"/>
      <c r="C261" s="107"/>
      <c r="D261" s="361"/>
      <c r="E261" s="49"/>
      <c r="F261" s="361"/>
      <c r="G261" s="368"/>
      <c r="H261" s="27"/>
      <c r="I261" s="367"/>
      <c r="J261" s="24"/>
      <c r="K261" s="367"/>
      <c r="L261" s="24" t="s">
        <v>10</v>
      </c>
      <c r="M261" s="368"/>
      <c r="N261" s="26"/>
      <c r="O261" s="19"/>
      <c r="P261" s="386"/>
      <c r="S261" s="107"/>
    </row>
    <row r="262" spans="1:19" s="17" customFormat="1" ht="15.95" hidden="1" customHeight="1">
      <c r="A262" s="15"/>
      <c r="B262" s="52"/>
      <c r="C262" s="366">
        <f>N261</f>
        <v>0</v>
      </c>
      <c r="D262" s="361" t="s">
        <v>32</v>
      </c>
      <c r="E262" s="375"/>
      <c r="F262" s="361"/>
      <c r="G262" s="52" t="s">
        <v>12</v>
      </c>
      <c r="H262" s="367">
        <v>186.04</v>
      </c>
      <c r="I262" s="367"/>
      <c r="J262" s="362"/>
      <c r="K262" s="367"/>
      <c r="L262" s="368" t="s">
        <v>55</v>
      </c>
      <c r="M262" s="368"/>
      <c r="N262" s="52"/>
      <c r="O262" s="386" t="s">
        <v>14</v>
      </c>
      <c r="P262" s="386">
        <f>(C262*H262)</f>
        <v>0</v>
      </c>
      <c r="S262" s="366"/>
    </row>
    <row r="263" spans="1:19" s="17" customFormat="1" ht="67.5" hidden="1" customHeight="1">
      <c r="A263" s="86"/>
      <c r="B263" s="509" t="s">
        <v>118</v>
      </c>
      <c r="C263" s="509"/>
      <c r="D263" s="509"/>
      <c r="E263" s="509"/>
      <c r="F263" s="509"/>
      <c r="G263" s="509"/>
      <c r="H263" s="509"/>
      <c r="I263" s="509"/>
      <c r="J263" s="509"/>
      <c r="K263" s="509"/>
      <c r="L263" s="509"/>
      <c r="M263" s="509"/>
      <c r="N263" s="509"/>
      <c r="O263" s="363"/>
      <c r="P263" s="386"/>
    </row>
    <row r="264" spans="1:19" s="17" customFormat="1" ht="15.95" hidden="1" customHeight="1">
      <c r="A264" s="15"/>
      <c r="B264" s="354" t="s">
        <v>174</v>
      </c>
      <c r="C264" s="384"/>
      <c r="D264" s="361">
        <v>1</v>
      </c>
      <c r="E264" s="48" t="s">
        <v>8</v>
      </c>
      <c r="F264" s="361">
        <v>6</v>
      </c>
      <c r="G264" s="361" t="s">
        <v>8</v>
      </c>
      <c r="H264" s="27">
        <v>1</v>
      </c>
      <c r="I264" s="361" t="s">
        <v>8</v>
      </c>
      <c r="J264" s="362">
        <v>23.5</v>
      </c>
      <c r="K264" s="361"/>
      <c r="L264" s="362"/>
      <c r="M264" s="17" t="s">
        <v>9</v>
      </c>
      <c r="N264" s="30">
        <f>ROUND(D264*F264*H264*J264,0)</f>
        <v>141</v>
      </c>
      <c r="O264" s="16"/>
      <c r="P264" s="386"/>
      <c r="S264" s="384"/>
    </row>
    <row r="265" spans="1:19" s="17" customFormat="1" ht="15.95" hidden="1" customHeight="1">
      <c r="A265" s="15"/>
      <c r="C265" s="48"/>
      <c r="D265" s="55"/>
      <c r="E265" s="48"/>
      <c r="F265" s="361"/>
      <c r="G265" s="361"/>
      <c r="H265" s="27"/>
      <c r="I265" s="361"/>
      <c r="J265" s="362"/>
      <c r="K265" s="361"/>
      <c r="L265" s="24" t="s">
        <v>10</v>
      </c>
      <c r="M265" s="32"/>
      <c r="N265" s="18"/>
      <c r="O265" s="19"/>
      <c r="P265" s="197"/>
      <c r="S265" s="48"/>
    </row>
    <row r="266" spans="1:19" s="17" customFormat="1" ht="15.95" hidden="1" customHeight="1">
      <c r="A266" s="15"/>
      <c r="C266" s="366">
        <f>N265</f>
        <v>0</v>
      </c>
      <c r="D266" s="385"/>
      <c r="E266" s="366"/>
      <c r="F266" s="20" t="s">
        <v>32</v>
      </c>
      <c r="G266" s="21" t="s">
        <v>12</v>
      </c>
      <c r="H266" s="518">
        <v>34520.31</v>
      </c>
      <c r="I266" s="518"/>
      <c r="J266" s="518"/>
      <c r="K266" s="367"/>
      <c r="L266" s="534" t="s">
        <v>57</v>
      </c>
      <c r="M266" s="534"/>
      <c r="N266" s="107"/>
      <c r="O266" s="22" t="s">
        <v>14</v>
      </c>
      <c r="P266" s="386">
        <f>ROUND(C266*H266/100,0)</f>
        <v>0</v>
      </c>
      <c r="S266" s="366"/>
    </row>
    <row r="267" spans="1:19" s="17" customFormat="1" ht="36" hidden="1" customHeight="1">
      <c r="A267" s="86"/>
      <c r="B267" s="557" t="s">
        <v>111</v>
      </c>
      <c r="C267" s="557"/>
      <c r="D267" s="557"/>
      <c r="E267" s="557"/>
      <c r="F267" s="557"/>
      <c r="G267" s="557"/>
      <c r="H267" s="557"/>
      <c r="I267" s="557"/>
      <c r="J267" s="557"/>
      <c r="K267" s="557"/>
      <c r="L267" s="557"/>
      <c r="M267" s="557"/>
      <c r="N267" s="557"/>
      <c r="O267" s="557"/>
      <c r="P267" s="386"/>
      <c r="S267" s="53"/>
    </row>
    <row r="268" spans="1:19" s="52" customFormat="1" ht="15.95" hidden="1" customHeight="1">
      <c r="A268" s="15"/>
      <c r="B268" s="384" t="s">
        <v>242</v>
      </c>
      <c r="C268" s="384"/>
      <c r="D268" s="384"/>
      <c r="E268" s="384"/>
      <c r="F268" s="384"/>
      <c r="G268" s="384"/>
      <c r="H268" s="384"/>
      <c r="I268" s="384"/>
      <c r="J268" s="384"/>
      <c r="K268" s="384"/>
      <c r="L268" s="384"/>
      <c r="M268" s="384"/>
      <c r="N268" s="384"/>
      <c r="O268" s="386"/>
      <c r="P268" s="386"/>
      <c r="Q268" s="54"/>
      <c r="S268" s="384"/>
    </row>
    <row r="269" spans="1:19" s="17" customFormat="1" ht="15.95" hidden="1" customHeight="1" thickBot="1">
      <c r="A269" s="15"/>
      <c r="B269" s="354" t="s">
        <v>100</v>
      </c>
      <c r="C269" s="384"/>
      <c r="D269" s="361">
        <v>1</v>
      </c>
      <c r="E269" s="48" t="s">
        <v>8</v>
      </c>
      <c r="F269" s="361">
        <v>1</v>
      </c>
      <c r="G269" s="361" t="s">
        <v>8</v>
      </c>
      <c r="H269" s="27">
        <v>45.25</v>
      </c>
      <c r="I269" s="361" t="s">
        <v>8</v>
      </c>
      <c r="J269" s="362">
        <v>26.25</v>
      </c>
      <c r="K269" s="361"/>
      <c r="L269" s="362"/>
      <c r="M269" s="17" t="s">
        <v>9</v>
      </c>
      <c r="N269" s="30">
        <f>ROUND(D269*F269*H269*J269,0)</f>
        <v>1188</v>
      </c>
      <c r="O269" s="16"/>
      <c r="P269" s="197"/>
      <c r="S269" s="384"/>
    </row>
    <row r="270" spans="1:19" s="17" customFormat="1" ht="15.95" hidden="1" customHeight="1" thickBot="1">
      <c r="A270" s="15"/>
      <c r="B270" s="51"/>
      <c r="C270" s="48"/>
      <c r="D270" s="361"/>
      <c r="E270" s="48"/>
      <c r="F270" s="361"/>
      <c r="G270" s="361"/>
      <c r="H270" s="33"/>
      <c r="I270" s="361"/>
      <c r="J270" s="362"/>
      <c r="K270" s="361"/>
      <c r="L270" s="24" t="s">
        <v>10</v>
      </c>
      <c r="N270" s="26"/>
      <c r="O270" s="386"/>
      <c r="P270" s="386"/>
      <c r="S270" s="48"/>
    </row>
    <row r="271" spans="1:19" s="17" customFormat="1" ht="15.95" hidden="1" customHeight="1">
      <c r="A271" s="15"/>
      <c r="B271" s="29" t="s">
        <v>24</v>
      </c>
      <c r="C271" s="48"/>
      <c r="D271" s="361"/>
      <c r="E271" s="386"/>
      <c r="F271" s="361"/>
      <c r="G271" s="368"/>
      <c r="H271" s="27"/>
      <c r="I271" s="367"/>
      <c r="J271" s="362"/>
      <c r="K271" s="368"/>
      <c r="L271" s="362"/>
      <c r="M271" s="52"/>
      <c r="N271" s="52"/>
      <c r="O271" s="386"/>
      <c r="P271" s="386"/>
      <c r="Q271" s="52"/>
      <c r="S271" s="48"/>
    </row>
    <row r="272" spans="1:19" s="17" customFormat="1" ht="15.95" hidden="1" customHeight="1" thickBot="1">
      <c r="A272" s="15"/>
      <c r="B272" s="17" t="s">
        <v>95</v>
      </c>
      <c r="C272" s="48"/>
      <c r="D272" s="361">
        <v>1</v>
      </c>
      <c r="E272" s="48" t="s">
        <v>8</v>
      </c>
      <c r="F272" s="361">
        <v>1</v>
      </c>
      <c r="G272" s="361" t="s">
        <v>8</v>
      </c>
      <c r="H272" s="27">
        <v>14</v>
      </c>
      <c r="I272" s="361" t="s">
        <v>8</v>
      </c>
      <c r="J272" s="362">
        <v>7</v>
      </c>
      <c r="K272" s="361"/>
      <c r="L272" s="362"/>
      <c r="M272" s="17" t="s">
        <v>9</v>
      </c>
      <c r="N272" s="30">
        <f>ROUND(D272*F272*H272*J272,0)</f>
        <v>98</v>
      </c>
      <c r="O272" s="19"/>
      <c r="P272" s="197"/>
      <c r="S272" s="48"/>
    </row>
    <row r="273" spans="1:24" s="17" customFormat="1" ht="15.95" hidden="1" customHeight="1" thickBot="1">
      <c r="A273" s="15"/>
      <c r="B273" s="361"/>
      <c r="D273" s="361"/>
      <c r="E273" s="386"/>
      <c r="F273" s="361"/>
      <c r="G273" s="368"/>
      <c r="H273" s="27"/>
      <c r="I273" s="367"/>
      <c r="J273" s="362"/>
      <c r="K273" s="368"/>
      <c r="L273" s="24" t="s">
        <v>10</v>
      </c>
      <c r="M273" s="17" t="s">
        <v>9</v>
      </c>
      <c r="N273" s="26"/>
      <c r="O273" s="386"/>
      <c r="P273" s="60"/>
      <c r="Q273" s="52"/>
    </row>
    <row r="274" spans="1:24" s="17" customFormat="1" ht="15.95" hidden="1" customHeight="1">
      <c r="A274" s="15"/>
      <c r="B274" s="29" t="s">
        <v>28</v>
      </c>
      <c r="C274" s="48"/>
      <c r="D274" s="361"/>
      <c r="E274" s="386"/>
      <c r="F274" s="361"/>
      <c r="G274" s="368"/>
      <c r="H274" s="27"/>
      <c r="I274" s="367"/>
      <c r="J274" s="362"/>
      <c r="K274" s="367"/>
      <c r="L274" s="368"/>
      <c r="M274" s="368"/>
      <c r="N274" s="52"/>
      <c r="O274" s="50"/>
      <c r="P274" s="60"/>
      <c r="Q274" s="52"/>
      <c r="S274" s="48"/>
    </row>
    <row r="275" spans="1:24" s="17" customFormat="1" ht="15.95" hidden="1" customHeight="1">
      <c r="A275" s="15"/>
      <c r="C275" s="29"/>
      <c r="D275" s="552">
        <f>N270</f>
        <v>0</v>
      </c>
      <c r="E275" s="552"/>
      <c r="F275" s="552"/>
      <c r="G275" s="368" t="s">
        <v>29</v>
      </c>
      <c r="H275" s="31">
        <f>N273</f>
        <v>0</v>
      </c>
      <c r="I275" s="24" t="s">
        <v>9</v>
      </c>
      <c r="J275" s="553">
        <f>D275-H275</f>
        <v>0</v>
      </c>
      <c r="K275" s="553"/>
      <c r="L275" s="32" t="s">
        <v>30</v>
      </c>
      <c r="M275" s="368"/>
      <c r="N275" s="51"/>
      <c r="O275" s="386"/>
      <c r="P275" s="60"/>
      <c r="Q275" s="52"/>
      <c r="S275" s="29"/>
    </row>
    <row r="276" spans="1:24" s="17" customFormat="1" ht="15.95" hidden="1" customHeight="1">
      <c r="A276" s="15"/>
      <c r="C276" s="119">
        <f>J275</f>
        <v>0</v>
      </c>
      <c r="D276" s="533" t="s">
        <v>32</v>
      </c>
      <c r="E276" s="533"/>
      <c r="F276" s="361"/>
      <c r="G276" s="21" t="s">
        <v>12</v>
      </c>
      <c r="H276" s="518">
        <v>3275.5</v>
      </c>
      <c r="I276" s="518"/>
      <c r="J276" s="518"/>
      <c r="K276" s="518"/>
      <c r="L276" s="368" t="s">
        <v>62</v>
      </c>
      <c r="M276" s="368"/>
      <c r="N276" s="107"/>
      <c r="O276" s="386" t="s">
        <v>14</v>
      </c>
      <c r="P276" s="386">
        <f>ROUND(C276*H276/100,0)</f>
        <v>0</v>
      </c>
      <c r="Q276" s="52"/>
      <c r="R276" s="52"/>
      <c r="S276" s="119"/>
      <c r="T276" s="52"/>
      <c r="U276" s="52"/>
      <c r="V276" s="52"/>
      <c r="W276" s="52"/>
      <c r="X276" s="52"/>
    </row>
    <row r="277" spans="1:24" s="52" customFormat="1" ht="15.95" hidden="1" customHeight="1">
      <c r="B277" s="384" t="s">
        <v>243</v>
      </c>
      <c r="C277" s="384"/>
      <c r="D277" s="384"/>
      <c r="E277" s="384"/>
      <c r="F277" s="384"/>
      <c r="G277" s="384"/>
      <c r="H277" s="384"/>
      <c r="I277" s="384"/>
      <c r="J277" s="384"/>
      <c r="K277" s="384"/>
      <c r="L277" s="384"/>
      <c r="M277" s="384"/>
      <c r="N277" s="384"/>
      <c r="O277" s="386"/>
      <c r="P277" s="386"/>
      <c r="Q277" s="54"/>
      <c r="S277" s="384"/>
    </row>
    <row r="278" spans="1:24" s="17" customFormat="1" ht="15.95" hidden="1" customHeight="1">
      <c r="A278" s="15"/>
      <c r="B278" s="354" t="s">
        <v>100</v>
      </c>
      <c r="C278" s="384"/>
      <c r="D278" s="361">
        <v>1</v>
      </c>
      <c r="E278" s="48" t="s">
        <v>8</v>
      </c>
      <c r="F278" s="361">
        <v>1</v>
      </c>
      <c r="G278" s="361" t="s">
        <v>8</v>
      </c>
      <c r="H278" s="27">
        <v>44.88</v>
      </c>
      <c r="I278" s="361" t="s">
        <v>8</v>
      </c>
      <c r="J278" s="362">
        <v>26.38</v>
      </c>
      <c r="K278" s="361"/>
      <c r="L278" s="362"/>
      <c r="M278" s="17" t="s">
        <v>9</v>
      </c>
      <c r="N278" s="30">
        <f>ROUND(D278*F278*H278*J278,0)</f>
        <v>1184</v>
      </c>
      <c r="O278" s="16"/>
      <c r="P278" s="197"/>
      <c r="S278" s="384"/>
    </row>
    <row r="279" spans="1:24" s="17" customFormat="1" ht="15.95" hidden="1" customHeight="1">
      <c r="A279" s="15"/>
      <c r="B279" s="354" t="s">
        <v>19</v>
      </c>
      <c r="C279" s="384"/>
      <c r="D279" s="361">
        <v>1</v>
      </c>
      <c r="E279" s="48" t="s">
        <v>8</v>
      </c>
      <c r="F279" s="361">
        <v>1</v>
      </c>
      <c r="G279" s="361" t="s">
        <v>8</v>
      </c>
      <c r="H279" s="27">
        <v>29.88</v>
      </c>
      <c r="I279" s="361" t="s">
        <v>8</v>
      </c>
      <c r="J279" s="362">
        <v>13.75</v>
      </c>
      <c r="K279" s="361"/>
      <c r="L279" s="362"/>
      <c r="M279" s="17" t="s">
        <v>9</v>
      </c>
      <c r="N279" s="30">
        <f>ROUND(D279*F279*H279*J279,0)</f>
        <v>411</v>
      </c>
      <c r="O279" s="16"/>
      <c r="P279" s="197"/>
      <c r="S279" s="384"/>
    </row>
    <row r="280" spans="1:24" s="17" customFormat="1" ht="15.95" hidden="1" customHeight="1">
      <c r="A280" s="15"/>
      <c r="C280" s="48"/>
      <c r="D280" s="55"/>
      <c r="E280" s="48"/>
      <c r="F280" s="361"/>
      <c r="G280" s="361"/>
      <c r="H280" s="27"/>
      <c r="I280" s="361"/>
      <c r="J280" s="362"/>
      <c r="K280" s="361"/>
      <c r="L280" s="24" t="s">
        <v>10</v>
      </c>
      <c r="M280" s="32"/>
      <c r="N280" s="18"/>
      <c r="O280" s="19"/>
      <c r="P280" s="197"/>
      <c r="S280" s="48"/>
    </row>
    <row r="281" spans="1:24" s="17" customFormat="1" ht="15.95" hidden="1" customHeight="1">
      <c r="A281" s="15"/>
      <c r="C281" s="119">
        <f>N280</f>
        <v>0</v>
      </c>
      <c r="D281" s="533" t="s">
        <v>32</v>
      </c>
      <c r="E281" s="533"/>
      <c r="F281" s="361"/>
      <c r="G281" s="21" t="s">
        <v>12</v>
      </c>
      <c r="H281" s="518">
        <v>2548.29</v>
      </c>
      <c r="I281" s="518"/>
      <c r="J281" s="518"/>
      <c r="K281" s="518"/>
      <c r="L281" s="368" t="s">
        <v>62</v>
      </c>
      <c r="M281" s="368"/>
      <c r="N281" s="107"/>
      <c r="O281" s="386" t="s">
        <v>14</v>
      </c>
      <c r="P281" s="386">
        <f>ROUND(C281*H281/100,0)</f>
        <v>0</v>
      </c>
      <c r="Q281" s="52"/>
      <c r="R281" s="52"/>
      <c r="S281" s="119"/>
      <c r="T281" s="52"/>
      <c r="U281" s="52"/>
      <c r="V281" s="52"/>
      <c r="W281" s="52"/>
      <c r="X281" s="52"/>
    </row>
    <row r="282" spans="1:24" s="17" customFormat="1" ht="31.5" hidden="1" customHeight="1">
      <c r="A282" s="86"/>
      <c r="B282" s="555" t="s">
        <v>56</v>
      </c>
      <c r="C282" s="555"/>
      <c r="D282" s="555"/>
      <c r="E282" s="555"/>
      <c r="F282" s="555"/>
      <c r="G282" s="555"/>
      <c r="H282" s="555"/>
      <c r="I282" s="555"/>
      <c r="J282" s="555"/>
      <c r="K282" s="555"/>
      <c r="L282" s="555"/>
      <c r="M282" s="555"/>
      <c r="N282" s="555"/>
      <c r="O282" s="388"/>
      <c r="P282" s="386"/>
    </row>
    <row r="283" spans="1:24" s="17" customFormat="1" ht="15.95" hidden="1" customHeight="1" thickBot="1">
      <c r="A283" s="15"/>
      <c r="B283" s="17" t="s">
        <v>267</v>
      </c>
      <c r="C283" s="384"/>
      <c r="D283" s="361"/>
      <c r="E283" s="48"/>
      <c r="F283" s="361"/>
      <c r="G283" s="361"/>
      <c r="H283" s="27"/>
      <c r="I283" s="361"/>
      <c r="J283" s="362"/>
      <c r="K283" s="361"/>
      <c r="L283" s="362"/>
      <c r="M283" s="17" t="s">
        <v>9</v>
      </c>
      <c r="N283" s="30">
        <f>C276</f>
        <v>0</v>
      </c>
      <c r="O283" s="16"/>
      <c r="P283" s="386"/>
      <c r="S283" s="384"/>
    </row>
    <row r="284" spans="1:24" s="17" customFormat="1" ht="15.95" hidden="1" customHeight="1" thickBot="1">
      <c r="A284" s="15"/>
      <c r="C284" s="107"/>
      <c r="D284" s="361"/>
      <c r="E284" s="49"/>
      <c r="F284" s="361"/>
      <c r="G284" s="368"/>
      <c r="H284" s="27"/>
      <c r="I284" s="367"/>
      <c r="J284" s="24"/>
      <c r="K284" s="367"/>
      <c r="L284" s="24" t="s">
        <v>10</v>
      </c>
      <c r="M284" s="368"/>
      <c r="N284" s="26"/>
      <c r="O284" s="19"/>
      <c r="P284" s="386"/>
      <c r="S284" s="107"/>
    </row>
    <row r="285" spans="1:24" s="17" customFormat="1" ht="15.95" hidden="1" customHeight="1">
      <c r="A285" s="368"/>
      <c r="B285" s="52"/>
      <c r="C285" s="375">
        <f>N284</f>
        <v>0</v>
      </c>
      <c r="D285" s="361" t="s">
        <v>32</v>
      </c>
      <c r="E285" s="375"/>
      <c r="F285" s="361"/>
      <c r="G285" s="52" t="s">
        <v>12</v>
      </c>
      <c r="H285" s="367">
        <v>1887.4</v>
      </c>
      <c r="I285" s="367"/>
      <c r="J285" s="362"/>
      <c r="K285" s="367"/>
      <c r="L285" s="368" t="s">
        <v>57</v>
      </c>
      <c r="M285" s="368"/>
      <c r="N285" s="52"/>
      <c r="O285" s="386" t="s">
        <v>14</v>
      </c>
      <c r="P285" s="386">
        <f>(C285*H285/100)</f>
        <v>0</v>
      </c>
      <c r="S285" s="375"/>
    </row>
    <row r="286" spans="1:24" s="17" customFormat="1" ht="47.25" hidden="1" customHeight="1">
      <c r="A286" s="86"/>
      <c r="B286" s="509" t="s">
        <v>92</v>
      </c>
      <c r="C286" s="509"/>
      <c r="D286" s="509"/>
      <c r="E286" s="509"/>
      <c r="F286" s="509"/>
      <c r="G286" s="509"/>
      <c r="H286" s="509"/>
      <c r="I286" s="509"/>
      <c r="J286" s="509"/>
      <c r="K286" s="509"/>
      <c r="L286" s="509"/>
      <c r="M286" s="509"/>
      <c r="N286" s="509"/>
      <c r="O286" s="363"/>
      <c r="P286" s="386"/>
      <c r="Q286" s="52"/>
      <c r="R286" s="52"/>
      <c r="S286" s="52"/>
      <c r="T286" s="52"/>
      <c r="U286" s="52"/>
      <c r="V286" s="52"/>
      <c r="W286" s="52"/>
      <c r="X286" s="52"/>
    </row>
    <row r="287" spans="1:24" s="17" customFormat="1" ht="15.95" hidden="1" customHeight="1" thickBot="1">
      <c r="A287" s="36"/>
      <c r="B287" s="17" t="s">
        <v>188</v>
      </c>
      <c r="C287" s="48"/>
      <c r="D287" s="361">
        <v>1</v>
      </c>
      <c r="E287" s="48" t="s">
        <v>8</v>
      </c>
      <c r="F287" s="361">
        <v>2</v>
      </c>
      <c r="G287" s="361" t="s">
        <v>16</v>
      </c>
      <c r="H287" s="27">
        <v>42.62</v>
      </c>
      <c r="I287" s="361" t="s">
        <v>17</v>
      </c>
      <c r="J287" s="362">
        <v>23.62</v>
      </c>
      <c r="K287" s="361" t="s">
        <v>18</v>
      </c>
      <c r="L287" s="362"/>
      <c r="M287" s="17" t="s">
        <v>9</v>
      </c>
      <c r="N287" s="28">
        <f>ROUND(D287*F287*(H287+J287),0)</f>
        <v>132</v>
      </c>
      <c r="O287" s="19"/>
      <c r="P287" s="197"/>
      <c r="S287" s="48"/>
    </row>
    <row r="288" spans="1:24" s="17" customFormat="1" ht="15.95" hidden="1" customHeight="1" thickBot="1">
      <c r="A288" s="15"/>
      <c r="C288" s="60"/>
      <c r="D288" s="368"/>
      <c r="E288" s="48"/>
      <c r="F288" s="361"/>
      <c r="G288" s="361"/>
      <c r="H288" s="37"/>
      <c r="I288" s="50"/>
      <c r="J288" s="24"/>
      <c r="K288" s="50"/>
      <c r="L288" s="368" t="s">
        <v>10</v>
      </c>
      <c r="M288" s="50"/>
      <c r="N288" s="26"/>
      <c r="O288" s="386"/>
      <c r="P288" s="386"/>
      <c r="S288" s="60"/>
    </row>
    <row r="289" spans="1:24" s="17" customFormat="1" ht="15.95" hidden="1" customHeight="1">
      <c r="A289" s="15"/>
      <c r="B289" s="52"/>
      <c r="C289" s="53">
        <f>N288</f>
        <v>0</v>
      </c>
      <c r="D289" s="539" t="s">
        <v>90</v>
      </c>
      <c r="E289" s="534"/>
      <c r="F289" s="50"/>
      <c r="G289" s="21" t="s">
        <v>12</v>
      </c>
      <c r="H289" s="518">
        <v>7.71</v>
      </c>
      <c r="I289" s="518"/>
      <c r="J289" s="518"/>
      <c r="K289" s="367"/>
      <c r="L289" s="550" t="s">
        <v>91</v>
      </c>
      <c r="M289" s="550"/>
      <c r="O289" s="386" t="s">
        <v>14</v>
      </c>
      <c r="P289" s="386">
        <f>ROUND(C289*H289,0)</f>
        <v>0</v>
      </c>
      <c r="S289" s="53"/>
    </row>
    <row r="290" spans="1:24" s="17" customFormat="1" ht="15.95" hidden="1" customHeight="1">
      <c r="A290" s="15"/>
      <c r="B290" s="517" t="s">
        <v>238</v>
      </c>
      <c r="C290" s="517"/>
      <c r="D290" s="517"/>
      <c r="E290" s="517"/>
      <c r="F290" s="517"/>
      <c r="G290" s="517"/>
      <c r="H290" s="517"/>
      <c r="I290" s="517"/>
      <c r="J290" s="517"/>
      <c r="K290" s="517"/>
      <c r="L290" s="517"/>
      <c r="M290" s="517"/>
      <c r="N290" s="517"/>
      <c r="O290" s="372"/>
      <c r="P290" s="386"/>
    </row>
    <row r="291" spans="1:24" ht="15.95" hidden="1" customHeight="1">
      <c r="A291" s="1"/>
      <c r="B291" s="67" t="s">
        <v>216</v>
      </c>
      <c r="C291" s="376"/>
      <c r="D291" s="364">
        <v>2</v>
      </c>
      <c r="E291" s="387" t="s">
        <v>8</v>
      </c>
      <c r="F291" s="364">
        <v>2</v>
      </c>
      <c r="G291" s="364" t="s">
        <v>16</v>
      </c>
      <c r="H291" s="68">
        <v>20</v>
      </c>
      <c r="I291" s="364" t="s">
        <v>17</v>
      </c>
      <c r="J291" s="365">
        <v>14</v>
      </c>
      <c r="K291" s="364" t="s">
        <v>18</v>
      </c>
      <c r="L291" s="365">
        <v>12</v>
      </c>
      <c r="M291" s="3" t="s">
        <v>9</v>
      </c>
      <c r="N291" s="76">
        <f t="shared" ref="N291:N295" si="16">ROUND(D291*F291*(H291+J291)*L291,0)</f>
        <v>1632</v>
      </c>
      <c r="O291" s="2"/>
      <c r="S291" s="376"/>
    </row>
    <row r="292" spans="1:24" ht="15.95" hidden="1" customHeight="1">
      <c r="A292" s="1"/>
      <c r="B292" s="67" t="s">
        <v>236</v>
      </c>
      <c r="C292" s="376"/>
      <c r="D292" s="364">
        <v>1</v>
      </c>
      <c r="E292" s="387" t="s">
        <v>8</v>
      </c>
      <c r="F292" s="364">
        <v>2</v>
      </c>
      <c r="G292" s="364" t="s">
        <v>16</v>
      </c>
      <c r="H292" s="68">
        <v>41.13</v>
      </c>
      <c r="I292" s="364" t="s">
        <v>17</v>
      </c>
      <c r="J292" s="365">
        <v>6</v>
      </c>
      <c r="K292" s="364" t="s">
        <v>18</v>
      </c>
      <c r="L292" s="365">
        <v>12</v>
      </c>
      <c r="M292" s="3" t="s">
        <v>9</v>
      </c>
      <c r="N292" s="76">
        <f t="shared" si="16"/>
        <v>1131</v>
      </c>
      <c r="O292" s="2"/>
      <c r="S292" s="376"/>
    </row>
    <row r="293" spans="1:24" ht="15.95" hidden="1" customHeight="1">
      <c r="A293" s="1"/>
      <c r="B293" s="67" t="s">
        <v>74</v>
      </c>
      <c r="C293" s="376"/>
      <c r="D293" s="364">
        <v>1</v>
      </c>
      <c r="E293" s="387" t="s">
        <v>8</v>
      </c>
      <c r="F293" s="364">
        <v>2</v>
      </c>
      <c r="G293" s="364" t="s">
        <v>16</v>
      </c>
      <c r="H293" s="68">
        <v>10</v>
      </c>
      <c r="I293" s="364" t="s">
        <v>17</v>
      </c>
      <c r="J293" s="365">
        <v>14</v>
      </c>
      <c r="K293" s="364" t="s">
        <v>18</v>
      </c>
      <c r="L293" s="365">
        <v>12</v>
      </c>
      <c r="M293" s="3" t="s">
        <v>9</v>
      </c>
      <c r="N293" s="76">
        <f t="shared" si="16"/>
        <v>576</v>
      </c>
      <c r="O293" s="2"/>
      <c r="S293" s="376"/>
    </row>
    <row r="294" spans="1:24" ht="15.95" hidden="1" customHeight="1">
      <c r="A294" s="1"/>
      <c r="B294" s="67" t="s">
        <v>74</v>
      </c>
      <c r="C294" s="376"/>
      <c r="D294" s="364">
        <v>1</v>
      </c>
      <c r="E294" s="387" t="s">
        <v>8</v>
      </c>
      <c r="F294" s="364">
        <v>2</v>
      </c>
      <c r="G294" s="364" t="s">
        <v>16</v>
      </c>
      <c r="H294" s="68">
        <v>5</v>
      </c>
      <c r="I294" s="364" t="s">
        <v>17</v>
      </c>
      <c r="J294" s="365">
        <v>10</v>
      </c>
      <c r="K294" s="364" t="s">
        <v>18</v>
      </c>
      <c r="L294" s="365">
        <v>12</v>
      </c>
      <c r="M294" s="3" t="s">
        <v>9</v>
      </c>
      <c r="N294" s="76">
        <f t="shared" si="16"/>
        <v>360</v>
      </c>
      <c r="O294" s="2"/>
      <c r="S294" s="376"/>
    </row>
    <row r="295" spans="1:24" ht="15.95" hidden="1" customHeight="1">
      <c r="A295" s="1"/>
      <c r="B295" s="67" t="s">
        <v>236</v>
      </c>
      <c r="C295" s="376"/>
      <c r="D295" s="364">
        <v>1</v>
      </c>
      <c r="E295" s="387" t="s">
        <v>8</v>
      </c>
      <c r="F295" s="364">
        <v>2</v>
      </c>
      <c r="G295" s="364" t="s">
        <v>16</v>
      </c>
      <c r="H295" s="68">
        <v>10</v>
      </c>
      <c r="I295" s="364" t="s">
        <v>17</v>
      </c>
      <c r="J295" s="365">
        <v>6</v>
      </c>
      <c r="K295" s="364" t="s">
        <v>18</v>
      </c>
      <c r="L295" s="365">
        <v>12</v>
      </c>
      <c r="M295" s="3" t="s">
        <v>9</v>
      </c>
      <c r="N295" s="76">
        <f t="shared" si="16"/>
        <v>384</v>
      </c>
      <c r="O295" s="2"/>
      <c r="S295" s="376"/>
    </row>
    <row r="296" spans="1:24" ht="15.95" hidden="1" customHeight="1">
      <c r="A296" s="1"/>
      <c r="B296" s="67" t="s">
        <v>237</v>
      </c>
      <c r="C296" s="376"/>
      <c r="D296" s="361">
        <v>1</v>
      </c>
      <c r="E296" s="48" t="s">
        <v>8</v>
      </c>
      <c r="F296" s="361">
        <v>1</v>
      </c>
      <c r="G296" s="361" t="s">
        <v>8</v>
      </c>
      <c r="H296" s="27">
        <v>43.38</v>
      </c>
      <c r="I296" s="361" t="s">
        <v>8</v>
      </c>
      <c r="J296" s="362">
        <v>12</v>
      </c>
      <c r="K296" s="364"/>
      <c r="L296" s="365"/>
      <c r="M296" s="3" t="s">
        <v>9</v>
      </c>
      <c r="N296" s="30">
        <f t="shared" ref="N296:N297" si="17">ROUND(D296*F296*H296*J296,0)</f>
        <v>521</v>
      </c>
      <c r="O296" s="2"/>
      <c r="S296" s="376"/>
    </row>
    <row r="297" spans="1:24" ht="15.95" hidden="1" customHeight="1" thickBot="1">
      <c r="A297" s="1"/>
      <c r="B297" s="67" t="s">
        <v>231</v>
      </c>
      <c r="C297" s="376"/>
      <c r="D297" s="361">
        <v>1</v>
      </c>
      <c r="E297" s="48" t="s">
        <v>8</v>
      </c>
      <c r="F297" s="361">
        <v>1</v>
      </c>
      <c r="G297" s="361" t="s">
        <v>8</v>
      </c>
      <c r="H297" s="27">
        <v>43.38</v>
      </c>
      <c r="I297" s="361" t="s">
        <v>8</v>
      </c>
      <c r="J297" s="362">
        <v>12</v>
      </c>
      <c r="K297" s="364"/>
      <c r="L297" s="365"/>
      <c r="M297" s="3" t="s">
        <v>9</v>
      </c>
      <c r="N297" s="30">
        <f t="shared" si="17"/>
        <v>521</v>
      </c>
      <c r="O297" s="2"/>
      <c r="S297" s="376"/>
    </row>
    <row r="298" spans="1:24" s="17" customFormat="1" ht="15.95" hidden="1" customHeight="1" thickBot="1">
      <c r="A298" s="15"/>
      <c r="B298" s="51"/>
      <c r="C298" s="48"/>
      <c r="D298" s="361"/>
      <c r="E298" s="48"/>
      <c r="F298" s="361"/>
      <c r="G298" s="361"/>
      <c r="H298" s="33"/>
      <c r="I298" s="361"/>
      <c r="J298" s="362"/>
      <c r="K298" s="361"/>
      <c r="L298" s="24" t="s">
        <v>10</v>
      </c>
      <c r="N298" s="34"/>
      <c r="O298" s="386"/>
      <c r="P298" s="386"/>
      <c r="S298" s="48"/>
    </row>
    <row r="299" spans="1:24" s="17" customFormat="1" ht="15.95" hidden="1" customHeight="1">
      <c r="A299" s="15"/>
      <c r="B299" s="361"/>
      <c r="C299" s="331">
        <f>N298</f>
        <v>0</v>
      </c>
      <c r="D299" s="368" t="s">
        <v>32</v>
      </c>
      <c r="E299" s="386"/>
      <c r="F299" s="361"/>
      <c r="G299" s="21" t="s">
        <v>12</v>
      </c>
      <c r="H299" s="518">
        <v>2401.58</v>
      </c>
      <c r="I299" s="518"/>
      <c r="J299" s="362"/>
      <c r="K299" s="367"/>
      <c r="L299" s="368" t="s">
        <v>62</v>
      </c>
      <c r="M299" s="32"/>
      <c r="N299" s="388"/>
      <c r="O299" s="386" t="s">
        <v>60</v>
      </c>
      <c r="P299" s="386">
        <f>ROUND(C299*H299/100,0)</f>
        <v>0</v>
      </c>
      <c r="Q299" s="52"/>
      <c r="S299" s="118"/>
    </row>
    <row r="300" spans="1:24" s="17" customFormat="1" ht="15.95" hidden="1" customHeight="1">
      <c r="A300" s="86"/>
      <c r="B300" s="517" t="s">
        <v>175</v>
      </c>
      <c r="C300" s="517"/>
      <c r="D300" s="517"/>
      <c r="E300" s="517"/>
      <c r="F300" s="517"/>
      <c r="G300" s="517"/>
      <c r="H300" s="517"/>
      <c r="I300" s="517"/>
      <c r="J300" s="517"/>
      <c r="K300" s="517"/>
      <c r="L300" s="517"/>
      <c r="M300" s="517"/>
      <c r="N300" s="517"/>
      <c r="O300" s="372"/>
      <c r="P300" s="386"/>
    </row>
    <row r="301" spans="1:24" ht="15.95" hidden="1" customHeight="1" thickBot="1">
      <c r="A301" s="1"/>
      <c r="B301" s="67" t="s">
        <v>232</v>
      </c>
      <c r="C301" s="376"/>
      <c r="D301" s="364">
        <v>1</v>
      </c>
      <c r="E301" s="387" t="s">
        <v>8</v>
      </c>
      <c r="F301" s="364">
        <v>2</v>
      </c>
      <c r="G301" s="364" t="s">
        <v>16</v>
      </c>
      <c r="H301" s="68">
        <v>42.25</v>
      </c>
      <c r="I301" s="364" t="s">
        <v>17</v>
      </c>
      <c r="J301" s="365">
        <v>23.25</v>
      </c>
      <c r="K301" s="364" t="s">
        <v>18</v>
      </c>
      <c r="L301" s="365">
        <v>1</v>
      </c>
      <c r="M301" s="3" t="s">
        <v>9</v>
      </c>
      <c r="N301" s="76">
        <f t="shared" ref="N301" si="18">ROUND(D301*F301*(H301+J301)*L301,0)</f>
        <v>131</v>
      </c>
      <c r="O301" s="2"/>
      <c r="S301" s="376"/>
    </row>
    <row r="302" spans="1:24" s="17" customFormat="1" ht="15.95" hidden="1" customHeight="1" thickBot="1">
      <c r="A302" s="15"/>
      <c r="B302" s="51"/>
      <c r="C302" s="48"/>
      <c r="D302" s="361"/>
      <c r="E302" s="48"/>
      <c r="F302" s="361"/>
      <c r="G302" s="361"/>
      <c r="H302" s="33"/>
      <c r="I302" s="361"/>
      <c r="J302" s="362"/>
      <c r="K302" s="361"/>
      <c r="L302" s="24" t="s">
        <v>10</v>
      </c>
      <c r="N302" s="34"/>
      <c r="O302" s="386"/>
      <c r="P302" s="386"/>
      <c r="S302" s="48"/>
    </row>
    <row r="303" spans="1:24" s="17" customFormat="1" ht="15.95" hidden="1" customHeight="1">
      <c r="A303" s="15"/>
      <c r="C303" s="119">
        <f>N302</f>
        <v>0</v>
      </c>
      <c r="D303" s="533" t="s">
        <v>32</v>
      </c>
      <c r="E303" s="547"/>
      <c r="F303" s="361"/>
      <c r="G303" s="21" t="s">
        <v>12</v>
      </c>
      <c r="H303" s="518">
        <v>3015.76</v>
      </c>
      <c r="I303" s="518"/>
      <c r="J303" s="518"/>
      <c r="K303" s="518"/>
      <c r="L303" s="368" t="s">
        <v>62</v>
      </c>
      <c r="M303" s="368"/>
      <c r="N303" s="107"/>
      <c r="O303" s="386" t="s">
        <v>14</v>
      </c>
      <c r="P303" s="386">
        <f>ROUND(C303*H303/100,0)</f>
        <v>0</v>
      </c>
      <c r="Q303" s="52"/>
      <c r="R303" s="52"/>
      <c r="S303" s="119"/>
      <c r="T303" s="52"/>
      <c r="U303" s="52"/>
      <c r="V303" s="52"/>
      <c r="W303" s="52"/>
      <c r="X303" s="52"/>
    </row>
    <row r="304" spans="1:24" s="17" customFormat="1" ht="15.95" hidden="1" customHeight="1">
      <c r="A304" s="15"/>
      <c r="B304" s="517" t="s">
        <v>101</v>
      </c>
      <c r="C304" s="517"/>
      <c r="D304" s="517"/>
      <c r="E304" s="517"/>
      <c r="F304" s="517"/>
      <c r="G304" s="517"/>
      <c r="H304" s="517"/>
      <c r="I304" s="517"/>
      <c r="J304" s="517"/>
      <c r="K304" s="517"/>
      <c r="L304" s="517"/>
      <c r="M304" s="517"/>
      <c r="N304" s="517"/>
      <c r="O304" s="388"/>
      <c r="P304" s="386"/>
    </row>
    <row r="305" spans="1:24" s="17" customFormat="1" ht="15.95" hidden="1" customHeight="1" thickBot="1">
      <c r="A305" s="15"/>
      <c r="B305" s="17" t="s">
        <v>102</v>
      </c>
      <c r="C305" s="384"/>
      <c r="D305" s="361">
        <v>1</v>
      </c>
      <c r="E305" s="48" t="s">
        <v>8</v>
      </c>
      <c r="F305" s="361">
        <v>2</v>
      </c>
      <c r="G305" s="361" t="s">
        <v>8</v>
      </c>
      <c r="H305" s="27">
        <v>8</v>
      </c>
      <c r="I305" s="361" t="s">
        <v>8</v>
      </c>
      <c r="J305" s="362">
        <v>4</v>
      </c>
      <c r="K305" s="361"/>
      <c r="L305" s="362"/>
      <c r="M305" s="17" t="s">
        <v>9</v>
      </c>
      <c r="N305" s="30">
        <f>ROUND(D305*F305*H305*J305,0)</f>
        <v>64</v>
      </c>
      <c r="O305" s="16"/>
      <c r="P305" s="386"/>
      <c r="S305" s="384"/>
    </row>
    <row r="306" spans="1:24" s="17" customFormat="1" ht="15.95" hidden="1" customHeight="1" thickBot="1">
      <c r="A306" s="368"/>
      <c r="C306" s="107"/>
      <c r="D306" s="361"/>
      <c r="E306" s="49"/>
      <c r="F306" s="361"/>
      <c r="G306" s="368"/>
      <c r="H306" s="27"/>
      <c r="I306" s="367"/>
      <c r="J306" s="24"/>
      <c r="K306" s="367"/>
      <c r="L306" s="24" t="s">
        <v>10</v>
      </c>
      <c r="M306" s="368"/>
      <c r="N306" s="26"/>
      <c r="O306" s="19"/>
      <c r="P306" s="386"/>
      <c r="S306" s="107"/>
    </row>
    <row r="307" spans="1:24" s="17" customFormat="1" ht="15.95" hidden="1" customHeight="1">
      <c r="A307" s="15"/>
      <c r="B307" s="52"/>
      <c r="C307" s="375">
        <f>N306</f>
        <v>0</v>
      </c>
      <c r="D307" s="361" t="s">
        <v>32</v>
      </c>
      <c r="E307" s="375"/>
      <c r="F307" s="361"/>
      <c r="G307" s="52" t="s">
        <v>12</v>
      </c>
      <c r="H307" s="367">
        <v>58.11</v>
      </c>
      <c r="I307" s="367"/>
      <c r="J307" s="362"/>
      <c r="K307" s="367"/>
      <c r="L307" s="368" t="s">
        <v>55</v>
      </c>
      <c r="M307" s="368"/>
      <c r="N307" s="52"/>
      <c r="O307" s="386" t="s">
        <v>14</v>
      </c>
      <c r="P307" s="386">
        <f>(C307*H307)</f>
        <v>0</v>
      </c>
      <c r="S307" s="375"/>
    </row>
    <row r="308" spans="1:24" s="17" customFormat="1" ht="15.95" hidden="1" customHeight="1">
      <c r="A308" s="86"/>
      <c r="B308" s="517" t="s">
        <v>87</v>
      </c>
      <c r="C308" s="517"/>
      <c r="D308" s="517"/>
      <c r="E308" s="517"/>
      <c r="F308" s="517"/>
      <c r="G308" s="517"/>
      <c r="H308" s="517"/>
      <c r="I308" s="517"/>
      <c r="J308" s="517"/>
      <c r="K308" s="517"/>
      <c r="L308" s="517"/>
      <c r="M308" s="517"/>
      <c r="N308" s="517"/>
      <c r="O308" s="386"/>
      <c r="P308" s="60"/>
      <c r="Q308" s="52"/>
    </row>
    <row r="309" spans="1:24" s="17" customFormat="1" ht="15.95" hidden="1" customHeight="1" thickBot="1">
      <c r="A309" s="15"/>
      <c r="B309" s="3" t="s">
        <v>100</v>
      </c>
      <c r="C309" s="376"/>
      <c r="D309" s="364">
        <v>1</v>
      </c>
      <c r="E309" s="387" t="s">
        <v>8</v>
      </c>
      <c r="F309" s="364">
        <v>3</v>
      </c>
      <c r="G309" s="364"/>
      <c r="H309" s="68"/>
      <c r="I309" s="364"/>
      <c r="J309" s="365"/>
      <c r="K309" s="364"/>
      <c r="L309" s="365"/>
      <c r="M309" s="3" t="s">
        <v>9</v>
      </c>
      <c r="N309" s="39">
        <f>ROUND(D309*F309,0)</f>
        <v>3</v>
      </c>
      <c r="O309" s="16"/>
      <c r="P309" s="386"/>
      <c r="S309" s="376"/>
    </row>
    <row r="310" spans="1:24" s="17" customFormat="1" ht="15.95" hidden="1" customHeight="1" thickBot="1">
      <c r="A310" s="368"/>
      <c r="C310" s="107"/>
      <c r="D310" s="361"/>
      <c r="E310" s="49"/>
      <c r="F310" s="361"/>
      <c r="G310" s="368"/>
      <c r="H310" s="27"/>
      <c r="I310" s="367"/>
      <c r="J310" s="24"/>
      <c r="K310" s="367"/>
      <c r="L310" s="24" t="s">
        <v>10</v>
      </c>
      <c r="M310" s="368"/>
      <c r="N310" s="26"/>
      <c r="O310" s="19"/>
      <c r="P310" s="386"/>
      <c r="S310" s="107"/>
    </row>
    <row r="311" spans="1:24" s="17" customFormat="1" ht="15.95" hidden="1" customHeight="1">
      <c r="A311" s="15"/>
      <c r="C311" s="532">
        <f>N310</f>
        <v>0</v>
      </c>
      <c r="D311" s="532"/>
      <c r="E311" s="532"/>
      <c r="F311" s="361"/>
      <c r="G311" s="21" t="s">
        <v>12</v>
      </c>
      <c r="H311" s="518">
        <v>261.25</v>
      </c>
      <c r="I311" s="518"/>
      <c r="J311" s="518"/>
      <c r="K311" s="518"/>
      <c r="L311" s="534" t="s">
        <v>88</v>
      </c>
      <c r="M311" s="534"/>
      <c r="N311" s="25"/>
      <c r="O311" s="386" t="s">
        <v>14</v>
      </c>
      <c r="P311" s="386">
        <f>ROUND(C311*H311,0)</f>
        <v>0</v>
      </c>
      <c r="S311" s="375"/>
    </row>
    <row r="312" spans="1:24" s="52" customFormat="1" ht="15.95" hidden="1" customHeight="1">
      <c r="A312" s="15"/>
      <c r="B312" s="384" t="s">
        <v>117</v>
      </c>
      <c r="C312" s="384"/>
      <c r="D312" s="384"/>
      <c r="E312" s="384"/>
      <c r="F312" s="384"/>
      <c r="G312" s="384"/>
      <c r="H312" s="384"/>
      <c r="I312" s="384"/>
      <c r="J312" s="384"/>
      <c r="K312" s="384"/>
      <c r="L312" s="384"/>
      <c r="M312" s="384"/>
      <c r="N312" s="384"/>
      <c r="O312" s="386"/>
      <c r="P312" s="386"/>
      <c r="Q312" s="54"/>
      <c r="S312" s="384"/>
    </row>
    <row r="313" spans="1:24" s="17" customFormat="1" ht="15.95" hidden="1" customHeight="1">
      <c r="A313" s="15"/>
      <c r="B313" s="354" t="s">
        <v>110</v>
      </c>
      <c r="C313" s="384"/>
      <c r="D313" s="361">
        <v>1</v>
      </c>
      <c r="E313" s="48" t="s">
        <v>8</v>
      </c>
      <c r="F313" s="361">
        <v>1</v>
      </c>
      <c r="G313" s="361" t="s">
        <v>8</v>
      </c>
      <c r="H313" s="27">
        <v>92</v>
      </c>
      <c r="I313" s="361" t="s">
        <v>8</v>
      </c>
      <c r="J313" s="362">
        <v>65</v>
      </c>
      <c r="K313" s="361"/>
      <c r="L313" s="362"/>
      <c r="M313" s="17" t="s">
        <v>9</v>
      </c>
      <c r="N313" s="30">
        <f>ROUND(D313*F313*H313*J313,0)</f>
        <v>5980</v>
      </c>
      <c r="O313" s="16"/>
      <c r="P313" s="197"/>
      <c r="S313" s="384"/>
    </row>
    <row r="314" spans="1:24" s="17" customFormat="1" ht="15.95" hidden="1" customHeight="1">
      <c r="A314" s="15"/>
      <c r="C314" s="48"/>
      <c r="D314" s="55"/>
      <c r="E314" s="48"/>
      <c r="F314" s="361"/>
      <c r="G314" s="361"/>
      <c r="H314" s="27"/>
      <c r="I314" s="361"/>
      <c r="J314" s="362"/>
      <c r="K314" s="361"/>
      <c r="L314" s="24" t="s">
        <v>10</v>
      </c>
      <c r="M314" s="32"/>
      <c r="N314" s="18"/>
      <c r="O314" s="19"/>
      <c r="P314" s="197"/>
      <c r="S314" s="48"/>
    </row>
    <row r="315" spans="1:24" s="17" customFormat="1" ht="15.95" hidden="1" customHeight="1">
      <c r="A315" s="15"/>
      <c r="B315" s="29" t="s">
        <v>24</v>
      </c>
      <c r="C315" s="48"/>
      <c r="D315" s="361"/>
      <c r="E315" s="386"/>
      <c r="F315" s="361"/>
      <c r="G315" s="368"/>
      <c r="H315" s="27"/>
      <c r="I315" s="367"/>
      <c r="J315" s="362"/>
      <c r="K315" s="368"/>
      <c r="L315" s="362"/>
      <c r="M315" s="52"/>
      <c r="N315" s="52"/>
      <c r="O315" s="386"/>
      <c r="P315" s="386"/>
      <c r="Q315" s="52"/>
      <c r="S315" s="48"/>
    </row>
    <row r="316" spans="1:24" s="17" customFormat="1" ht="15.95" hidden="1" customHeight="1">
      <c r="A316" s="15"/>
      <c r="B316" s="17" t="s">
        <v>218</v>
      </c>
      <c r="C316" s="48"/>
      <c r="D316" s="361">
        <v>1</v>
      </c>
      <c r="E316" s="48" t="s">
        <v>8</v>
      </c>
      <c r="F316" s="361">
        <v>1</v>
      </c>
      <c r="G316" s="361" t="s">
        <v>8</v>
      </c>
      <c r="H316" s="27">
        <v>83.13</v>
      </c>
      <c r="I316" s="361" t="s">
        <v>8</v>
      </c>
      <c r="J316" s="362">
        <v>28.63</v>
      </c>
      <c r="K316" s="361"/>
      <c r="L316" s="362"/>
      <c r="M316" s="17" t="s">
        <v>9</v>
      </c>
      <c r="N316" s="30">
        <f>ROUND(D316*F316*H316*J316,0)</f>
        <v>2380</v>
      </c>
      <c r="O316" s="19"/>
      <c r="P316" s="197"/>
      <c r="S316" s="48"/>
    </row>
    <row r="317" spans="1:24" s="17" customFormat="1" ht="15.95" hidden="1" customHeight="1" thickBot="1">
      <c r="A317" s="15"/>
      <c r="B317" s="17" t="s">
        <v>139</v>
      </c>
      <c r="C317" s="48"/>
      <c r="D317" s="361">
        <v>1</v>
      </c>
      <c r="E317" s="48" t="s">
        <v>8</v>
      </c>
      <c r="F317" s="361">
        <v>1</v>
      </c>
      <c r="G317" s="361" t="s">
        <v>8</v>
      </c>
      <c r="H317" s="27">
        <v>18.38</v>
      </c>
      <c r="I317" s="361" t="s">
        <v>8</v>
      </c>
      <c r="J317" s="362">
        <v>10.63</v>
      </c>
      <c r="K317" s="361"/>
      <c r="L317" s="362"/>
      <c r="M317" s="17" t="s">
        <v>9</v>
      </c>
      <c r="N317" s="30">
        <f>ROUND(D317*F317*H317*J317,0)</f>
        <v>195</v>
      </c>
      <c r="O317" s="19"/>
      <c r="P317" s="197"/>
      <c r="S317" s="48"/>
    </row>
    <row r="318" spans="1:24" s="17" customFormat="1" ht="15.95" hidden="1" customHeight="1" thickBot="1">
      <c r="A318" s="15"/>
      <c r="B318" s="361"/>
      <c r="D318" s="361"/>
      <c r="E318" s="386"/>
      <c r="F318" s="361"/>
      <c r="G318" s="368"/>
      <c r="H318" s="27"/>
      <c r="I318" s="367"/>
      <c r="J318" s="362"/>
      <c r="K318" s="368"/>
      <c r="L318" s="24" t="s">
        <v>10</v>
      </c>
      <c r="M318" s="17" t="s">
        <v>9</v>
      </c>
      <c r="N318" s="26"/>
      <c r="O318" s="386"/>
      <c r="P318" s="60"/>
      <c r="Q318" s="52"/>
    </row>
    <row r="319" spans="1:24" s="17" customFormat="1" ht="15.95" hidden="1" customHeight="1">
      <c r="A319" s="15"/>
      <c r="C319" s="119">
        <f>N318</f>
        <v>0</v>
      </c>
      <c r="D319" s="533" t="s">
        <v>32</v>
      </c>
      <c r="E319" s="533"/>
      <c r="F319" s="361"/>
      <c r="G319" s="21" t="s">
        <v>12</v>
      </c>
      <c r="H319" s="518">
        <v>4411.82</v>
      </c>
      <c r="I319" s="518"/>
      <c r="J319" s="518"/>
      <c r="K319" s="518"/>
      <c r="L319" s="368" t="s">
        <v>62</v>
      </c>
      <c r="M319" s="368"/>
      <c r="N319" s="107"/>
      <c r="O319" s="386" t="s">
        <v>14</v>
      </c>
      <c r="P319" s="386">
        <f>ROUND(C319*H319/100,0)</f>
        <v>0</v>
      </c>
      <c r="Q319" s="52"/>
      <c r="R319" s="52"/>
      <c r="S319" s="119"/>
      <c r="T319" s="52"/>
      <c r="U319" s="52"/>
      <c r="V319" s="52"/>
      <c r="W319" s="52"/>
      <c r="X319" s="52"/>
    </row>
    <row r="320" spans="1:24" ht="63" hidden="1" customHeight="1">
      <c r="A320" s="77"/>
      <c r="B320" s="556" t="s">
        <v>234</v>
      </c>
      <c r="C320" s="559"/>
      <c r="D320" s="559"/>
      <c r="E320" s="559"/>
      <c r="F320" s="559"/>
      <c r="G320" s="559"/>
      <c r="H320" s="559"/>
      <c r="I320" s="559"/>
      <c r="J320" s="559"/>
      <c r="K320" s="559"/>
      <c r="L320" s="559"/>
      <c r="M320" s="559"/>
      <c r="N320" s="559"/>
      <c r="O320" s="559"/>
      <c r="S320" s="3"/>
    </row>
    <row r="321" spans="1:19" s="17" customFormat="1" ht="15.95" hidden="1" customHeight="1" thickBot="1">
      <c r="A321" s="15"/>
      <c r="B321" s="17" t="s">
        <v>156</v>
      </c>
      <c r="C321" s="384"/>
      <c r="D321" s="361">
        <v>1</v>
      </c>
      <c r="E321" s="48" t="s">
        <v>8</v>
      </c>
      <c r="F321" s="364">
        <v>2</v>
      </c>
      <c r="G321" s="364" t="s">
        <v>16</v>
      </c>
      <c r="H321" s="68">
        <v>40.75</v>
      </c>
      <c r="I321" s="364" t="s">
        <v>17</v>
      </c>
      <c r="J321" s="365">
        <v>7</v>
      </c>
      <c r="K321" s="364" t="s">
        <v>18</v>
      </c>
      <c r="L321" s="365">
        <v>0.33</v>
      </c>
      <c r="M321" s="3" t="s">
        <v>9</v>
      </c>
      <c r="N321" s="76">
        <f>ROUND(D321*F321*(H321+J321)*L321,0)</f>
        <v>32</v>
      </c>
      <c r="O321" s="16"/>
      <c r="P321" s="386"/>
      <c r="S321" s="384"/>
    </row>
    <row r="322" spans="1:19" ht="15.95" hidden="1" customHeight="1" thickBot="1">
      <c r="A322" s="1"/>
      <c r="E322" s="44"/>
      <c r="G322" s="371"/>
      <c r="H322" s="68"/>
      <c r="I322" s="370"/>
      <c r="J322" s="12"/>
      <c r="K322" s="370"/>
      <c r="L322" s="12" t="s">
        <v>10</v>
      </c>
      <c r="M322" s="371"/>
      <c r="N322" s="14"/>
      <c r="O322" s="6"/>
    </row>
    <row r="323" spans="1:19" ht="15.95" hidden="1" customHeight="1">
      <c r="B323" s="45"/>
      <c r="C323" s="381">
        <f>N322</f>
        <v>0</v>
      </c>
      <c r="D323" s="364" t="s">
        <v>32</v>
      </c>
      <c r="E323" s="382"/>
      <c r="G323" s="45" t="s">
        <v>12</v>
      </c>
      <c r="H323" s="370">
        <v>263.20999999999998</v>
      </c>
      <c r="I323" s="370"/>
      <c r="J323" s="365"/>
      <c r="K323" s="370"/>
      <c r="L323" s="371" t="s">
        <v>55</v>
      </c>
      <c r="M323" s="371"/>
      <c r="N323" s="45"/>
      <c r="O323" s="378" t="s">
        <v>14</v>
      </c>
      <c r="P323" s="378">
        <f>(C323*H323)</f>
        <v>0</v>
      </c>
      <c r="S323" s="381"/>
    </row>
    <row r="324" spans="1:19" s="17" customFormat="1" ht="67.5" hidden="1" customHeight="1">
      <c r="A324" s="86"/>
      <c r="B324" s="545" t="s">
        <v>150</v>
      </c>
      <c r="C324" s="545"/>
      <c r="D324" s="545"/>
      <c r="E324" s="545"/>
      <c r="F324" s="545"/>
      <c r="G324" s="545"/>
      <c r="H324" s="545"/>
      <c r="I324" s="545"/>
      <c r="J324" s="545"/>
      <c r="K324" s="545"/>
      <c r="L324" s="545"/>
      <c r="M324" s="545"/>
      <c r="N324" s="545"/>
      <c r="O324" s="545"/>
      <c r="P324" s="386"/>
    </row>
    <row r="325" spans="1:19" s="17" customFormat="1" ht="15.95" hidden="1" customHeight="1" thickBot="1">
      <c r="A325" s="15"/>
      <c r="B325" s="17" t="s">
        <v>174</v>
      </c>
      <c r="C325" s="384"/>
      <c r="D325" s="364">
        <v>1</v>
      </c>
      <c r="E325" s="387" t="s">
        <v>8</v>
      </c>
      <c r="F325" s="361">
        <v>6</v>
      </c>
      <c r="G325" s="361" t="s">
        <v>8</v>
      </c>
      <c r="H325" s="27">
        <v>0.5</v>
      </c>
      <c r="I325" s="361" t="s">
        <v>8</v>
      </c>
      <c r="J325" s="362">
        <v>12</v>
      </c>
      <c r="K325" s="361"/>
      <c r="L325" s="362"/>
      <c r="M325" s="17" t="s">
        <v>9</v>
      </c>
      <c r="N325" s="30">
        <f>ROUND(D325*F325*H325*J325,0)</f>
        <v>36</v>
      </c>
      <c r="O325" s="16"/>
      <c r="P325" s="386"/>
      <c r="S325" s="384"/>
    </row>
    <row r="326" spans="1:19" s="17" customFormat="1" ht="15.95" hidden="1" customHeight="1" thickBot="1">
      <c r="A326" s="15"/>
      <c r="C326" s="107"/>
      <c r="D326" s="361"/>
      <c r="E326" s="49"/>
      <c r="F326" s="361"/>
      <c r="G326" s="368"/>
      <c r="H326" s="27"/>
      <c r="I326" s="367"/>
      <c r="J326" s="24"/>
      <c r="K326" s="367"/>
      <c r="L326" s="24" t="s">
        <v>10</v>
      </c>
      <c r="M326" s="368"/>
      <c r="N326" s="26"/>
      <c r="O326" s="19"/>
      <c r="P326" s="386"/>
      <c r="S326" s="107"/>
    </row>
    <row r="327" spans="1:19" s="17" customFormat="1" ht="15.95" hidden="1" customHeight="1">
      <c r="A327" s="368"/>
      <c r="B327" s="52"/>
      <c r="C327" s="366">
        <f>N326</f>
        <v>0</v>
      </c>
      <c r="D327" s="361" t="s">
        <v>32</v>
      </c>
      <c r="E327" s="375"/>
      <c r="F327" s="361"/>
      <c r="G327" s="52" t="s">
        <v>12</v>
      </c>
      <c r="H327" s="367">
        <v>47651.56</v>
      </c>
      <c r="I327" s="367"/>
      <c r="J327" s="362"/>
      <c r="K327" s="367"/>
      <c r="L327" s="368" t="s">
        <v>57</v>
      </c>
      <c r="M327" s="368"/>
      <c r="N327" s="52"/>
      <c r="O327" s="386" t="s">
        <v>14</v>
      </c>
      <c r="P327" s="386">
        <f>(C327*H327/100)</f>
        <v>0</v>
      </c>
      <c r="S327" s="366"/>
    </row>
    <row r="328" spans="1:19" s="17" customFormat="1" ht="15.95" hidden="1" customHeight="1">
      <c r="A328" s="86"/>
      <c r="B328" s="528" t="s">
        <v>126</v>
      </c>
      <c r="C328" s="528"/>
      <c r="D328" s="528"/>
      <c r="E328" s="528"/>
      <c r="F328" s="528"/>
      <c r="G328" s="528"/>
      <c r="H328" s="528"/>
      <c r="I328" s="528"/>
      <c r="J328" s="528"/>
      <c r="K328" s="528"/>
      <c r="L328" s="528"/>
      <c r="M328" s="528"/>
      <c r="N328" s="528"/>
      <c r="O328" s="528"/>
      <c r="P328" s="386"/>
    </row>
    <row r="329" spans="1:19" s="17" customFormat="1" ht="15.95" hidden="1" customHeight="1">
      <c r="A329" s="15"/>
      <c r="B329" s="17" t="s">
        <v>198</v>
      </c>
      <c r="C329" s="384"/>
      <c r="D329" s="361">
        <v>1</v>
      </c>
      <c r="E329" s="48" t="s">
        <v>8</v>
      </c>
      <c r="F329" s="361">
        <v>2</v>
      </c>
      <c r="G329" s="361" t="s">
        <v>8</v>
      </c>
      <c r="H329" s="27">
        <v>20</v>
      </c>
      <c r="I329" s="361" t="s">
        <v>8</v>
      </c>
      <c r="J329" s="362">
        <v>14</v>
      </c>
      <c r="K329" s="361"/>
      <c r="L329" s="362"/>
      <c r="M329" s="17" t="s">
        <v>9</v>
      </c>
      <c r="N329" s="30">
        <f>ROUND(D329*F329*H329*J329,0)</f>
        <v>560</v>
      </c>
      <c r="O329" s="16"/>
      <c r="P329" s="156"/>
      <c r="S329" s="384"/>
    </row>
    <row r="330" spans="1:19" s="17" customFormat="1" ht="15.95" hidden="1" customHeight="1">
      <c r="A330" s="15"/>
      <c r="B330" s="17" t="s">
        <v>199</v>
      </c>
      <c r="C330" s="384"/>
      <c r="D330" s="361">
        <v>1</v>
      </c>
      <c r="E330" s="48" t="s">
        <v>8</v>
      </c>
      <c r="F330" s="361">
        <v>1</v>
      </c>
      <c r="G330" s="361" t="s">
        <v>8</v>
      </c>
      <c r="H330" s="27">
        <v>40.75</v>
      </c>
      <c r="I330" s="361" t="s">
        <v>8</v>
      </c>
      <c r="J330" s="362">
        <v>7</v>
      </c>
      <c r="K330" s="361"/>
      <c r="L330" s="362"/>
      <c r="M330" s="17" t="s">
        <v>9</v>
      </c>
      <c r="N330" s="30">
        <f>ROUND(D330*F330*H330*J330,0)</f>
        <v>285</v>
      </c>
      <c r="O330" s="16"/>
      <c r="P330" s="156"/>
      <c r="S330" s="384"/>
    </row>
    <row r="331" spans="1:19" s="17" customFormat="1" ht="15.95" hidden="1" customHeight="1">
      <c r="A331" s="15"/>
      <c r="B331" s="17" t="s">
        <v>36</v>
      </c>
      <c r="C331" s="384"/>
      <c r="D331" s="361">
        <v>2</v>
      </c>
      <c r="E331" s="48" t="s">
        <v>8</v>
      </c>
      <c r="F331" s="361">
        <v>2</v>
      </c>
      <c r="G331" s="361" t="s">
        <v>8</v>
      </c>
      <c r="H331" s="27">
        <v>14</v>
      </c>
      <c r="I331" s="361" t="s">
        <v>8</v>
      </c>
      <c r="J331" s="362">
        <v>2</v>
      </c>
      <c r="K331" s="361"/>
      <c r="L331" s="362"/>
      <c r="M331" s="17" t="s">
        <v>9</v>
      </c>
      <c r="N331" s="30">
        <f>ROUND(D331*F331*H331*J331,0)</f>
        <v>112</v>
      </c>
      <c r="O331" s="16"/>
      <c r="P331" s="156"/>
      <c r="S331" s="384"/>
    </row>
    <row r="332" spans="1:19" s="17" customFormat="1" ht="15.95" hidden="1" customHeight="1">
      <c r="A332" s="15"/>
      <c r="C332" s="48"/>
      <c r="D332" s="55"/>
      <c r="E332" s="48"/>
      <c r="F332" s="361"/>
      <c r="G332" s="361"/>
      <c r="H332" s="27"/>
      <c r="I332" s="361"/>
      <c r="J332" s="362"/>
      <c r="K332" s="361"/>
      <c r="L332" s="24" t="s">
        <v>10</v>
      </c>
      <c r="M332" s="32"/>
      <c r="N332" s="18"/>
      <c r="O332" s="19"/>
      <c r="P332" s="197"/>
      <c r="S332" s="48"/>
    </row>
    <row r="333" spans="1:19" s="17" customFormat="1" ht="15.95" hidden="1" customHeight="1">
      <c r="A333" s="15"/>
      <c r="C333" s="532">
        <f>N332</f>
        <v>0</v>
      </c>
      <c r="D333" s="533"/>
      <c r="E333" s="532"/>
      <c r="F333" s="20" t="s">
        <v>32</v>
      </c>
      <c r="G333" s="21" t="s">
        <v>12</v>
      </c>
      <c r="H333" s="518">
        <v>829.95</v>
      </c>
      <c r="I333" s="518"/>
      <c r="J333" s="518"/>
      <c r="K333" s="367"/>
      <c r="L333" s="534" t="s">
        <v>33</v>
      </c>
      <c r="M333" s="534"/>
      <c r="N333" s="107"/>
      <c r="O333" s="22" t="s">
        <v>14</v>
      </c>
      <c r="P333" s="386">
        <f>ROUND(C333*H333/100,0)</f>
        <v>0</v>
      </c>
      <c r="S333" s="375"/>
    </row>
    <row r="334" spans="1:19" s="17" customFormat="1" ht="15.95" hidden="1" customHeight="1">
      <c r="A334" s="15"/>
      <c r="B334" s="528" t="s">
        <v>115</v>
      </c>
      <c r="C334" s="528"/>
      <c r="D334" s="528"/>
      <c r="E334" s="528"/>
      <c r="F334" s="528"/>
      <c r="G334" s="528"/>
      <c r="H334" s="528"/>
      <c r="I334" s="528"/>
      <c r="J334" s="528"/>
      <c r="K334" s="528"/>
      <c r="L334" s="528"/>
      <c r="M334" s="528"/>
      <c r="N334" s="528"/>
      <c r="O334" s="528"/>
      <c r="P334" s="386"/>
    </row>
    <row r="335" spans="1:19" s="17" customFormat="1" ht="15.95" hidden="1" customHeight="1">
      <c r="A335" s="15"/>
      <c r="B335" s="354" t="s">
        <v>128</v>
      </c>
      <c r="C335" s="384"/>
      <c r="F335" s="361">
        <v>1</v>
      </c>
      <c r="G335" s="48" t="s">
        <v>8</v>
      </c>
      <c r="H335" s="361">
        <f>C188</f>
        <v>0</v>
      </c>
      <c r="I335" s="361" t="s">
        <v>8</v>
      </c>
      <c r="J335" s="83">
        <v>9.6000000000000002E-2</v>
      </c>
      <c r="K335" s="361"/>
      <c r="L335" s="362"/>
      <c r="N335" s="30">
        <f t="shared" ref="N335:N343" si="19">ROUND(H335*J335,0)</f>
        <v>0</v>
      </c>
      <c r="O335" s="16"/>
      <c r="P335" s="386"/>
      <c r="S335" s="384"/>
    </row>
    <row r="336" spans="1:19" s="17" customFormat="1" ht="12" hidden="1" customHeight="1">
      <c r="A336" s="15"/>
      <c r="B336" s="354" t="s">
        <v>129</v>
      </c>
      <c r="C336" s="384"/>
      <c r="F336" s="361">
        <v>1</v>
      </c>
      <c r="G336" s="48" t="s">
        <v>8</v>
      </c>
      <c r="H336" s="361">
        <f>C135</f>
        <v>0</v>
      </c>
      <c r="I336" s="361" t="s">
        <v>8</v>
      </c>
      <c r="J336" s="83">
        <v>7.8E-2</v>
      </c>
      <c r="K336" s="361"/>
      <c r="L336" s="362"/>
      <c r="N336" s="30">
        <f t="shared" si="19"/>
        <v>0</v>
      </c>
      <c r="O336" s="16"/>
      <c r="P336" s="386"/>
      <c r="S336" s="384"/>
    </row>
    <row r="337" spans="1:64" s="17" customFormat="1" ht="12" hidden="1" customHeight="1">
      <c r="A337" s="15"/>
      <c r="B337" s="354" t="s">
        <v>158</v>
      </c>
      <c r="C337" s="384"/>
      <c r="F337" s="361">
        <v>1</v>
      </c>
      <c r="G337" s="48" t="s">
        <v>8</v>
      </c>
      <c r="H337" s="361" t="e">
        <f>#REF!</f>
        <v>#REF!</v>
      </c>
      <c r="I337" s="361" t="s">
        <v>8</v>
      </c>
      <c r="J337" s="83">
        <v>0.17599999999999999</v>
      </c>
      <c r="K337" s="361"/>
      <c r="L337" s="362"/>
      <c r="N337" s="30" t="e">
        <f t="shared" si="19"/>
        <v>#REF!</v>
      </c>
      <c r="O337" s="16"/>
      <c r="P337" s="386"/>
      <c r="S337" s="384"/>
    </row>
    <row r="338" spans="1:64" s="17" customFormat="1" ht="15.95" hidden="1" customHeight="1">
      <c r="A338" s="15"/>
      <c r="B338" s="354" t="s">
        <v>130</v>
      </c>
      <c r="C338" s="384"/>
      <c r="F338" s="361">
        <v>1</v>
      </c>
      <c r="G338" s="48" t="s">
        <v>8</v>
      </c>
      <c r="H338" s="361"/>
      <c r="I338" s="361" t="s">
        <v>8</v>
      </c>
      <c r="J338" s="83">
        <v>0.17599999999999999</v>
      </c>
      <c r="K338" s="361"/>
      <c r="L338" s="362"/>
      <c r="N338" s="30">
        <f t="shared" si="19"/>
        <v>0</v>
      </c>
      <c r="O338" s="16"/>
      <c r="P338" s="386"/>
      <c r="S338" s="384"/>
    </row>
    <row r="339" spans="1:64" s="17" customFormat="1" ht="12" hidden="1" customHeight="1">
      <c r="A339" s="15"/>
      <c r="B339" s="354" t="s">
        <v>131</v>
      </c>
      <c r="C339" s="384"/>
      <c r="F339" s="361">
        <v>1</v>
      </c>
      <c r="G339" s="48" t="s">
        <v>8</v>
      </c>
      <c r="H339" s="361">
        <f>C139</f>
        <v>0</v>
      </c>
      <c r="I339" s="361" t="s">
        <v>8</v>
      </c>
      <c r="J339" s="83">
        <v>0.13</v>
      </c>
      <c r="K339" s="361"/>
      <c r="L339" s="362"/>
      <c r="N339" s="30">
        <f t="shared" si="19"/>
        <v>0</v>
      </c>
      <c r="O339" s="16"/>
      <c r="P339" s="386"/>
      <c r="S339" s="384"/>
    </row>
    <row r="340" spans="1:64" s="17" customFormat="1" ht="12" hidden="1" customHeight="1">
      <c r="A340" s="15"/>
      <c r="B340" s="354" t="s">
        <v>132</v>
      </c>
      <c r="C340" s="384"/>
      <c r="F340" s="361">
        <v>1</v>
      </c>
      <c r="G340" s="48" t="s">
        <v>8</v>
      </c>
      <c r="H340" s="361">
        <f>C94</f>
        <v>0</v>
      </c>
      <c r="I340" s="361" t="s">
        <v>8</v>
      </c>
      <c r="J340" s="83">
        <v>3.44E-2</v>
      </c>
      <c r="K340" s="361"/>
      <c r="L340" s="362"/>
      <c r="N340" s="30">
        <f t="shared" si="19"/>
        <v>0</v>
      </c>
      <c r="O340" s="16"/>
      <c r="P340" s="386"/>
      <c r="S340" s="384"/>
    </row>
    <row r="341" spans="1:64" s="17" customFormat="1" ht="12" hidden="1" customHeight="1">
      <c r="A341" s="15"/>
      <c r="B341" s="354" t="s">
        <v>133</v>
      </c>
      <c r="C341" s="384"/>
      <c r="F341" s="361">
        <v>1</v>
      </c>
      <c r="G341" s="48" t="s">
        <v>8</v>
      </c>
      <c r="H341" s="361">
        <f>C319</f>
        <v>0</v>
      </c>
      <c r="I341" s="361" t="s">
        <v>8</v>
      </c>
      <c r="J341" s="83">
        <v>4.3999999999999997E-2</v>
      </c>
      <c r="K341" s="361"/>
      <c r="L341" s="362"/>
      <c r="N341" s="30">
        <f t="shared" si="19"/>
        <v>0</v>
      </c>
      <c r="O341" s="16"/>
      <c r="P341" s="386"/>
      <c r="S341" s="384"/>
    </row>
    <row r="342" spans="1:64" s="17" customFormat="1" ht="15.95" hidden="1" customHeight="1">
      <c r="A342" s="15"/>
      <c r="B342" s="354" t="s">
        <v>134</v>
      </c>
      <c r="C342" s="384"/>
      <c r="F342" s="361">
        <v>1</v>
      </c>
      <c r="G342" s="48" t="s">
        <v>8</v>
      </c>
      <c r="H342" s="361"/>
      <c r="I342" s="361" t="s">
        <v>8</v>
      </c>
      <c r="J342" s="83">
        <v>0.03</v>
      </c>
      <c r="K342" s="361"/>
      <c r="L342" s="362"/>
      <c r="N342" s="30">
        <f t="shared" si="19"/>
        <v>0</v>
      </c>
      <c r="O342" s="16"/>
      <c r="P342" s="386"/>
      <c r="S342" s="384"/>
    </row>
    <row r="343" spans="1:64" s="17" customFormat="1" ht="15.95" hidden="1" customHeight="1">
      <c r="A343" s="15"/>
      <c r="B343" s="354" t="s">
        <v>135</v>
      </c>
      <c r="C343" s="384"/>
      <c r="F343" s="361">
        <v>1</v>
      </c>
      <c r="G343" s="48" t="s">
        <v>8</v>
      </c>
      <c r="I343" s="361" t="s">
        <v>8</v>
      </c>
      <c r="J343" s="83">
        <v>2.1999999999999999E-2</v>
      </c>
      <c r="K343" s="361"/>
      <c r="L343" s="362"/>
      <c r="N343" s="30">
        <f t="shared" si="19"/>
        <v>0</v>
      </c>
      <c r="O343" s="16"/>
      <c r="P343" s="386"/>
      <c r="S343" s="384"/>
    </row>
    <row r="344" spans="1:64" s="17" customFormat="1" ht="15.95" hidden="1" customHeight="1">
      <c r="A344" s="15"/>
      <c r="C344" s="48"/>
      <c r="D344" s="55"/>
      <c r="E344" s="48"/>
      <c r="F344" s="361"/>
      <c r="G344" s="361"/>
      <c r="H344" s="27"/>
      <c r="I344" s="361"/>
      <c r="J344" s="362"/>
      <c r="K344" s="361"/>
      <c r="L344" s="24" t="s">
        <v>10</v>
      </c>
      <c r="M344" s="32"/>
      <c r="N344" s="18"/>
      <c r="O344" s="19"/>
      <c r="P344" s="197"/>
      <c r="S344" s="48"/>
    </row>
    <row r="345" spans="1:64" s="17" customFormat="1" ht="15.95" hidden="1" customHeight="1">
      <c r="A345" s="15"/>
      <c r="C345" s="532">
        <f>N344</f>
        <v>0</v>
      </c>
      <c r="D345" s="533"/>
      <c r="E345" s="532"/>
      <c r="F345" s="20" t="s">
        <v>114</v>
      </c>
      <c r="G345" s="21" t="s">
        <v>12</v>
      </c>
      <c r="H345" s="518">
        <v>40</v>
      </c>
      <c r="I345" s="518"/>
      <c r="J345" s="518"/>
      <c r="K345" s="367"/>
      <c r="L345" s="534" t="s">
        <v>116</v>
      </c>
      <c r="M345" s="534"/>
      <c r="N345" s="107"/>
      <c r="O345" s="22" t="s">
        <v>14</v>
      </c>
      <c r="P345" s="386">
        <f>ROUND(C345*H345,0)</f>
        <v>0</v>
      </c>
      <c r="S345" s="375"/>
    </row>
    <row r="346" spans="1:64" ht="15.95" hidden="1" customHeight="1">
      <c r="A346" s="1"/>
      <c r="B346" s="531" t="s">
        <v>162</v>
      </c>
      <c r="C346" s="531"/>
      <c r="D346" s="531"/>
      <c r="E346" s="531"/>
      <c r="F346" s="531"/>
      <c r="G346" s="531"/>
      <c r="H346" s="531"/>
      <c r="I346" s="531"/>
      <c r="J346" s="531"/>
      <c r="K346" s="531"/>
      <c r="L346" s="531"/>
      <c r="M346" s="531"/>
      <c r="N346" s="531"/>
      <c r="O346" s="531"/>
      <c r="S346" s="3"/>
    </row>
    <row r="347" spans="1:64" ht="17.100000000000001" hidden="1" customHeight="1">
      <c r="A347" s="1"/>
      <c r="B347" s="67" t="s">
        <v>163</v>
      </c>
      <c r="C347" s="376"/>
      <c r="D347" s="364">
        <v>2</v>
      </c>
      <c r="E347" s="387" t="s">
        <v>8</v>
      </c>
      <c r="F347" s="364">
        <v>4</v>
      </c>
      <c r="G347" s="364" t="s">
        <v>8</v>
      </c>
      <c r="H347" s="68">
        <v>17</v>
      </c>
      <c r="I347" s="364" t="s">
        <v>8</v>
      </c>
      <c r="J347" s="365">
        <v>9</v>
      </c>
      <c r="K347" s="364"/>
      <c r="L347" s="369"/>
      <c r="M347" s="3" t="s">
        <v>9</v>
      </c>
      <c r="N347" s="39">
        <f>ROUND(D347*F347*H347*J347,0)</f>
        <v>1224</v>
      </c>
      <c r="O347" s="2"/>
      <c r="R347" s="4"/>
      <c r="S347" s="376"/>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row>
    <row r="348" spans="1:64" ht="17.100000000000001" hidden="1" customHeight="1">
      <c r="A348" s="1"/>
      <c r="B348" s="67" t="s">
        <v>164</v>
      </c>
      <c r="C348" s="376"/>
      <c r="D348" s="364">
        <v>4</v>
      </c>
      <c r="E348" s="387" t="s">
        <v>8</v>
      </c>
      <c r="F348" s="364">
        <v>14</v>
      </c>
      <c r="G348" s="364" t="s">
        <v>8</v>
      </c>
      <c r="H348" s="68">
        <v>19</v>
      </c>
      <c r="I348" s="364" t="s">
        <v>8</v>
      </c>
      <c r="J348" s="365">
        <v>1.24</v>
      </c>
      <c r="K348" s="364"/>
      <c r="L348" s="369"/>
      <c r="M348" s="3" t="s">
        <v>9</v>
      </c>
      <c r="N348" s="39">
        <f>ROUND(D348*F348*H348*J348,0)</f>
        <v>1319</v>
      </c>
      <c r="O348" s="2"/>
      <c r="R348" s="4"/>
      <c r="S348" s="376"/>
      <c r="T348" s="4"/>
      <c r="U348" s="4"/>
      <c r="V348" s="4"/>
      <c r="W348" s="4"/>
      <c r="X348" s="4"/>
      <c r="Y348" s="4"/>
      <c r="Z348" s="4"/>
      <c r="AA348" s="4"/>
      <c r="AB348" s="4"/>
      <c r="AC348" s="4"/>
      <c r="AD348" s="4"/>
      <c r="AE348" s="4"/>
      <c r="AF348" s="4"/>
      <c r="AG348" s="4"/>
      <c r="AH348" s="4"/>
      <c r="AI348" s="4"/>
      <c r="AJ348" s="4"/>
      <c r="AK348" s="4"/>
      <c r="AL348" s="4"/>
      <c r="AM348" s="4"/>
      <c r="AN348" s="4"/>
      <c r="AO348" s="4"/>
      <c r="AP348" s="4"/>
      <c r="AQ348" s="4"/>
      <c r="AR348" s="4"/>
      <c r="AS348" s="4"/>
      <c r="AT348" s="4"/>
      <c r="AU348" s="4"/>
      <c r="AV348" s="4"/>
      <c r="AW348" s="4"/>
      <c r="AX348" s="4"/>
      <c r="AY348" s="4"/>
      <c r="AZ348" s="4"/>
      <c r="BA348" s="4"/>
      <c r="BB348" s="4"/>
      <c r="BC348" s="4"/>
      <c r="BD348" s="4"/>
      <c r="BE348" s="4"/>
      <c r="BF348" s="4"/>
      <c r="BG348" s="4"/>
      <c r="BH348" s="4"/>
      <c r="BI348" s="4"/>
      <c r="BJ348" s="4"/>
      <c r="BK348" s="4"/>
      <c r="BL348" s="4"/>
    </row>
    <row r="349" spans="1:64" ht="17.100000000000001" hidden="1" customHeight="1">
      <c r="A349" s="1"/>
      <c r="B349" s="67" t="s">
        <v>165</v>
      </c>
      <c r="C349" s="376"/>
      <c r="D349" s="364">
        <v>1</v>
      </c>
      <c r="E349" s="387" t="s">
        <v>8</v>
      </c>
      <c r="F349" s="364">
        <v>65</v>
      </c>
      <c r="G349" s="364" t="s">
        <v>8</v>
      </c>
      <c r="H349" s="68">
        <v>7</v>
      </c>
      <c r="I349" s="364" t="s">
        <v>8</v>
      </c>
      <c r="J349" s="365">
        <v>1.24</v>
      </c>
      <c r="K349" s="364"/>
      <c r="L349" s="369"/>
      <c r="M349" s="3" t="s">
        <v>9</v>
      </c>
      <c r="N349" s="39">
        <f>ROUND(D349*F349*H349*J349,0)</f>
        <v>564</v>
      </c>
      <c r="O349" s="2"/>
      <c r="R349" s="4"/>
      <c r="S349" s="376"/>
      <c r="T349" s="4"/>
      <c r="U349" s="4"/>
      <c r="V349" s="4"/>
      <c r="W349" s="4"/>
      <c r="X349" s="4"/>
      <c r="Y349" s="4"/>
      <c r="Z349" s="4"/>
      <c r="AA349" s="4"/>
      <c r="AB349" s="4"/>
      <c r="AC349" s="4"/>
      <c r="AD349" s="4"/>
      <c r="AE349" s="4"/>
      <c r="AF349" s="4"/>
      <c r="AG349" s="4"/>
      <c r="AH349" s="4"/>
      <c r="AI349" s="4"/>
      <c r="AJ349" s="4"/>
      <c r="AK349" s="4"/>
      <c r="AL349" s="4"/>
      <c r="AM349" s="4"/>
      <c r="AN349" s="4"/>
      <c r="AO349" s="4"/>
      <c r="AP349" s="4"/>
      <c r="AQ349" s="4"/>
      <c r="AR349" s="4"/>
      <c r="AS349" s="4"/>
      <c r="AT349" s="4"/>
      <c r="AU349" s="4"/>
      <c r="AV349" s="4"/>
      <c r="AW349" s="4"/>
      <c r="AX349" s="4"/>
      <c r="AY349" s="4"/>
      <c r="AZ349" s="4"/>
      <c r="BA349" s="4"/>
      <c r="BB349" s="4"/>
      <c r="BC349" s="4"/>
      <c r="BD349" s="4"/>
      <c r="BE349" s="4"/>
      <c r="BF349" s="4"/>
      <c r="BG349" s="4"/>
      <c r="BH349" s="4"/>
      <c r="BI349" s="4"/>
      <c r="BJ349" s="4"/>
      <c r="BK349" s="4"/>
      <c r="BL349" s="4"/>
    </row>
    <row r="350" spans="1:64" ht="17.100000000000001" hidden="1" customHeight="1">
      <c r="A350" s="1"/>
      <c r="C350" s="387"/>
      <c r="D350" s="69"/>
      <c r="H350" s="68"/>
      <c r="I350" s="364"/>
      <c r="J350" s="365"/>
      <c r="K350" s="364"/>
      <c r="L350" s="12" t="s">
        <v>10</v>
      </c>
      <c r="M350" s="40"/>
      <c r="N350" s="5"/>
      <c r="O350" s="6"/>
      <c r="P350" s="197"/>
      <c r="S350" s="387"/>
    </row>
    <row r="351" spans="1:64" ht="15.95" hidden="1" customHeight="1">
      <c r="A351" s="1"/>
      <c r="C351" s="71"/>
      <c r="D351" s="567">
        <f>N350</f>
        <v>0</v>
      </c>
      <c r="E351" s="567"/>
      <c r="F351" s="567"/>
      <c r="G351" s="568" t="s">
        <v>105</v>
      </c>
      <c r="H351" s="569"/>
      <c r="I351" s="12" t="s">
        <v>9</v>
      </c>
      <c r="J351" s="512">
        <f>D351/112</f>
        <v>0</v>
      </c>
      <c r="K351" s="512"/>
      <c r="L351" s="40"/>
      <c r="M351" s="371"/>
      <c r="N351" s="42"/>
      <c r="O351" s="378"/>
      <c r="P351" s="80"/>
      <c r="Q351" s="45"/>
      <c r="S351" s="71"/>
    </row>
    <row r="352" spans="1:64" ht="21.75" hidden="1" customHeight="1">
      <c r="A352" s="1"/>
      <c r="B352" s="66"/>
      <c r="C352" s="565">
        <f>J351</f>
        <v>0</v>
      </c>
      <c r="D352" s="565"/>
      <c r="E352" s="565"/>
      <c r="F352" s="391" t="s">
        <v>53</v>
      </c>
      <c r="G352" s="8" t="s">
        <v>12</v>
      </c>
      <c r="H352" s="70">
        <v>126.04</v>
      </c>
      <c r="I352" s="370"/>
      <c r="J352" s="370"/>
      <c r="K352" s="370"/>
      <c r="L352" s="516" t="s">
        <v>54</v>
      </c>
      <c r="M352" s="516"/>
      <c r="O352" s="9" t="s">
        <v>14</v>
      </c>
      <c r="P352" s="378">
        <f>ROUND(C352*H352,0)</f>
        <v>0</v>
      </c>
      <c r="S352" s="382"/>
    </row>
    <row r="353" spans="1:64" ht="26.25" hidden="1" customHeight="1">
      <c r="A353" s="77"/>
      <c r="B353" s="566" t="s">
        <v>71</v>
      </c>
      <c r="C353" s="566"/>
      <c r="D353" s="566"/>
      <c r="E353" s="566"/>
      <c r="F353" s="566"/>
      <c r="G353" s="566"/>
      <c r="H353" s="566"/>
      <c r="I353" s="566"/>
      <c r="J353" s="566"/>
      <c r="K353" s="566"/>
      <c r="L353" s="566"/>
      <c r="M353" s="566"/>
      <c r="N353" s="566"/>
      <c r="O353" s="566"/>
      <c r="S353" s="3"/>
    </row>
    <row r="354" spans="1:64" ht="15.95" hidden="1" customHeight="1">
      <c r="A354" s="1"/>
      <c r="B354" s="67" t="s">
        <v>204</v>
      </c>
      <c r="C354" s="376"/>
      <c r="D354" s="364">
        <v>1</v>
      </c>
      <c r="E354" s="387" t="s">
        <v>8</v>
      </c>
      <c r="F354" s="364">
        <v>1</v>
      </c>
      <c r="G354" s="364" t="s">
        <v>8</v>
      </c>
      <c r="H354" s="68">
        <v>22</v>
      </c>
      <c r="I354" s="364" t="s">
        <v>8</v>
      </c>
      <c r="J354" s="365">
        <v>7.5</v>
      </c>
      <c r="K354" s="364" t="s">
        <v>8</v>
      </c>
      <c r="L354" s="365">
        <v>0.38</v>
      </c>
      <c r="M354" s="3" t="s">
        <v>9</v>
      </c>
      <c r="N354" s="39">
        <f t="shared" ref="N354:N357" si="20">ROUND(D354*F354*H354*J354*L354,0)</f>
        <v>63</v>
      </c>
      <c r="O354" s="2"/>
      <c r="R354" s="4"/>
      <c r="S354" s="376"/>
      <c r="T354" s="4"/>
      <c r="U354" s="4"/>
      <c r="V354" s="4"/>
      <c r="W354" s="4"/>
      <c r="X354" s="4"/>
      <c r="Y354" s="4"/>
      <c r="Z354" s="4"/>
      <c r="AA354" s="4"/>
      <c r="AB354" s="4"/>
      <c r="AC354" s="4"/>
      <c r="AD354" s="4"/>
      <c r="AE354" s="4"/>
      <c r="AF354" s="4"/>
      <c r="AG354" s="4"/>
      <c r="AH354" s="4"/>
      <c r="AI354" s="4"/>
      <c r="AJ354" s="4"/>
      <c r="AK354" s="4"/>
      <c r="AL354" s="4"/>
      <c r="AM354" s="4"/>
      <c r="AN354" s="4"/>
      <c r="AO354" s="4"/>
      <c r="AP354" s="4"/>
      <c r="AQ354" s="4"/>
      <c r="AR354" s="4"/>
      <c r="AS354" s="4"/>
      <c r="AT354" s="4"/>
      <c r="AU354" s="4"/>
      <c r="AV354" s="4"/>
      <c r="AW354" s="4"/>
      <c r="AX354" s="4"/>
      <c r="AY354" s="4"/>
      <c r="AZ354" s="4"/>
      <c r="BA354" s="4"/>
      <c r="BB354" s="4"/>
      <c r="BC354" s="4"/>
      <c r="BD354" s="4"/>
      <c r="BE354" s="4"/>
      <c r="BF354" s="4"/>
      <c r="BG354" s="4"/>
      <c r="BH354" s="4"/>
      <c r="BI354" s="4"/>
      <c r="BJ354" s="4"/>
      <c r="BK354" s="4"/>
      <c r="BL354" s="4"/>
    </row>
    <row r="355" spans="1:64" ht="15.95" hidden="1" customHeight="1">
      <c r="A355" s="1"/>
      <c r="B355" s="67" t="s">
        <v>193</v>
      </c>
      <c r="C355" s="376"/>
      <c r="D355" s="364">
        <v>1</v>
      </c>
      <c r="E355" s="387" t="s">
        <v>8</v>
      </c>
      <c r="F355" s="364">
        <v>1</v>
      </c>
      <c r="G355" s="364" t="s">
        <v>8</v>
      </c>
      <c r="H355" s="68">
        <v>19</v>
      </c>
      <c r="I355" s="364" t="s">
        <v>8</v>
      </c>
      <c r="J355" s="365">
        <v>0.75</v>
      </c>
      <c r="K355" s="364" t="s">
        <v>8</v>
      </c>
      <c r="L355" s="365">
        <v>0.75</v>
      </c>
      <c r="M355" s="3" t="s">
        <v>9</v>
      </c>
      <c r="N355" s="39">
        <f t="shared" si="20"/>
        <v>11</v>
      </c>
      <c r="O355" s="2"/>
      <c r="R355" s="4"/>
      <c r="S355" s="376"/>
      <c r="T355" s="4"/>
      <c r="U355" s="4"/>
      <c r="V355" s="4"/>
      <c r="W355" s="4"/>
      <c r="X355" s="4"/>
      <c r="Y355" s="4"/>
      <c r="Z355" s="4"/>
      <c r="AA355" s="4"/>
      <c r="AB355" s="4"/>
      <c r="AC355" s="4"/>
      <c r="AD355" s="4"/>
      <c r="AE355" s="4"/>
      <c r="AF355" s="4"/>
      <c r="AG355" s="4"/>
      <c r="AH355" s="4"/>
      <c r="AI355" s="4"/>
      <c r="AJ355" s="4"/>
      <c r="AK355" s="4"/>
      <c r="AL355" s="4"/>
      <c r="AM355" s="4"/>
      <c r="AN355" s="4"/>
      <c r="AO355" s="4"/>
      <c r="AP355" s="4"/>
      <c r="AQ355" s="4"/>
      <c r="AR355" s="4"/>
      <c r="AS355" s="4"/>
      <c r="AT355" s="4"/>
      <c r="AU355" s="4"/>
      <c r="AV355" s="4"/>
      <c r="AW355" s="4"/>
      <c r="AX355" s="4"/>
      <c r="AY355" s="4"/>
      <c r="AZ355" s="4"/>
      <c r="BA355" s="4"/>
      <c r="BB355" s="4"/>
      <c r="BC355" s="4"/>
      <c r="BD355" s="4"/>
      <c r="BE355" s="4"/>
      <c r="BF355" s="4"/>
      <c r="BG355" s="4"/>
      <c r="BH355" s="4"/>
      <c r="BI355" s="4"/>
      <c r="BJ355" s="4"/>
      <c r="BK355" s="4"/>
      <c r="BL355" s="4"/>
    </row>
    <row r="356" spans="1:64" ht="15.95" hidden="1" customHeight="1">
      <c r="A356" s="1"/>
      <c r="B356" s="67" t="s">
        <v>94</v>
      </c>
      <c r="C356" s="376"/>
      <c r="D356" s="364">
        <v>1</v>
      </c>
      <c r="E356" s="387" t="s">
        <v>8</v>
      </c>
      <c r="F356" s="364">
        <v>2</v>
      </c>
      <c r="G356" s="364" t="s">
        <v>8</v>
      </c>
      <c r="H356" s="68">
        <v>1.5</v>
      </c>
      <c r="I356" s="364" t="s">
        <v>8</v>
      </c>
      <c r="J356" s="365">
        <v>1.5</v>
      </c>
      <c r="K356" s="364" t="s">
        <v>8</v>
      </c>
      <c r="L356" s="365">
        <v>7</v>
      </c>
      <c r="M356" s="3" t="s">
        <v>9</v>
      </c>
      <c r="N356" s="39">
        <f t="shared" si="20"/>
        <v>32</v>
      </c>
      <c r="O356" s="2"/>
      <c r="R356" s="4"/>
      <c r="S356" s="376"/>
      <c r="T356" s="4"/>
      <c r="U356" s="4"/>
      <c r="V356" s="4"/>
      <c r="W356" s="4"/>
      <c r="X356" s="4"/>
      <c r="Y356" s="4"/>
      <c r="Z356" s="4"/>
      <c r="AA356" s="4"/>
      <c r="AB356" s="4"/>
      <c r="AC356" s="4"/>
      <c r="AD356" s="4"/>
      <c r="AE356" s="4"/>
      <c r="AF356" s="4"/>
      <c r="AG356" s="4"/>
      <c r="AH356" s="4"/>
      <c r="AI356" s="4"/>
      <c r="AJ356" s="4"/>
      <c r="AK356" s="4"/>
      <c r="AL356" s="4"/>
      <c r="AM356" s="4"/>
      <c r="AN356" s="4"/>
      <c r="AO356" s="4"/>
      <c r="AP356" s="4"/>
      <c r="AQ356" s="4"/>
      <c r="AR356" s="4"/>
      <c r="AS356" s="4"/>
      <c r="AT356" s="4"/>
      <c r="AU356" s="4"/>
      <c r="AV356" s="4"/>
      <c r="AW356" s="4"/>
      <c r="AX356" s="4"/>
      <c r="AY356" s="4"/>
      <c r="AZ356" s="4"/>
      <c r="BA356" s="4"/>
      <c r="BB356" s="4"/>
      <c r="BC356" s="4"/>
      <c r="BD356" s="4"/>
      <c r="BE356" s="4"/>
      <c r="BF356" s="4"/>
      <c r="BG356" s="4"/>
      <c r="BH356" s="4"/>
      <c r="BI356" s="4"/>
      <c r="BJ356" s="4"/>
      <c r="BK356" s="4"/>
      <c r="BL356" s="4"/>
    </row>
    <row r="357" spans="1:64" ht="15.95" hidden="1" customHeight="1">
      <c r="A357" s="1"/>
      <c r="B357" s="67" t="s">
        <v>207</v>
      </c>
      <c r="C357" s="376"/>
      <c r="D357" s="364">
        <v>1</v>
      </c>
      <c r="E357" s="387" t="s">
        <v>8</v>
      </c>
      <c r="F357" s="364">
        <v>2</v>
      </c>
      <c r="G357" s="364" t="s">
        <v>8</v>
      </c>
      <c r="H357" s="68">
        <v>76.75</v>
      </c>
      <c r="I357" s="364" t="s">
        <v>8</v>
      </c>
      <c r="J357" s="365">
        <v>0.75</v>
      </c>
      <c r="K357" s="364" t="s">
        <v>8</v>
      </c>
      <c r="L357" s="365">
        <v>0.75</v>
      </c>
      <c r="M357" s="3" t="s">
        <v>9</v>
      </c>
      <c r="N357" s="39">
        <f t="shared" si="20"/>
        <v>86</v>
      </c>
      <c r="O357" s="2"/>
      <c r="R357" s="4"/>
      <c r="S357" s="376"/>
      <c r="T357" s="4"/>
      <c r="U357" s="4"/>
      <c r="V357" s="4"/>
      <c r="W357" s="4"/>
      <c r="X357" s="4"/>
      <c r="Y357" s="4"/>
      <c r="Z357" s="4"/>
      <c r="AA357" s="4"/>
      <c r="AB357" s="4"/>
      <c r="AC357" s="4"/>
      <c r="AD357" s="4"/>
      <c r="AE357" s="4"/>
      <c r="AF357" s="4"/>
      <c r="AG357" s="4"/>
      <c r="AH357" s="4"/>
      <c r="AI357" s="4"/>
      <c r="AJ357" s="4"/>
      <c r="AK357" s="4"/>
      <c r="AL357" s="4"/>
      <c r="AM357" s="4"/>
      <c r="AN357" s="4"/>
      <c r="AO357" s="4"/>
      <c r="AP357" s="4"/>
      <c r="AQ357" s="4"/>
      <c r="AR357" s="4"/>
      <c r="AS357" s="4"/>
      <c r="AT357" s="4"/>
      <c r="AU357" s="4"/>
      <c r="AV357" s="4"/>
      <c r="AW357" s="4"/>
      <c r="AX357" s="4"/>
      <c r="AY357" s="4"/>
      <c r="AZ357" s="4"/>
      <c r="BA357" s="4"/>
      <c r="BB357" s="4"/>
      <c r="BC357" s="4"/>
      <c r="BD357" s="4"/>
      <c r="BE357" s="4"/>
      <c r="BF357" s="4"/>
      <c r="BG357" s="4"/>
      <c r="BH357" s="4"/>
      <c r="BI357" s="4"/>
      <c r="BJ357" s="4"/>
      <c r="BK357" s="4"/>
      <c r="BL357" s="4"/>
    </row>
    <row r="358" spans="1:64" ht="21" hidden="1" customHeight="1">
      <c r="A358" s="1"/>
      <c r="C358" s="387"/>
      <c r="D358" s="69"/>
      <c r="H358" s="68"/>
      <c r="I358" s="364"/>
      <c r="J358" s="365"/>
      <c r="K358" s="364"/>
      <c r="L358" s="12" t="s">
        <v>10</v>
      </c>
      <c r="M358" s="40"/>
      <c r="N358" s="5"/>
      <c r="O358" s="6"/>
      <c r="P358" s="197"/>
      <c r="S358" s="387"/>
    </row>
    <row r="359" spans="1:64" ht="21.75" hidden="1" customHeight="1">
      <c r="A359" s="1"/>
      <c r="B359" s="66"/>
      <c r="C359" s="529">
        <f>N358</f>
        <v>0</v>
      </c>
      <c r="D359" s="530"/>
      <c r="E359" s="529"/>
      <c r="F359" s="7" t="s">
        <v>11</v>
      </c>
      <c r="G359" s="8" t="s">
        <v>12</v>
      </c>
      <c r="H359" s="70">
        <v>5445</v>
      </c>
      <c r="I359" s="370"/>
      <c r="J359" s="370"/>
      <c r="K359" s="370"/>
      <c r="L359" s="516" t="s">
        <v>13</v>
      </c>
      <c r="M359" s="516"/>
      <c r="O359" s="9" t="s">
        <v>14</v>
      </c>
      <c r="P359" s="378">
        <f>ROUND(C359*H359/100,0)</f>
        <v>0</v>
      </c>
      <c r="S359" s="382"/>
    </row>
    <row r="360" spans="1:64" s="17" customFormat="1" ht="15.95" hidden="1" customHeight="1">
      <c r="A360" s="86"/>
      <c r="B360" s="548" t="s">
        <v>141</v>
      </c>
      <c r="C360" s="548"/>
      <c r="D360" s="548"/>
      <c r="E360" s="548"/>
      <c r="F360" s="548"/>
      <c r="G360" s="548"/>
      <c r="H360" s="548"/>
      <c r="I360" s="548"/>
      <c r="J360" s="548"/>
      <c r="K360" s="548"/>
      <c r="L360" s="548"/>
      <c r="M360" s="548"/>
      <c r="N360" s="548"/>
      <c r="O360" s="388"/>
      <c r="P360" s="386"/>
    </row>
    <row r="361" spans="1:64" s="17" customFormat="1" ht="15.95" hidden="1" customHeight="1">
      <c r="A361" s="15"/>
      <c r="B361" s="17" t="s">
        <v>211</v>
      </c>
      <c r="C361" s="384"/>
      <c r="D361" s="361">
        <v>4</v>
      </c>
      <c r="E361" s="48" t="s">
        <v>8</v>
      </c>
      <c r="F361" s="361">
        <v>4</v>
      </c>
      <c r="G361" s="361" t="s">
        <v>8</v>
      </c>
      <c r="H361" s="27">
        <v>18</v>
      </c>
      <c r="I361" s="361" t="s">
        <v>8</v>
      </c>
      <c r="J361" s="362">
        <v>14</v>
      </c>
      <c r="K361" s="361"/>
      <c r="L361" s="362"/>
      <c r="M361" s="17" t="s">
        <v>9</v>
      </c>
      <c r="N361" s="30">
        <f>ROUND(D361*F361*H361*J361,0)</f>
        <v>4032</v>
      </c>
      <c r="O361" s="16"/>
      <c r="P361" s="386"/>
      <c r="S361" s="384"/>
    </row>
    <row r="362" spans="1:64" s="17" customFormat="1" ht="15.95" hidden="1" customHeight="1">
      <c r="A362" s="15"/>
      <c r="B362" s="17" t="s">
        <v>212</v>
      </c>
      <c r="C362" s="384"/>
      <c r="D362" s="361">
        <v>1</v>
      </c>
      <c r="E362" s="48" t="s">
        <v>8</v>
      </c>
      <c r="F362" s="361">
        <v>2</v>
      </c>
      <c r="G362" s="361" t="s">
        <v>8</v>
      </c>
      <c r="H362" s="27">
        <v>13</v>
      </c>
      <c r="I362" s="361" t="s">
        <v>8</v>
      </c>
      <c r="J362" s="362">
        <v>12</v>
      </c>
      <c r="K362" s="361"/>
      <c r="L362" s="362"/>
      <c r="M362" s="17" t="s">
        <v>9</v>
      </c>
      <c r="N362" s="30">
        <f>ROUND(D362*F362*H362*J362,0)</f>
        <v>312</v>
      </c>
      <c r="O362" s="16"/>
      <c r="P362" s="386"/>
      <c r="S362" s="384"/>
    </row>
    <row r="363" spans="1:64" s="17" customFormat="1" ht="15.95" hidden="1" customHeight="1" thickBot="1">
      <c r="A363" s="15"/>
      <c r="B363" s="17" t="s">
        <v>173</v>
      </c>
      <c r="C363" s="384"/>
      <c r="D363" s="361">
        <v>1</v>
      </c>
      <c r="E363" s="48" t="s">
        <v>8</v>
      </c>
      <c r="F363" s="361">
        <v>18</v>
      </c>
      <c r="G363" s="361" t="s">
        <v>8</v>
      </c>
      <c r="H363" s="27">
        <v>8</v>
      </c>
      <c r="I363" s="361" t="s">
        <v>8</v>
      </c>
      <c r="J363" s="362">
        <v>10</v>
      </c>
      <c r="K363" s="361"/>
      <c r="L363" s="362"/>
      <c r="M363" s="17" t="s">
        <v>9</v>
      </c>
      <c r="N363" s="30">
        <f>ROUND(D363*F363*H363*J363,0)</f>
        <v>1440</v>
      </c>
      <c r="O363" s="16"/>
      <c r="P363" s="386"/>
      <c r="S363" s="384"/>
    </row>
    <row r="364" spans="1:64" s="17" customFormat="1" ht="15.95" hidden="1" customHeight="1" thickBot="1">
      <c r="A364" s="368"/>
      <c r="C364" s="107">
        <f>N364</f>
        <v>0</v>
      </c>
      <c r="D364" s="17" t="s">
        <v>105</v>
      </c>
      <c r="E364" s="49"/>
      <c r="F364" s="560">
        <f>C364/112</f>
        <v>0</v>
      </c>
      <c r="G364" s="560"/>
      <c r="H364" s="27"/>
      <c r="I364" s="367"/>
      <c r="J364" s="24"/>
      <c r="K364" s="367"/>
      <c r="L364" s="24" t="s">
        <v>10</v>
      </c>
      <c r="M364" s="368"/>
      <c r="N364" s="26"/>
      <c r="O364" s="19"/>
      <c r="P364" s="386"/>
      <c r="S364" s="107"/>
    </row>
    <row r="365" spans="1:64" s="17" customFormat="1" ht="15.95" hidden="1" customHeight="1">
      <c r="A365" s="15"/>
      <c r="B365" s="52"/>
      <c r="C365" s="156">
        <f>F364</f>
        <v>0</v>
      </c>
      <c r="D365" s="361" t="s">
        <v>142</v>
      </c>
      <c r="E365" s="375"/>
      <c r="F365" s="361"/>
      <c r="G365" s="52" t="s">
        <v>12</v>
      </c>
      <c r="H365" s="367">
        <v>3850</v>
      </c>
      <c r="I365" s="367"/>
      <c r="J365" s="362"/>
      <c r="K365" s="367"/>
      <c r="L365" s="368" t="s">
        <v>54</v>
      </c>
      <c r="M365" s="368"/>
      <c r="N365" s="52"/>
      <c r="O365" s="386" t="s">
        <v>14</v>
      </c>
      <c r="P365" s="386">
        <f>(C365*H365)</f>
        <v>0</v>
      </c>
      <c r="S365" s="375"/>
    </row>
    <row r="366" spans="1:64" s="17" customFormat="1" ht="15.95" hidden="1" customHeight="1">
      <c r="A366" s="15"/>
      <c r="B366" s="561" t="s">
        <v>143</v>
      </c>
      <c r="C366" s="561"/>
      <c r="D366" s="561"/>
      <c r="E366" s="561"/>
      <c r="F366" s="561"/>
      <c r="G366" s="561"/>
      <c r="H366" s="561"/>
      <c r="I366" s="561"/>
      <c r="J366" s="561"/>
      <c r="K366" s="561"/>
      <c r="L366" s="561"/>
      <c r="M366" s="561"/>
      <c r="N366" s="561"/>
      <c r="O366" s="388"/>
      <c r="P366" s="386"/>
    </row>
    <row r="367" spans="1:64" s="17" customFormat="1" ht="15.95" hidden="1" customHeight="1">
      <c r="A367" s="15"/>
      <c r="B367" s="17" t="s">
        <v>213</v>
      </c>
      <c r="C367" s="384"/>
      <c r="D367" s="361">
        <v>4</v>
      </c>
      <c r="E367" s="48" t="s">
        <v>8</v>
      </c>
      <c r="F367" s="361">
        <v>15</v>
      </c>
      <c r="G367" s="361" t="s">
        <v>8</v>
      </c>
      <c r="H367" s="27">
        <v>21</v>
      </c>
      <c r="I367" s="361" t="s">
        <v>8</v>
      </c>
      <c r="J367" s="362">
        <v>2.2400000000000002</v>
      </c>
      <c r="K367" s="361"/>
      <c r="L367" s="362"/>
      <c r="M367" s="17" t="s">
        <v>9</v>
      </c>
      <c r="N367" s="30">
        <f>ROUND(D367*F367*H367*J367,0)</f>
        <v>2822</v>
      </c>
      <c r="O367" s="16"/>
      <c r="P367" s="386"/>
      <c r="S367" s="384"/>
    </row>
    <row r="368" spans="1:64" s="17" customFormat="1" ht="15.95" hidden="1" customHeight="1">
      <c r="A368" s="15"/>
      <c r="B368" s="17" t="s">
        <v>214</v>
      </c>
      <c r="C368" s="384"/>
      <c r="D368" s="361">
        <v>1</v>
      </c>
      <c r="E368" s="48" t="s">
        <v>8</v>
      </c>
      <c r="F368" s="361">
        <v>15</v>
      </c>
      <c r="G368" s="361" t="s">
        <v>8</v>
      </c>
      <c r="H368" s="27">
        <v>21</v>
      </c>
      <c r="I368" s="361" t="s">
        <v>8</v>
      </c>
      <c r="J368" s="362">
        <v>2.2400000000000002</v>
      </c>
      <c r="K368" s="361"/>
      <c r="L368" s="362"/>
      <c r="M368" s="17" t="s">
        <v>9</v>
      </c>
      <c r="N368" s="30">
        <f>ROUND(D368*F368*H368*J368,0)</f>
        <v>706</v>
      </c>
      <c r="O368" s="16"/>
      <c r="P368" s="386"/>
      <c r="S368" s="384"/>
    </row>
    <row r="369" spans="1:24" s="17" customFormat="1" ht="15.95" hidden="1" customHeight="1" thickBot="1">
      <c r="A369" s="15"/>
      <c r="B369" s="17" t="s">
        <v>201</v>
      </c>
      <c r="C369" s="384"/>
      <c r="D369" s="361">
        <v>1</v>
      </c>
      <c r="E369" s="48" t="s">
        <v>8</v>
      </c>
      <c r="F369" s="361">
        <v>5</v>
      </c>
      <c r="G369" s="361" t="s">
        <v>8</v>
      </c>
      <c r="H369" s="27">
        <v>82</v>
      </c>
      <c r="I369" s="361" t="s">
        <v>8</v>
      </c>
      <c r="J369" s="362">
        <v>2.2400000000000002</v>
      </c>
      <c r="K369" s="361"/>
      <c r="L369" s="362"/>
      <c r="M369" s="17" t="s">
        <v>9</v>
      </c>
      <c r="N369" s="30">
        <f>ROUND(D369*F369*H369*J369,0)</f>
        <v>918</v>
      </c>
      <c r="O369" s="16"/>
      <c r="P369" s="386"/>
      <c r="S369" s="384"/>
    </row>
    <row r="370" spans="1:24" s="17" customFormat="1" ht="15.95" hidden="1" customHeight="1" thickBot="1">
      <c r="A370" s="368"/>
      <c r="C370" s="107">
        <f>N370</f>
        <v>0</v>
      </c>
      <c r="D370" s="17" t="s">
        <v>105</v>
      </c>
      <c r="E370" s="49"/>
      <c r="F370" s="562">
        <f>C370/112</f>
        <v>0</v>
      </c>
      <c r="G370" s="562"/>
      <c r="H370" s="27"/>
      <c r="I370" s="367"/>
      <c r="J370" s="24"/>
      <c r="K370" s="367"/>
      <c r="L370" s="24" t="s">
        <v>10</v>
      </c>
      <c r="M370" s="368"/>
      <c r="N370" s="26"/>
      <c r="O370" s="19"/>
      <c r="P370" s="386"/>
      <c r="S370" s="107"/>
    </row>
    <row r="371" spans="1:24" s="17" customFormat="1" ht="15.95" hidden="1" customHeight="1">
      <c r="A371" s="15"/>
      <c r="B371" s="52"/>
      <c r="C371" s="59">
        <f>F370</f>
        <v>0</v>
      </c>
      <c r="D371" s="361" t="s">
        <v>142</v>
      </c>
      <c r="E371" s="375"/>
      <c r="F371" s="361"/>
      <c r="G371" s="52" t="s">
        <v>12</v>
      </c>
      <c r="H371" s="367">
        <v>3570</v>
      </c>
      <c r="I371" s="367"/>
      <c r="J371" s="362"/>
      <c r="K371" s="367"/>
      <c r="L371" s="368" t="s">
        <v>54</v>
      </c>
      <c r="M371" s="368"/>
      <c r="N371" s="52"/>
      <c r="O371" s="386" t="s">
        <v>14</v>
      </c>
      <c r="P371" s="386">
        <f>(C371*H371)</f>
        <v>0</v>
      </c>
      <c r="S371" s="59"/>
    </row>
    <row r="372" spans="1:24" s="17" customFormat="1" ht="15.95" hidden="1" customHeight="1">
      <c r="A372" s="15"/>
      <c r="B372" s="561" t="s">
        <v>144</v>
      </c>
      <c r="C372" s="561"/>
      <c r="D372" s="561"/>
      <c r="E372" s="561"/>
      <c r="F372" s="561"/>
      <c r="G372" s="561"/>
      <c r="H372" s="561"/>
      <c r="I372" s="561"/>
      <c r="J372" s="561"/>
      <c r="K372" s="561"/>
      <c r="L372" s="561"/>
      <c r="M372" s="561"/>
      <c r="N372" s="561"/>
      <c r="O372" s="388"/>
      <c r="P372" s="386"/>
    </row>
    <row r="373" spans="1:24" s="17" customFormat="1" ht="15.95" hidden="1" customHeight="1" thickBot="1">
      <c r="A373" s="15"/>
      <c r="B373" s="17" t="s">
        <v>215</v>
      </c>
      <c r="C373" s="384"/>
      <c r="D373" s="361"/>
      <c r="E373" s="48"/>
      <c r="F373" s="361"/>
      <c r="G373" s="361"/>
      <c r="H373" s="27"/>
      <c r="I373" s="361"/>
      <c r="J373" s="362"/>
      <c r="K373" s="361"/>
      <c r="L373" s="362"/>
      <c r="M373" s="17" t="s">
        <v>9</v>
      </c>
      <c r="N373" s="126">
        <f>C371+C365</f>
        <v>0</v>
      </c>
      <c r="O373" s="16"/>
      <c r="P373" s="386"/>
      <c r="S373" s="384"/>
    </row>
    <row r="374" spans="1:24" s="17" customFormat="1" ht="15.95" hidden="1" customHeight="1" thickBot="1">
      <c r="A374" s="368"/>
      <c r="C374" s="107"/>
      <c r="D374" s="361"/>
      <c r="E374" s="49"/>
      <c r="F374" s="361"/>
      <c r="G374" s="368"/>
      <c r="H374" s="27"/>
      <c r="I374" s="367"/>
      <c r="J374" s="24"/>
      <c r="K374" s="367"/>
      <c r="L374" s="24" t="s">
        <v>10</v>
      </c>
      <c r="M374" s="368"/>
      <c r="N374" s="127">
        <f>SUM(N373)</f>
        <v>0</v>
      </c>
      <c r="O374" s="19"/>
      <c r="P374" s="386"/>
      <c r="S374" s="107"/>
    </row>
    <row r="375" spans="1:24" s="17" customFormat="1" ht="15.95" hidden="1" customHeight="1">
      <c r="A375" s="15"/>
      <c r="B375" s="52"/>
      <c r="C375" s="59">
        <f>N374</f>
        <v>0</v>
      </c>
      <c r="D375" s="361" t="s">
        <v>142</v>
      </c>
      <c r="E375" s="375"/>
      <c r="F375" s="361"/>
      <c r="G375" s="52" t="s">
        <v>12</v>
      </c>
      <c r="H375" s="367">
        <v>186.34</v>
      </c>
      <c r="I375" s="367"/>
      <c r="J375" s="362"/>
      <c r="K375" s="367"/>
      <c r="L375" s="368" t="s">
        <v>54</v>
      </c>
      <c r="M375" s="368"/>
      <c r="N375" s="52"/>
      <c r="O375" s="386" t="s">
        <v>14</v>
      </c>
      <c r="P375" s="386">
        <f>(C375*H375)</f>
        <v>0</v>
      </c>
      <c r="S375" s="59"/>
    </row>
    <row r="376" spans="1:24" ht="63" hidden="1" customHeight="1">
      <c r="A376" s="77"/>
      <c r="B376" s="563" t="s">
        <v>145</v>
      </c>
      <c r="C376" s="563"/>
      <c r="D376" s="564"/>
      <c r="E376" s="563"/>
      <c r="F376" s="564"/>
      <c r="G376" s="563"/>
      <c r="H376" s="564"/>
      <c r="I376" s="563"/>
      <c r="J376" s="564"/>
      <c r="K376" s="563"/>
      <c r="L376" s="563"/>
      <c r="M376" s="563"/>
      <c r="N376" s="563"/>
      <c r="O376" s="563"/>
      <c r="S376" s="3"/>
    </row>
    <row r="377" spans="1:24" ht="15.95" hidden="1" customHeight="1" thickBot="1">
      <c r="A377" s="1"/>
      <c r="B377" s="3" t="s">
        <v>136</v>
      </c>
      <c r="C377" s="376"/>
      <c r="D377" s="364">
        <v>1</v>
      </c>
      <c r="E377" s="387" t="s">
        <v>8</v>
      </c>
      <c r="F377" s="364">
        <v>1</v>
      </c>
      <c r="G377" s="364" t="s">
        <v>8</v>
      </c>
      <c r="H377" s="68">
        <v>82.75</v>
      </c>
      <c r="I377" s="364" t="s">
        <v>8</v>
      </c>
      <c r="J377" s="365">
        <v>29.13</v>
      </c>
      <c r="K377" s="364"/>
      <c r="L377" s="365"/>
      <c r="M377" s="3" t="s">
        <v>9</v>
      </c>
      <c r="N377" s="39">
        <f>ROUND(D377*F377*H377*J377,0)</f>
        <v>2411</v>
      </c>
      <c r="O377" s="2"/>
      <c r="S377" s="376"/>
    </row>
    <row r="378" spans="1:24" ht="15.95" hidden="1" customHeight="1" thickBot="1">
      <c r="E378" s="44"/>
      <c r="G378" s="371"/>
      <c r="H378" s="68"/>
      <c r="I378" s="370"/>
      <c r="J378" s="12"/>
      <c r="K378" s="370"/>
      <c r="L378" s="12" t="s">
        <v>10</v>
      </c>
      <c r="M378" s="371"/>
      <c r="N378" s="14"/>
      <c r="O378" s="6"/>
    </row>
    <row r="379" spans="1:24" ht="15.95" hidden="1" customHeight="1">
      <c r="A379" s="1"/>
      <c r="C379" s="46">
        <f>N378</f>
        <v>0</v>
      </c>
      <c r="D379" s="530" t="s">
        <v>32</v>
      </c>
      <c r="E379" s="549"/>
      <c r="G379" s="8" t="s">
        <v>12</v>
      </c>
      <c r="H379" s="515">
        <v>7607.25</v>
      </c>
      <c r="I379" s="515"/>
      <c r="J379" s="515"/>
      <c r="K379" s="515"/>
      <c r="L379" s="371" t="s">
        <v>62</v>
      </c>
      <c r="M379" s="371"/>
      <c r="O379" s="378" t="s">
        <v>14</v>
      </c>
      <c r="P379" s="378">
        <f>ROUND(C379*H379/100,0)</f>
        <v>0</v>
      </c>
      <c r="Q379" s="45"/>
      <c r="R379" s="45"/>
      <c r="S379" s="46"/>
      <c r="T379" s="45"/>
      <c r="U379" s="45"/>
      <c r="V379" s="45"/>
      <c r="W379" s="45"/>
      <c r="X379" s="45"/>
    </row>
    <row r="380" spans="1:24" ht="17.25" hidden="1" customHeight="1">
      <c r="A380" s="77"/>
      <c r="B380" s="563" t="s">
        <v>146</v>
      </c>
      <c r="C380" s="563"/>
      <c r="D380" s="564"/>
      <c r="E380" s="563"/>
      <c r="F380" s="564"/>
      <c r="G380" s="563"/>
      <c r="H380" s="564"/>
      <c r="I380" s="563"/>
      <c r="J380" s="564"/>
      <c r="K380" s="563"/>
      <c r="L380" s="563"/>
      <c r="M380" s="563"/>
      <c r="N380" s="563"/>
      <c r="O380" s="563"/>
      <c r="S380" s="3"/>
    </row>
    <row r="381" spans="1:24" ht="15.95" hidden="1" customHeight="1" thickBot="1">
      <c r="A381" s="1"/>
      <c r="B381" s="3" t="s">
        <v>136</v>
      </c>
      <c r="C381" s="376"/>
      <c r="D381" s="364">
        <v>1</v>
      </c>
      <c r="E381" s="387" t="s">
        <v>8</v>
      </c>
      <c r="F381" s="364">
        <v>1</v>
      </c>
      <c r="G381" s="364" t="s">
        <v>8</v>
      </c>
      <c r="H381" s="68">
        <v>82.75</v>
      </c>
      <c r="I381" s="364" t="s">
        <v>8</v>
      </c>
      <c r="J381" s="365">
        <v>29.13</v>
      </c>
      <c r="K381" s="364"/>
      <c r="L381" s="365"/>
      <c r="M381" s="3" t="s">
        <v>9</v>
      </c>
      <c r="N381" s="39">
        <f>ROUND(D381*F381*H381*J381,0)</f>
        <v>2411</v>
      </c>
      <c r="O381" s="2"/>
      <c r="S381" s="376"/>
    </row>
    <row r="382" spans="1:24" ht="15.95" hidden="1" customHeight="1" thickBot="1">
      <c r="E382" s="44"/>
      <c r="G382" s="371"/>
      <c r="H382" s="68"/>
      <c r="I382" s="370"/>
      <c r="J382" s="12"/>
      <c r="K382" s="370"/>
      <c r="L382" s="12" t="s">
        <v>10</v>
      </c>
      <c r="M382" s="371"/>
      <c r="N382" s="14"/>
      <c r="O382" s="6"/>
    </row>
    <row r="383" spans="1:24" ht="15.95" hidden="1" customHeight="1">
      <c r="A383" s="1"/>
      <c r="C383" s="46">
        <f>N382</f>
        <v>0</v>
      </c>
      <c r="D383" s="530" t="s">
        <v>32</v>
      </c>
      <c r="E383" s="549"/>
      <c r="G383" s="8" t="s">
        <v>12</v>
      </c>
      <c r="H383" s="515">
        <v>1428.35</v>
      </c>
      <c r="I383" s="515"/>
      <c r="J383" s="515"/>
      <c r="K383" s="515"/>
      <c r="L383" s="371" t="s">
        <v>62</v>
      </c>
      <c r="M383" s="371"/>
      <c r="O383" s="378" t="s">
        <v>14</v>
      </c>
      <c r="P383" s="378">
        <f>ROUND(C383*H383/100,0)</f>
        <v>0</v>
      </c>
      <c r="Q383" s="45"/>
      <c r="R383" s="45"/>
      <c r="S383" s="46"/>
      <c r="T383" s="45"/>
      <c r="U383" s="45"/>
      <c r="V383" s="45"/>
      <c r="W383" s="45"/>
      <c r="X383" s="45"/>
    </row>
    <row r="384" spans="1:24" s="17" customFormat="1" ht="33" hidden="1" customHeight="1">
      <c r="A384" s="86"/>
      <c r="B384" s="509" t="s">
        <v>97</v>
      </c>
      <c r="C384" s="509"/>
      <c r="D384" s="509"/>
      <c r="E384" s="509"/>
      <c r="F384" s="509"/>
      <c r="G384" s="509"/>
      <c r="H384" s="509"/>
      <c r="I384" s="509"/>
      <c r="J384" s="509"/>
      <c r="K384" s="509"/>
      <c r="L384" s="509"/>
      <c r="M384" s="509"/>
      <c r="N384" s="509"/>
      <c r="O384" s="363"/>
      <c r="P384" s="386"/>
      <c r="Q384" s="52"/>
      <c r="R384" s="52"/>
      <c r="S384" s="52"/>
      <c r="T384" s="52"/>
      <c r="U384" s="52"/>
      <c r="V384" s="52"/>
      <c r="W384" s="52"/>
      <c r="X384" s="52"/>
    </row>
    <row r="385" spans="1:19" s="17" customFormat="1" ht="15.95" hidden="1" customHeight="1" thickBot="1">
      <c r="A385" s="36"/>
      <c r="B385" s="17" t="s">
        <v>98</v>
      </c>
      <c r="C385" s="48"/>
      <c r="D385" s="361">
        <v>1</v>
      </c>
      <c r="E385" s="48" t="s">
        <v>8</v>
      </c>
      <c r="F385" s="361">
        <v>1</v>
      </c>
      <c r="G385" s="361" t="s">
        <v>8</v>
      </c>
      <c r="H385" s="27">
        <v>10</v>
      </c>
      <c r="I385" s="361" t="s">
        <v>8</v>
      </c>
      <c r="J385" s="362">
        <v>6</v>
      </c>
      <c r="K385" s="361"/>
      <c r="L385" s="362"/>
      <c r="M385" s="17" t="s">
        <v>9</v>
      </c>
      <c r="N385" s="30">
        <f>ROUND(D385*F385*H385*J385,0)</f>
        <v>60</v>
      </c>
      <c r="O385" s="19"/>
      <c r="P385" s="197"/>
      <c r="S385" s="48"/>
    </row>
    <row r="386" spans="1:19" s="17" customFormat="1" ht="15.95" hidden="1" customHeight="1" thickBot="1">
      <c r="A386" s="15"/>
      <c r="C386" s="60"/>
      <c r="D386" s="368"/>
      <c r="E386" s="48"/>
      <c r="F386" s="361"/>
      <c r="G386" s="361"/>
      <c r="H386" s="37"/>
      <c r="I386" s="50"/>
      <c r="J386" s="24"/>
      <c r="K386" s="50"/>
      <c r="L386" s="368" t="s">
        <v>10</v>
      </c>
      <c r="M386" s="50"/>
      <c r="N386" s="26"/>
      <c r="O386" s="386"/>
      <c r="P386" s="386"/>
      <c r="S386" s="60"/>
    </row>
    <row r="387" spans="1:19" s="17" customFormat="1" ht="15.95" hidden="1" customHeight="1">
      <c r="A387" s="15"/>
      <c r="B387" s="52"/>
      <c r="C387" s="53">
        <f>N386</f>
        <v>0</v>
      </c>
      <c r="D387" s="539" t="s">
        <v>32</v>
      </c>
      <c r="E387" s="534"/>
      <c r="F387" s="50"/>
      <c r="G387" s="21" t="s">
        <v>12</v>
      </c>
      <c r="H387" s="518">
        <v>726.72</v>
      </c>
      <c r="I387" s="518"/>
      <c r="J387" s="518"/>
      <c r="K387" s="367"/>
      <c r="L387" s="550" t="s">
        <v>55</v>
      </c>
      <c r="M387" s="550"/>
      <c r="O387" s="386" t="s">
        <v>14</v>
      </c>
      <c r="P387" s="386">
        <f>ROUND(C387*H387,0)</f>
        <v>0</v>
      </c>
      <c r="S387" s="53"/>
    </row>
    <row r="388" spans="1:19" s="17" customFormat="1" ht="54.75" hidden="1" customHeight="1">
      <c r="A388" s="86"/>
      <c r="B388" s="545" t="s">
        <v>206</v>
      </c>
      <c r="C388" s="545"/>
      <c r="D388" s="545"/>
      <c r="E388" s="545"/>
      <c r="F388" s="545"/>
      <c r="G388" s="545"/>
      <c r="H388" s="545"/>
      <c r="I388" s="545"/>
      <c r="J388" s="545"/>
      <c r="K388" s="545"/>
      <c r="L388" s="545"/>
      <c r="M388" s="545"/>
      <c r="N388" s="545"/>
      <c r="O388" s="545"/>
      <c r="P388" s="386"/>
    </row>
    <row r="389" spans="1:19" s="17" customFormat="1" ht="15.95" hidden="1" customHeight="1">
      <c r="A389" s="15"/>
      <c r="B389" s="354" t="s">
        <v>94</v>
      </c>
      <c r="C389" s="384"/>
      <c r="D389" s="361">
        <v>1</v>
      </c>
      <c r="E389" s="48" t="s">
        <v>8</v>
      </c>
      <c r="F389" s="361">
        <v>1</v>
      </c>
      <c r="G389" s="361" t="s">
        <v>8</v>
      </c>
      <c r="H389" s="27">
        <v>4</v>
      </c>
      <c r="I389" s="361" t="s">
        <v>8</v>
      </c>
      <c r="J389" s="362">
        <v>4</v>
      </c>
      <c r="K389" s="17" t="s">
        <v>9</v>
      </c>
      <c r="L389" s="30">
        <f>ROUND(D389*F389*H389*J389,0)</f>
        <v>16</v>
      </c>
      <c r="O389" s="16"/>
      <c r="P389" s="386"/>
      <c r="S389" s="384"/>
    </row>
    <row r="390" spans="1:19" s="17" customFormat="1" ht="15.95" hidden="1" customHeight="1" thickBot="1">
      <c r="A390" s="15"/>
      <c r="B390" s="354" t="s">
        <v>94</v>
      </c>
      <c r="C390" s="384"/>
      <c r="D390" s="361">
        <v>16</v>
      </c>
      <c r="E390" s="48" t="s">
        <v>8</v>
      </c>
      <c r="F390" s="361">
        <v>4</v>
      </c>
      <c r="G390" s="361"/>
      <c r="H390" s="27"/>
      <c r="I390" s="361"/>
      <c r="J390" s="362"/>
      <c r="K390" s="361"/>
      <c r="L390" s="362"/>
      <c r="M390" s="17" t="s">
        <v>9</v>
      </c>
      <c r="N390" s="30">
        <f>ROUND(D390*F390,0)</f>
        <v>64</v>
      </c>
      <c r="O390" s="16"/>
      <c r="P390" s="386"/>
      <c r="S390" s="384"/>
    </row>
    <row r="391" spans="1:19" s="17" customFormat="1" ht="15.95" hidden="1" customHeight="1" thickBot="1">
      <c r="A391" s="15"/>
      <c r="C391" s="48"/>
      <c r="D391" s="55"/>
      <c r="E391" s="48"/>
      <c r="F391" s="361"/>
      <c r="G391" s="361"/>
      <c r="H391" s="27"/>
      <c r="I391" s="361"/>
      <c r="J391" s="362"/>
      <c r="K391" s="361"/>
      <c r="L391" s="24" t="s">
        <v>10</v>
      </c>
      <c r="M391" s="32"/>
      <c r="N391" s="26"/>
      <c r="O391" s="19"/>
      <c r="P391" s="197"/>
      <c r="S391" s="48"/>
    </row>
    <row r="392" spans="1:19" s="17" customFormat="1" ht="15.95" hidden="1" customHeight="1">
      <c r="A392" s="15"/>
      <c r="C392" s="542">
        <f>N391</f>
        <v>0</v>
      </c>
      <c r="D392" s="546"/>
      <c r="E392" s="542"/>
      <c r="F392" s="20" t="s">
        <v>114</v>
      </c>
      <c r="G392" s="21" t="s">
        <v>12</v>
      </c>
      <c r="H392" s="518">
        <v>222</v>
      </c>
      <c r="I392" s="518"/>
      <c r="J392" s="518"/>
      <c r="K392" s="367"/>
      <c r="L392" s="534" t="s">
        <v>88</v>
      </c>
      <c r="M392" s="534"/>
      <c r="N392" s="107"/>
      <c r="O392" s="22" t="s">
        <v>14</v>
      </c>
      <c r="P392" s="386">
        <f>ROUND(C392*H392,0)</f>
        <v>0</v>
      </c>
      <c r="S392" s="366"/>
    </row>
    <row r="393" spans="1:19" s="17" customFormat="1" ht="15.95" hidden="1" customHeight="1">
      <c r="A393" s="15"/>
      <c r="B393" s="528" t="s">
        <v>122</v>
      </c>
      <c r="C393" s="528"/>
      <c r="D393" s="528"/>
      <c r="E393" s="528"/>
      <c r="F393" s="528"/>
      <c r="G393" s="528"/>
      <c r="H393" s="528"/>
      <c r="I393" s="528"/>
      <c r="J393" s="528"/>
      <c r="K393" s="528"/>
      <c r="L393" s="528"/>
      <c r="M393" s="528"/>
      <c r="N393" s="528"/>
      <c r="O393" s="528"/>
      <c r="P393" s="386"/>
    </row>
    <row r="394" spans="1:19" s="17" customFormat="1" ht="15.95" hidden="1" customHeight="1">
      <c r="A394" s="15"/>
      <c r="B394" s="35"/>
      <c r="C394" s="48"/>
      <c r="D394" s="361"/>
      <c r="E394" s="48"/>
      <c r="F394" s="361"/>
      <c r="G394" s="361"/>
      <c r="H394" s="27"/>
      <c r="I394" s="361"/>
      <c r="J394" s="362"/>
      <c r="K394" s="361"/>
      <c r="L394" s="362"/>
      <c r="N394" s="30"/>
      <c r="P394" s="197"/>
      <c r="S394" s="48"/>
    </row>
    <row r="395" spans="1:19" s="17" customFormat="1" ht="15.95" hidden="1" customHeight="1">
      <c r="A395" s="15"/>
      <c r="B395" s="17" t="s">
        <v>208</v>
      </c>
      <c r="C395" s="48"/>
      <c r="D395" s="361">
        <v>1</v>
      </c>
      <c r="E395" s="48" t="s">
        <v>8</v>
      </c>
      <c r="F395" s="361">
        <v>3</v>
      </c>
      <c r="G395" s="361" t="s">
        <v>8</v>
      </c>
      <c r="H395" s="27">
        <v>84.63</v>
      </c>
      <c r="I395" s="361" t="s">
        <v>8</v>
      </c>
      <c r="J395" s="362">
        <v>3</v>
      </c>
      <c r="K395" s="361" t="s">
        <v>8</v>
      </c>
      <c r="L395" s="362">
        <v>0.5</v>
      </c>
      <c r="M395" s="17" t="s">
        <v>9</v>
      </c>
      <c r="N395" s="30">
        <f>ROUND(D395*F395*H395*J395*L395,0)</f>
        <v>381</v>
      </c>
      <c r="P395" s="197"/>
      <c r="S395" s="48"/>
    </row>
    <row r="396" spans="1:19" s="17" customFormat="1" ht="15.95" hidden="1" customHeight="1">
      <c r="A396" s="15"/>
      <c r="B396" s="17" t="s">
        <v>209</v>
      </c>
      <c r="C396" s="48"/>
      <c r="D396" s="361">
        <v>1</v>
      </c>
      <c r="E396" s="48" t="s">
        <v>8</v>
      </c>
      <c r="F396" s="361">
        <v>6</v>
      </c>
      <c r="G396" s="361" t="s">
        <v>8</v>
      </c>
      <c r="H396" s="27">
        <v>18.13</v>
      </c>
      <c r="I396" s="361" t="s">
        <v>8</v>
      </c>
      <c r="J396" s="362">
        <v>3</v>
      </c>
      <c r="K396" s="361" t="s">
        <v>8</v>
      </c>
      <c r="L396" s="362">
        <v>0.5</v>
      </c>
      <c r="M396" s="17" t="s">
        <v>9</v>
      </c>
      <c r="N396" s="30">
        <f>ROUND(D396*F396*H396*J396*L396,0)</f>
        <v>163</v>
      </c>
      <c r="P396" s="197"/>
      <c r="S396" s="48"/>
    </row>
    <row r="397" spans="1:19" s="17" customFormat="1" ht="15.95" hidden="1" customHeight="1">
      <c r="A397" s="15"/>
      <c r="B397" s="17" t="s">
        <v>210</v>
      </c>
      <c r="C397" s="48"/>
      <c r="D397" s="361">
        <v>1</v>
      </c>
      <c r="E397" s="48" t="s">
        <v>8</v>
      </c>
      <c r="F397" s="361">
        <v>1</v>
      </c>
      <c r="G397" s="361" t="s">
        <v>8</v>
      </c>
      <c r="H397" s="27">
        <v>10.130000000000001</v>
      </c>
      <c r="I397" s="361" t="s">
        <v>8</v>
      </c>
      <c r="J397" s="362">
        <v>3</v>
      </c>
      <c r="K397" s="361" t="s">
        <v>8</v>
      </c>
      <c r="L397" s="362">
        <v>0.5</v>
      </c>
      <c r="M397" s="17" t="s">
        <v>9</v>
      </c>
      <c r="N397" s="30">
        <f>ROUND(D397*F397*H397*J397*L397,0)</f>
        <v>15</v>
      </c>
      <c r="P397" s="197"/>
      <c r="S397" s="48"/>
    </row>
    <row r="398" spans="1:19" s="17" customFormat="1" ht="15.95" hidden="1" customHeight="1">
      <c r="A398" s="15"/>
      <c r="B398" s="17" t="s">
        <v>182</v>
      </c>
      <c r="C398" s="48"/>
      <c r="D398" s="361">
        <v>1</v>
      </c>
      <c r="E398" s="48" t="s">
        <v>8</v>
      </c>
      <c r="F398" s="361">
        <v>2</v>
      </c>
      <c r="G398" s="361" t="s">
        <v>8</v>
      </c>
      <c r="H398" s="27">
        <v>4.13</v>
      </c>
      <c r="I398" s="361" t="s">
        <v>8</v>
      </c>
      <c r="J398" s="362">
        <v>3</v>
      </c>
      <c r="K398" s="361" t="s">
        <v>8</v>
      </c>
      <c r="L398" s="362">
        <v>0.5</v>
      </c>
      <c r="M398" s="17" t="s">
        <v>9</v>
      </c>
      <c r="N398" s="30">
        <f>ROUND(D398*F398*H398*J398*L398,0)</f>
        <v>12</v>
      </c>
      <c r="P398" s="197"/>
      <c r="S398" s="48"/>
    </row>
    <row r="399" spans="1:19" s="17" customFormat="1" ht="15.95" hidden="1" customHeight="1">
      <c r="A399" s="15"/>
      <c r="C399" s="48"/>
      <c r="D399" s="55"/>
      <c r="E399" s="48"/>
      <c r="F399" s="361"/>
      <c r="G399" s="361"/>
      <c r="H399" s="27"/>
      <c r="I399" s="361"/>
      <c r="J399" s="362"/>
      <c r="K399" s="361"/>
      <c r="L399" s="24" t="s">
        <v>10</v>
      </c>
      <c r="M399" s="32"/>
      <c r="N399" s="18"/>
      <c r="O399" s="19"/>
      <c r="P399" s="197"/>
      <c r="S399" s="48"/>
    </row>
    <row r="400" spans="1:19" s="17" customFormat="1" ht="15.95" hidden="1" customHeight="1">
      <c r="A400" s="15"/>
      <c r="B400" s="386"/>
      <c r="C400" s="532">
        <f>N399</f>
        <v>0</v>
      </c>
      <c r="D400" s="533"/>
      <c r="E400" s="532"/>
      <c r="F400" s="20" t="s">
        <v>11</v>
      </c>
      <c r="G400" s="21" t="s">
        <v>12</v>
      </c>
      <c r="H400" s="57">
        <v>3327.5</v>
      </c>
      <c r="I400" s="367"/>
      <c r="J400" s="367"/>
      <c r="K400" s="367"/>
      <c r="L400" s="534" t="s">
        <v>13</v>
      </c>
      <c r="M400" s="534"/>
      <c r="N400" s="107"/>
      <c r="O400" s="22" t="s">
        <v>14</v>
      </c>
      <c r="P400" s="386">
        <f>ROUND(C400*H400/100,0)</f>
        <v>0</v>
      </c>
      <c r="S400" s="375"/>
    </row>
    <row r="401" spans="1:24" s="17" customFormat="1" ht="15.95" hidden="1" customHeight="1">
      <c r="A401" s="15"/>
      <c r="B401" s="528" t="s">
        <v>112</v>
      </c>
      <c r="C401" s="528"/>
      <c r="D401" s="528"/>
      <c r="E401" s="528"/>
      <c r="F401" s="528"/>
      <c r="G401" s="528"/>
      <c r="H401" s="528"/>
      <c r="I401" s="528"/>
      <c r="J401" s="528"/>
      <c r="K401" s="528"/>
      <c r="L401" s="528"/>
      <c r="M401" s="528"/>
      <c r="N401" s="528"/>
      <c r="O401" s="528"/>
      <c r="P401" s="386"/>
    </row>
    <row r="402" spans="1:24" ht="15.95" hidden="1" customHeight="1">
      <c r="B402" s="3" t="s">
        <v>219</v>
      </c>
      <c r="C402" s="380"/>
      <c r="E402" s="364"/>
      <c r="H402" s="68"/>
      <c r="I402" s="364"/>
      <c r="J402" s="365"/>
      <c r="K402" s="364"/>
      <c r="L402" s="365"/>
      <c r="M402" s="3" t="s">
        <v>9</v>
      </c>
      <c r="N402" s="76">
        <f>C58</f>
        <v>350</v>
      </c>
      <c r="O402" s="380"/>
      <c r="Q402" s="45"/>
      <c r="R402" s="45"/>
      <c r="S402" s="380"/>
      <c r="T402" s="45"/>
      <c r="U402" s="45"/>
      <c r="V402" s="45"/>
      <c r="W402" s="45"/>
      <c r="X402" s="45"/>
    </row>
    <row r="403" spans="1:24" s="17" customFormat="1" ht="15.95" hidden="1" customHeight="1">
      <c r="A403" s="15"/>
      <c r="C403" s="48"/>
      <c r="D403" s="55"/>
      <c r="E403" s="48"/>
      <c r="F403" s="361"/>
      <c r="G403" s="361"/>
      <c r="H403" s="27"/>
      <c r="I403" s="361"/>
      <c r="J403" s="362"/>
      <c r="K403" s="361"/>
      <c r="L403" s="24" t="s">
        <v>10</v>
      </c>
      <c r="M403" s="32"/>
      <c r="N403" s="18"/>
      <c r="O403" s="19"/>
      <c r="P403" s="197"/>
      <c r="S403" s="48"/>
    </row>
    <row r="404" spans="1:24" s="17" customFormat="1" ht="15.95" hidden="1" customHeight="1">
      <c r="A404" s="15"/>
      <c r="C404" s="532">
        <f>N403</f>
        <v>0</v>
      </c>
      <c r="D404" s="533"/>
      <c r="E404" s="532"/>
      <c r="F404" s="20" t="s">
        <v>32</v>
      </c>
      <c r="G404" s="21" t="s">
        <v>12</v>
      </c>
      <c r="H404" s="518">
        <v>416.63</v>
      </c>
      <c r="I404" s="518"/>
      <c r="J404" s="518"/>
      <c r="K404" s="367"/>
      <c r="L404" s="534" t="s">
        <v>33</v>
      </c>
      <c r="M404" s="534"/>
      <c r="N404" s="107"/>
      <c r="O404" s="22" t="s">
        <v>14</v>
      </c>
      <c r="P404" s="386">
        <f>ROUND(C404*H404/100,0)</f>
        <v>0</v>
      </c>
      <c r="S404" s="375"/>
    </row>
    <row r="405" spans="1:24" s="17" customFormat="1" ht="33.75" hidden="1" customHeight="1">
      <c r="A405" s="85"/>
      <c r="B405" s="545" t="s">
        <v>99</v>
      </c>
      <c r="C405" s="545"/>
      <c r="D405" s="545"/>
      <c r="E405" s="545"/>
      <c r="F405" s="545"/>
      <c r="G405" s="545"/>
      <c r="H405" s="545"/>
      <c r="I405" s="545"/>
      <c r="J405" s="545"/>
      <c r="K405" s="545"/>
      <c r="L405" s="545"/>
      <c r="M405" s="545"/>
      <c r="N405" s="545"/>
      <c r="O405" s="545"/>
      <c r="P405" s="386"/>
      <c r="Q405" s="52"/>
      <c r="R405" s="52"/>
      <c r="S405" s="52"/>
      <c r="T405" s="52"/>
      <c r="U405" s="52"/>
      <c r="V405" s="52"/>
      <c r="W405" s="52"/>
      <c r="X405" s="52"/>
    </row>
    <row r="406" spans="1:24" s="17" customFormat="1" ht="12" hidden="1" customHeight="1">
      <c r="A406" s="15"/>
      <c r="B406" s="17" t="s">
        <v>211</v>
      </c>
      <c r="C406" s="384"/>
      <c r="D406" s="361">
        <v>4</v>
      </c>
      <c r="E406" s="48" t="s">
        <v>8</v>
      </c>
      <c r="F406" s="361">
        <v>4</v>
      </c>
      <c r="G406" s="361" t="s">
        <v>8</v>
      </c>
      <c r="H406" s="27">
        <v>18</v>
      </c>
      <c r="I406" s="361" t="s">
        <v>8</v>
      </c>
      <c r="J406" s="362">
        <v>2.33</v>
      </c>
      <c r="K406" s="361"/>
      <c r="L406" s="362"/>
      <c r="M406" s="17" t="s">
        <v>9</v>
      </c>
      <c r="N406" s="30">
        <f t="shared" ref="N406:N412" si="21">ROUND(D406*F406*H406*J406,0)</f>
        <v>671</v>
      </c>
      <c r="O406" s="16"/>
      <c r="P406" s="386"/>
      <c r="S406" s="384"/>
    </row>
    <row r="407" spans="1:24" s="17" customFormat="1" ht="12" hidden="1" customHeight="1">
      <c r="A407" s="15"/>
      <c r="B407" s="17" t="s">
        <v>212</v>
      </c>
      <c r="C407" s="384"/>
      <c r="D407" s="361">
        <v>1</v>
      </c>
      <c r="E407" s="48" t="s">
        <v>8</v>
      </c>
      <c r="F407" s="361">
        <v>2</v>
      </c>
      <c r="G407" s="361" t="s">
        <v>8</v>
      </c>
      <c r="H407" s="27">
        <v>13</v>
      </c>
      <c r="I407" s="361" t="s">
        <v>8</v>
      </c>
      <c r="J407" s="362">
        <v>2.33</v>
      </c>
      <c r="K407" s="361"/>
      <c r="L407" s="362"/>
      <c r="M407" s="17" t="s">
        <v>9</v>
      </c>
      <c r="N407" s="30">
        <f t="shared" si="21"/>
        <v>61</v>
      </c>
      <c r="O407" s="16"/>
      <c r="P407" s="386"/>
      <c r="S407" s="384"/>
    </row>
    <row r="408" spans="1:24" s="17" customFormat="1" ht="12" hidden="1" customHeight="1">
      <c r="A408" s="15"/>
      <c r="B408" s="17" t="s">
        <v>173</v>
      </c>
      <c r="C408" s="384"/>
      <c r="D408" s="361">
        <v>1</v>
      </c>
      <c r="E408" s="48" t="s">
        <v>8</v>
      </c>
      <c r="F408" s="361">
        <v>18</v>
      </c>
      <c r="G408" s="361" t="s">
        <v>8</v>
      </c>
      <c r="H408" s="27">
        <v>8</v>
      </c>
      <c r="I408" s="361" t="s">
        <v>8</v>
      </c>
      <c r="J408" s="362">
        <v>2.33</v>
      </c>
      <c r="K408" s="361"/>
      <c r="L408" s="362"/>
      <c r="M408" s="17" t="s">
        <v>9</v>
      </c>
      <c r="N408" s="30">
        <f t="shared" si="21"/>
        <v>336</v>
      </c>
      <c r="O408" s="16"/>
      <c r="P408" s="386"/>
      <c r="S408" s="384"/>
    </row>
    <row r="409" spans="1:24" s="17" customFormat="1" ht="12" hidden="1" customHeight="1">
      <c r="A409" s="15"/>
      <c r="B409" s="17" t="s">
        <v>213</v>
      </c>
      <c r="C409" s="384"/>
      <c r="D409" s="361">
        <v>4</v>
      </c>
      <c r="E409" s="48" t="s">
        <v>8</v>
      </c>
      <c r="F409" s="361">
        <v>15</v>
      </c>
      <c r="G409" s="361" t="s">
        <v>8</v>
      </c>
      <c r="H409" s="27">
        <v>21</v>
      </c>
      <c r="I409" s="361" t="s">
        <v>8</v>
      </c>
      <c r="J409" s="362">
        <v>0.66</v>
      </c>
      <c r="K409" s="361"/>
      <c r="L409" s="362"/>
      <c r="M409" s="17" t="s">
        <v>9</v>
      </c>
      <c r="N409" s="30">
        <f t="shared" si="21"/>
        <v>832</v>
      </c>
      <c r="O409" s="16"/>
      <c r="P409" s="386"/>
      <c r="S409" s="384"/>
    </row>
    <row r="410" spans="1:24" s="17" customFormat="1" ht="12" hidden="1" customHeight="1">
      <c r="A410" s="15"/>
      <c r="B410" s="17" t="s">
        <v>214</v>
      </c>
      <c r="C410" s="384"/>
      <c r="D410" s="361">
        <v>1</v>
      </c>
      <c r="E410" s="48" t="s">
        <v>8</v>
      </c>
      <c r="F410" s="361">
        <v>15</v>
      </c>
      <c r="G410" s="361" t="s">
        <v>8</v>
      </c>
      <c r="H410" s="27">
        <v>21</v>
      </c>
      <c r="I410" s="361" t="s">
        <v>8</v>
      </c>
      <c r="J410" s="362">
        <v>0.66</v>
      </c>
      <c r="K410" s="361"/>
      <c r="L410" s="362"/>
      <c r="M410" s="17" t="s">
        <v>9</v>
      </c>
      <c r="N410" s="30">
        <f t="shared" si="21"/>
        <v>208</v>
      </c>
      <c r="O410" s="16"/>
      <c r="P410" s="386"/>
      <c r="S410" s="384"/>
    </row>
    <row r="411" spans="1:24" s="17" customFormat="1" ht="12" hidden="1" customHeight="1">
      <c r="A411" s="15"/>
      <c r="B411" s="17" t="s">
        <v>201</v>
      </c>
      <c r="C411" s="384"/>
      <c r="D411" s="361">
        <v>1</v>
      </c>
      <c r="E411" s="48" t="s">
        <v>8</v>
      </c>
      <c r="F411" s="361">
        <v>5</v>
      </c>
      <c r="G411" s="361" t="s">
        <v>8</v>
      </c>
      <c r="H411" s="27">
        <v>82</v>
      </c>
      <c r="I411" s="361" t="s">
        <v>8</v>
      </c>
      <c r="J411" s="362">
        <v>0.66</v>
      </c>
      <c r="K411" s="361"/>
      <c r="L411" s="362"/>
      <c r="M411" s="17" t="s">
        <v>9</v>
      </c>
      <c r="N411" s="30">
        <f t="shared" si="21"/>
        <v>271</v>
      </c>
      <c r="O411" s="16"/>
      <c r="P411" s="386"/>
      <c r="S411" s="384"/>
    </row>
    <row r="412" spans="1:24" s="17" customFormat="1" ht="12" hidden="1" customHeight="1" thickBot="1">
      <c r="A412" s="15"/>
      <c r="B412" s="17" t="s">
        <v>98</v>
      </c>
      <c r="C412" s="384"/>
      <c r="D412" s="361">
        <v>1</v>
      </c>
      <c r="E412" s="48" t="s">
        <v>8</v>
      </c>
      <c r="F412" s="361">
        <v>2</v>
      </c>
      <c r="G412" s="361" t="s">
        <v>8</v>
      </c>
      <c r="H412" s="27">
        <v>10</v>
      </c>
      <c r="I412" s="361" t="s">
        <v>8</v>
      </c>
      <c r="J412" s="362">
        <v>6</v>
      </c>
      <c r="K412" s="361"/>
      <c r="L412" s="362"/>
      <c r="M412" s="17" t="s">
        <v>9</v>
      </c>
      <c r="N412" s="30">
        <f t="shared" si="21"/>
        <v>120</v>
      </c>
      <c r="O412" s="16"/>
      <c r="P412" s="386"/>
      <c r="S412" s="384"/>
    </row>
    <row r="413" spans="1:24" s="17" customFormat="1" ht="15.95" hidden="1" customHeight="1" thickBot="1">
      <c r="A413" s="15"/>
      <c r="C413" s="60"/>
      <c r="D413" s="368"/>
      <c r="E413" s="48"/>
      <c r="F413" s="361"/>
      <c r="G413" s="361"/>
      <c r="H413" s="37"/>
      <c r="I413" s="50"/>
      <c r="J413" s="24"/>
      <c r="K413" s="50"/>
      <c r="L413" s="368" t="s">
        <v>10</v>
      </c>
      <c r="M413" s="50"/>
      <c r="N413" s="26"/>
      <c r="O413" s="386"/>
      <c r="P413" s="386"/>
      <c r="S413" s="60"/>
    </row>
    <row r="414" spans="1:24" s="17" customFormat="1" ht="15.95" hidden="1" customHeight="1">
      <c r="A414" s="15"/>
      <c r="B414" s="52"/>
      <c r="C414" s="53">
        <f>N413</f>
        <v>0</v>
      </c>
      <c r="D414" s="539" t="s">
        <v>32</v>
      </c>
      <c r="E414" s="534"/>
      <c r="F414" s="50"/>
      <c r="G414" s="21" t="s">
        <v>12</v>
      </c>
      <c r="H414" s="518">
        <v>1270.83</v>
      </c>
      <c r="I414" s="518"/>
      <c r="J414" s="518"/>
      <c r="K414" s="367"/>
      <c r="L414" s="550" t="s">
        <v>62</v>
      </c>
      <c r="M414" s="550"/>
      <c r="O414" s="386" t="s">
        <v>14</v>
      </c>
      <c r="P414" s="386">
        <f>ROUND(C414*H414/100,0)</f>
        <v>0</v>
      </c>
      <c r="S414" s="53"/>
    </row>
    <row r="415" spans="1:24" s="17" customFormat="1" ht="48" hidden="1" customHeight="1">
      <c r="A415" s="85"/>
      <c r="B415" s="556" t="s">
        <v>197</v>
      </c>
      <c r="C415" s="556"/>
      <c r="D415" s="556"/>
      <c r="E415" s="556"/>
      <c r="F415" s="556"/>
      <c r="G415" s="556"/>
      <c r="H415" s="556"/>
      <c r="I415" s="556"/>
      <c r="J415" s="556"/>
      <c r="K415" s="556"/>
      <c r="L415" s="556"/>
      <c r="M415" s="556"/>
      <c r="N415" s="556"/>
      <c r="O415" s="388"/>
      <c r="P415" s="386"/>
    </row>
    <row r="416" spans="1:24" s="17" customFormat="1" ht="15.95" hidden="1" customHeight="1">
      <c r="A416" s="15"/>
      <c r="B416" s="17" t="s">
        <v>202</v>
      </c>
      <c r="C416" s="384"/>
      <c r="D416" s="361">
        <v>1</v>
      </c>
      <c r="E416" s="48" t="s">
        <v>8</v>
      </c>
      <c r="F416" s="361">
        <v>1</v>
      </c>
      <c r="G416" s="361" t="s">
        <v>8</v>
      </c>
      <c r="H416" s="27">
        <v>50</v>
      </c>
      <c r="I416" s="361" t="s">
        <v>8</v>
      </c>
      <c r="J416" s="362">
        <v>10.5</v>
      </c>
      <c r="K416" s="361"/>
      <c r="L416" s="362"/>
      <c r="M416" s="17" t="s">
        <v>9</v>
      </c>
      <c r="N416" s="30">
        <f>ROUND(D416*F416*H416*J416,0)</f>
        <v>525</v>
      </c>
      <c r="O416" s="16"/>
      <c r="P416" s="386"/>
      <c r="S416" s="384"/>
    </row>
    <row r="417" spans="1:24" s="17" customFormat="1" ht="15.95" hidden="1" customHeight="1" thickBot="1">
      <c r="A417" s="15"/>
      <c r="B417" s="17" t="s">
        <v>205</v>
      </c>
      <c r="C417" s="384"/>
      <c r="D417" s="361">
        <v>1</v>
      </c>
      <c r="E417" s="48" t="s">
        <v>8</v>
      </c>
      <c r="F417" s="361">
        <v>1</v>
      </c>
      <c r="G417" s="361" t="s">
        <v>8</v>
      </c>
      <c r="H417" s="27">
        <v>35</v>
      </c>
      <c r="I417" s="361" t="s">
        <v>8</v>
      </c>
      <c r="J417" s="362">
        <v>4</v>
      </c>
      <c r="K417" s="361"/>
      <c r="L417" s="362"/>
      <c r="M417" s="17" t="s">
        <v>9</v>
      </c>
      <c r="N417" s="30">
        <f>ROUND(D417*F417*H417*J417,0)</f>
        <v>140</v>
      </c>
      <c r="O417" s="16"/>
      <c r="P417" s="386"/>
      <c r="S417" s="384"/>
    </row>
    <row r="418" spans="1:24" s="17" customFormat="1" ht="15.95" hidden="1" customHeight="1" thickBot="1">
      <c r="A418" s="368"/>
      <c r="C418" s="107"/>
      <c r="D418" s="361"/>
      <c r="E418" s="49"/>
      <c r="F418" s="361"/>
      <c r="G418" s="368"/>
      <c r="H418" s="27"/>
      <c r="I418" s="367"/>
      <c r="J418" s="24"/>
      <c r="K418" s="367"/>
      <c r="L418" s="24" t="s">
        <v>10</v>
      </c>
      <c r="M418" s="368"/>
      <c r="N418" s="26"/>
      <c r="O418" s="19"/>
      <c r="P418" s="386"/>
      <c r="S418" s="107"/>
    </row>
    <row r="419" spans="1:24" s="17" customFormat="1" ht="15.95" hidden="1" customHeight="1">
      <c r="A419" s="15"/>
      <c r="B419" s="52"/>
      <c r="C419" s="375">
        <f>N418</f>
        <v>0</v>
      </c>
      <c r="D419" s="361" t="s">
        <v>32</v>
      </c>
      <c r="E419" s="375"/>
      <c r="F419" s="361"/>
      <c r="G419" s="52" t="s">
        <v>12</v>
      </c>
      <c r="H419" s="367">
        <v>223.97</v>
      </c>
      <c r="I419" s="367"/>
      <c r="J419" s="362"/>
      <c r="K419" s="367"/>
      <c r="L419" s="368" t="s">
        <v>55</v>
      </c>
      <c r="M419" s="368"/>
      <c r="N419" s="52"/>
      <c r="O419" s="386" t="s">
        <v>14</v>
      </c>
      <c r="P419" s="386">
        <f>(C419*H419)</f>
        <v>0</v>
      </c>
      <c r="S419" s="375"/>
    </row>
    <row r="420" spans="1:24" s="17" customFormat="1" ht="15.95" hidden="1" customHeight="1">
      <c r="A420" s="15"/>
      <c r="C420" s="375"/>
      <c r="D420" s="373"/>
      <c r="E420" s="375"/>
      <c r="F420" s="20"/>
      <c r="G420" s="21"/>
      <c r="H420" s="367"/>
      <c r="I420" s="367"/>
      <c r="J420" s="367"/>
      <c r="K420" s="367"/>
      <c r="L420" s="368"/>
      <c r="M420" s="368"/>
      <c r="N420" s="107"/>
      <c r="O420" s="22"/>
      <c r="P420" s="386"/>
      <c r="S420" s="375"/>
    </row>
    <row r="421" spans="1:24" s="17" customFormat="1" ht="15.95" hidden="1" customHeight="1">
      <c r="A421" s="15"/>
      <c r="C421" s="375"/>
      <c r="D421" s="373"/>
      <c r="E421" s="375"/>
      <c r="F421" s="20"/>
      <c r="G421" s="21"/>
      <c r="H421" s="367"/>
      <c r="I421" s="367"/>
      <c r="J421" s="367"/>
      <c r="K421" s="367"/>
      <c r="L421" s="368"/>
      <c r="M421" s="368"/>
      <c r="N421" s="107"/>
      <c r="O421" s="22"/>
      <c r="P421" s="386"/>
      <c r="S421" s="375"/>
    </row>
    <row r="422" spans="1:24" s="17" customFormat="1" ht="15.95" hidden="1" customHeight="1">
      <c r="A422" s="15"/>
      <c r="C422" s="375"/>
      <c r="D422" s="373"/>
      <c r="E422" s="375"/>
      <c r="F422" s="20"/>
      <c r="G422" s="21"/>
      <c r="H422" s="367"/>
      <c r="I422" s="367"/>
      <c r="J422" s="367"/>
      <c r="K422" s="367"/>
      <c r="L422" s="368"/>
      <c r="M422" s="368"/>
      <c r="N422" s="107"/>
      <c r="O422" s="22"/>
      <c r="P422" s="386"/>
      <c r="S422" s="375"/>
    </row>
    <row r="423" spans="1:24" s="230" customFormat="1" ht="15.95" hidden="1" customHeight="1">
      <c r="A423" s="229"/>
      <c r="C423" s="392"/>
      <c r="D423" s="232"/>
      <c r="E423" s="392"/>
      <c r="F423" s="233"/>
      <c r="G423" s="234"/>
      <c r="H423" s="235"/>
      <c r="I423" s="235"/>
      <c r="J423" s="235"/>
      <c r="K423" s="235"/>
      <c r="L423" s="236"/>
      <c r="M423" s="236"/>
      <c r="N423" s="237"/>
      <c r="O423" s="238"/>
      <c r="P423" s="239"/>
      <c r="S423" s="392"/>
    </row>
    <row r="424" spans="1:24" s="230" customFormat="1" ht="15.95" hidden="1" customHeight="1">
      <c r="A424" s="229"/>
      <c r="C424" s="392"/>
      <c r="D424" s="232"/>
      <c r="E424" s="392"/>
      <c r="F424" s="233"/>
      <c r="G424" s="234"/>
      <c r="H424" s="235"/>
      <c r="I424" s="235"/>
      <c r="J424" s="235"/>
      <c r="K424" s="235"/>
      <c r="L424" s="236"/>
      <c r="M424" s="236"/>
      <c r="N424" s="237"/>
      <c r="O424" s="238"/>
      <c r="P424" s="239"/>
      <c r="S424" s="392"/>
    </row>
    <row r="425" spans="1:24" ht="17.25" hidden="1" customHeight="1">
      <c r="A425" s="77"/>
      <c r="B425" s="563" t="s">
        <v>147</v>
      </c>
      <c r="C425" s="563"/>
      <c r="D425" s="564"/>
      <c r="E425" s="563"/>
      <c r="F425" s="564"/>
      <c r="G425" s="563"/>
      <c r="H425" s="564"/>
      <c r="I425" s="563"/>
      <c r="J425" s="564"/>
      <c r="K425" s="563"/>
      <c r="L425" s="563"/>
      <c r="M425" s="563"/>
      <c r="N425" s="563"/>
      <c r="O425" s="563"/>
      <c r="S425" s="3"/>
    </row>
    <row r="426" spans="1:24" ht="15.95" hidden="1" customHeight="1" thickBot="1">
      <c r="A426" s="1"/>
      <c r="B426" s="3" t="s">
        <v>100</v>
      </c>
      <c r="C426" s="376"/>
      <c r="D426" s="364">
        <v>1</v>
      </c>
      <c r="E426" s="387" t="s">
        <v>8</v>
      </c>
      <c r="F426" s="364">
        <v>4</v>
      </c>
      <c r="H426" s="68"/>
      <c r="I426" s="364"/>
      <c r="J426" s="365"/>
      <c r="K426" s="364"/>
      <c r="L426" s="365"/>
      <c r="M426" s="3" t="s">
        <v>9</v>
      </c>
      <c r="N426" s="39">
        <f>ROUND(D426*F426,0)</f>
        <v>4</v>
      </c>
      <c r="O426" s="2"/>
      <c r="S426" s="376"/>
    </row>
    <row r="427" spans="1:24" ht="15.95" hidden="1" customHeight="1" thickBot="1">
      <c r="E427" s="44"/>
      <c r="G427" s="371"/>
      <c r="H427" s="68"/>
      <c r="I427" s="370"/>
      <c r="J427" s="12"/>
      <c r="K427" s="370"/>
      <c r="L427" s="12" t="s">
        <v>10</v>
      </c>
      <c r="M427" s="371"/>
      <c r="N427" s="14"/>
      <c r="O427" s="6"/>
    </row>
    <row r="428" spans="1:24" ht="15.95" hidden="1" customHeight="1">
      <c r="A428" s="1"/>
      <c r="C428" s="46">
        <f>N427</f>
        <v>0</v>
      </c>
      <c r="D428" s="530" t="s">
        <v>114</v>
      </c>
      <c r="E428" s="549"/>
      <c r="G428" s="8" t="s">
        <v>12</v>
      </c>
      <c r="H428" s="515">
        <v>1428.35</v>
      </c>
      <c r="I428" s="515"/>
      <c r="J428" s="515"/>
      <c r="K428" s="515"/>
      <c r="L428" s="371" t="s">
        <v>88</v>
      </c>
      <c r="M428" s="371"/>
      <c r="O428" s="378" t="s">
        <v>14</v>
      </c>
      <c r="P428" s="378">
        <f>ROUND(C428*H428,0)</f>
        <v>0</v>
      </c>
      <c r="Q428" s="45"/>
      <c r="R428" s="45"/>
      <c r="S428" s="46"/>
      <c r="T428" s="45"/>
      <c r="U428" s="45"/>
      <c r="V428" s="45"/>
      <c r="W428" s="45"/>
      <c r="X428" s="45"/>
    </row>
    <row r="429" spans="1:24" ht="17.25" hidden="1" customHeight="1">
      <c r="A429" s="77"/>
      <c r="B429" s="563" t="s">
        <v>148</v>
      </c>
      <c r="C429" s="563"/>
      <c r="D429" s="564"/>
      <c r="E429" s="563"/>
      <c r="F429" s="564"/>
      <c r="G429" s="563"/>
      <c r="H429" s="564"/>
      <c r="I429" s="563"/>
      <c r="J429" s="564"/>
      <c r="K429" s="563"/>
      <c r="L429" s="563"/>
      <c r="M429" s="563"/>
      <c r="N429" s="563"/>
      <c r="O429" s="563"/>
      <c r="S429" s="3"/>
    </row>
    <row r="430" spans="1:24" ht="15.95" hidden="1" customHeight="1" thickBot="1">
      <c r="A430" s="1"/>
      <c r="B430" s="3" t="s">
        <v>100</v>
      </c>
      <c r="C430" s="376"/>
      <c r="D430" s="364">
        <v>1</v>
      </c>
      <c r="E430" s="387" t="s">
        <v>8</v>
      </c>
      <c r="F430" s="364">
        <v>4</v>
      </c>
      <c r="H430" s="68"/>
      <c r="I430" s="364"/>
      <c r="J430" s="365"/>
      <c r="K430" s="364"/>
      <c r="L430" s="365"/>
      <c r="M430" s="3" t="s">
        <v>9</v>
      </c>
      <c r="N430" s="39">
        <f>ROUND(D430*F430,0)</f>
        <v>4</v>
      </c>
      <c r="O430" s="2"/>
      <c r="S430" s="376"/>
    </row>
    <row r="431" spans="1:24" ht="15.95" hidden="1" customHeight="1" thickBot="1">
      <c r="E431" s="44"/>
      <c r="G431" s="371"/>
      <c r="H431" s="68"/>
      <c r="I431" s="370"/>
      <c r="J431" s="12"/>
      <c r="K431" s="370"/>
      <c r="L431" s="12" t="s">
        <v>10</v>
      </c>
      <c r="M431" s="371"/>
      <c r="N431" s="14"/>
      <c r="O431" s="6"/>
    </row>
    <row r="432" spans="1:24" ht="15.95" hidden="1" customHeight="1">
      <c r="A432" s="1"/>
      <c r="C432" s="46">
        <f>N431</f>
        <v>0</v>
      </c>
      <c r="D432" s="530" t="s">
        <v>114</v>
      </c>
      <c r="E432" s="549"/>
      <c r="G432" s="8" t="s">
        <v>12</v>
      </c>
      <c r="H432" s="515">
        <v>649.83000000000004</v>
      </c>
      <c r="I432" s="515"/>
      <c r="J432" s="515"/>
      <c r="K432" s="515"/>
      <c r="L432" s="371" t="s">
        <v>88</v>
      </c>
      <c r="M432" s="371"/>
      <c r="O432" s="378" t="s">
        <v>14</v>
      </c>
      <c r="P432" s="378">
        <f>ROUND(C432*H432,0)</f>
        <v>0</v>
      </c>
      <c r="Q432" s="45"/>
      <c r="R432" s="45"/>
      <c r="S432" s="46"/>
      <c r="T432" s="45"/>
      <c r="U432" s="45"/>
      <c r="V432" s="45"/>
      <c r="W432" s="45"/>
      <c r="X432" s="45"/>
    </row>
    <row r="433" spans="1:64" ht="21" hidden="1" customHeight="1">
      <c r="A433" s="87"/>
      <c r="B433" s="509" t="s">
        <v>177</v>
      </c>
      <c r="C433" s="509"/>
      <c r="D433" s="509"/>
      <c r="E433" s="509"/>
      <c r="F433" s="509"/>
      <c r="G433" s="509"/>
      <c r="H433" s="509"/>
      <c r="I433" s="509"/>
      <c r="J433" s="509"/>
      <c r="K433" s="509"/>
      <c r="L433" s="509"/>
      <c r="M433" s="509"/>
      <c r="N433" s="509"/>
      <c r="O433" s="372"/>
      <c r="S433" s="3"/>
    </row>
    <row r="434" spans="1:64" ht="15.95" hidden="1" customHeight="1" thickBot="1">
      <c r="A434" s="1"/>
      <c r="B434" s="570" t="s">
        <v>178</v>
      </c>
      <c r="C434" s="570"/>
      <c r="D434" s="364" t="s">
        <v>8</v>
      </c>
      <c r="E434" s="510">
        <v>5.5</v>
      </c>
      <c r="F434" s="511"/>
      <c r="G434" s="371"/>
      <c r="H434" s="13"/>
      <c r="I434" s="370"/>
      <c r="J434" s="12"/>
      <c r="K434" s="370"/>
      <c r="L434" s="371"/>
      <c r="M434" s="371"/>
      <c r="O434" s="378"/>
      <c r="S434" s="3"/>
    </row>
    <row r="435" spans="1:64" ht="15.95" hidden="1" customHeight="1">
      <c r="A435" s="1"/>
      <c r="E435" s="513">
        <v>112</v>
      </c>
      <c r="F435" s="514"/>
      <c r="G435" s="371"/>
      <c r="H435" s="13"/>
      <c r="I435" s="370"/>
      <c r="J435" s="365"/>
      <c r="K435" s="370"/>
      <c r="L435" s="371"/>
      <c r="M435" s="371"/>
      <c r="O435" s="378"/>
    </row>
    <row r="436" spans="1:64" ht="15.95" hidden="1" customHeight="1" thickBot="1">
      <c r="A436" s="1"/>
      <c r="C436" s="75" t="e">
        <f>#REF!</f>
        <v>#REF!</v>
      </c>
      <c r="D436" s="364" t="s">
        <v>8</v>
      </c>
      <c r="E436" s="510">
        <v>5.5</v>
      </c>
      <c r="F436" s="511"/>
      <c r="G436" s="364" t="s">
        <v>9</v>
      </c>
      <c r="H436" s="512" t="e">
        <f>C436*E436/E437</f>
        <v>#REF!</v>
      </c>
      <c r="I436" s="512"/>
      <c r="J436" s="365" t="s">
        <v>53</v>
      </c>
      <c r="K436" s="370"/>
      <c r="L436" s="371"/>
      <c r="M436" s="371"/>
      <c r="O436" s="378"/>
      <c r="S436" s="75"/>
    </row>
    <row r="437" spans="1:64" ht="15.95" hidden="1" customHeight="1" thickBot="1">
      <c r="A437" s="1"/>
      <c r="E437" s="513">
        <v>112</v>
      </c>
      <c r="F437" s="514"/>
      <c r="G437" s="371"/>
      <c r="H437" s="68"/>
      <c r="I437" s="370"/>
      <c r="J437" s="365"/>
      <c r="K437" s="370"/>
      <c r="L437" s="371"/>
      <c r="M437" s="371"/>
      <c r="O437" s="378"/>
    </row>
    <row r="438" spans="1:64" ht="15.95" hidden="1" customHeight="1" thickBot="1">
      <c r="A438" s="1"/>
      <c r="E438" s="573"/>
      <c r="F438" s="573"/>
      <c r="H438" s="13"/>
      <c r="I438" s="370"/>
      <c r="J438" s="365"/>
      <c r="K438" s="370"/>
      <c r="L438" s="371"/>
      <c r="M438" s="371"/>
      <c r="N438" s="196"/>
      <c r="O438" s="378"/>
    </row>
    <row r="439" spans="1:64" ht="15.95" hidden="1" customHeight="1">
      <c r="A439" s="1"/>
      <c r="C439" s="394">
        <f>N438</f>
        <v>0</v>
      </c>
      <c r="D439" s="364" t="s">
        <v>53</v>
      </c>
      <c r="E439" s="382"/>
      <c r="G439" s="8" t="s">
        <v>12</v>
      </c>
      <c r="H439" s="515">
        <v>151.25</v>
      </c>
      <c r="I439" s="515"/>
      <c r="J439" s="515"/>
      <c r="K439" s="515"/>
      <c r="L439" s="516" t="s">
        <v>54</v>
      </c>
      <c r="M439" s="516"/>
      <c r="O439" s="378" t="s">
        <v>14</v>
      </c>
      <c r="P439" s="378">
        <f>(C439*H439)</f>
        <v>0</v>
      </c>
      <c r="S439" s="117"/>
    </row>
    <row r="440" spans="1:64" ht="15.95" hidden="1" customHeight="1">
      <c r="A440" s="1"/>
      <c r="B440" s="531" t="s">
        <v>7</v>
      </c>
      <c r="C440" s="531"/>
      <c r="D440" s="531"/>
      <c r="E440" s="531"/>
      <c r="F440" s="531"/>
      <c r="G440" s="531"/>
      <c r="H440" s="531"/>
      <c r="I440" s="531"/>
      <c r="J440" s="531"/>
      <c r="K440" s="531"/>
      <c r="L440" s="531"/>
      <c r="M440" s="531"/>
      <c r="N440" s="531"/>
      <c r="O440" s="531"/>
      <c r="S440" s="3"/>
    </row>
    <row r="441" spans="1:64" ht="15.95" hidden="1" customHeight="1">
      <c r="A441" s="1"/>
      <c r="B441" s="67" t="s">
        <v>136</v>
      </c>
      <c r="C441" s="376"/>
      <c r="D441" s="364">
        <v>1</v>
      </c>
      <c r="E441" s="387" t="s">
        <v>8</v>
      </c>
      <c r="F441" s="364">
        <v>1</v>
      </c>
      <c r="G441" s="364" t="s">
        <v>8</v>
      </c>
      <c r="H441" s="68">
        <v>45.25</v>
      </c>
      <c r="I441" s="364" t="s">
        <v>8</v>
      </c>
      <c r="J441" s="365">
        <v>25.25</v>
      </c>
      <c r="K441" s="364" t="s">
        <v>8</v>
      </c>
      <c r="L441" s="365">
        <v>0.42</v>
      </c>
      <c r="M441" s="3" t="s">
        <v>9</v>
      </c>
      <c r="N441" s="39">
        <f t="shared" ref="N441:N445" si="22">ROUND(D441*F441*H441*J441*L441,0)</f>
        <v>480</v>
      </c>
      <c r="O441" s="2"/>
      <c r="R441" s="4"/>
      <c r="S441" s="376"/>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s="4"/>
      <c r="BD441" s="4"/>
      <c r="BE441" s="4"/>
      <c r="BF441" s="4"/>
      <c r="BG441" s="4"/>
      <c r="BH441" s="4"/>
      <c r="BI441" s="4"/>
      <c r="BJ441" s="4"/>
      <c r="BK441" s="4"/>
      <c r="BL441" s="4"/>
    </row>
    <row r="442" spans="1:64" ht="15.95" hidden="1" customHeight="1">
      <c r="A442" s="1"/>
      <c r="B442" s="67" t="s">
        <v>36</v>
      </c>
      <c r="C442" s="376"/>
      <c r="D442" s="364">
        <v>1</v>
      </c>
      <c r="E442" s="387" t="s">
        <v>8</v>
      </c>
      <c r="F442" s="364">
        <v>1</v>
      </c>
      <c r="G442" s="364" t="s">
        <v>8</v>
      </c>
      <c r="H442" s="68">
        <v>45.25</v>
      </c>
      <c r="I442" s="364" t="s">
        <v>8</v>
      </c>
      <c r="J442" s="365">
        <v>0.75</v>
      </c>
      <c r="K442" s="364" t="s">
        <v>8</v>
      </c>
      <c r="L442" s="365">
        <v>1.5</v>
      </c>
      <c r="M442" s="3" t="s">
        <v>9</v>
      </c>
      <c r="N442" s="39">
        <f t="shared" si="22"/>
        <v>51</v>
      </c>
      <c r="O442" s="2"/>
      <c r="S442" s="376"/>
    </row>
    <row r="443" spans="1:64" ht="15.95" hidden="1" customHeight="1">
      <c r="A443" s="1"/>
      <c r="B443" s="3" t="s">
        <v>137</v>
      </c>
      <c r="C443" s="376"/>
      <c r="D443" s="364">
        <v>1</v>
      </c>
      <c r="E443" s="387" t="s">
        <v>8</v>
      </c>
      <c r="F443" s="364">
        <v>1</v>
      </c>
      <c r="G443" s="364" t="s">
        <v>8</v>
      </c>
      <c r="H443" s="68">
        <v>42.25</v>
      </c>
      <c r="I443" s="364" t="s">
        <v>8</v>
      </c>
      <c r="J443" s="365">
        <v>0.75</v>
      </c>
      <c r="K443" s="364" t="s">
        <v>8</v>
      </c>
      <c r="L443" s="365">
        <v>1</v>
      </c>
      <c r="M443" s="3" t="s">
        <v>9</v>
      </c>
      <c r="N443" s="39">
        <f t="shared" si="22"/>
        <v>32</v>
      </c>
      <c r="O443" s="2"/>
      <c r="S443" s="376"/>
    </row>
    <row r="444" spans="1:64" ht="15.95" hidden="1" customHeight="1">
      <c r="A444" s="1"/>
      <c r="B444" s="3" t="s">
        <v>137</v>
      </c>
      <c r="C444" s="376"/>
      <c r="D444" s="364">
        <v>1</v>
      </c>
      <c r="E444" s="387" t="s">
        <v>8</v>
      </c>
      <c r="F444" s="364">
        <v>2</v>
      </c>
      <c r="G444" s="364" t="s">
        <v>8</v>
      </c>
      <c r="H444" s="68">
        <v>6</v>
      </c>
      <c r="I444" s="364" t="s">
        <v>8</v>
      </c>
      <c r="J444" s="365">
        <v>0.75</v>
      </c>
      <c r="K444" s="364" t="s">
        <v>8</v>
      </c>
      <c r="L444" s="365">
        <v>1</v>
      </c>
      <c r="M444" s="3" t="s">
        <v>9</v>
      </c>
      <c r="N444" s="39">
        <f t="shared" si="22"/>
        <v>9</v>
      </c>
      <c r="O444" s="2"/>
      <c r="S444" s="376"/>
    </row>
    <row r="445" spans="1:64" ht="15.95" hidden="1" customHeight="1">
      <c r="A445" s="1"/>
      <c r="B445" s="3" t="s">
        <v>94</v>
      </c>
      <c r="C445" s="376"/>
      <c r="D445" s="364">
        <v>1</v>
      </c>
      <c r="E445" s="387" t="s">
        <v>8</v>
      </c>
      <c r="F445" s="364">
        <v>2</v>
      </c>
      <c r="G445" s="364" t="s">
        <v>8</v>
      </c>
      <c r="H445" s="68">
        <v>1.5</v>
      </c>
      <c r="I445" s="364" t="s">
        <v>8</v>
      </c>
      <c r="J445" s="365">
        <v>1.5</v>
      </c>
      <c r="K445" s="364" t="s">
        <v>8</v>
      </c>
      <c r="L445" s="365">
        <v>7</v>
      </c>
      <c r="M445" s="3" t="s">
        <v>9</v>
      </c>
      <c r="N445" s="39">
        <f t="shared" si="22"/>
        <v>32</v>
      </c>
      <c r="O445" s="2"/>
      <c r="S445" s="376"/>
    </row>
    <row r="446" spans="1:64" ht="21" hidden="1" customHeight="1">
      <c r="A446" s="1"/>
      <c r="C446" s="387"/>
      <c r="D446" s="69"/>
      <c r="H446" s="68"/>
      <c r="I446" s="364"/>
      <c r="J446" s="365"/>
      <c r="K446" s="364"/>
      <c r="L446" s="12" t="s">
        <v>10</v>
      </c>
      <c r="M446" s="40"/>
      <c r="N446" s="5"/>
      <c r="O446" s="6"/>
      <c r="P446" s="197"/>
      <c r="S446" s="387"/>
    </row>
    <row r="447" spans="1:64" ht="21.75" hidden="1" customHeight="1">
      <c r="A447" s="1"/>
      <c r="B447" s="66"/>
      <c r="C447" s="529">
        <f>N446</f>
        <v>0</v>
      </c>
      <c r="D447" s="529"/>
      <c r="E447" s="529"/>
      <c r="F447" s="7" t="s">
        <v>11</v>
      </c>
      <c r="G447" s="8" t="s">
        <v>12</v>
      </c>
      <c r="H447" s="70">
        <v>3327.5</v>
      </c>
      <c r="I447" s="370"/>
      <c r="J447" s="370"/>
      <c r="K447" s="370"/>
      <c r="L447" s="516" t="s">
        <v>13</v>
      </c>
      <c r="M447" s="516"/>
      <c r="O447" s="9" t="s">
        <v>14</v>
      </c>
      <c r="P447" s="378">
        <f>ROUND(C447*H447/100,0)</f>
        <v>0</v>
      </c>
      <c r="S447" s="382"/>
    </row>
    <row r="448" spans="1:64" s="17" customFormat="1" ht="15.95" hidden="1" customHeight="1">
      <c r="A448" s="15"/>
      <c r="B448" s="517" t="s">
        <v>184</v>
      </c>
      <c r="C448" s="517"/>
      <c r="D448" s="517"/>
      <c r="E448" s="517"/>
      <c r="F448" s="517"/>
      <c r="G448" s="517"/>
      <c r="H448" s="517"/>
      <c r="I448" s="517"/>
      <c r="J448" s="517"/>
      <c r="K448" s="517"/>
      <c r="L448" s="517"/>
      <c r="M448" s="517"/>
      <c r="N448" s="517"/>
      <c r="O448" s="386"/>
      <c r="P448" s="60"/>
      <c r="Q448" s="52"/>
    </row>
    <row r="449" spans="1:19" s="17" customFormat="1" ht="15.95" hidden="1" customHeight="1">
      <c r="A449" s="15"/>
      <c r="B449" s="372" t="s">
        <v>185</v>
      </c>
      <c r="C449" s="372"/>
      <c r="D449" s="372"/>
      <c r="E449" s="372"/>
      <c r="F449" s="372"/>
      <c r="G449" s="372"/>
      <c r="H449" s="372"/>
      <c r="I449" s="372"/>
      <c r="J449" s="372"/>
      <c r="K449" s="372"/>
      <c r="L449" s="372"/>
      <c r="M449" s="372"/>
      <c r="N449" s="372"/>
      <c r="O449" s="386"/>
      <c r="P449" s="60"/>
      <c r="Q449" s="52"/>
    </row>
    <row r="450" spans="1:19" s="17" customFormat="1" ht="15.95" hidden="1" customHeight="1">
      <c r="A450" s="15"/>
      <c r="B450" s="17" t="s">
        <v>186</v>
      </c>
      <c r="C450" s="384"/>
      <c r="D450" s="361">
        <v>1</v>
      </c>
      <c r="E450" s="48" t="s">
        <v>8</v>
      </c>
      <c r="F450" s="361">
        <v>2</v>
      </c>
      <c r="G450" s="361" t="s">
        <v>8</v>
      </c>
      <c r="H450" s="89">
        <v>10.5</v>
      </c>
      <c r="I450" s="390" t="s">
        <v>8</v>
      </c>
      <c r="J450" s="390">
        <v>0.75</v>
      </c>
      <c r="K450" s="361" t="s">
        <v>8</v>
      </c>
      <c r="L450" s="362">
        <v>7</v>
      </c>
      <c r="M450" s="17" t="s">
        <v>9</v>
      </c>
      <c r="N450" s="30">
        <f t="shared" ref="N450:N451" si="23">ROUND(D450*F450*H450*J450*L450,0)</f>
        <v>110</v>
      </c>
      <c r="O450" s="16"/>
      <c r="P450" s="386"/>
      <c r="S450" s="384"/>
    </row>
    <row r="451" spans="1:19" s="17" customFormat="1" ht="15.95" hidden="1" customHeight="1" thickBot="1">
      <c r="A451" s="15"/>
      <c r="B451" s="17" t="s">
        <v>181</v>
      </c>
      <c r="C451" s="384"/>
      <c r="D451" s="361">
        <v>1</v>
      </c>
      <c r="E451" s="48" t="s">
        <v>8</v>
      </c>
      <c r="F451" s="361">
        <v>2</v>
      </c>
      <c r="G451" s="361" t="s">
        <v>8</v>
      </c>
      <c r="H451" s="33">
        <v>6</v>
      </c>
      <c r="I451" s="361" t="s">
        <v>8</v>
      </c>
      <c r="J451" s="390">
        <v>0.75</v>
      </c>
      <c r="K451" s="361" t="s">
        <v>8</v>
      </c>
      <c r="L451" s="362">
        <v>7</v>
      </c>
      <c r="M451" s="17" t="s">
        <v>9</v>
      </c>
      <c r="N451" s="30">
        <f t="shared" si="23"/>
        <v>63</v>
      </c>
      <c r="O451" s="16"/>
      <c r="P451" s="386"/>
      <c r="S451" s="384"/>
    </row>
    <row r="452" spans="1:19" s="17" customFormat="1" ht="15.95" hidden="1" customHeight="1" thickBot="1">
      <c r="A452" s="368"/>
      <c r="C452" s="107"/>
      <c r="D452" s="361"/>
      <c r="E452" s="49"/>
      <c r="F452" s="361"/>
      <c r="G452" s="368"/>
      <c r="H452" s="33"/>
      <c r="I452" s="367"/>
      <c r="J452" s="24"/>
      <c r="K452" s="367"/>
      <c r="L452" s="24" t="s">
        <v>10</v>
      </c>
      <c r="M452" s="368"/>
      <c r="N452" s="26"/>
      <c r="O452" s="19"/>
      <c r="P452" s="386"/>
      <c r="S452" s="107"/>
    </row>
    <row r="453" spans="1:19" ht="15.95" hidden="1" customHeight="1">
      <c r="A453" s="1"/>
      <c r="B453" s="71" t="s">
        <v>24</v>
      </c>
      <c r="C453" s="387"/>
      <c r="E453" s="378"/>
      <c r="G453" s="371"/>
      <c r="H453" s="68"/>
      <c r="I453" s="370"/>
      <c r="J453" s="365"/>
      <c r="K453" s="371"/>
      <c r="L453" s="365"/>
      <c r="M453" s="45"/>
      <c r="N453" s="45"/>
      <c r="O453" s="378"/>
      <c r="Q453" s="45"/>
      <c r="S453" s="387"/>
    </row>
    <row r="454" spans="1:19" ht="15.95" hidden="1" customHeight="1">
      <c r="A454" s="1"/>
      <c r="B454" s="3" t="s">
        <v>183</v>
      </c>
      <c r="C454" s="387"/>
      <c r="D454" s="364">
        <v>1</v>
      </c>
      <c r="E454" s="387" t="s">
        <v>8</v>
      </c>
      <c r="F454" s="364">
        <v>1</v>
      </c>
      <c r="G454" s="364" t="s">
        <v>8</v>
      </c>
      <c r="H454" s="72">
        <v>3</v>
      </c>
      <c r="I454" s="364" t="s">
        <v>8</v>
      </c>
      <c r="J454" s="369">
        <v>0.75</v>
      </c>
      <c r="K454" s="361" t="s">
        <v>8</v>
      </c>
      <c r="L454" s="362">
        <v>7</v>
      </c>
      <c r="M454" s="17" t="s">
        <v>9</v>
      </c>
      <c r="N454" s="30">
        <f t="shared" ref="N454:N455" si="24">ROUND(D454*F454*H454*J454*L454,0)</f>
        <v>16</v>
      </c>
      <c r="O454" s="6"/>
      <c r="P454" s="198"/>
      <c r="S454" s="387"/>
    </row>
    <row r="455" spans="1:19" ht="15.95" hidden="1" customHeight="1" thickBot="1">
      <c r="A455" s="1"/>
      <c r="B455" s="3" t="s">
        <v>187</v>
      </c>
      <c r="C455" s="387"/>
      <c r="D455" s="364">
        <v>1</v>
      </c>
      <c r="E455" s="387" t="s">
        <v>8</v>
      </c>
      <c r="F455" s="364">
        <v>1</v>
      </c>
      <c r="G455" s="364" t="s">
        <v>8</v>
      </c>
      <c r="H455" s="72">
        <v>6</v>
      </c>
      <c r="I455" s="364" t="s">
        <v>8</v>
      </c>
      <c r="J455" s="369">
        <v>0.75</v>
      </c>
      <c r="K455" s="361" t="s">
        <v>8</v>
      </c>
      <c r="L455" s="362">
        <v>4</v>
      </c>
      <c r="M455" s="17" t="s">
        <v>9</v>
      </c>
      <c r="N455" s="30">
        <f t="shared" si="24"/>
        <v>18</v>
      </c>
      <c r="O455" s="6"/>
      <c r="P455" s="198"/>
      <c r="S455" s="387"/>
    </row>
    <row r="456" spans="1:19" ht="15.95" hidden="1" customHeight="1" thickBot="1">
      <c r="A456" s="1"/>
      <c r="B456" s="364"/>
      <c r="C456" s="3"/>
      <c r="E456" s="378"/>
      <c r="G456" s="371"/>
      <c r="H456" s="68"/>
      <c r="I456" s="370"/>
      <c r="J456" s="365"/>
      <c r="K456" s="371"/>
      <c r="L456" s="12" t="s">
        <v>10</v>
      </c>
      <c r="M456" s="3" t="s">
        <v>9</v>
      </c>
      <c r="N456" s="14"/>
      <c r="O456" s="378"/>
      <c r="P456" s="80"/>
      <c r="Q456" s="45"/>
      <c r="S456" s="3"/>
    </row>
    <row r="457" spans="1:19" ht="15.95" hidden="1" customHeight="1">
      <c r="A457" s="1"/>
      <c r="B457" s="71" t="s">
        <v>28</v>
      </c>
      <c r="C457" s="387"/>
      <c r="E457" s="378"/>
      <c r="G457" s="371"/>
      <c r="H457" s="68"/>
      <c r="I457" s="370"/>
      <c r="J457" s="365"/>
      <c r="K457" s="370"/>
      <c r="L457" s="371"/>
      <c r="M457" s="371"/>
      <c r="N457" s="45"/>
      <c r="O457" s="41"/>
      <c r="P457" s="80"/>
      <c r="Q457" s="45"/>
      <c r="S457" s="387"/>
    </row>
    <row r="458" spans="1:19" ht="15.95" hidden="1" customHeight="1">
      <c r="A458" s="1"/>
      <c r="C458" s="71"/>
      <c r="D458" s="540">
        <f>N452</f>
        <v>0</v>
      </c>
      <c r="E458" s="540"/>
      <c r="F458" s="540"/>
      <c r="G458" s="371" t="s">
        <v>29</v>
      </c>
      <c r="H458" s="73">
        <f>N456</f>
        <v>0</v>
      </c>
      <c r="I458" s="12" t="s">
        <v>9</v>
      </c>
      <c r="J458" s="541">
        <f>D458-H458</f>
        <v>0</v>
      </c>
      <c r="K458" s="541"/>
      <c r="L458" s="40"/>
      <c r="M458" s="371"/>
      <c r="N458" s="42"/>
      <c r="O458" s="378"/>
      <c r="P458" s="80"/>
      <c r="Q458" s="45"/>
      <c r="S458" s="71"/>
    </row>
    <row r="459" spans="1:19" s="17" customFormat="1" ht="15.95" hidden="1" customHeight="1">
      <c r="A459" s="15"/>
      <c r="C459" s="574">
        <f>J458</f>
        <v>0</v>
      </c>
      <c r="D459" s="574"/>
      <c r="E459" s="574"/>
      <c r="F459" s="361" t="s">
        <v>11</v>
      </c>
      <c r="G459" s="21" t="s">
        <v>12</v>
      </c>
      <c r="H459" s="518">
        <v>13112.99</v>
      </c>
      <c r="I459" s="518"/>
      <c r="J459" s="518"/>
      <c r="K459" s="518"/>
      <c r="L459" s="534" t="s">
        <v>83</v>
      </c>
      <c r="M459" s="534"/>
      <c r="N459" s="25"/>
      <c r="O459" s="386" t="s">
        <v>14</v>
      </c>
      <c r="P459" s="386">
        <f>ROUND(C459*H459/100,0)</f>
        <v>0</v>
      </c>
      <c r="S459" s="366"/>
    </row>
    <row r="460" spans="1:19" ht="42.75" hidden="1" customHeight="1">
      <c r="A460" s="77"/>
      <c r="B460" s="509" t="s">
        <v>189</v>
      </c>
      <c r="C460" s="509"/>
      <c r="D460" s="509"/>
      <c r="E460" s="509"/>
      <c r="F460" s="509"/>
      <c r="G460" s="509"/>
      <c r="H460" s="509"/>
      <c r="I460" s="509"/>
      <c r="J460" s="509"/>
      <c r="K460" s="509"/>
      <c r="L460" s="509"/>
      <c r="M460" s="509"/>
      <c r="N460" s="509"/>
      <c r="O460" s="378"/>
      <c r="P460" s="80"/>
      <c r="Q460" s="45"/>
      <c r="S460" s="3"/>
    </row>
    <row r="461" spans="1:19" ht="15.95" hidden="1" customHeight="1" thickBot="1">
      <c r="A461" s="1"/>
      <c r="B461" s="3" t="s">
        <v>190</v>
      </c>
      <c r="C461" s="376"/>
      <c r="D461" s="364">
        <v>1</v>
      </c>
      <c r="E461" s="387" t="s">
        <v>8</v>
      </c>
      <c r="F461" s="364">
        <v>1</v>
      </c>
      <c r="G461" s="364" t="s">
        <v>8</v>
      </c>
      <c r="H461" s="68">
        <v>6</v>
      </c>
      <c r="I461" s="364" t="s">
        <v>8</v>
      </c>
      <c r="J461" s="365">
        <v>4</v>
      </c>
      <c r="K461" s="364"/>
      <c r="L461" s="365"/>
      <c r="M461" s="3" t="s">
        <v>9</v>
      </c>
      <c r="N461" s="39">
        <f>ROUND(D461*F461*H461*J461,0)</f>
        <v>24</v>
      </c>
      <c r="O461" s="2"/>
      <c r="S461" s="376"/>
    </row>
    <row r="462" spans="1:19" ht="15.95" hidden="1" customHeight="1" thickBot="1">
      <c r="E462" s="44"/>
      <c r="G462" s="371"/>
      <c r="H462" s="68"/>
      <c r="I462" s="370"/>
      <c r="J462" s="12"/>
      <c r="K462" s="370"/>
      <c r="L462" s="12" t="s">
        <v>10</v>
      </c>
      <c r="M462" s="371"/>
      <c r="N462" s="14"/>
      <c r="O462" s="6"/>
    </row>
    <row r="463" spans="1:19" ht="15.95" hidden="1" customHeight="1">
      <c r="A463" s="1"/>
      <c r="C463" s="529">
        <f>N462</f>
        <v>0</v>
      </c>
      <c r="D463" s="529"/>
      <c r="E463" s="529"/>
      <c r="F463" s="371" t="s">
        <v>32</v>
      </c>
      <c r="G463" s="8" t="s">
        <v>12</v>
      </c>
      <c r="H463" s="515">
        <v>194.16</v>
      </c>
      <c r="I463" s="515"/>
      <c r="J463" s="515"/>
      <c r="K463" s="515"/>
      <c r="L463" s="516" t="s">
        <v>55</v>
      </c>
      <c r="M463" s="516"/>
      <c r="N463" s="11"/>
      <c r="O463" s="378" t="s">
        <v>14</v>
      </c>
      <c r="P463" s="378">
        <f>ROUND(C463*H463,0)</f>
        <v>0</v>
      </c>
      <c r="S463" s="382"/>
    </row>
    <row r="464" spans="1:19" ht="49.5" hidden="1" customHeight="1">
      <c r="A464" s="77"/>
      <c r="B464" s="509" t="s">
        <v>191</v>
      </c>
      <c r="C464" s="509"/>
      <c r="D464" s="509"/>
      <c r="E464" s="509"/>
      <c r="F464" s="509"/>
      <c r="G464" s="509"/>
      <c r="H464" s="509"/>
      <c r="I464" s="509"/>
      <c r="J464" s="509"/>
      <c r="K464" s="509"/>
      <c r="L464" s="509"/>
      <c r="M464" s="509"/>
      <c r="N464" s="509"/>
      <c r="O464" s="378"/>
      <c r="P464" s="80"/>
      <c r="Q464" s="45"/>
      <c r="S464" s="3"/>
    </row>
    <row r="465" spans="1:64" ht="15.95" hidden="1" customHeight="1" thickBot="1">
      <c r="A465" s="1"/>
      <c r="B465" s="3" t="s">
        <v>192</v>
      </c>
      <c r="C465" s="376"/>
      <c r="D465" s="364">
        <v>1</v>
      </c>
      <c r="E465" s="387" t="s">
        <v>8</v>
      </c>
      <c r="F465" s="364">
        <v>3</v>
      </c>
      <c r="G465" s="364" t="s">
        <v>8</v>
      </c>
      <c r="H465" s="68">
        <v>5</v>
      </c>
      <c r="I465" s="364" t="s">
        <v>8</v>
      </c>
      <c r="J465" s="365">
        <v>7</v>
      </c>
      <c r="K465" s="364"/>
      <c r="L465" s="365"/>
      <c r="M465" s="3" t="s">
        <v>9</v>
      </c>
      <c r="N465" s="39">
        <f>ROUND(D465*F465*H465*J465,0)</f>
        <v>105</v>
      </c>
      <c r="O465" s="2"/>
      <c r="S465" s="376"/>
    </row>
    <row r="466" spans="1:64" ht="15.95" hidden="1" customHeight="1" thickBot="1">
      <c r="E466" s="44"/>
      <c r="G466" s="371"/>
      <c r="H466" s="68"/>
      <c r="I466" s="370"/>
      <c r="J466" s="12"/>
      <c r="K466" s="370"/>
      <c r="L466" s="12" t="s">
        <v>10</v>
      </c>
      <c r="M466" s="371"/>
      <c r="N466" s="14"/>
      <c r="O466" s="6"/>
    </row>
    <row r="467" spans="1:64" ht="15.95" hidden="1" customHeight="1">
      <c r="A467" s="1"/>
      <c r="C467" s="529">
        <f>N466</f>
        <v>0</v>
      </c>
      <c r="D467" s="529"/>
      <c r="E467" s="529"/>
      <c r="F467" s="371" t="s">
        <v>32</v>
      </c>
      <c r="G467" s="8" t="s">
        <v>12</v>
      </c>
      <c r="H467" s="515">
        <v>231.69</v>
      </c>
      <c r="I467" s="515"/>
      <c r="J467" s="515"/>
      <c r="K467" s="515"/>
      <c r="L467" s="516" t="s">
        <v>55</v>
      </c>
      <c r="M467" s="516"/>
      <c r="N467" s="11"/>
      <c r="O467" s="378" t="s">
        <v>14</v>
      </c>
      <c r="P467" s="378">
        <f>ROUND(C467*H467,0)</f>
        <v>0</v>
      </c>
      <c r="S467" s="382"/>
    </row>
    <row r="468" spans="1:64" ht="15.95" hidden="1" customHeight="1">
      <c r="A468" s="1"/>
      <c r="B468" s="531" t="s">
        <v>160</v>
      </c>
      <c r="C468" s="531"/>
      <c r="D468" s="531"/>
      <c r="E468" s="531"/>
      <c r="F468" s="531"/>
      <c r="G468" s="531"/>
      <c r="H468" s="531"/>
      <c r="I468" s="531"/>
      <c r="J468" s="531"/>
      <c r="K468" s="531"/>
      <c r="L468" s="531"/>
      <c r="M468" s="531"/>
      <c r="N468" s="531"/>
      <c r="O468" s="531"/>
      <c r="S468" s="3"/>
    </row>
    <row r="469" spans="1:64" ht="15.95" hidden="1" customHeight="1">
      <c r="A469" s="1"/>
      <c r="B469" s="67" t="s">
        <v>161</v>
      </c>
      <c r="C469" s="376"/>
      <c r="D469" s="364">
        <v>1</v>
      </c>
      <c r="E469" s="387" t="s">
        <v>8</v>
      </c>
      <c r="F469" s="364">
        <v>1</v>
      </c>
      <c r="G469" s="364" t="s">
        <v>8</v>
      </c>
      <c r="H469" s="68">
        <v>13</v>
      </c>
      <c r="I469" s="364" t="s">
        <v>8</v>
      </c>
      <c r="J469" s="365">
        <v>0.33</v>
      </c>
      <c r="K469" s="364" t="s">
        <v>8</v>
      </c>
      <c r="L469" s="365">
        <v>4</v>
      </c>
      <c r="M469" s="3" t="s">
        <v>9</v>
      </c>
      <c r="N469" s="39">
        <f>ROUND(D469*F469*H469*J469*L469,0)</f>
        <v>17</v>
      </c>
      <c r="O469" s="2"/>
      <c r="R469" s="4"/>
      <c r="S469" s="376"/>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s="4"/>
      <c r="BD469" s="4"/>
      <c r="BE469" s="4"/>
      <c r="BF469" s="4"/>
      <c r="BG469" s="4"/>
      <c r="BH469" s="4"/>
      <c r="BI469" s="4"/>
      <c r="BJ469" s="4"/>
      <c r="BK469" s="4"/>
      <c r="BL469" s="4"/>
    </row>
    <row r="470" spans="1:64" ht="17.100000000000001" hidden="1" customHeight="1">
      <c r="A470" s="1"/>
      <c r="C470" s="387"/>
      <c r="D470" s="69"/>
      <c r="H470" s="68"/>
      <c r="I470" s="364"/>
      <c r="J470" s="365"/>
      <c r="K470" s="364"/>
      <c r="L470" s="12" t="s">
        <v>10</v>
      </c>
      <c r="M470" s="40"/>
      <c r="N470" s="5"/>
      <c r="O470" s="6"/>
      <c r="P470" s="197"/>
      <c r="S470" s="387"/>
    </row>
    <row r="471" spans="1:64" ht="21.75" hidden="1" customHeight="1">
      <c r="A471" s="1"/>
      <c r="B471" s="66"/>
      <c r="C471" s="529">
        <f>N470</f>
        <v>0</v>
      </c>
      <c r="D471" s="530"/>
      <c r="E471" s="529"/>
      <c r="F471" s="7" t="s">
        <v>11</v>
      </c>
      <c r="G471" s="8" t="s">
        <v>12</v>
      </c>
      <c r="H471" s="70">
        <v>1134.3800000000001</v>
      </c>
      <c r="I471" s="370"/>
      <c r="J471" s="370"/>
      <c r="K471" s="370"/>
      <c r="L471" s="516" t="s">
        <v>13</v>
      </c>
      <c r="M471" s="516"/>
      <c r="O471" s="9" t="s">
        <v>14</v>
      </c>
      <c r="P471" s="378">
        <f>ROUND(C471*H471/100,0)</f>
        <v>0</v>
      </c>
      <c r="S471" s="382"/>
    </row>
    <row r="472" spans="1:64" ht="15.95" hidden="1" customHeight="1">
      <c r="A472" s="1"/>
      <c r="B472" s="531" t="s">
        <v>138</v>
      </c>
      <c r="C472" s="531"/>
      <c r="D472" s="531"/>
      <c r="E472" s="531"/>
      <c r="F472" s="531"/>
      <c r="G472" s="531"/>
      <c r="H472" s="531"/>
      <c r="I472" s="531"/>
      <c r="J472" s="531"/>
      <c r="K472" s="531"/>
      <c r="L472" s="531"/>
      <c r="M472" s="531"/>
      <c r="N472" s="531"/>
      <c r="O472" s="531"/>
      <c r="S472" s="3"/>
    </row>
    <row r="473" spans="1:64" ht="15.95" hidden="1" customHeight="1">
      <c r="A473" s="1"/>
      <c r="B473" s="67" t="s">
        <v>72</v>
      </c>
      <c r="C473" s="376"/>
      <c r="D473" s="364">
        <v>1</v>
      </c>
      <c r="E473" s="387" t="s">
        <v>8</v>
      </c>
      <c r="F473" s="364">
        <v>1</v>
      </c>
      <c r="G473" s="364" t="s">
        <v>8</v>
      </c>
      <c r="H473" s="68">
        <v>20</v>
      </c>
      <c r="I473" s="364" t="s">
        <v>8</v>
      </c>
      <c r="J473" s="365">
        <v>14</v>
      </c>
      <c r="K473" s="364" t="s">
        <v>8</v>
      </c>
      <c r="L473" s="369">
        <v>0.17</v>
      </c>
      <c r="M473" s="3" t="s">
        <v>9</v>
      </c>
      <c r="N473" s="39">
        <f t="shared" ref="N473:N480" si="25">ROUND(D473*F473*H473*J473*L473,0)</f>
        <v>48</v>
      </c>
      <c r="O473" s="2"/>
      <c r="R473" s="4"/>
      <c r="S473" s="376"/>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s="4"/>
      <c r="BD473" s="4"/>
      <c r="BE473" s="4"/>
      <c r="BF473" s="4"/>
      <c r="BG473" s="4"/>
      <c r="BH473" s="4"/>
      <c r="BI473" s="4"/>
      <c r="BJ473" s="4"/>
      <c r="BK473" s="4"/>
      <c r="BL473" s="4"/>
    </row>
    <row r="474" spans="1:64" ht="15.95" hidden="1" customHeight="1">
      <c r="A474" s="1"/>
      <c r="B474" s="67" t="s">
        <v>76</v>
      </c>
      <c r="C474" s="376"/>
      <c r="D474" s="364">
        <v>1</v>
      </c>
      <c r="E474" s="387" t="s">
        <v>8</v>
      </c>
      <c r="F474" s="364">
        <v>1</v>
      </c>
      <c r="G474" s="364" t="s">
        <v>8</v>
      </c>
      <c r="H474" s="68">
        <v>20</v>
      </c>
      <c r="I474" s="364" t="s">
        <v>8</v>
      </c>
      <c r="J474" s="365">
        <v>6</v>
      </c>
      <c r="K474" s="364" t="s">
        <v>8</v>
      </c>
      <c r="L474" s="369">
        <v>0.17</v>
      </c>
      <c r="M474" s="3" t="s">
        <v>9</v>
      </c>
      <c r="N474" s="39">
        <f t="shared" si="25"/>
        <v>20</v>
      </c>
      <c r="O474" s="2"/>
      <c r="R474" s="4"/>
      <c r="S474" s="376"/>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s="4"/>
      <c r="BD474" s="4"/>
      <c r="BE474" s="4"/>
      <c r="BF474" s="4"/>
      <c r="BG474" s="4"/>
      <c r="BH474" s="4"/>
      <c r="BI474" s="4"/>
      <c r="BJ474" s="4"/>
      <c r="BK474" s="4"/>
      <c r="BL474" s="4"/>
    </row>
    <row r="475" spans="1:64" ht="15.95" hidden="1" customHeight="1">
      <c r="A475" s="1"/>
      <c r="B475" s="67" t="s">
        <v>72</v>
      </c>
      <c r="C475" s="376"/>
      <c r="D475" s="364">
        <v>1</v>
      </c>
      <c r="E475" s="387" t="s">
        <v>8</v>
      </c>
      <c r="F475" s="364">
        <v>2</v>
      </c>
      <c r="G475" s="364" t="s">
        <v>8</v>
      </c>
      <c r="H475" s="68">
        <v>14</v>
      </c>
      <c r="I475" s="364" t="s">
        <v>8</v>
      </c>
      <c r="J475" s="365">
        <v>18</v>
      </c>
      <c r="K475" s="364" t="s">
        <v>8</v>
      </c>
      <c r="L475" s="369">
        <v>0.17</v>
      </c>
      <c r="M475" s="3" t="s">
        <v>9</v>
      </c>
      <c r="N475" s="39">
        <f t="shared" si="25"/>
        <v>86</v>
      </c>
      <c r="O475" s="2"/>
      <c r="R475" s="4"/>
      <c r="S475" s="376"/>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s="4"/>
      <c r="BD475" s="4"/>
      <c r="BE475" s="4"/>
      <c r="BF475" s="4"/>
      <c r="BG475" s="4"/>
      <c r="BH475" s="4"/>
      <c r="BI475" s="4"/>
      <c r="BJ475" s="4"/>
      <c r="BK475" s="4"/>
      <c r="BL475" s="4"/>
    </row>
    <row r="476" spans="1:64" ht="15.95" hidden="1" customHeight="1">
      <c r="A476" s="1"/>
      <c r="B476" s="67" t="s">
        <v>166</v>
      </c>
      <c r="C476" s="376"/>
      <c r="D476" s="364">
        <v>1</v>
      </c>
      <c r="E476" s="387" t="s">
        <v>8</v>
      </c>
      <c r="F476" s="364">
        <v>1</v>
      </c>
      <c r="G476" s="364" t="s">
        <v>8</v>
      </c>
      <c r="H476" s="68">
        <v>19.5</v>
      </c>
      <c r="I476" s="364" t="s">
        <v>8</v>
      </c>
      <c r="J476" s="365">
        <v>6</v>
      </c>
      <c r="K476" s="364" t="s">
        <v>8</v>
      </c>
      <c r="L476" s="369">
        <v>0.17</v>
      </c>
      <c r="M476" s="3" t="s">
        <v>9</v>
      </c>
      <c r="N476" s="39">
        <f t="shared" si="25"/>
        <v>20</v>
      </c>
      <c r="O476" s="2"/>
      <c r="R476" s="4"/>
      <c r="S476" s="376"/>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s="4"/>
      <c r="BD476" s="4"/>
      <c r="BE476" s="4"/>
      <c r="BF476" s="4"/>
      <c r="BG476" s="4"/>
      <c r="BH476" s="4"/>
      <c r="BI476" s="4"/>
      <c r="BJ476" s="4"/>
      <c r="BK476" s="4"/>
      <c r="BL476" s="4"/>
    </row>
    <row r="477" spans="1:64" ht="15.95" hidden="1" customHeight="1">
      <c r="A477" s="1"/>
      <c r="B477" s="67" t="s">
        <v>74</v>
      </c>
      <c r="C477" s="376"/>
      <c r="D477" s="364">
        <v>1</v>
      </c>
      <c r="E477" s="387" t="s">
        <v>8</v>
      </c>
      <c r="F477" s="364">
        <v>1</v>
      </c>
      <c r="G477" s="364" t="s">
        <v>8</v>
      </c>
      <c r="H477" s="68">
        <v>8.5</v>
      </c>
      <c r="I477" s="364" t="s">
        <v>8</v>
      </c>
      <c r="J477" s="365">
        <v>6</v>
      </c>
      <c r="K477" s="364" t="s">
        <v>8</v>
      </c>
      <c r="L477" s="369">
        <v>0.17</v>
      </c>
      <c r="M477" s="3" t="s">
        <v>9</v>
      </c>
      <c r="N477" s="39">
        <f t="shared" si="25"/>
        <v>9</v>
      </c>
      <c r="O477" s="2"/>
      <c r="R477" s="4"/>
      <c r="S477" s="376"/>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s="4"/>
      <c r="BD477" s="4"/>
      <c r="BE477" s="4"/>
      <c r="BF477" s="4"/>
      <c r="BG477" s="4"/>
      <c r="BH477" s="4"/>
      <c r="BI477" s="4"/>
      <c r="BJ477" s="4"/>
      <c r="BK477" s="4"/>
      <c r="BL477" s="4"/>
    </row>
    <row r="478" spans="1:64" ht="15.95" hidden="1" customHeight="1">
      <c r="A478" s="1"/>
      <c r="B478" s="67" t="s">
        <v>167</v>
      </c>
      <c r="C478" s="376"/>
      <c r="D478" s="364">
        <v>1</v>
      </c>
      <c r="E478" s="387" t="s">
        <v>8</v>
      </c>
      <c r="F478" s="364">
        <v>2</v>
      </c>
      <c r="G478" s="364" t="s">
        <v>8</v>
      </c>
      <c r="H478" s="68">
        <v>4</v>
      </c>
      <c r="I478" s="364" t="s">
        <v>8</v>
      </c>
      <c r="J478" s="365">
        <v>4</v>
      </c>
      <c r="K478" s="364" t="s">
        <v>8</v>
      </c>
      <c r="L478" s="369">
        <v>0.17</v>
      </c>
      <c r="M478" s="3" t="s">
        <v>9</v>
      </c>
      <c r="N478" s="39">
        <f t="shared" si="25"/>
        <v>5</v>
      </c>
      <c r="O478" s="2"/>
      <c r="R478" s="4"/>
      <c r="S478" s="376"/>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s="4"/>
      <c r="BD478" s="4"/>
      <c r="BE478" s="4"/>
      <c r="BF478" s="4"/>
      <c r="BG478" s="4"/>
      <c r="BH478" s="4"/>
      <c r="BI478" s="4"/>
      <c r="BJ478" s="4"/>
      <c r="BK478" s="4"/>
      <c r="BL478" s="4"/>
    </row>
    <row r="479" spans="1:64" ht="15.95" hidden="1" customHeight="1">
      <c r="A479" s="1"/>
      <c r="B479" s="67" t="s">
        <v>168</v>
      </c>
      <c r="C479" s="376"/>
      <c r="D479" s="364">
        <v>1</v>
      </c>
      <c r="E479" s="387" t="s">
        <v>8</v>
      </c>
      <c r="F479" s="364">
        <v>1</v>
      </c>
      <c r="G479" s="364" t="s">
        <v>8</v>
      </c>
      <c r="H479" s="68">
        <v>12.25</v>
      </c>
      <c r="I479" s="364" t="s">
        <v>8</v>
      </c>
      <c r="J479" s="365">
        <v>7.5</v>
      </c>
      <c r="K479" s="364" t="s">
        <v>8</v>
      </c>
      <c r="L479" s="369">
        <v>0.125</v>
      </c>
      <c r="M479" s="3" t="s">
        <v>9</v>
      </c>
      <c r="N479" s="39">
        <f t="shared" si="25"/>
        <v>11</v>
      </c>
      <c r="O479" s="2"/>
      <c r="R479" s="4"/>
      <c r="S479" s="376"/>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s="4"/>
      <c r="BD479" s="4"/>
      <c r="BE479" s="4"/>
      <c r="BF479" s="4"/>
      <c r="BG479" s="4"/>
      <c r="BH479" s="4"/>
      <c r="BI479" s="4"/>
      <c r="BJ479" s="4"/>
      <c r="BK479" s="4"/>
      <c r="BL479" s="4"/>
    </row>
    <row r="480" spans="1:64" ht="15.95" hidden="1" customHeight="1">
      <c r="A480" s="1"/>
      <c r="B480" s="67" t="s">
        <v>169</v>
      </c>
      <c r="C480" s="376"/>
      <c r="D480" s="364">
        <v>1</v>
      </c>
      <c r="E480" s="387" t="s">
        <v>8</v>
      </c>
      <c r="F480" s="364">
        <v>1</v>
      </c>
      <c r="G480" s="364" t="s">
        <v>8</v>
      </c>
      <c r="H480" s="68">
        <v>25.25</v>
      </c>
      <c r="I480" s="364" t="s">
        <v>8</v>
      </c>
      <c r="J480" s="365">
        <v>26.375</v>
      </c>
      <c r="K480" s="364" t="s">
        <v>8</v>
      </c>
      <c r="L480" s="369">
        <v>0.125</v>
      </c>
      <c r="M480" s="3" t="s">
        <v>9</v>
      </c>
      <c r="N480" s="39">
        <f t="shared" si="25"/>
        <v>83</v>
      </c>
      <c r="O480" s="2"/>
      <c r="R480" s="4"/>
      <c r="S480" s="376"/>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s="4"/>
      <c r="BD480" s="4"/>
      <c r="BE480" s="4"/>
      <c r="BF480" s="4"/>
      <c r="BG480" s="4"/>
      <c r="BH480" s="4"/>
      <c r="BI480" s="4"/>
      <c r="BJ480" s="4"/>
      <c r="BK480" s="4"/>
      <c r="BL480" s="4"/>
    </row>
    <row r="481" spans="1:24" ht="21" hidden="1" customHeight="1">
      <c r="A481" s="1"/>
      <c r="C481" s="387"/>
      <c r="D481" s="69"/>
      <c r="H481" s="68"/>
      <c r="I481" s="364"/>
      <c r="J481" s="365"/>
      <c r="K481" s="364"/>
      <c r="L481" s="12" t="s">
        <v>10</v>
      </c>
      <c r="M481" s="40"/>
      <c r="N481" s="5"/>
      <c r="O481" s="6"/>
      <c r="P481" s="197"/>
      <c r="S481" s="387"/>
    </row>
    <row r="482" spans="1:24" ht="21.75" hidden="1" customHeight="1">
      <c r="A482" s="1"/>
      <c r="B482" s="66"/>
      <c r="C482" s="529">
        <f>N481</f>
        <v>0</v>
      </c>
      <c r="D482" s="530"/>
      <c r="E482" s="529"/>
      <c r="F482" s="7" t="s">
        <v>11</v>
      </c>
      <c r="G482" s="8" t="s">
        <v>12</v>
      </c>
      <c r="H482" s="70">
        <v>1306.8</v>
      </c>
      <c r="I482" s="370"/>
      <c r="J482" s="370"/>
      <c r="K482" s="370"/>
      <c r="L482" s="516" t="s">
        <v>13</v>
      </c>
      <c r="M482" s="516"/>
      <c r="O482" s="9" t="s">
        <v>14</v>
      </c>
      <c r="P482" s="378">
        <f>ROUND(C482*H482/100,0)</f>
        <v>0</v>
      </c>
      <c r="S482" s="382"/>
    </row>
    <row r="483" spans="1:24" s="17" customFormat="1" ht="30.75" hidden="1" customHeight="1">
      <c r="A483" s="86"/>
      <c r="B483" s="555" t="s">
        <v>81</v>
      </c>
      <c r="C483" s="555"/>
      <c r="D483" s="555"/>
      <c r="E483" s="555"/>
      <c r="F483" s="555"/>
      <c r="G483" s="555"/>
      <c r="H483" s="555"/>
      <c r="I483" s="555"/>
      <c r="J483" s="555"/>
      <c r="K483" s="555"/>
      <c r="L483" s="555"/>
      <c r="M483" s="555"/>
      <c r="N483" s="555"/>
      <c r="O483" s="388"/>
      <c r="P483" s="386"/>
    </row>
    <row r="484" spans="1:24" s="17" customFormat="1" ht="15.95" hidden="1" customHeight="1">
      <c r="A484" s="15"/>
      <c r="B484" s="3" t="s">
        <v>35</v>
      </c>
      <c r="C484" s="387"/>
      <c r="D484" s="364">
        <v>1</v>
      </c>
      <c r="E484" s="387" t="s">
        <v>8</v>
      </c>
      <c r="F484" s="364">
        <v>1</v>
      </c>
      <c r="G484" s="364" t="s">
        <v>8</v>
      </c>
      <c r="H484" s="68">
        <v>20</v>
      </c>
      <c r="I484" s="364" t="s">
        <v>8</v>
      </c>
      <c r="J484" s="365">
        <v>14</v>
      </c>
      <c r="K484" s="364"/>
      <c r="L484" s="365"/>
      <c r="M484" s="3" t="s">
        <v>9</v>
      </c>
      <c r="N484" s="30">
        <f>ROUND(D484*F484*H484*J484,0)</f>
        <v>280</v>
      </c>
      <c r="O484" s="16"/>
      <c r="P484" s="386"/>
      <c r="S484" s="384"/>
    </row>
    <row r="485" spans="1:24" s="17" customFormat="1" ht="15.95" hidden="1" customHeight="1" thickBot="1">
      <c r="A485" s="15"/>
      <c r="B485" s="3" t="s">
        <v>21</v>
      </c>
      <c r="C485" s="387"/>
      <c r="D485" s="364">
        <v>1</v>
      </c>
      <c r="E485" s="387" t="s">
        <v>8</v>
      </c>
      <c r="F485" s="364">
        <v>1</v>
      </c>
      <c r="G485" s="364" t="s">
        <v>8</v>
      </c>
      <c r="H485" s="68">
        <v>20</v>
      </c>
      <c r="I485" s="364" t="s">
        <v>8</v>
      </c>
      <c r="J485" s="365">
        <v>6</v>
      </c>
      <c r="K485" s="364"/>
      <c r="L485" s="365"/>
      <c r="M485" s="3" t="s">
        <v>9</v>
      </c>
      <c r="N485" s="30">
        <f>ROUND(D485*F485*H485*J485,0)</f>
        <v>120</v>
      </c>
      <c r="O485" s="16"/>
      <c r="P485" s="386"/>
      <c r="S485" s="384"/>
    </row>
    <row r="486" spans="1:24" s="17" customFormat="1" ht="15.95" hidden="1" customHeight="1" thickBot="1">
      <c r="A486" s="15"/>
      <c r="C486" s="107"/>
      <c r="D486" s="361"/>
      <c r="E486" s="49"/>
      <c r="F486" s="361"/>
      <c r="G486" s="368"/>
      <c r="H486" s="27"/>
      <c r="I486" s="367"/>
      <c r="J486" s="24"/>
      <c r="K486" s="367"/>
      <c r="L486" s="24" t="s">
        <v>10</v>
      </c>
      <c r="M486" s="368"/>
      <c r="N486" s="26"/>
      <c r="O486" s="19"/>
      <c r="P486" s="386"/>
      <c r="S486" s="107"/>
    </row>
    <row r="487" spans="1:24" s="17" customFormat="1" ht="15.95" hidden="1" customHeight="1">
      <c r="A487" s="368"/>
      <c r="B487" s="52"/>
      <c r="C487" s="375">
        <f>N486</f>
        <v>0</v>
      </c>
      <c r="D487" s="361" t="s">
        <v>32</v>
      </c>
      <c r="E487" s="375"/>
      <c r="F487" s="361"/>
      <c r="G487" s="52" t="s">
        <v>12</v>
      </c>
      <c r="H487" s="367">
        <v>1029.05</v>
      </c>
      <c r="I487" s="367"/>
      <c r="J487" s="362"/>
      <c r="K487" s="367"/>
      <c r="L487" s="368" t="s">
        <v>57</v>
      </c>
      <c r="M487" s="368"/>
      <c r="N487" s="52"/>
      <c r="O487" s="386" t="s">
        <v>14</v>
      </c>
      <c r="P487" s="386">
        <f>(C487*H487/100)</f>
        <v>0</v>
      </c>
      <c r="S487" s="375"/>
    </row>
    <row r="488" spans="1:24" s="17" customFormat="1" ht="15.95" hidden="1" customHeight="1">
      <c r="A488" s="15"/>
      <c r="B488" s="361"/>
      <c r="C488" s="58"/>
      <c r="D488" s="361"/>
      <c r="E488" s="386"/>
      <c r="F488" s="361"/>
      <c r="G488" s="21"/>
      <c r="H488" s="367"/>
      <c r="I488" s="367"/>
      <c r="J488" s="362"/>
      <c r="K488" s="367"/>
      <c r="L488" s="368"/>
      <c r="M488" s="32"/>
      <c r="N488" s="388"/>
      <c r="O488" s="386"/>
      <c r="P488" s="386"/>
      <c r="Q488" s="52"/>
      <c r="S488" s="58"/>
    </row>
    <row r="489" spans="1:24" ht="15.95" hidden="1" customHeight="1">
      <c r="A489" s="1"/>
      <c r="B489" s="543" t="s">
        <v>194</v>
      </c>
      <c r="C489" s="543"/>
      <c r="D489" s="544"/>
      <c r="E489" s="543"/>
      <c r="F489" s="544"/>
      <c r="G489" s="543"/>
      <c r="H489" s="544"/>
      <c r="I489" s="543"/>
      <c r="J489" s="544"/>
      <c r="K489" s="543"/>
      <c r="L489" s="543"/>
      <c r="M489" s="543"/>
      <c r="N489" s="543"/>
      <c r="O489" s="543"/>
      <c r="Q489" s="45"/>
      <c r="R489" s="45"/>
      <c r="S489" s="45"/>
      <c r="T489" s="45"/>
      <c r="U489" s="45"/>
      <c r="V489" s="45"/>
      <c r="W489" s="45"/>
      <c r="X489" s="45"/>
    </row>
    <row r="490" spans="1:24" ht="15.95" hidden="1" customHeight="1">
      <c r="A490" s="43"/>
      <c r="B490" s="3" t="s">
        <v>102</v>
      </c>
      <c r="C490" s="376"/>
      <c r="D490" s="361">
        <v>1</v>
      </c>
      <c r="E490" s="48" t="s">
        <v>8</v>
      </c>
      <c r="F490" s="361">
        <v>2</v>
      </c>
      <c r="G490" s="361" t="s">
        <v>8</v>
      </c>
      <c r="H490" s="27">
        <v>20</v>
      </c>
      <c r="I490" s="361" t="s">
        <v>8</v>
      </c>
      <c r="J490" s="362">
        <v>16</v>
      </c>
      <c r="K490" s="361"/>
      <c r="L490" s="362"/>
      <c r="M490" s="17" t="s">
        <v>9</v>
      </c>
      <c r="N490" s="30">
        <f>ROUND(D490*F490*H490*J490,0)</f>
        <v>640</v>
      </c>
      <c r="O490" s="2"/>
      <c r="S490" s="376"/>
    </row>
    <row r="491" spans="1:24" ht="15.95" hidden="1" customHeight="1">
      <c r="A491" s="43"/>
      <c r="B491" s="3" t="s">
        <v>21</v>
      </c>
      <c r="C491" s="376"/>
      <c r="D491" s="361">
        <v>1</v>
      </c>
      <c r="E491" s="48" t="s">
        <v>8</v>
      </c>
      <c r="F491" s="361">
        <v>1</v>
      </c>
      <c r="G491" s="361" t="s">
        <v>8</v>
      </c>
      <c r="H491" s="27">
        <v>40.75</v>
      </c>
      <c r="I491" s="361" t="s">
        <v>8</v>
      </c>
      <c r="J491" s="362">
        <v>7</v>
      </c>
      <c r="K491" s="361"/>
      <c r="L491" s="362"/>
      <c r="M491" s="17" t="s">
        <v>9</v>
      </c>
      <c r="N491" s="30">
        <f>ROUND(D491*F491*H491*J491,0)</f>
        <v>285</v>
      </c>
      <c r="O491" s="2"/>
      <c r="S491" s="376"/>
    </row>
    <row r="492" spans="1:24" ht="15.95" hidden="1" customHeight="1">
      <c r="A492" s="1"/>
      <c r="C492" s="387"/>
      <c r="D492" s="69"/>
      <c r="H492" s="68"/>
      <c r="I492" s="364"/>
      <c r="J492" s="365"/>
      <c r="K492" s="364"/>
      <c r="L492" s="12" t="s">
        <v>10</v>
      </c>
      <c r="M492" s="40"/>
      <c r="N492" s="79"/>
      <c r="O492" s="6"/>
      <c r="P492" s="197"/>
      <c r="S492" s="387"/>
    </row>
    <row r="493" spans="1:24" ht="15.95" hidden="1" customHeight="1">
      <c r="A493" s="1"/>
      <c r="C493" s="46">
        <f>N492</f>
        <v>0</v>
      </c>
      <c r="D493" s="530" t="s">
        <v>32</v>
      </c>
      <c r="E493" s="530"/>
      <c r="G493" s="8" t="s">
        <v>12</v>
      </c>
      <c r="H493" s="515">
        <v>425.84</v>
      </c>
      <c r="I493" s="515"/>
      <c r="J493" s="515"/>
      <c r="K493" s="515"/>
      <c r="L493" s="371" t="s">
        <v>62</v>
      </c>
      <c r="M493" s="371"/>
      <c r="O493" s="378" t="s">
        <v>14</v>
      </c>
      <c r="P493" s="378">
        <f>ROUND(C493*H493/100,0)</f>
        <v>0</v>
      </c>
      <c r="Q493" s="45"/>
      <c r="R493" s="45"/>
      <c r="S493" s="46"/>
      <c r="T493" s="45"/>
      <c r="U493" s="45"/>
      <c r="V493" s="45"/>
      <c r="W493" s="45"/>
      <c r="X493" s="45"/>
    </row>
    <row r="494" spans="1:24" ht="18.75" hidden="1" customHeight="1">
      <c r="A494" s="1"/>
      <c r="B494" s="531" t="s">
        <v>67</v>
      </c>
      <c r="C494" s="531"/>
      <c r="D494" s="531"/>
      <c r="E494" s="531"/>
      <c r="F494" s="531"/>
      <c r="G494" s="531"/>
      <c r="H494" s="531"/>
      <c r="I494" s="531"/>
      <c r="J494" s="531"/>
      <c r="K494" s="531"/>
      <c r="L494" s="531"/>
      <c r="M494" s="531"/>
      <c r="N494" s="531"/>
      <c r="O494" s="531"/>
      <c r="Q494" s="45"/>
      <c r="R494" s="45"/>
      <c r="S494" s="45"/>
      <c r="T494" s="45"/>
      <c r="U494" s="45"/>
      <c r="V494" s="45"/>
      <c r="W494" s="45"/>
      <c r="X494" s="45"/>
    </row>
    <row r="495" spans="1:24" ht="15.95" hidden="1" customHeight="1">
      <c r="A495" s="43"/>
      <c r="B495" s="3" t="s">
        <v>68</v>
      </c>
      <c r="C495" s="387"/>
      <c r="D495" s="364">
        <v>1</v>
      </c>
      <c r="E495" s="387" t="s">
        <v>8</v>
      </c>
      <c r="F495" s="364">
        <v>2</v>
      </c>
      <c r="G495" s="364" t="s">
        <v>8</v>
      </c>
      <c r="H495" s="68">
        <v>4</v>
      </c>
      <c r="I495" s="364" t="s">
        <v>8</v>
      </c>
      <c r="J495" s="365">
        <v>7</v>
      </c>
      <c r="K495" s="364"/>
      <c r="L495" s="365"/>
      <c r="M495" s="3" t="s">
        <v>9</v>
      </c>
      <c r="N495" s="30">
        <f>ROUND(D495*F495*H495*J495,0)</f>
        <v>56</v>
      </c>
      <c r="O495" s="6"/>
      <c r="P495" s="197"/>
      <c r="S495" s="387"/>
    </row>
    <row r="496" spans="1:24" ht="15.95" hidden="1" customHeight="1" thickBot="1">
      <c r="A496" s="1"/>
      <c r="B496" s="3" t="s">
        <v>25</v>
      </c>
      <c r="C496" s="387"/>
      <c r="D496" s="364">
        <v>2</v>
      </c>
      <c r="E496" s="387" t="s">
        <v>8</v>
      </c>
      <c r="F496" s="364">
        <v>3</v>
      </c>
      <c r="G496" s="364" t="s">
        <v>8</v>
      </c>
      <c r="H496" s="68">
        <v>4</v>
      </c>
      <c r="I496" s="364" t="s">
        <v>8</v>
      </c>
      <c r="J496" s="365">
        <v>4</v>
      </c>
      <c r="K496" s="364"/>
      <c r="L496" s="365"/>
      <c r="M496" s="3" t="s">
        <v>9</v>
      </c>
      <c r="N496" s="30">
        <f>ROUND(D496*F496*H496*J496,0)</f>
        <v>96</v>
      </c>
      <c r="O496" s="6"/>
      <c r="P496" s="197"/>
      <c r="S496" s="387"/>
    </row>
    <row r="497" spans="1:19" ht="15.95" hidden="1" customHeight="1" thickBot="1">
      <c r="A497" s="1"/>
      <c r="C497" s="80"/>
      <c r="D497" s="371"/>
      <c r="H497" s="81"/>
      <c r="I497" s="41"/>
      <c r="J497" s="12"/>
      <c r="K497" s="41"/>
      <c r="L497" s="371" t="s">
        <v>10</v>
      </c>
      <c r="M497" s="41"/>
      <c r="N497" s="14"/>
      <c r="O497" s="378" t="s">
        <v>32</v>
      </c>
      <c r="S497" s="80"/>
    </row>
    <row r="498" spans="1:19" ht="15.95" hidden="1" customHeight="1">
      <c r="A498" s="1"/>
      <c r="B498" s="45"/>
      <c r="C498" s="46">
        <f>N497</f>
        <v>0</v>
      </c>
      <c r="D498" s="571" t="s">
        <v>32</v>
      </c>
      <c r="E498" s="516"/>
      <c r="F498" s="41"/>
      <c r="G498" s="8" t="s">
        <v>12</v>
      </c>
      <c r="H498" s="515">
        <v>1160.06</v>
      </c>
      <c r="I498" s="515"/>
      <c r="J498" s="515"/>
      <c r="K498" s="370"/>
      <c r="L498" s="572" t="s">
        <v>62</v>
      </c>
      <c r="M498" s="572"/>
      <c r="N498" s="3"/>
      <c r="O498" s="378" t="s">
        <v>14</v>
      </c>
      <c r="P498" s="378">
        <f>ROUND(C498*H498/100,0)</f>
        <v>0</v>
      </c>
      <c r="S498" s="46"/>
    </row>
    <row r="499" spans="1:19" ht="15.95" hidden="1" customHeight="1">
      <c r="A499" s="1"/>
      <c r="B499" s="45"/>
      <c r="C499" s="46"/>
      <c r="D499" s="391"/>
      <c r="E499" s="371"/>
      <c r="F499" s="41"/>
      <c r="G499" s="8"/>
      <c r="H499" s="370"/>
      <c r="I499" s="370"/>
      <c r="J499" s="370"/>
      <c r="K499" s="370"/>
      <c r="L499" s="393"/>
      <c r="M499" s="393"/>
      <c r="N499" s="3"/>
      <c r="O499" s="378"/>
      <c r="S499" s="46"/>
    </row>
    <row r="500" spans="1:19" ht="15.95" hidden="1" customHeight="1">
      <c r="A500" s="1"/>
      <c r="B500" s="45"/>
      <c r="C500" s="46"/>
      <c r="D500" s="391"/>
      <c r="E500" s="371"/>
      <c r="F500" s="41"/>
      <c r="G500" s="8"/>
      <c r="H500" s="370"/>
      <c r="I500" s="370"/>
      <c r="J500" s="370"/>
      <c r="K500" s="370"/>
      <c r="L500" s="393"/>
      <c r="M500" s="393"/>
      <c r="N500" s="3"/>
      <c r="O500" s="378"/>
      <c r="S500" s="46"/>
    </row>
    <row r="501" spans="1:19" s="17" customFormat="1" ht="82.5" hidden="1" customHeight="1">
      <c r="A501" s="86"/>
      <c r="B501" s="556" t="s">
        <v>58</v>
      </c>
      <c r="C501" s="556"/>
      <c r="D501" s="556"/>
      <c r="E501" s="556"/>
      <c r="F501" s="556"/>
      <c r="G501" s="556"/>
      <c r="H501" s="556"/>
      <c r="I501" s="556"/>
      <c r="J501" s="556"/>
      <c r="K501" s="556"/>
      <c r="L501" s="556"/>
      <c r="M501" s="556"/>
      <c r="N501" s="556"/>
      <c r="O501" s="388"/>
      <c r="P501" s="386"/>
    </row>
    <row r="502" spans="1:19" s="17" customFormat="1" ht="15.95" hidden="1" customHeight="1" thickBot="1">
      <c r="A502" s="15"/>
      <c r="B502" s="17" t="s">
        <v>125</v>
      </c>
      <c r="C502" s="384"/>
      <c r="D502" s="361">
        <v>1</v>
      </c>
      <c r="E502" s="48" t="s">
        <v>8</v>
      </c>
      <c r="F502" s="361">
        <v>20</v>
      </c>
      <c r="G502" s="361" t="s">
        <v>8</v>
      </c>
      <c r="H502" s="27">
        <v>3</v>
      </c>
      <c r="I502" s="361" t="s">
        <v>8</v>
      </c>
      <c r="J502" s="362">
        <v>1</v>
      </c>
      <c r="K502" s="361"/>
      <c r="L502" s="362"/>
      <c r="M502" s="17" t="s">
        <v>9</v>
      </c>
      <c r="N502" s="30">
        <f>ROUND(D502*F502*H502*J502,0)</f>
        <v>60</v>
      </c>
      <c r="O502" s="16"/>
      <c r="P502" s="386"/>
      <c r="S502" s="384"/>
    </row>
    <row r="503" spans="1:19" s="17" customFormat="1" ht="15.95" hidden="1" customHeight="1" thickBot="1">
      <c r="A503" s="368"/>
      <c r="C503" s="107"/>
      <c r="D503" s="361"/>
      <c r="E503" s="49"/>
      <c r="F503" s="361"/>
      <c r="G503" s="368"/>
      <c r="H503" s="27"/>
      <c r="I503" s="367"/>
      <c r="J503" s="24"/>
      <c r="K503" s="367"/>
      <c r="L503" s="24" t="s">
        <v>10</v>
      </c>
      <c r="M503" s="368"/>
      <c r="N503" s="26"/>
      <c r="O503" s="19"/>
      <c r="P503" s="386"/>
      <c r="S503" s="107"/>
    </row>
    <row r="504" spans="1:19" s="17" customFormat="1" ht="15.95" hidden="1" customHeight="1">
      <c r="A504" s="15"/>
      <c r="B504" s="52"/>
      <c r="C504" s="366">
        <f>N503</f>
        <v>0</v>
      </c>
      <c r="D504" s="361" t="s">
        <v>32</v>
      </c>
      <c r="E504" s="375"/>
      <c r="F504" s="361"/>
      <c r="G504" s="52" t="s">
        <v>12</v>
      </c>
      <c r="H504" s="367">
        <v>395</v>
      </c>
      <c r="I504" s="367"/>
      <c r="J504" s="362"/>
      <c r="K504" s="367"/>
      <c r="L504" s="368" t="s">
        <v>55</v>
      </c>
      <c r="M504" s="368"/>
      <c r="N504" s="52"/>
      <c r="O504" s="386" t="s">
        <v>14</v>
      </c>
      <c r="P504" s="386">
        <f>(C504*H504)</f>
        <v>0</v>
      </c>
      <c r="S504" s="366"/>
    </row>
    <row r="505" spans="1:19" s="17" customFormat="1" ht="15.95" hidden="1" customHeight="1">
      <c r="A505" s="15"/>
      <c r="B505" s="52"/>
      <c r="C505" s="53"/>
      <c r="D505" s="374"/>
      <c r="E505" s="368"/>
      <c r="F505" s="50"/>
      <c r="G505" s="21"/>
      <c r="H505" s="367"/>
      <c r="I505" s="367"/>
      <c r="J505" s="367"/>
      <c r="K505" s="367"/>
      <c r="L505" s="374"/>
      <c r="M505" s="368"/>
      <c r="O505" s="386"/>
      <c r="P505" s="386"/>
      <c r="S505" s="53"/>
    </row>
    <row r="506" spans="1:19" ht="15.95" hidden="1" customHeight="1">
      <c r="A506" s="1"/>
      <c r="B506" s="47"/>
      <c r="C506" s="46"/>
      <c r="D506" s="391"/>
      <c r="E506" s="371"/>
      <c r="F506" s="41"/>
      <c r="G506" s="8"/>
      <c r="H506" s="370"/>
      <c r="I506" s="370"/>
      <c r="J506" s="370"/>
      <c r="K506" s="370"/>
      <c r="L506" s="393"/>
      <c r="M506" s="393"/>
      <c r="N506" s="3"/>
      <c r="O506" s="378"/>
      <c r="S506" s="46"/>
    </row>
    <row r="507" spans="1:19" s="17" customFormat="1" ht="15.95" hidden="1" customHeight="1">
      <c r="A507" s="15"/>
      <c r="B507" s="361"/>
      <c r="C507" s="58"/>
      <c r="D507" s="361"/>
      <c r="E507" s="386"/>
      <c r="F507" s="361"/>
      <c r="G507" s="21"/>
      <c r="H507" s="367"/>
      <c r="I507" s="367"/>
      <c r="J507" s="362"/>
      <c r="K507" s="367"/>
      <c r="L507" s="368"/>
      <c r="M507" s="32"/>
      <c r="N507" s="388"/>
      <c r="O507" s="386"/>
      <c r="P507" s="386"/>
      <c r="Q507" s="52"/>
      <c r="S507" s="58"/>
    </row>
    <row r="508" spans="1:19" s="17" customFormat="1" ht="15.95" hidden="1" customHeight="1">
      <c r="A508" s="15"/>
      <c r="B508" s="528" t="s">
        <v>15</v>
      </c>
      <c r="C508" s="528"/>
      <c r="D508" s="528"/>
      <c r="E508" s="528"/>
      <c r="F508" s="528"/>
      <c r="G508" s="528"/>
      <c r="H508" s="528"/>
      <c r="I508" s="528"/>
      <c r="J508" s="528"/>
      <c r="K508" s="528"/>
      <c r="L508" s="528"/>
      <c r="M508" s="528"/>
      <c r="N508" s="528"/>
      <c r="O508" s="528"/>
      <c r="P508" s="386"/>
    </row>
    <row r="509" spans="1:19" s="17" customFormat="1" ht="15.95" hidden="1" customHeight="1">
      <c r="A509" s="15"/>
      <c r="B509" s="354" t="s">
        <v>73</v>
      </c>
      <c r="C509" s="384"/>
      <c r="D509" s="361">
        <v>1</v>
      </c>
      <c r="E509" s="48" t="s">
        <v>8</v>
      </c>
      <c r="F509" s="361">
        <v>2</v>
      </c>
      <c r="G509" s="361" t="s">
        <v>16</v>
      </c>
      <c r="H509" s="27">
        <v>29.75</v>
      </c>
      <c r="I509" s="361" t="s">
        <v>17</v>
      </c>
      <c r="J509" s="362">
        <v>19.829999999999998</v>
      </c>
      <c r="K509" s="361" t="s">
        <v>18</v>
      </c>
      <c r="L509" s="362">
        <v>11</v>
      </c>
      <c r="M509" s="17" t="s">
        <v>9</v>
      </c>
      <c r="N509" s="28">
        <f t="shared" ref="N509:N514" si="26">ROUND(D509*F509*(H509+J509)*L509,0)</f>
        <v>1091</v>
      </c>
      <c r="O509" s="16"/>
      <c r="P509" s="386"/>
      <c r="S509" s="384"/>
    </row>
    <row r="510" spans="1:19" s="17" customFormat="1" ht="15.95" hidden="1" customHeight="1">
      <c r="A510" s="15"/>
      <c r="B510" s="354" t="s">
        <v>72</v>
      </c>
      <c r="C510" s="384"/>
      <c r="D510" s="361">
        <v>3</v>
      </c>
      <c r="E510" s="48" t="s">
        <v>8</v>
      </c>
      <c r="F510" s="361">
        <v>2</v>
      </c>
      <c r="G510" s="361" t="s">
        <v>16</v>
      </c>
      <c r="H510" s="27">
        <v>23.75</v>
      </c>
      <c r="I510" s="361" t="s">
        <v>17</v>
      </c>
      <c r="J510" s="362">
        <v>19.829999999999998</v>
      </c>
      <c r="K510" s="361" t="s">
        <v>18</v>
      </c>
      <c r="L510" s="362">
        <v>11</v>
      </c>
      <c r="M510" s="17" t="s">
        <v>9</v>
      </c>
      <c r="N510" s="28">
        <f t="shared" si="26"/>
        <v>2876</v>
      </c>
      <c r="O510" s="16"/>
      <c r="P510" s="386"/>
      <c r="S510" s="384"/>
    </row>
    <row r="511" spans="1:19" s="17" customFormat="1" ht="15.95" hidden="1" customHeight="1">
      <c r="A511" s="15"/>
      <c r="B511" s="354" t="s">
        <v>76</v>
      </c>
      <c r="C511" s="384"/>
      <c r="D511" s="361">
        <v>1</v>
      </c>
      <c r="E511" s="48" t="s">
        <v>8</v>
      </c>
      <c r="F511" s="361">
        <v>2</v>
      </c>
      <c r="G511" s="361" t="s">
        <v>16</v>
      </c>
      <c r="H511" s="27">
        <v>105</v>
      </c>
      <c r="I511" s="361" t="s">
        <v>17</v>
      </c>
      <c r="J511" s="362">
        <v>6.83</v>
      </c>
      <c r="K511" s="361" t="s">
        <v>18</v>
      </c>
      <c r="L511" s="362">
        <v>11</v>
      </c>
      <c r="M511" s="17" t="s">
        <v>9</v>
      </c>
      <c r="N511" s="28">
        <f t="shared" si="26"/>
        <v>2460</v>
      </c>
      <c r="O511" s="16"/>
      <c r="P511" s="386"/>
      <c r="S511" s="384"/>
    </row>
    <row r="512" spans="1:19" s="17" customFormat="1" ht="15.95" hidden="1" customHeight="1">
      <c r="A512" s="15"/>
      <c r="B512" s="354" t="s">
        <v>19</v>
      </c>
      <c r="C512" s="384"/>
      <c r="D512" s="361">
        <v>1</v>
      </c>
      <c r="E512" s="48" t="s">
        <v>8</v>
      </c>
      <c r="F512" s="361">
        <v>2</v>
      </c>
      <c r="G512" s="361" t="s">
        <v>16</v>
      </c>
      <c r="H512" s="27">
        <v>26.25</v>
      </c>
      <c r="I512" s="361" t="s">
        <v>17</v>
      </c>
      <c r="J512" s="362">
        <v>6.83</v>
      </c>
      <c r="K512" s="361" t="s">
        <v>18</v>
      </c>
      <c r="L512" s="362">
        <v>11</v>
      </c>
      <c r="M512" s="17" t="s">
        <v>9</v>
      </c>
      <c r="N512" s="28">
        <f t="shared" si="26"/>
        <v>728</v>
      </c>
      <c r="O512" s="16"/>
      <c r="P512" s="386"/>
      <c r="S512" s="384"/>
    </row>
    <row r="513" spans="1:19" s="17" customFormat="1" ht="15.95" hidden="1" customHeight="1">
      <c r="A513" s="15"/>
      <c r="B513" s="354" t="s">
        <v>95</v>
      </c>
      <c r="C513" s="384"/>
      <c r="D513" s="361">
        <v>1</v>
      </c>
      <c r="E513" s="48" t="s">
        <v>8</v>
      </c>
      <c r="F513" s="361">
        <v>2</v>
      </c>
      <c r="G513" s="361" t="s">
        <v>16</v>
      </c>
      <c r="H513" s="27">
        <v>11.58</v>
      </c>
      <c r="I513" s="361" t="s">
        <v>17</v>
      </c>
      <c r="J513" s="362">
        <v>7</v>
      </c>
      <c r="K513" s="361" t="s">
        <v>18</v>
      </c>
      <c r="L513" s="362">
        <v>7.75</v>
      </c>
      <c r="M513" s="17" t="s">
        <v>9</v>
      </c>
      <c r="N513" s="28">
        <f t="shared" si="26"/>
        <v>288</v>
      </c>
      <c r="O513" s="16"/>
      <c r="P513" s="386"/>
      <c r="S513" s="384"/>
    </row>
    <row r="514" spans="1:19" s="17" customFormat="1" ht="15.95" hidden="1" customHeight="1">
      <c r="A514" s="15"/>
      <c r="B514" s="354" t="s">
        <v>74</v>
      </c>
      <c r="C514" s="384"/>
      <c r="D514" s="361">
        <v>1</v>
      </c>
      <c r="E514" s="48" t="s">
        <v>8</v>
      </c>
      <c r="F514" s="361">
        <v>2</v>
      </c>
      <c r="G514" s="361" t="s">
        <v>16</v>
      </c>
      <c r="H514" s="27">
        <v>11.83</v>
      </c>
      <c r="I514" s="361" t="s">
        <v>17</v>
      </c>
      <c r="J514" s="362">
        <v>11.83</v>
      </c>
      <c r="K514" s="361" t="s">
        <v>18</v>
      </c>
      <c r="L514" s="362">
        <v>11</v>
      </c>
      <c r="M514" s="17" t="s">
        <v>9</v>
      </c>
      <c r="N514" s="28">
        <f t="shared" si="26"/>
        <v>521</v>
      </c>
      <c r="O514" s="16"/>
      <c r="P514" s="386"/>
      <c r="S514" s="384"/>
    </row>
    <row r="515" spans="1:19" s="17" customFormat="1" ht="15.95" hidden="1" customHeight="1">
      <c r="A515" s="15"/>
      <c r="C515" s="48"/>
      <c r="D515" s="55"/>
      <c r="E515" s="48"/>
      <c r="F515" s="361"/>
      <c r="G515" s="361"/>
      <c r="H515" s="27"/>
      <c r="I515" s="361"/>
      <c r="J515" s="362"/>
      <c r="K515" s="361"/>
      <c r="L515" s="24" t="s">
        <v>10</v>
      </c>
      <c r="M515" s="32"/>
      <c r="N515" s="18"/>
      <c r="O515" s="19"/>
      <c r="P515" s="197"/>
      <c r="S515" s="48"/>
    </row>
    <row r="516" spans="1:19" s="17" customFormat="1" ht="15.95" hidden="1" customHeight="1">
      <c r="A516" s="15"/>
      <c r="B516" s="29" t="s">
        <v>24</v>
      </c>
      <c r="C516" s="48"/>
      <c r="D516" s="361"/>
      <c r="E516" s="386"/>
      <c r="F516" s="361"/>
      <c r="G516" s="368"/>
      <c r="H516" s="27"/>
      <c r="I516" s="367"/>
      <c r="J516" s="362"/>
      <c r="K516" s="368"/>
      <c r="L516" s="362"/>
      <c r="M516" s="52"/>
      <c r="N516" s="52"/>
      <c r="O516" s="386"/>
      <c r="P516" s="386"/>
      <c r="Q516" s="52"/>
      <c r="S516" s="48"/>
    </row>
    <row r="517" spans="1:19" s="17" customFormat="1" ht="15.95" hidden="1" customHeight="1">
      <c r="A517" s="15"/>
      <c r="B517" s="17" t="s">
        <v>68</v>
      </c>
      <c r="C517" s="48"/>
      <c r="D517" s="361">
        <v>1</v>
      </c>
      <c r="E517" s="48" t="s">
        <v>8</v>
      </c>
      <c r="F517" s="361">
        <v>6</v>
      </c>
      <c r="G517" s="361" t="s">
        <v>8</v>
      </c>
      <c r="H517" s="27">
        <v>4</v>
      </c>
      <c r="I517" s="361" t="s">
        <v>8</v>
      </c>
      <c r="J517" s="362">
        <v>7</v>
      </c>
      <c r="K517" s="361"/>
      <c r="L517" s="362"/>
      <c r="M517" s="17" t="s">
        <v>9</v>
      </c>
      <c r="N517" s="30">
        <f>ROUND(D517*F517*H517*J517,0)</f>
        <v>168</v>
      </c>
      <c r="O517" s="19"/>
      <c r="P517" s="197"/>
      <c r="S517" s="48"/>
    </row>
    <row r="518" spans="1:19" s="17" customFormat="1" ht="15.95" hidden="1" customHeight="1">
      <c r="A518" s="15"/>
      <c r="B518" s="17" t="s">
        <v>25</v>
      </c>
      <c r="C518" s="48"/>
      <c r="D518" s="361">
        <v>1</v>
      </c>
      <c r="E518" s="48" t="s">
        <v>8</v>
      </c>
      <c r="F518" s="361">
        <v>5</v>
      </c>
      <c r="G518" s="361" t="s">
        <v>8</v>
      </c>
      <c r="H518" s="27">
        <v>4</v>
      </c>
      <c r="I518" s="361" t="s">
        <v>8</v>
      </c>
      <c r="J518" s="362">
        <v>4</v>
      </c>
      <c r="K518" s="361"/>
      <c r="L518" s="362"/>
      <c r="M518" s="17" t="s">
        <v>9</v>
      </c>
      <c r="N518" s="30">
        <f>ROUND(D518*F518*H518*J518,0)</f>
        <v>80</v>
      </c>
      <c r="O518" s="19"/>
      <c r="P518" s="197"/>
      <c r="S518" s="48"/>
    </row>
    <row r="519" spans="1:19" s="17" customFormat="1" ht="15.95" hidden="1" customHeight="1" thickBot="1">
      <c r="A519" s="15"/>
      <c r="B519" s="17" t="s">
        <v>19</v>
      </c>
      <c r="C519" s="48"/>
      <c r="D519" s="361">
        <v>1</v>
      </c>
      <c r="E519" s="48" t="s">
        <v>8</v>
      </c>
      <c r="F519" s="361">
        <v>2</v>
      </c>
      <c r="G519" s="361" t="s">
        <v>8</v>
      </c>
      <c r="H519" s="27">
        <v>3</v>
      </c>
      <c r="I519" s="361" t="s">
        <v>8</v>
      </c>
      <c r="J519" s="362">
        <v>4</v>
      </c>
      <c r="K519" s="361"/>
      <c r="L519" s="362"/>
      <c r="M519" s="17" t="s">
        <v>9</v>
      </c>
      <c r="N519" s="30">
        <f>ROUND(D519*F519*H519*J519,0)</f>
        <v>24</v>
      </c>
      <c r="O519" s="19"/>
      <c r="P519" s="197"/>
      <c r="S519" s="48"/>
    </row>
    <row r="520" spans="1:19" s="17" customFormat="1" ht="15.95" hidden="1" customHeight="1" thickBot="1">
      <c r="A520" s="15"/>
      <c r="B520" s="361"/>
      <c r="D520" s="361"/>
      <c r="E520" s="386"/>
      <c r="F520" s="361"/>
      <c r="G520" s="368"/>
      <c r="H520" s="27"/>
      <c r="I520" s="367"/>
      <c r="J520" s="362"/>
      <c r="K520" s="368"/>
      <c r="L520" s="24" t="s">
        <v>10</v>
      </c>
      <c r="M520" s="17" t="s">
        <v>9</v>
      </c>
      <c r="N520" s="26"/>
      <c r="O520" s="386"/>
      <c r="P520" s="60"/>
      <c r="Q520" s="52"/>
    </row>
    <row r="521" spans="1:19" s="17" customFormat="1" ht="15.95" hidden="1" customHeight="1">
      <c r="A521" s="15"/>
      <c r="B521" s="29" t="s">
        <v>28</v>
      </c>
      <c r="C521" s="48"/>
      <c r="D521" s="361"/>
      <c r="E521" s="386"/>
      <c r="F521" s="361"/>
      <c r="G521" s="368"/>
      <c r="H521" s="27"/>
      <c r="I521" s="367"/>
      <c r="J521" s="362"/>
      <c r="K521" s="367"/>
      <c r="L521" s="368"/>
      <c r="M521" s="368"/>
      <c r="N521" s="52"/>
      <c r="O521" s="50"/>
      <c r="P521" s="60"/>
      <c r="Q521" s="52"/>
      <c r="S521" s="48"/>
    </row>
    <row r="522" spans="1:19" s="17" customFormat="1" ht="15.95" hidden="1" customHeight="1">
      <c r="A522" s="15"/>
      <c r="C522" s="29"/>
      <c r="D522" s="552">
        <f>N515</f>
        <v>0</v>
      </c>
      <c r="E522" s="552"/>
      <c r="F522" s="552"/>
      <c r="G522" s="368" t="s">
        <v>29</v>
      </c>
      <c r="H522" s="31">
        <f>N520</f>
        <v>0</v>
      </c>
      <c r="I522" s="24" t="s">
        <v>9</v>
      </c>
      <c r="J522" s="553">
        <f>D522-H522</f>
        <v>0</v>
      </c>
      <c r="K522" s="553"/>
      <c r="L522" s="32" t="s">
        <v>30</v>
      </c>
      <c r="M522" s="368"/>
      <c r="N522" s="51"/>
      <c r="O522" s="386"/>
      <c r="P522" s="60"/>
      <c r="Q522" s="52"/>
      <c r="S522" s="29"/>
    </row>
    <row r="523" spans="1:19" s="17" customFormat="1" ht="15.95" hidden="1" customHeight="1">
      <c r="A523" s="15"/>
      <c r="B523" s="17" t="s">
        <v>31</v>
      </c>
      <c r="C523" s="532">
        <f>J522*50%</f>
        <v>0</v>
      </c>
      <c r="D523" s="533"/>
      <c r="E523" s="532"/>
      <c r="F523" s="20" t="s">
        <v>32</v>
      </c>
      <c r="G523" s="21" t="s">
        <v>12</v>
      </c>
      <c r="H523" s="57">
        <v>226.88</v>
      </c>
      <c r="I523" s="367"/>
      <c r="J523" s="367"/>
      <c r="K523" s="367"/>
      <c r="L523" s="534" t="s">
        <v>33</v>
      </c>
      <c r="M523" s="534"/>
      <c r="N523" s="107"/>
      <c r="O523" s="22" t="s">
        <v>14</v>
      </c>
      <c r="P523" s="386">
        <f>ROUND(C523*H523/100,0)</f>
        <v>0</v>
      </c>
      <c r="S523" s="375"/>
    </row>
    <row r="524" spans="1:19" s="17" customFormat="1" ht="15.95" hidden="1" customHeight="1">
      <c r="A524" s="15"/>
      <c r="B524" s="528" t="s">
        <v>103</v>
      </c>
      <c r="C524" s="528"/>
      <c r="D524" s="528"/>
      <c r="E524" s="528"/>
      <c r="F524" s="528"/>
      <c r="G524" s="528"/>
      <c r="H524" s="528"/>
      <c r="I524" s="528"/>
      <c r="J524" s="528"/>
      <c r="K524" s="528"/>
      <c r="L524" s="528"/>
      <c r="M524" s="528"/>
      <c r="N524" s="528"/>
      <c r="O524" s="528"/>
      <c r="P524" s="386"/>
    </row>
    <row r="525" spans="1:19" s="17" customFormat="1" ht="15.95" hidden="1" customHeight="1">
      <c r="A525" s="15"/>
      <c r="B525" s="354" t="s">
        <v>72</v>
      </c>
      <c r="C525" s="384"/>
      <c r="D525" s="361">
        <v>1</v>
      </c>
      <c r="E525" s="48" t="s">
        <v>8</v>
      </c>
      <c r="F525" s="361">
        <v>5</v>
      </c>
      <c r="G525" s="361" t="s">
        <v>8</v>
      </c>
      <c r="H525" s="27">
        <v>20</v>
      </c>
      <c r="I525" s="361" t="s">
        <v>8</v>
      </c>
      <c r="J525" s="362">
        <v>16</v>
      </c>
      <c r="K525" s="361"/>
      <c r="L525" s="362"/>
      <c r="M525" s="17" t="s">
        <v>9</v>
      </c>
      <c r="N525" s="30">
        <f>ROUND(D525*F525*H525*J525,0)</f>
        <v>1600</v>
      </c>
      <c r="O525" s="16"/>
      <c r="P525" s="386"/>
      <c r="S525" s="384"/>
    </row>
    <row r="526" spans="1:19" s="17" customFormat="1" ht="15.95" hidden="1" customHeight="1">
      <c r="A526" s="15"/>
      <c r="B526" s="17" t="s">
        <v>21</v>
      </c>
      <c r="C526" s="384"/>
      <c r="D526" s="361">
        <v>1</v>
      </c>
      <c r="E526" s="48" t="s">
        <v>8</v>
      </c>
      <c r="F526" s="361">
        <v>1</v>
      </c>
      <c r="G526" s="361" t="s">
        <v>8</v>
      </c>
      <c r="H526" s="27">
        <v>56</v>
      </c>
      <c r="I526" s="361" t="s">
        <v>8</v>
      </c>
      <c r="J526" s="362">
        <v>5.75</v>
      </c>
      <c r="K526" s="361"/>
      <c r="L526" s="362"/>
      <c r="M526" s="17" t="s">
        <v>9</v>
      </c>
      <c r="N526" s="30">
        <f>ROUND(D526*F526*H526*J526,0)</f>
        <v>322</v>
      </c>
      <c r="O526" s="16"/>
      <c r="P526" s="386"/>
      <c r="S526" s="384"/>
    </row>
    <row r="527" spans="1:19" s="17" customFormat="1" ht="15.95" hidden="1" customHeight="1">
      <c r="A527" s="15"/>
      <c r="B527" s="17" t="s">
        <v>19</v>
      </c>
      <c r="C527" s="384"/>
      <c r="D527" s="361">
        <v>1</v>
      </c>
      <c r="E527" s="48" t="s">
        <v>8</v>
      </c>
      <c r="F527" s="361">
        <v>1</v>
      </c>
      <c r="G527" s="361" t="s">
        <v>8</v>
      </c>
      <c r="H527" s="27">
        <v>24.5</v>
      </c>
      <c r="I527" s="361" t="s">
        <v>8</v>
      </c>
      <c r="J527" s="362">
        <v>6</v>
      </c>
      <c r="K527" s="361"/>
      <c r="L527" s="362"/>
      <c r="M527" s="17" t="s">
        <v>9</v>
      </c>
      <c r="N527" s="30">
        <f>ROUND(D527*F527*H527*J527,0)</f>
        <v>147</v>
      </c>
      <c r="O527" s="16"/>
      <c r="P527" s="386"/>
      <c r="S527" s="384"/>
    </row>
    <row r="528" spans="1:19" s="17" customFormat="1" ht="15.95" hidden="1" customHeight="1">
      <c r="A528" s="15"/>
      <c r="B528" s="17" t="s">
        <v>74</v>
      </c>
      <c r="C528" s="384"/>
      <c r="D528" s="361">
        <v>1</v>
      </c>
      <c r="E528" s="48" t="s">
        <v>8</v>
      </c>
      <c r="F528" s="361">
        <v>1</v>
      </c>
      <c r="G528" s="361" t="s">
        <v>8</v>
      </c>
      <c r="H528" s="27">
        <v>15.17</v>
      </c>
      <c r="I528" s="361" t="s">
        <v>8</v>
      </c>
      <c r="J528" s="362">
        <v>9.83</v>
      </c>
      <c r="K528" s="361"/>
      <c r="L528" s="362"/>
      <c r="M528" s="17" t="s">
        <v>9</v>
      </c>
      <c r="N528" s="30">
        <f>ROUND(D528*F528*H528*J528,0)</f>
        <v>149</v>
      </c>
      <c r="O528" s="16"/>
      <c r="P528" s="386"/>
      <c r="S528" s="384"/>
    </row>
    <row r="529" spans="1:24" s="17" customFormat="1" ht="15.95" hidden="1" customHeight="1">
      <c r="A529" s="15"/>
      <c r="C529" s="48"/>
      <c r="D529" s="55"/>
      <c r="E529" s="48"/>
      <c r="F529" s="361"/>
      <c r="G529" s="361"/>
      <c r="H529" s="27"/>
      <c r="I529" s="361"/>
      <c r="J529" s="362"/>
      <c r="K529" s="361"/>
      <c r="L529" s="24" t="s">
        <v>10</v>
      </c>
      <c r="M529" s="32"/>
      <c r="N529" s="18"/>
      <c r="O529" s="19"/>
      <c r="P529" s="197"/>
      <c r="S529" s="48"/>
    </row>
    <row r="530" spans="1:24" s="17" customFormat="1" ht="15.95" hidden="1" customHeight="1">
      <c r="A530" s="15"/>
      <c r="B530" s="56"/>
      <c r="C530" s="532">
        <f>N529</f>
        <v>0</v>
      </c>
      <c r="D530" s="533"/>
      <c r="E530" s="532"/>
      <c r="F530" s="20" t="s">
        <v>32</v>
      </c>
      <c r="G530" s="21" t="s">
        <v>12</v>
      </c>
      <c r="H530" s="57">
        <v>786.5</v>
      </c>
      <c r="I530" s="367"/>
      <c r="J530" s="367"/>
      <c r="K530" s="367"/>
      <c r="L530" s="534" t="s">
        <v>33</v>
      </c>
      <c r="M530" s="534"/>
      <c r="N530" s="107"/>
      <c r="O530" s="22" t="s">
        <v>14</v>
      </c>
      <c r="P530" s="386">
        <f>ROUND(C530*H530/100,0)</f>
        <v>0</v>
      </c>
      <c r="S530" s="375"/>
    </row>
    <row r="531" spans="1:24" s="17" customFormat="1" ht="15.95" hidden="1" customHeight="1">
      <c r="A531" s="15"/>
      <c r="C531" s="375"/>
      <c r="D531" s="373"/>
      <c r="E531" s="375"/>
      <c r="F531" s="20"/>
      <c r="G531" s="21"/>
      <c r="H531" s="367"/>
      <c r="I531" s="367"/>
      <c r="J531" s="367"/>
      <c r="K531" s="367"/>
      <c r="L531" s="368"/>
      <c r="M531" s="368"/>
      <c r="N531" s="107"/>
      <c r="O531" s="22"/>
      <c r="P531" s="386"/>
      <c r="S531" s="375"/>
    </row>
    <row r="532" spans="1:24" s="17" customFormat="1" ht="15.95" hidden="1" customHeight="1">
      <c r="A532" s="15"/>
      <c r="B532" s="52"/>
      <c r="C532" s="375"/>
      <c r="D532" s="361"/>
      <c r="E532" s="375"/>
      <c r="F532" s="361"/>
      <c r="G532" s="52"/>
      <c r="H532" s="367"/>
      <c r="I532" s="367"/>
      <c r="J532" s="362"/>
      <c r="K532" s="367"/>
      <c r="L532" s="368"/>
      <c r="M532" s="368"/>
      <c r="N532" s="52"/>
      <c r="O532" s="386"/>
      <c r="P532" s="386"/>
      <c r="S532" s="375"/>
    </row>
    <row r="533" spans="1:24" s="17" customFormat="1" ht="15.95" hidden="1" customHeight="1">
      <c r="A533" s="36"/>
      <c r="B533" s="528" t="s">
        <v>107</v>
      </c>
      <c r="C533" s="528"/>
      <c r="D533" s="528"/>
      <c r="E533" s="528"/>
      <c r="F533" s="528"/>
      <c r="G533" s="528"/>
      <c r="H533" s="528"/>
      <c r="I533" s="528"/>
      <c r="J533" s="528"/>
      <c r="K533" s="528"/>
      <c r="L533" s="528"/>
      <c r="M533" s="528"/>
      <c r="N533" s="528"/>
      <c r="O533" s="528"/>
      <c r="P533" s="386"/>
      <c r="Q533" s="52"/>
      <c r="R533" s="52"/>
      <c r="S533" s="52"/>
      <c r="T533" s="52"/>
      <c r="U533" s="52"/>
      <c r="V533" s="52"/>
      <c r="W533" s="52"/>
      <c r="X533" s="52"/>
    </row>
    <row r="534" spans="1:24" s="17" customFormat="1" ht="15.95" hidden="1" customHeight="1" thickBot="1">
      <c r="A534" s="15"/>
      <c r="B534" s="17" t="s">
        <v>70</v>
      </c>
      <c r="C534" s="48"/>
      <c r="D534" s="361">
        <v>1</v>
      </c>
      <c r="E534" s="48" t="s">
        <v>8</v>
      </c>
      <c r="F534" s="361">
        <v>2</v>
      </c>
      <c r="G534" s="361" t="s">
        <v>16</v>
      </c>
      <c r="H534" s="27">
        <v>78.5</v>
      </c>
      <c r="I534" s="361" t="s">
        <v>17</v>
      </c>
      <c r="J534" s="362">
        <v>42.25</v>
      </c>
      <c r="K534" s="361" t="s">
        <v>18</v>
      </c>
      <c r="L534" s="362">
        <v>11.5</v>
      </c>
      <c r="M534" s="17" t="s">
        <v>9</v>
      </c>
      <c r="N534" s="28">
        <f>ROUND(D534*F534*(H534+J534)*L534,0)</f>
        <v>2777</v>
      </c>
      <c r="O534" s="19"/>
      <c r="P534" s="197"/>
      <c r="S534" s="48"/>
    </row>
    <row r="535" spans="1:24" s="17" customFormat="1" ht="15.95" hidden="1" customHeight="1" thickBot="1">
      <c r="A535" s="15"/>
      <c r="C535" s="60"/>
      <c r="D535" s="368"/>
      <c r="E535" s="48"/>
      <c r="F535" s="361"/>
      <c r="G535" s="361"/>
      <c r="H535" s="37"/>
      <c r="I535" s="50"/>
      <c r="J535" s="24"/>
      <c r="K535" s="50"/>
      <c r="L535" s="368" t="s">
        <v>10</v>
      </c>
      <c r="M535" s="50"/>
      <c r="N535" s="26"/>
      <c r="O535" s="386"/>
      <c r="P535" s="386"/>
      <c r="S535" s="60"/>
    </row>
    <row r="536" spans="1:24" s="17" customFormat="1" ht="15.95" hidden="1" customHeight="1">
      <c r="A536" s="15"/>
      <c r="B536" s="29" t="s">
        <v>24</v>
      </c>
      <c r="C536" s="48"/>
      <c r="D536" s="361"/>
      <c r="E536" s="386"/>
      <c r="F536" s="361"/>
      <c r="G536" s="368"/>
      <c r="H536" s="27"/>
      <c r="I536" s="367"/>
      <c r="J536" s="362"/>
      <c r="K536" s="368"/>
      <c r="L536" s="362"/>
      <c r="M536" s="52"/>
      <c r="N536" s="52"/>
      <c r="O536" s="386"/>
      <c r="P536" s="386"/>
      <c r="Q536" s="52"/>
      <c r="S536" s="48"/>
    </row>
    <row r="537" spans="1:24" s="17" customFormat="1" ht="15.95" hidden="1" customHeight="1">
      <c r="A537" s="15"/>
      <c r="B537" s="17" t="s">
        <v>108</v>
      </c>
      <c r="C537" s="48"/>
      <c r="D537" s="361">
        <v>1</v>
      </c>
      <c r="E537" s="48" t="s">
        <v>8</v>
      </c>
      <c r="F537" s="361">
        <v>11</v>
      </c>
      <c r="G537" s="361" t="s">
        <v>8</v>
      </c>
      <c r="H537" s="27">
        <v>4</v>
      </c>
      <c r="I537" s="361" t="s">
        <v>8</v>
      </c>
      <c r="J537" s="362">
        <v>4</v>
      </c>
      <c r="K537" s="361"/>
      <c r="L537" s="362"/>
      <c r="M537" s="17" t="s">
        <v>9</v>
      </c>
      <c r="N537" s="30">
        <f>ROUND(D537*F537*H537*J537,0)</f>
        <v>176</v>
      </c>
      <c r="O537" s="19"/>
      <c r="P537" s="197"/>
      <c r="S537" s="48"/>
    </row>
    <row r="538" spans="1:24" s="17" customFormat="1" ht="15.95" hidden="1" customHeight="1">
      <c r="A538" s="15"/>
      <c r="B538" s="17" t="s">
        <v>27</v>
      </c>
      <c r="C538" s="48"/>
      <c r="D538" s="361">
        <v>1</v>
      </c>
      <c r="E538" s="48" t="s">
        <v>8</v>
      </c>
      <c r="F538" s="361">
        <v>5</v>
      </c>
      <c r="G538" s="361" t="s">
        <v>8</v>
      </c>
      <c r="H538" s="27">
        <v>7.5</v>
      </c>
      <c r="I538" s="361" t="s">
        <v>8</v>
      </c>
      <c r="J538" s="362">
        <v>7.75</v>
      </c>
      <c r="K538" s="361"/>
      <c r="L538" s="362"/>
      <c r="M538" s="17" t="s">
        <v>9</v>
      </c>
      <c r="N538" s="30">
        <f>ROUND(D538*F538*H538*J538,0)</f>
        <v>291</v>
      </c>
      <c r="O538" s="19"/>
      <c r="P538" s="197"/>
      <c r="S538" s="48"/>
    </row>
    <row r="539" spans="1:24" s="17" customFormat="1" ht="15.95" hidden="1" customHeight="1">
      <c r="A539" s="15"/>
      <c r="B539" s="17" t="s">
        <v>27</v>
      </c>
      <c r="C539" s="48"/>
      <c r="D539" s="361">
        <v>1</v>
      </c>
      <c r="E539" s="48" t="s">
        <v>8</v>
      </c>
      <c r="F539" s="361">
        <v>4</v>
      </c>
      <c r="G539" s="361" t="s">
        <v>8</v>
      </c>
      <c r="H539" s="27">
        <v>5.5</v>
      </c>
      <c r="I539" s="361" t="s">
        <v>8</v>
      </c>
      <c r="J539" s="362">
        <v>8.5</v>
      </c>
      <c r="K539" s="361"/>
      <c r="L539" s="362"/>
      <c r="M539" s="17" t="s">
        <v>9</v>
      </c>
      <c r="N539" s="30">
        <f>ROUND(D539*F539*H539*J539,0)</f>
        <v>187</v>
      </c>
      <c r="O539" s="19"/>
      <c r="P539" s="197"/>
      <c r="S539" s="48"/>
    </row>
    <row r="540" spans="1:24" s="17" customFormat="1" ht="15.95" hidden="1" customHeight="1" thickBot="1">
      <c r="A540" s="15"/>
      <c r="B540" s="17" t="s">
        <v>27</v>
      </c>
      <c r="C540" s="48"/>
      <c r="D540" s="361">
        <v>1</v>
      </c>
      <c r="E540" s="48" t="s">
        <v>8</v>
      </c>
      <c r="F540" s="361">
        <v>1</v>
      </c>
      <c r="G540" s="361" t="s">
        <v>8</v>
      </c>
      <c r="H540" s="27">
        <v>7.5</v>
      </c>
      <c r="I540" s="361" t="s">
        <v>8</v>
      </c>
      <c r="J540" s="362">
        <v>8.5</v>
      </c>
      <c r="K540" s="361"/>
      <c r="L540" s="362"/>
      <c r="M540" s="17" t="s">
        <v>9</v>
      </c>
      <c r="N540" s="30">
        <f>ROUND(D540*F540*H540*J540,0)</f>
        <v>64</v>
      </c>
      <c r="O540" s="19"/>
      <c r="P540" s="197"/>
      <c r="S540" s="48"/>
    </row>
    <row r="541" spans="1:24" s="17" customFormat="1" ht="15.95" hidden="1" customHeight="1" thickBot="1">
      <c r="A541" s="15"/>
      <c r="B541" s="361"/>
      <c r="D541" s="361"/>
      <c r="E541" s="386"/>
      <c r="F541" s="361"/>
      <c r="G541" s="368"/>
      <c r="H541" s="27"/>
      <c r="I541" s="367"/>
      <c r="J541" s="362"/>
      <c r="K541" s="368"/>
      <c r="L541" s="24" t="s">
        <v>10</v>
      </c>
      <c r="M541" s="17" t="s">
        <v>9</v>
      </c>
      <c r="N541" s="26"/>
      <c r="O541" s="386"/>
      <c r="P541" s="60"/>
      <c r="Q541" s="52"/>
    </row>
    <row r="542" spans="1:24" s="17" customFormat="1" ht="15.95" hidden="1" customHeight="1">
      <c r="A542" s="15"/>
      <c r="B542" s="29" t="s">
        <v>28</v>
      </c>
      <c r="C542" s="48"/>
      <c r="D542" s="361"/>
      <c r="E542" s="386"/>
      <c r="F542" s="361"/>
      <c r="G542" s="368"/>
      <c r="H542" s="27"/>
      <c r="I542" s="367"/>
      <c r="J542" s="362"/>
      <c r="K542" s="367"/>
      <c r="L542" s="368"/>
      <c r="M542" s="368"/>
      <c r="N542" s="52"/>
      <c r="O542" s="50"/>
      <c r="P542" s="60"/>
      <c r="Q542" s="52"/>
      <c r="S542" s="48"/>
    </row>
    <row r="543" spans="1:24" s="17" customFormat="1" ht="15.95" hidden="1" customHeight="1">
      <c r="A543" s="15"/>
      <c r="C543" s="29"/>
      <c r="D543" s="552">
        <f>N535</f>
        <v>0</v>
      </c>
      <c r="E543" s="552"/>
      <c r="F543" s="552"/>
      <c r="G543" s="368" t="s">
        <v>29</v>
      </c>
      <c r="H543" s="31">
        <f>N541</f>
        <v>0</v>
      </c>
      <c r="I543" s="24" t="s">
        <v>9</v>
      </c>
      <c r="J543" s="553">
        <f>D543-H543</f>
        <v>0</v>
      </c>
      <c r="K543" s="553"/>
      <c r="L543" s="32" t="s">
        <v>30</v>
      </c>
      <c r="M543" s="368"/>
      <c r="N543" s="51"/>
      <c r="O543" s="386"/>
      <c r="P543" s="60"/>
      <c r="Q543" s="52"/>
      <c r="S543" s="29"/>
    </row>
    <row r="544" spans="1:24" s="17" customFormat="1" ht="15.95" hidden="1" customHeight="1">
      <c r="A544" s="15"/>
      <c r="C544" s="532">
        <f>J543</f>
        <v>0</v>
      </c>
      <c r="D544" s="533"/>
      <c r="E544" s="532"/>
      <c r="F544" s="20" t="s">
        <v>32</v>
      </c>
      <c r="G544" s="21" t="s">
        <v>12</v>
      </c>
      <c r="H544" s="518">
        <v>1498.58</v>
      </c>
      <c r="I544" s="518"/>
      <c r="J544" s="518"/>
      <c r="K544" s="367"/>
      <c r="L544" s="534" t="s">
        <v>33</v>
      </c>
      <c r="M544" s="534"/>
      <c r="N544" s="107"/>
      <c r="O544" s="22" t="s">
        <v>14</v>
      </c>
      <c r="P544" s="386">
        <f>ROUND(C544*H544/100,0)</f>
        <v>0</v>
      </c>
      <c r="S544" s="375"/>
    </row>
    <row r="545" spans="1:19" s="17" customFormat="1" ht="15.95" hidden="1" customHeight="1">
      <c r="A545" s="15"/>
      <c r="B545" s="528" t="s">
        <v>121</v>
      </c>
      <c r="C545" s="528"/>
      <c r="D545" s="528"/>
      <c r="E545" s="528"/>
      <c r="F545" s="528"/>
      <c r="G545" s="528"/>
      <c r="H545" s="528"/>
      <c r="I545" s="528"/>
      <c r="J545" s="528"/>
      <c r="K545" s="528"/>
      <c r="L545" s="528"/>
      <c r="M545" s="528"/>
      <c r="N545" s="528"/>
      <c r="O545" s="528"/>
      <c r="P545" s="386"/>
    </row>
    <row r="546" spans="1:19" s="17" customFormat="1" ht="15.95" hidden="1" customHeight="1">
      <c r="A546" s="15"/>
      <c r="B546" s="35" t="s">
        <v>119</v>
      </c>
      <c r="C546" s="48"/>
      <c r="D546" s="361"/>
      <c r="E546" s="48"/>
      <c r="F546" s="361"/>
      <c r="G546" s="361"/>
      <c r="H546" s="27"/>
      <c r="I546" s="361"/>
      <c r="J546" s="362"/>
      <c r="K546" s="361"/>
      <c r="L546" s="362"/>
      <c r="N546" s="30"/>
      <c r="P546" s="197"/>
      <c r="S546" s="48"/>
    </row>
    <row r="547" spans="1:19" s="17" customFormat="1" ht="15.95" hidden="1" customHeight="1">
      <c r="A547" s="15"/>
      <c r="B547" s="17" t="s">
        <v>120</v>
      </c>
      <c r="C547" s="48"/>
      <c r="D547" s="361">
        <v>1</v>
      </c>
      <c r="E547" s="48" t="s">
        <v>8</v>
      </c>
      <c r="F547" s="361">
        <v>2</v>
      </c>
      <c r="G547" s="361" t="s">
        <v>8</v>
      </c>
      <c r="H547" s="27">
        <v>90</v>
      </c>
      <c r="I547" s="361" t="s">
        <v>8</v>
      </c>
      <c r="J547" s="362">
        <v>10</v>
      </c>
      <c r="K547" s="361" t="s">
        <v>8</v>
      </c>
      <c r="L547" s="362">
        <v>0.67</v>
      </c>
      <c r="M547" s="17" t="s">
        <v>9</v>
      </c>
      <c r="N547" s="30">
        <f>ROUND(D547*F547*H547*J547*L547,0)</f>
        <v>1206</v>
      </c>
      <c r="P547" s="197"/>
      <c r="S547" s="48"/>
    </row>
    <row r="548" spans="1:19" s="17" customFormat="1" ht="15.95" hidden="1" customHeight="1">
      <c r="A548" s="15"/>
      <c r="C548" s="48"/>
      <c r="D548" s="55"/>
      <c r="E548" s="48"/>
      <c r="F548" s="361"/>
      <c r="G548" s="361"/>
      <c r="H548" s="27"/>
      <c r="I548" s="361"/>
      <c r="J548" s="362"/>
      <c r="K548" s="361"/>
      <c r="L548" s="24" t="s">
        <v>10</v>
      </c>
      <c r="M548" s="32"/>
      <c r="N548" s="18"/>
      <c r="O548" s="19"/>
      <c r="P548" s="197"/>
      <c r="S548" s="48"/>
    </row>
    <row r="549" spans="1:19" s="17" customFormat="1" ht="15.95" hidden="1" customHeight="1">
      <c r="A549" s="15"/>
      <c r="B549" s="386"/>
      <c r="C549" s="532">
        <f>N548</f>
        <v>0</v>
      </c>
      <c r="D549" s="533"/>
      <c r="E549" s="532"/>
      <c r="F549" s="20" t="s">
        <v>11</v>
      </c>
      <c r="G549" s="21" t="s">
        <v>12</v>
      </c>
      <c r="H549" s="82">
        <v>13051.5</v>
      </c>
      <c r="I549" s="367"/>
      <c r="J549" s="367"/>
      <c r="K549" s="367"/>
      <c r="L549" s="534" t="s">
        <v>13</v>
      </c>
      <c r="M549" s="534"/>
      <c r="N549" s="107"/>
      <c r="O549" s="22" t="s">
        <v>14</v>
      </c>
      <c r="P549" s="386">
        <f>ROUND(C549*H549/100,0)</f>
        <v>0</v>
      </c>
      <c r="S549" s="375"/>
    </row>
    <row r="550" spans="1:19" ht="15.95" hidden="1" customHeight="1"/>
    <row r="552" spans="1:19" ht="15.95" customHeight="1">
      <c r="N552" s="379" t="s">
        <v>285</v>
      </c>
      <c r="P552" s="378">
        <f>SUM(P5:P334)</f>
        <v>250932.08482142858</v>
      </c>
    </row>
    <row r="553" spans="1:19" ht="15.95" hidden="1" customHeight="1">
      <c r="N553" s="379" t="s">
        <v>153</v>
      </c>
      <c r="P553" s="378">
        <f>P258+P392+P323</f>
        <v>0</v>
      </c>
    </row>
    <row r="554" spans="1:19" ht="15.95" hidden="1" customHeight="1">
      <c r="N554" s="379" t="s">
        <v>154</v>
      </c>
      <c r="P554" s="378">
        <f>P345</f>
        <v>0</v>
      </c>
    </row>
    <row r="555" spans="1:19" ht="15.95" customHeight="1">
      <c r="N555" s="379" t="s">
        <v>155</v>
      </c>
      <c r="P555" s="378">
        <f>P552-P553</f>
        <v>250932.08482142858</v>
      </c>
    </row>
    <row r="558" spans="1:19" ht="15.95" customHeight="1">
      <c r="B558" s="364"/>
    </row>
    <row r="561" spans="1:64" s="379" customFormat="1" ht="15.95" customHeight="1">
      <c r="A561" s="371"/>
      <c r="D561" s="364"/>
      <c r="E561" s="387"/>
      <c r="F561" s="364"/>
      <c r="G561" s="364"/>
      <c r="H561" s="84"/>
      <c r="I561" s="3"/>
      <c r="J561" s="364"/>
      <c r="K561" s="3"/>
      <c r="L561" s="3"/>
      <c r="O561" s="3"/>
      <c r="P561" s="378"/>
      <c r="Q561" s="3"/>
      <c r="R561" s="3"/>
      <c r="T561" s="3"/>
      <c r="U561" s="3"/>
      <c r="V561" s="3"/>
      <c r="W561" s="3"/>
      <c r="X561" s="3"/>
      <c r="Y561" s="3"/>
      <c r="Z561" s="3"/>
      <c r="AA561" s="3"/>
      <c r="AB561" s="3"/>
      <c r="AC561" s="3"/>
      <c r="AD561" s="3"/>
      <c r="AE561" s="3"/>
      <c r="AF561" s="3"/>
      <c r="AG561" s="3"/>
      <c r="AH561" s="3"/>
      <c r="AI561" s="3"/>
      <c r="AJ561" s="3"/>
      <c r="AK561" s="3"/>
      <c r="AL561" s="3"/>
      <c r="AM561" s="3"/>
      <c r="AN561" s="3"/>
      <c r="AO561" s="3"/>
      <c r="AP561" s="3"/>
      <c r="AQ561" s="3"/>
      <c r="AR561" s="3"/>
      <c r="AS561" s="3"/>
      <c r="AT561" s="3"/>
      <c r="AU561" s="3"/>
      <c r="AV561" s="3"/>
      <c r="AW561" s="3"/>
      <c r="AX561" s="3"/>
      <c r="AY561" s="3"/>
      <c r="AZ561" s="3"/>
      <c r="BA561" s="3"/>
      <c r="BB561" s="3"/>
      <c r="BC561" s="3"/>
      <c r="BD561" s="3"/>
      <c r="BE561" s="3"/>
      <c r="BF561" s="3"/>
      <c r="BG561" s="3"/>
      <c r="BH561" s="3"/>
      <c r="BI561" s="3"/>
      <c r="BJ561" s="3"/>
      <c r="BK561" s="3"/>
      <c r="BL561" s="3"/>
    </row>
    <row r="562" spans="1:64" s="379" customFormat="1" ht="15.95" customHeight="1">
      <c r="A562" s="371"/>
      <c r="B562" s="3"/>
      <c r="D562" s="364"/>
      <c r="E562" s="387"/>
      <c r="F562" s="364"/>
      <c r="G562" s="364"/>
      <c r="H562" s="84"/>
      <c r="I562" s="3"/>
      <c r="J562" s="364"/>
      <c r="K562" s="3"/>
      <c r="L562" s="3"/>
      <c r="O562" s="3"/>
      <c r="P562" s="378"/>
      <c r="Q562" s="3"/>
      <c r="R562" s="3"/>
      <c r="T562" s="3"/>
      <c r="U562" s="3"/>
      <c r="V562" s="3"/>
      <c r="W562" s="3"/>
      <c r="X562" s="3"/>
      <c r="Y562" s="3"/>
      <c r="Z562" s="3"/>
      <c r="AA562" s="3"/>
      <c r="AB562" s="3"/>
      <c r="AC562" s="3"/>
      <c r="AD562" s="3"/>
      <c r="AE562" s="3"/>
      <c r="AF562" s="3"/>
      <c r="AG562" s="3"/>
      <c r="AH562" s="3"/>
      <c r="AI562" s="3"/>
      <c r="AJ562" s="3"/>
      <c r="AK562" s="3"/>
      <c r="AL562" s="3"/>
      <c r="AM562" s="3"/>
      <c r="AN562" s="3"/>
      <c r="AO562" s="3"/>
      <c r="AP562" s="3"/>
      <c r="AQ562" s="3"/>
      <c r="AR562" s="3"/>
      <c r="AS562" s="3"/>
      <c r="AT562" s="3"/>
      <c r="AU562" s="3"/>
      <c r="AV562" s="3"/>
      <c r="AW562" s="3"/>
      <c r="AX562" s="3"/>
      <c r="AY562" s="3"/>
      <c r="AZ562" s="3"/>
      <c r="BA562" s="3"/>
      <c r="BB562" s="3"/>
      <c r="BC562" s="3"/>
      <c r="BD562" s="3"/>
      <c r="BE562" s="3"/>
      <c r="BF562" s="3"/>
      <c r="BG562" s="3"/>
      <c r="BH562" s="3"/>
      <c r="BI562" s="3"/>
      <c r="BJ562" s="3"/>
      <c r="BK562" s="3"/>
      <c r="BL562" s="3"/>
    </row>
    <row r="563" spans="1:64" s="379" customFormat="1" ht="15.95" customHeight="1">
      <c r="A563" s="371"/>
      <c r="B563" s="3"/>
      <c r="D563" s="364"/>
      <c r="E563" s="387"/>
      <c r="F563" s="364"/>
      <c r="G563" s="364"/>
      <c r="H563" s="84"/>
      <c r="I563" s="3"/>
      <c r="J563" s="364"/>
      <c r="K563" s="3"/>
      <c r="L563" s="3"/>
      <c r="O563" s="3"/>
      <c r="P563" s="378"/>
      <c r="Q563" s="3"/>
      <c r="R563" s="3"/>
      <c r="T563" s="3"/>
      <c r="U563" s="3"/>
      <c r="V563" s="3"/>
      <c r="W563" s="3"/>
      <c r="X563" s="3"/>
      <c r="Y563" s="3"/>
      <c r="Z563" s="3"/>
      <c r="AA563" s="3"/>
      <c r="AB563" s="3"/>
      <c r="AC563" s="3"/>
      <c r="AD563" s="3"/>
      <c r="AE563" s="3"/>
      <c r="AF563" s="3"/>
      <c r="AG563" s="3"/>
      <c r="AH563" s="3"/>
      <c r="AI563" s="3"/>
      <c r="AJ563" s="3"/>
      <c r="AK563" s="3"/>
      <c r="AL563" s="3"/>
      <c r="AM563" s="3"/>
      <c r="AN563" s="3"/>
      <c r="AO563" s="3"/>
      <c r="AP563" s="3"/>
      <c r="AQ563" s="3"/>
      <c r="AR563" s="3"/>
      <c r="AS563" s="3"/>
      <c r="AT563" s="3"/>
      <c r="AU563" s="3"/>
      <c r="AV563" s="3"/>
      <c r="AW563" s="3"/>
      <c r="AX563" s="3"/>
      <c r="AY563" s="3"/>
      <c r="AZ563" s="3"/>
      <c r="BA563" s="3"/>
      <c r="BB563" s="3"/>
      <c r="BC563" s="3"/>
      <c r="BD563" s="3"/>
      <c r="BE563" s="3"/>
      <c r="BF563" s="3"/>
      <c r="BG563" s="3"/>
      <c r="BH563" s="3"/>
      <c r="BI563" s="3"/>
      <c r="BJ563" s="3"/>
      <c r="BK563" s="3"/>
      <c r="BL563" s="3"/>
    </row>
  </sheetData>
  <mergeCells count="295">
    <mergeCell ref="B20:O20"/>
    <mergeCell ref="B545:O545"/>
    <mergeCell ref="C549:E549"/>
    <mergeCell ref="L549:M549"/>
    <mergeCell ref="B29:N29"/>
    <mergeCell ref="D32:E32"/>
    <mergeCell ref="H32:J32"/>
    <mergeCell ref="L32:M32"/>
    <mergeCell ref="C23:E23"/>
    <mergeCell ref="L23:M23"/>
    <mergeCell ref="B533:O533"/>
    <mergeCell ref="D543:F543"/>
    <mergeCell ref="J543:K543"/>
    <mergeCell ref="C544:E544"/>
    <mergeCell ref="H544:J544"/>
    <mergeCell ref="L544:M544"/>
    <mergeCell ref="C523:E523"/>
    <mergeCell ref="L523:M523"/>
    <mergeCell ref="B524:O524"/>
    <mergeCell ref="C530:E530"/>
    <mergeCell ref="L530:M530"/>
    <mergeCell ref="B63:O63"/>
    <mergeCell ref="B472:O472"/>
    <mergeCell ref="C482:E482"/>
    <mergeCell ref="D522:F522"/>
    <mergeCell ref="J522:K522"/>
    <mergeCell ref="B79:O79"/>
    <mergeCell ref="C82:E82"/>
    <mergeCell ref="L82:M82"/>
    <mergeCell ref="B83:O83"/>
    <mergeCell ref="D66:E66"/>
    <mergeCell ref="B494:O494"/>
    <mergeCell ref="D498:E498"/>
    <mergeCell ref="H498:J498"/>
    <mergeCell ref="L498:M498"/>
    <mergeCell ref="B501:N501"/>
    <mergeCell ref="B483:N483"/>
    <mergeCell ref="B489:O489"/>
    <mergeCell ref="D493:E493"/>
    <mergeCell ref="H493:K493"/>
    <mergeCell ref="B440:O440"/>
    <mergeCell ref="C447:E447"/>
    <mergeCell ref="L447:M447"/>
    <mergeCell ref="B448:N448"/>
    <mergeCell ref="D458:F458"/>
    <mergeCell ref="J458:K458"/>
    <mergeCell ref="L482:M482"/>
    <mergeCell ref="E435:F435"/>
    <mergeCell ref="E436:F436"/>
    <mergeCell ref="H436:I436"/>
    <mergeCell ref="E437:F437"/>
    <mergeCell ref="E438:F438"/>
    <mergeCell ref="H439:K439"/>
    <mergeCell ref="B429:O429"/>
    <mergeCell ref="D432:E432"/>
    <mergeCell ref="B508:O508"/>
    <mergeCell ref="B464:N464"/>
    <mergeCell ref="C467:E467"/>
    <mergeCell ref="H467:K467"/>
    <mergeCell ref="L467:M467"/>
    <mergeCell ref="B468:O468"/>
    <mergeCell ref="C471:E471"/>
    <mergeCell ref="L471:M471"/>
    <mergeCell ref="C459:E459"/>
    <mergeCell ref="H459:K459"/>
    <mergeCell ref="L459:M459"/>
    <mergeCell ref="B460:N460"/>
    <mergeCell ref="C463:E463"/>
    <mergeCell ref="H463:K463"/>
    <mergeCell ref="L463:M463"/>
    <mergeCell ref="H432:K432"/>
    <mergeCell ref="B433:N433"/>
    <mergeCell ref="B434:C434"/>
    <mergeCell ref="E434:F434"/>
    <mergeCell ref="L439:M439"/>
    <mergeCell ref="D428:E428"/>
    <mergeCell ref="H428:K428"/>
    <mergeCell ref="B71:O71"/>
    <mergeCell ref="D74:E74"/>
    <mergeCell ref="H74:J74"/>
    <mergeCell ref="L74:M74"/>
    <mergeCell ref="B405:O405"/>
    <mergeCell ref="D414:E414"/>
    <mergeCell ref="H414:J414"/>
    <mergeCell ref="L414:M414"/>
    <mergeCell ref="B415:N415"/>
    <mergeCell ref="B425:O425"/>
    <mergeCell ref="B393:O393"/>
    <mergeCell ref="C400:E400"/>
    <mergeCell ref="L400:M400"/>
    <mergeCell ref="B401:O401"/>
    <mergeCell ref="C404:E404"/>
    <mergeCell ref="H404:J404"/>
    <mergeCell ref="L404:M404"/>
    <mergeCell ref="B384:N384"/>
    <mergeCell ref="D387:E387"/>
    <mergeCell ref="H387:J387"/>
    <mergeCell ref="L387:M387"/>
    <mergeCell ref="B388:O388"/>
    <mergeCell ref="C392:E392"/>
    <mergeCell ref="H392:J392"/>
    <mergeCell ref="L392:M392"/>
    <mergeCell ref="B380:O380"/>
    <mergeCell ref="D383:E383"/>
    <mergeCell ref="H383:K383"/>
    <mergeCell ref="H19:K19"/>
    <mergeCell ref="L19:M19"/>
    <mergeCell ref="F364:G364"/>
    <mergeCell ref="B366:N366"/>
    <mergeCell ref="F370:G370"/>
    <mergeCell ref="B372:N372"/>
    <mergeCell ref="B376:O376"/>
    <mergeCell ref="D379:E379"/>
    <mergeCell ref="H379:K379"/>
    <mergeCell ref="C352:E352"/>
    <mergeCell ref="L352:M352"/>
    <mergeCell ref="B353:O353"/>
    <mergeCell ref="C359:E359"/>
    <mergeCell ref="L359:M359"/>
    <mergeCell ref="B360:N360"/>
    <mergeCell ref="B334:O334"/>
    <mergeCell ref="C345:E345"/>
    <mergeCell ref="H345:J345"/>
    <mergeCell ref="L345:M345"/>
    <mergeCell ref="B346:O346"/>
    <mergeCell ref="D351:F351"/>
    <mergeCell ref="G351:H351"/>
    <mergeCell ref="J351:K351"/>
    <mergeCell ref="C86:E86"/>
    <mergeCell ref="B320:O320"/>
    <mergeCell ref="B324:O324"/>
    <mergeCell ref="B328:O328"/>
    <mergeCell ref="C333:E333"/>
    <mergeCell ref="H333:J333"/>
    <mergeCell ref="L333:M333"/>
    <mergeCell ref="B308:N308"/>
    <mergeCell ref="C311:E311"/>
    <mergeCell ref="H311:K311"/>
    <mergeCell ref="L311:M311"/>
    <mergeCell ref="D319:E319"/>
    <mergeCell ref="H319:K319"/>
    <mergeCell ref="B300:N300"/>
    <mergeCell ref="D303:E303"/>
    <mergeCell ref="H303:K303"/>
    <mergeCell ref="B304:N304"/>
    <mergeCell ref="C78:E78"/>
    <mergeCell ref="H78:J78"/>
    <mergeCell ref="L78:M78"/>
    <mergeCell ref="B290:N290"/>
    <mergeCell ref="H299:I299"/>
    <mergeCell ref="B247:O247"/>
    <mergeCell ref="B253:N253"/>
    <mergeCell ref="B215:N215"/>
    <mergeCell ref="B221:N221"/>
    <mergeCell ref="B225:O225"/>
    <mergeCell ref="D229:E229"/>
    <mergeCell ref="H229:J229"/>
    <mergeCell ref="D289:E289"/>
    <mergeCell ref="H289:J289"/>
    <mergeCell ref="L289:M289"/>
    <mergeCell ref="D276:E276"/>
    <mergeCell ref="H276:K276"/>
    <mergeCell ref="L86:M86"/>
    <mergeCell ref="D281:E281"/>
    <mergeCell ref="H281:K281"/>
    <mergeCell ref="B282:N282"/>
    <mergeCell ref="B286:N286"/>
    <mergeCell ref="B259:N259"/>
    <mergeCell ref="B263:N263"/>
    <mergeCell ref="H266:J266"/>
    <mergeCell ref="L266:M266"/>
    <mergeCell ref="B267:O267"/>
    <mergeCell ref="D275:F275"/>
    <mergeCell ref="J275:K275"/>
    <mergeCell ref="D234:E234"/>
    <mergeCell ref="H234:J234"/>
    <mergeCell ref="L234:M234"/>
    <mergeCell ref="B243:N243"/>
    <mergeCell ref="B11:N11"/>
    <mergeCell ref="C15:E15"/>
    <mergeCell ref="L15:M15"/>
    <mergeCell ref="B183:O183"/>
    <mergeCell ref="B67:O67"/>
    <mergeCell ref="D70:E70"/>
    <mergeCell ref="B162:O162"/>
    <mergeCell ref="D165:E165"/>
    <mergeCell ref="H165:J165"/>
    <mergeCell ref="L165:M165"/>
    <mergeCell ref="L229:M229"/>
    <mergeCell ref="B206:N206"/>
    <mergeCell ref="C209:E209"/>
    <mergeCell ref="L209:M209"/>
    <mergeCell ref="B210:N210"/>
    <mergeCell ref="C214:D214"/>
    <mergeCell ref="L214:M214"/>
    <mergeCell ref="C188:E188"/>
    <mergeCell ref="L188:M188"/>
    <mergeCell ref="B190:N190"/>
    <mergeCell ref="D204:F204"/>
    <mergeCell ref="J204:K204"/>
    <mergeCell ref="C205:E205"/>
    <mergeCell ref="H205:K205"/>
    <mergeCell ref="L205:M205"/>
    <mergeCell ref="D155:F155"/>
    <mergeCell ref="J155:K155"/>
    <mergeCell ref="B157:N157"/>
    <mergeCell ref="D161:E161"/>
    <mergeCell ref="H161:K161"/>
    <mergeCell ref="B166:N166"/>
    <mergeCell ref="D181:F181"/>
    <mergeCell ref="J181:K181"/>
    <mergeCell ref="C182:E182"/>
    <mergeCell ref="L182:M182"/>
    <mergeCell ref="B140:N140"/>
    <mergeCell ref="C143:E143"/>
    <mergeCell ref="H143:K143"/>
    <mergeCell ref="L143:M143"/>
    <mergeCell ref="B144:N144"/>
    <mergeCell ref="B148:N148"/>
    <mergeCell ref="D58:E58"/>
    <mergeCell ref="H58:K58"/>
    <mergeCell ref="B59:N59"/>
    <mergeCell ref="D62:E62"/>
    <mergeCell ref="H62:J62"/>
    <mergeCell ref="L62:M62"/>
    <mergeCell ref="H118:K118"/>
    <mergeCell ref="L118:M118"/>
    <mergeCell ref="B119:O119"/>
    <mergeCell ref="D98:E98"/>
    <mergeCell ref="H98:K98"/>
    <mergeCell ref="B99:O99"/>
    <mergeCell ref="D102:E102"/>
    <mergeCell ref="B136:O136"/>
    <mergeCell ref="L139:M139"/>
    <mergeCell ref="B103:O103"/>
    <mergeCell ref="C106:E106"/>
    <mergeCell ref="L106:M106"/>
    <mergeCell ref="D117:F117"/>
    <mergeCell ref="J117:K117"/>
    <mergeCell ref="C118:E118"/>
    <mergeCell ref="B95:O95"/>
    <mergeCell ref="B107:N107"/>
    <mergeCell ref="C38:E38"/>
    <mergeCell ref="H38:K38"/>
    <mergeCell ref="L38:M38"/>
    <mergeCell ref="B39:N39"/>
    <mergeCell ref="B75:O75"/>
    <mergeCell ref="B91:N91"/>
    <mergeCell ref="C94:E94"/>
    <mergeCell ref="H94:I94"/>
    <mergeCell ref="B87:O87"/>
    <mergeCell ref="C90:E90"/>
    <mergeCell ref="H90:J90"/>
    <mergeCell ref="L90:M90"/>
    <mergeCell ref="B51:N51"/>
    <mergeCell ref="D54:E54"/>
    <mergeCell ref="H54:K54"/>
    <mergeCell ref="B55:N55"/>
    <mergeCell ref="B128:N128"/>
    <mergeCell ref="C131:D131"/>
    <mergeCell ref="L131:M131"/>
    <mergeCell ref="B132:O132"/>
    <mergeCell ref="C135:E135"/>
    <mergeCell ref="L135:M135"/>
    <mergeCell ref="D123:E123"/>
    <mergeCell ref="H123:J123"/>
    <mergeCell ref="L123:M123"/>
    <mergeCell ref="B124:N124"/>
    <mergeCell ref="C127:E127"/>
    <mergeCell ref="H127:K127"/>
    <mergeCell ref="L127:M127"/>
    <mergeCell ref="B33:N33"/>
    <mergeCell ref="E43:F43"/>
    <mergeCell ref="H43:I43"/>
    <mergeCell ref="E44:F44"/>
    <mergeCell ref="H45:K45"/>
    <mergeCell ref="L45:M45"/>
    <mergeCell ref="B46:N46"/>
    <mergeCell ref="H50:I50"/>
    <mergeCell ref="A1:P1"/>
    <mergeCell ref="A3:B3"/>
    <mergeCell ref="C3:P3"/>
    <mergeCell ref="C4:G4"/>
    <mergeCell ref="H4:J4"/>
    <mergeCell ref="K4:M4"/>
    <mergeCell ref="N4:P4"/>
    <mergeCell ref="B24:O24"/>
    <mergeCell ref="E41:F41"/>
    <mergeCell ref="E42:F42"/>
    <mergeCell ref="C10:E10"/>
    <mergeCell ref="L10:M10"/>
    <mergeCell ref="B6:O6"/>
    <mergeCell ref="C28:E28"/>
    <mergeCell ref="L28:M28"/>
    <mergeCell ref="B16:N16"/>
  </mergeCells>
  <pageMargins left="0.5" right="0.25" top="0.5" bottom="0.5" header="0.3" footer="0.3"/>
  <pageSetup paperSize="9" scale="95" orientation="portrait" r:id="rId1"/>
  <headerFooter>
    <oddHeader>&amp;R&amp;"Arial,Italic"&amp;8Page &amp;P of &amp;N</oddHeader>
  </headerFooter>
</worksheet>
</file>

<file path=xl/worksheets/sheet3.xml><?xml version="1.0" encoding="utf-8"?>
<worksheet xmlns="http://schemas.openxmlformats.org/spreadsheetml/2006/main" xmlns:r="http://schemas.openxmlformats.org/officeDocument/2006/relationships">
  <dimension ref="A1:BL608"/>
  <sheetViews>
    <sheetView zoomScale="120" zoomScaleNormal="120" zoomScaleSheetLayoutView="100" workbookViewId="0">
      <selection sqref="A1:P1"/>
    </sheetView>
  </sheetViews>
  <sheetFormatPr defaultColWidth="0" defaultRowHeight="15.95" customHeight="1"/>
  <cols>
    <col min="1" max="1" width="3.85546875" style="98" customWidth="1"/>
    <col min="2" max="2" width="22.140625" style="3" customWidth="1"/>
    <col min="3" max="3" width="7.42578125" style="112" customWidth="1"/>
    <col min="4" max="4" width="3.7109375" style="109" customWidth="1"/>
    <col min="5" max="5" width="2.28515625" style="38" customWidth="1"/>
    <col min="6" max="6" width="4.28515625" style="109" customWidth="1"/>
    <col min="7" max="7" width="2.85546875" style="109" customWidth="1"/>
    <col min="8" max="8" width="9.28515625" style="84" customWidth="1"/>
    <col min="9" max="9" width="2.7109375" style="3" customWidth="1"/>
    <col min="10" max="10" width="7.5703125" style="109" customWidth="1"/>
    <col min="11" max="11" width="3.140625" style="3" customWidth="1"/>
    <col min="12" max="12" width="6.7109375" style="3" customWidth="1"/>
    <col min="13" max="13" width="2.7109375" style="3" customWidth="1"/>
    <col min="14" max="14" width="9" style="112" customWidth="1"/>
    <col min="15" max="15" width="3.28515625" style="3" customWidth="1"/>
    <col min="16" max="16" width="9.42578125" style="223" customWidth="1"/>
    <col min="17" max="17" width="1.140625" style="3" hidden="1" customWidth="1"/>
    <col min="18" max="18" width="9.140625" style="3" hidden="1" customWidth="1"/>
    <col min="19" max="19" width="0" style="112" hidden="1" customWidth="1"/>
    <col min="20" max="64" width="0" style="3" hidden="1" customWidth="1"/>
    <col min="65" max="16384" width="9.140625" style="3" hidden="1"/>
  </cols>
  <sheetData>
    <row r="1" spans="1:64" s="61" customFormat="1" ht="22.5" customHeight="1">
      <c r="A1" s="519" t="s">
        <v>399</v>
      </c>
      <c r="B1" s="519"/>
      <c r="C1" s="519"/>
      <c r="D1" s="520"/>
      <c r="E1" s="519"/>
      <c r="F1" s="520"/>
      <c r="G1" s="519"/>
      <c r="H1" s="520"/>
      <c r="I1" s="519"/>
      <c r="J1" s="520"/>
      <c r="K1" s="519"/>
      <c r="L1" s="519"/>
      <c r="M1" s="519"/>
      <c r="N1" s="519"/>
      <c r="O1" s="519"/>
      <c r="P1" s="519"/>
    </row>
    <row r="2" spans="1:64" ht="7.5" customHeight="1">
      <c r="H2" s="101"/>
      <c r="J2" s="110"/>
    </row>
    <row r="3" spans="1:64" s="62" customFormat="1" ht="38.25" customHeight="1" thickBot="1">
      <c r="A3" s="521" t="s">
        <v>0</v>
      </c>
      <c r="B3" s="521"/>
      <c r="C3" s="522" t="s">
        <v>309</v>
      </c>
      <c r="D3" s="522"/>
      <c r="E3" s="522"/>
      <c r="F3" s="522"/>
      <c r="G3" s="522"/>
      <c r="H3" s="522"/>
      <c r="I3" s="522"/>
      <c r="J3" s="522"/>
      <c r="K3" s="522"/>
      <c r="L3" s="522"/>
      <c r="M3" s="522"/>
      <c r="N3" s="522"/>
      <c r="O3" s="522"/>
      <c r="P3" s="522"/>
      <c r="R3" s="63"/>
      <c r="S3" s="63"/>
      <c r="T3" s="63"/>
      <c r="U3" s="63"/>
      <c r="V3" s="63"/>
      <c r="W3" s="63"/>
      <c r="X3" s="63"/>
      <c r="Y3" s="63"/>
      <c r="Z3" s="63"/>
      <c r="AA3" s="63"/>
      <c r="AB3" s="63"/>
      <c r="AC3" s="63"/>
      <c r="AD3" s="63"/>
      <c r="AE3" s="63"/>
      <c r="AF3" s="63"/>
      <c r="AG3" s="63"/>
      <c r="AH3" s="63"/>
      <c r="AI3" s="63"/>
      <c r="AJ3" s="63"/>
      <c r="AK3" s="63"/>
      <c r="AL3" s="63"/>
      <c r="AM3" s="63"/>
      <c r="AN3" s="63"/>
      <c r="AO3" s="63"/>
      <c r="AP3" s="63"/>
      <c r="AQ3" s="63"/>
      <c r="AR3" s="63"/>
      <c r="AS3" s="63"/>
      <c r="AT3" s="63"/>
      <c r="AU3" s="63"/>
      <c r="AV3" s="63"/>
      <c r="AW3" s="63"/>
      <c r="AX3" s="63"/>
      <c r="AY3" s="63"/>
      <c r="AZ3" s="63"/>
      <c r="BA3" s="63"/>
      <c r="BB3" s="63"/>
      <c r="BC3" s="63"/>
      <c r="BD3" s="63"/>
      <c r="BE3" s="63"/>
      <c r="BF3" s="63"/>
      <c r="BG3" s="63"/>
      <c r="BH3" s="63"/>
      <c r="BI3" s="63"/>
      <c r="BJ3" s="63"/>
      <c r="BK3" s="63"/>
      <c r="BL3" s="63"/>
    </row>
    <row r="4" spans="1:64" s="64" customFormat="1" ht="22.5" customHeight="1" thickBot="1">
      <c r="A4" s="111" t="s">
        <v>1</v>
      </c>
      <c r="B4" s="111" t="s">
        <v>2</v>
      </c>
      <c r="C4" s="523" t="s">
        <v>3</v>
      </c>
      <c r="D4" s="524"/>
      <c r="E4" s="523"/>
      <c r="F4" s="524"/>
      <c r="G4" s="523"/>
      <c r="H4" s="524" t="s">
        <v>4</v>
      </c>
      <c r="I4" s="523"/>
      <c r="J4" s="524"/>
      <c r="K4" s="525" t="s">
        <v>5</v>
      </c>
      <c r="L4" s="526"/>
      <c r="M4" s="527"/>
      <c r="N4" s="523" t="s">
        <v>6</v>
      </c>
      <c r="O4" s="523"/>
      <c r="P4" s="523"/>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row>
    <row r="5" spans="1:64" ht="11.25" customHeight="1">
      <c r="A5" s="1"/>
      <c r="B5" s="66"/>
      <c r="C5" s="66"/>
      <c r="D5" s="66"/>
      <c r="E5" s="66"/>
      <c r="F5" s="66"/>
      <c r="G5" s="66"/>
      <c r="H5" s="66"/>
      <c r="I5" s="66"/>
      <c r="J5" s="66"/>
      <c r="K5" s="66"/>
      <c r="L5" s="66"/>
      <c r="M5" s="66"/>
      <c r="N5" s="66"/>
      <c r="O5" s="2"/>
      <c r="R5" s="4"/>
      <c r="S5" s="66"/>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row>
    <row r="6" spans="1:64" ht="15.95" customHeight="1">
      <c r="A6" s="1">
        <v>1</v>
      </c>
      <c r="B6" s="531" t="s">
        <v>7</v>
      </c>
      <c r="C6" s="531"/>
      <c r="D6" s="531"/>
      <c r="E6" s="531"/>
      <c r="F6" s="531"/>
      <c r="G6" s="531"/>
      <c r="H6" s="531"/>
      <c r="I6" s="531"/>
      <c r="J6" s="531"/>
      <c r="K6" s="531"/>
      <c r="L6" s="531"/>
      <c r="M6" s="531"/>
      <c r="N6" s="531"/>
      <c r="O6" s="531"/>
      <c r="S6" s="3"/>
    </row>
    <row r="7" spans="1:64" ht="15.95" hidden="1" customHeight="1">
      <c r="A7" s="1"/>
      <c r="B7" s="67" t="s">
        <v>139</v>
      </c>
      <c r="C7" s="135"/>
      <c r="D7" s="136">
        <v>1</v>
      </c>
      <c r="E7" s="38" t="s">
        <v>8</v>
      </c>
      <c r="F7" s="136">
        <v>2</v>
      </c>
      <c r="G7" s="136" t="s">
        <v>8</v>
      </c>
      <c r="H7" s="68">
        <v>5</v>
      </c>
      <c r="I7" s="136" t="s">
        <v>8</v>
      </c>
      <c r="J7" s="137">
        <v>5</v>
      </c>
      <c r="K7" s="136" t="s">
        <v>8</v>
      </c>
      <c r="L7" s="137">
        <v>0.25</v>
      </c>
      <c r="M7" s="3" t="s">
        <v>9</v>
      </c>
      <c r="N7" s="39">
        <f t="shared" ref="N7" si="0">ROUND(D7*F7*H7*J7*L7,0)</f>
        <v>13</v>
      </c>
      <c r="O7" s="2"/>
      <c r="R7" s="4"/>
      <c r="S7" s="108"/>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row>
    <row r="8" spans="1:64" ht="21" hidden="1" customHeight="1">
      <c r="A8" s="1"/>
      <c r="C8" s="38"/>
      <c r="D8" s="69"/>
      <c r="H8" s="68"/>
      <c r="I8" s="109"/>
      <c r="J8" s="110"/>
      <c r="K8" s="109"/>
      <c r="L8" s="12" t="s">
        <v>10</v>
      </c>
      <c r="M8" s="40"/>
      <c r="N8" s="5">
        <f>SUM(N7)</f>
        <v>13</v>
      </c>
      <c r="O8" s="6"/>
      <c r="P8" s="197"/>
      <c r="S8" s="38"/>
    </row>
    <row r="9" spans="1:64" ht="21.75" customHeight="1">
      <c r="A9" s="1"/>
      <c r="B9" s="66"/>
      <c r="C9" s="529">
        <f>N8</f>
        <v>13</v>
      </c>
      <c r="D9" s="529"/>
      <c r="E9" s="529"/>
      <c r="F9" s="7" t="s">
        <v>11</v>
      </c>
      <c r="G9" s="8" t="s">
        <v>12</v>
      </c>
      <c r="H9" s="70">
        <v>3327.5</v>
      </c>
      <c r="I9" s="97"/>
      <c r="J9" s="97"/>
      <c r="K9" s="97"/>
      <c r="L9" s="516" t="s">
        <v>13</v>
      </c>
      <c r="M9" s="516"/>
      <c r="O9" s="9" t="s">
        <v>14</v>
      </c>
      <c r="P9" s="223">
        <f>ROUND(C9*H9/100,0)</f>
        <v>433</v>
      </c>
      <c r="S9" s="96"/>
    </row>
    <row r="10" spans="1:64" s="17" customFormat="1" ht="15.95" customHeight="1">
      <c r="A10" s="15">
        <v>2</v>
      </c>
      <c r="B10" s="528" t="s">
        <v>170</v>
      </c>
      <c r="C10" s="528"/>
      <c r="D10" s="528"/>
      <c r="E10" s="528"/>
      <c r="F10" s="528"/>
      <c r="G10" s="528"/>
      <c r="H10" s="528"/>
      <c r="I10" s="528"/>
      <c r="J10" s="528"/>
      <c r="K10" s="528"/>
      <c r="L10" s="528"/>
      <c r="M10" s="528"/>
      <c r="N10" s="528"/>
      <c r="O10" s="16"/>
      <c r="P10" s="224"/>
    </row>
    <row r="11" spans="1:64" s="17" customFormat="1" ht="15.95" hidden="1" customHeight="1">
      <c r="A11" s="15"/>
      <c r="B11" s="17" t="s">
        <v>291</v>
      </c>
      <c r="C11" s="131"/>
      <c r="D11" s="133">
        <v>2</v>
      </c>
      <c r="E11" s="48" t="s">
        <v>8</v>
      </c>
      <c r="F11" s="133">
        <v>2</v>
      </c>
      <c r="G11" s="133" t="s">
        <v>16</v>
      </c>
      <c r="H11" s="27">
        <v>5</v>
      </c>
      <c r="I11" s="133" t="s">
        <v>17</v>
      </c>
      <c r="J11" s="134">
        <v>5</v>
      </c>
      <c r="K11" s="133" t="s">
        <v>18</v>
      </c>
      <c r="L11" s="134">
        <v>5</v>
      </c>
      <c r="M11" s="17" t="s">
        <v>9</v>
      </c>
      <c r="N11" s="28">
        <f>ROUND(D11*F11*(H11+J11)*L11,0)</f>
        <v>200</v>
      </c>
      <c r="O11" s="16"/>
      <c r="P11" s="224"/>
    </row>
    <row r="12" spans="1:64" s="17" customFormat="1" ht="15.95" hidden="1" customHeight="1">
      <c r="A12" s="15"/>
      <c r="B12" s="17" t="s">
        <v>310</v>
      </c>
      <c r="C12" s="131"/>
      <c r="D12" s="133">
        <v>1</v>
      </c>
      <c r="E12" s="48" t="s">
        <v>8</v>
      </c>
      <c r="F12" s="133">
        <v>2</v>
      </c>
      <c r="G12" s="133" t="s">
        <v>16</v>
      </c>
      <c r="H12" s="27">
        <v>12.63</v>
      </c>
      <c r="I12" s="133" t="s">
        <v>17</v>
      </c>
      <c r="J12" s="134">
        <v>6.87</v>
      </c>
      <c r="K12" s="133" t="s">
        <v>18</v>
      </c>
      <c r="L12" s="134">
        <v>1.5</v>
      </c>
      <c r="M12" s="17" t="s">
        <v>9</v>
      </c>
      <c r="N12" s="28">
        <f>ROUND(D12*F12*(H12+J12)*L12,0)</f>
        <v>59</v>
      </c>
      <c r="O12" s="16"/>
      <c r="P12" s="224"/>
    </row>
    <row r="13" spans="1:64" s="17" customFormat="1" ht="15.95" hidden="1" customHeight="1">
      <c r="A13" s="15"/>
      <c r="B13" s="17" t="s">
        <v>297</v>
      </c>
      <c r="C13" s="423"/>
      <c r="D13" s="421">
        <v>1</v>
      </c>
      <c r="E13" s="48" t="s">
        <v>8</v>
      </c>
      <c r="F13" s="421">
        <v>2</v>
      </c>
      <c r="G13" s="421" t="s">
        <v>16</v>
      </c>
      <c r="H13" s="27">
        <v>5</v>
      </c>
      <c r="I13" s="421" t="s">
        <v>17</v>
      </c>
      <c r="J13" s="422">
        <v>5</v>
      </c>
      <c r="K13" s="421" t="s">
        <v>18</v>
      </c>
      <c r="L13" s="422">
        <v>3</v>
      </c>
      <c r="M13" s="17" t="s">
        <v>9</v>
      </c>
      <c r="N13" s="28">
        <f>ROUND(D13*F13*(H13+J13)*L13,0)</f>
        <v>60</v>
      </c>
      <c r="O13" s="16"/>
      <c r="P13" s="417"/>
    </row>
    <row r="14" spans="1:64" s="17" customFormat="1" ht="15.95" hidden="1" customHeight="1">
      <c r="A14" s="15"/>
      <c r="B14" s="17" t="s">
        <v>292</v>
      </c>
      <c r="C14" s="131"/>
      <c r="D14" s="361">
        <v>1</v>
      </c>
      <c r="E14" s="48" t="s">
        <v>8</v>
      </c>
      <c r="F14" s="361">
        <v>2</v>
      </c>
      <c r="G14" s="361" t="s">
        <v>16</v>
      </c>
      <c r="H14" s="27">
        <v>6.5</v>
      </c>
      <c r="I14" s="361" t="s">
        <v>17</v>
      </c>
      <c r="J14" s="362">
        <v>6.5</v>
      </c>
      <c r="K14" s="361" t="s">
        <v>18</v>
      </c>
      <c r="L14" s="362">
        <v>3</v>
      </c>
      <c r="M14" s="17" t="s">
        <v>9</v>
      </c>
      <c r="N14" s="28">
        <f>ROUND(D14*F14*(H14+J14)*L14,0)</f>
        <v>78</v>
      </c>
      <c r="O14" s="16"/>
      <c r="P14" s="224"/>
    </row>
    <row r="15" spans="1:64" s="17" customFormat="1" ht="15.95" hidden="1" customHeight="1">
      <c r="A15" s="15"/>
      <c r="C15" s="131"/>
      <c r="D15" s="133"/>
      <c r="E15" s="48"/>
      <c r="F15" s="133"/>
      <c r="G15" s="133"/>
      <c r="H15" s="27"/>
      <c r="I15" s="133"/>
      <c r="J15" s="134"/>
      <c r="K15" s="133"/>
      <c r="L15" s="24" t="s">
        <v>171</v>
      </c>
      <c r="M15" s="32"/>
      <c r="N15" s="18">
        <f>SUM(N11:N14)</f>
        <v>397</v>
      </c>
      <c r="O15" s="16"/>
      <c r="P15" s="224"/>
    </row>
    <row r="16" spans="1:64" s="17" customFormat="1" ht="15.95" customHeight="1">
      <c r="A16" s="15"/>
      <c r="B16" s="143"/>
      <c r="C16" s="532">
        <f>N15</f>
        <v>397</v>
      </c>
      <c r="D16" s="533"/>
      <c r="E16" s="532"/>
      <c r="F16" s="20" t="s">
        <v>32</v>
      </c>
      <c r="G16" s="21" t="s">
        <v>12</v>
      </c>
      <c r="H16" s="57">
        <v>121</v>
      </c>
      <c r="I16" s="132"/>
      <c r="J16" s="132"/>
      <c r="K16" s="132"/>
      <c r="L16" s="534" t="s">
        <v>33</v>
      </c>
      <c r="M16" s="534"/>
      <c r="N16" s="107"/>
      <c r="O16" s="22" t="s">
        <v>14</v>
      </c>
      <c r="P16" s="224">
        <f>ROUND(C16*H16/100,0)</f>
        <v>480</v>
      </c>
    </row>
    <row r="17" spans="1:19" ht="88.5" customHeight="1">
      <c r="A17" s="87" t="s">
        <v>151</v>
      </c>
      <c r="B17" s="509" t="s">
        <v>48</v>
      </c>
      <c r="C17" s="509"/>
      <c r="D17" s="509"/>
      <c r="E17" s="509"/>
      <c r="F17" s="509"/>
      <c r="G17" s="509"/>
      <c r="H17" s="509"/>
      <c r="I17" s="509"/>
      <c r="J17" s="509"/>
      <c r="K17" s="509"/>
      <c r="L17" s="509"/>
      <c r="M17" s="509"/>
      <c r="N17" s="509"/>
      <c r="O17" s="139"/>
      <c r="P17" s="228"/>
      <c r="S17" s="3"/>
    </row>
    <row r="18" spans="1:19" s="17" customFormat="1" ht="15.95" hidden="1" customHeight="1">
      <c r="A18" s="15"/>
      <c r="B18" s="17" t="s">
        <v>294</v>
      </c>
      <c r="C18" s="48"/>
      <c r="D18" s="201">
        <v>1</v>
      </c>
      <c r="E18" s="48" t="s">
        <v>8</v>
      </c>
      <c r="F18" s="201">
        <v>1</v>
      </c>
      <c r="G18" s="201" t="s">
        <v>8</v>
      </c>
      <c r="H18" s="27">
        <v>6.5</v>
      </c>
      <c r="I18" s="201" t="s">
        <v>8</v>
      </c>
      <c r="J18" s="202">
        <v>6.5</v>
      </c>
      <c r="K18" s="201" t="s">
        <v>8</v>
      </c>
      <c r="L18" s="202">
        <v>0.33</v>
      </c>
      <c r="M18" s="17" t="s">
        <v>9</v>
      </c>
      <c r="N18" s="30">
        <f t="shared" ref="N18" si="1">ROUND(D18*F18*H18*J18*L18,0)</f>
        <v>14</v>
      </c>
      <c r="P18" s="197"/>
      <c r="S18" s="48"/>
    </row>
    <row r="19" spans="1:19" ht="15.95" hidden="1" customHeight="1">
      <c r="A19" s="1"/>
      <c r="B19" s="136"/>
      <c r="C19" s="3"/>
      <c r="D19" s="136"/>
      <c r="E19" s="142"/>
      <c r="F19" s="136"/>
      <c r="G19" s="130"/>
      <c r="H19" s="68"/>
      <c r="I19" s="129"/>
      <c r="J19" s="137"/>
      <c r="K19" s="130"/>
      <c r="L19" s="12" t="s">
        <v>10</v>
      </c>
      <c r="M19" s="3" t="s">
        <v>9</v>
      </c>
      <c r="N19" s="18">
        <f>SUM(N18)</f>
        <v>14</v>
      </c>
      <c r="O19" s="142"/>
      <c r="P19" s="80"/>
      <c r="Q19" s="45"/>
      <c r="S19" s="3"/>
    </row>
    <row r="20" spans="1:19" ht="15.95" customHeight="1">
      <c r="C20" s="537">
        <f>N19</f>
        <v>14</v>
      </c>
      <c r="D20" s="538"/>
      <c r="E20" s="537"/>
      <c r="F20" s="7" t="s">
        <v>11</v>
      </c>
      <c r="G20" s="98" t="s">
        <v>12</v>
      </c>
      <c r="H20" s="515">
        <v>337</v>
      </c>
      <c r="I20" s="515"/>
      <c r="J20" s="515"/>
      <c r="K20" s="515"/>
      <c r="L20" s="516" t="s">
        <v>49</v>
      </c>
      <c r="M20" s="516"/>
      <c r="O20" s="113" t="s">
        <v>14</v>
      </c>
      <c r="P20" s="223">
        <f>ROUND(C20*H20,0)</f>
        <v>4718</v>
      </c>
      <c r="S20" s="122"/>
    </row>
    <row r="21" spans="1:19" ht="49.5" customHeight="1">
      <c r="A21" s="87" t="s">
        <v>152</v>
      </c>
      <c r="B21" s="509" t="s">
        <v>51</v>
      </c>
      <c r="C21" s="509"/>
      <c r="D21" s="509"/>
      <c r="E21" s="509"/>
      <c r="F21" s="509"/>
      <c r="G21" s="509"/>
      <c r="H21" s="509"/>
      <c r="I21" s="509"/>
      <c r="J21" s="509"/>
      <c r="K21" s="509"/>
      <c r="L21" s="509"/>
      <c r="M21" s="509"/>
      <c r="N21" s="509"/>
      <c r="O21" s="334"/>
      <c r="P21" s="343"/>
      <c r="S21" s="3"/>
    </row>
    <row r="22" spans="1:19" ht="15">
      <c r="A22" s="1"/>
      <c r="B22" s="74" t="s">
        <v>52</v>
      </c>
      <c r="C22" s="344"/>
      <c r="D22" s="346"/>
      <c r="E22" s="44"/>
      <c r="F22" s="346"/>
      <c r="G22" s="340"/>
      <c r="H22" s="13"/>
      <c r="I22" s="342"/>
      <c r="J22" s="342"/>
      <c r="K22" s="342"/>
      <c r="L22" s="340"/>
      <c r="M22" s="340"/>
      <c r="N22" s="344"/>
      <c r="O22" s="343"/>
      <c r="P22" s="343"/>
      <c r="S22" s="344"/>
    </row>
    <row r="23" spans="1:19" ht="15.95" hidden="1" customHeight="1" thickBot="1">
      <c r="A23" s="1"/>
      <c r="B23" s="379" t="s">
        <v>274</v>
      </c>
      <c r="C23" s="44">
        <f>C20</f>
        <v>14</v>
      </c>
      <c r="D23" s="346" t="s">
        <v>8</v>
      </c>
      <c r="E23" s="510">
        <v>5</v>
      </c>
      <c r="F23" s="511"/>
      <c r="G23" s="340"/>
      <c r="H23" s="13"/>
      <c r="I23" s="342"/>
      <c r="J23" s="12"/>
      <c r="K23" s="342"/>
      <c r="L23" s="340"/>
      <c r="M23" s="340"/>
      <c r="N23" s="344"/>
      <c r="O23" s="343"/>
      <c r="P23" s="343"/>
      <c r="S23" s="3"/>
    </row>
    <row r="24" spans="1:19" ht="15.95" hidden="1" customHeight="1">
      <c r="A24" s="1"/>
      <c r="C24" s="357"/>
      <c r="D24" s="346"/>
      <c r="E24" s="513">
        <v>112</v>
      </c>
      <c r="F24" s="514"/>
      <c r="G24" s="340"/>
      <c r="H24" s="13"/>
      <c r="I24" s="342"/>
      <c r="J24" s="347"/>
      <c r="K24" s="342"/>
      <c r="L24" s="340"/>
      <c r="M24" s="340"/>
      <c r="N24" s="344"/>
      <c r="O24" s="343"/>
      <c r="P24" s="343"/>
      <c r="S24" s="344"/>
    </row>
    <row r="25" spans="1:19" ht="15.95" hidden="1" customHeight="1" thickBot="1">
      <c r="A25" s="1"/>
      <c r="C25" s="357">
        <f>C23</f>
        <v>14</v>
      </c>
      <c r="D25" s="346" t="s">
        <v>8</v>
      </c>
      <c r="E25" s="510">
        <f>E23</f>
        <v>5</v>
      </c>
      <c r="F25" s="511"/>
      <c r="G25" s="346" t="s">
        <v>9</v>
      </c>
      <c r="H25" s="512">
        <f>C25*E25/E26</f>
        <v>0.625</v>
      </c>
      <c r="I25" s="512"/>
      <c r="J25" s="347" t="s">
        <v>53</v>
      </c>
      <c r="K25" s="342"/>
      <c r="L25" s="340"/>
      <c r="M25" s="340"/>
      <c r="N25" s="344"/>
      <c r="O25" s="343"/>
      <c r="P25" s="343"/>
      <c r="S25" s="75"/>
    </row>
    <row r="26" spans="1:19" ht="15.95" hidden="1" customHeight="1">
      <c r="A26" s="1"/>
      <c r="C26" s="344"/>
      <c r="D26" s="346"/>
      <c r="E26" s="513">
        <v>112</v>
      </c>
      <c r="F26" s="514"/>
      <c r="G26" s="340"/>
      <c r="H26" s="68"/>
      <c r="I26" s="342"/>
      <c r="J26" s="347"/>
      <c r="K26" s="342"/>
      <c r="L26" s="340"/>
      <c r="M26" s="340"/>
      <c r="N26" s="344"/>
      <c r="O26" s="343"/>
      <c r="P26" s="343"/>
      <c r="S26" s="344"/>
    </row>
    <row r="27" spans="1:19" ht="15.95" customHeight="1">
      <c r="A27" s="1"/>
      <c r="C27" s="358">
        <f>H25</f>
        <v>0.625</v>
      </c>
      <c r="D27" s="346" t="s">
        <v>53</v>
      </c>
      <c r="E27" s="348"/>
      <c r="F27" s="346"/>
      <c r="G27" s="8" t="s">
        <v>12</v>
      </c>
      <c r="H27" s="515">
        <v>5001.7</v>
      </c>
      <c r="I27" s="515"/>
      <c r="J27" s="515"/>
      <c r="K27" s="515"/>
      <c r="L27" s="516" t="s">
        <v>54</v>
      </c>
      <c r="M27" s="516"/>
      <c r="N27" s="344"/>
      <c r="O27" s="343" t="s">
        <v>14</v>
      </c>
      <c r="P27" s="343">
        <f>(C27*H27)</f>
        <v>3126.0625</v>
      </c>
      <c r="S27" s="356"/>
    </row>
    <row r="28" spans="1:19" s="23" customFormat="1" ht="15.95" customHeight="1">
      <c r="A28" s="36" t="s">
        <v>43</v>
      </c>
      <c r="B28" s="551" t="s">
        <v>195</v>
      </c>
      <c r="C28" s="551"/>
      <c r="D28" s="551"/>
      <c r="E28" s="551"/>
      <c r="F28" s="551"/>
      <c r="G28" s="551"/>
      <c r="H28" s="551"/>
      <c r="I28" s="551"/>
      <c r="J28" s="551"/>
      <c r="K28" s="551"/>
      <c r="L28" s="551"/>
      <c r="M28" s="551"/>
      <c r="N28" s="551"/>
      <c r="O28" s="551"/>
      <c r="P28" s="200"/>
    </row>
    <row r="29" spans="1:19" s="17" customFormat="1" ht="15.95" hidden="1" customHeight="1">
      <c r="A29" s="15"/>
      <c r="B29" s="354" t="s">
        <v>278</v>
      </c>
      <c r="C29" s="259"/>
      <c r="D29" s="251">
        <v>1</v>
      </c>
      <c r="E29" s="48" t="s">
        <v>8</v>
      </c>
      <c r="F29" s="251">
        <v>2</v>
      </c>
      <c r="G29" s="251" t="s">
        <v>8</v>
      </c>
      <c r="H29" s="27">
        <v>5</v>
      </c>
      <c r="I29" s="251" t="s">
        <v>8</v>
      </c>
      <c r="J29" s="252">
        <v>5</v>
      </c>
      <c r="K29" s="251" t="s">
        <v>8</v>
      </c>
      <c r="L29" s="252">
        <v>0.16</v>
      </c>
      <c r="M29" s="17" t="s">
        <v>9</v>
      </c>
      <c r="N29" s="30">
        <f>ROUND(D29*F29*H29*J29*L29,0)</f>
        <v>8</v>
      </c>
      <c r="O29" s="16"/>
      <c r="P29" s="248"/>
      <c r="S29" s="259"/>
    </row>
    <row r="30" spans="1:19" s="17" customFormat="1" ht="15.95" hidden="1" customHeight="1">
      <c r="A30" s="15"/>
      <c r="C30" s="48"/>
      <c r="D30" s="55"/>
      <c r="E30" s="48"/>
      <c r="F30" s="99"/>
      <c r="G30" s="99"/>
      <c r="H30" s="27"/>
      <c r="I30" s="99"/>
      <c r="J30" s="105"/>
      <c r="K30" s="99"/>
      <c r="L30" s="24" t="s">
        <v>10</v>
      </c>
      <c r="M30" s="32"/>
      <c r="N30" s="18">
        <f>SUM(N29)</f>
        <v>8</v>
      </c>
      <c r="O30" s="19"/>
      <c r="P30" s="197"/>
      <c r="S30" s="48"/>
    </row>
    <row r="31" spans="1:19" s="17" customFormat="1" ht="15.95" customHeight="1">
      <c r="A31" s="15"/>
      <c r="B31" s="103"/>
      <c r="C31" s="119">
        <f>N30</f>
        <v>8</v>
      </c>
      <c r="D31" s="55"/>
      <c r="E31" s="48"/>
      <c r="F31" s="20" t="s">
        <v>11</v>
      </c>
      <c r="G31" s="21" t="s">
        <v>12</v>
      </c>
      <c r="H31" s="94">
        <v>12595</v>
      </c>
      <c r="I31" s="94"/>
      <c r="J31" s="94"/>
      <c r="K31" s="94"/>
      <c r="L31" s="534" t="s">
        <v>13</v>
      </c>
      <c r="M31" s="534"/>
      <c r="N31" s="107"/>
      <c r="O31" s="22" t="s">
        <v>14</v>
      </c>
      <c r="P31" s="224">
        <f>ROUND(C31*H31/100,0)</f>
        <v>1008</v>
      </c>
      <c r="S31" s="104"/>
    </row>
    <row r="32" spans="1:19" s="17" customFormat="1" ht="15.95" customHeight="1">
      <c r="A32" s="15">
        <v>6</v>
      </c>
      <c r="B32" s="517" t="s">
        <v>256</v>
      </c>
      <c r="C32" s="517"/>
      <c r="D32" s="517"/>
      <c r="E32" s="517"/>
      <c r="F32" s="517"/>
      <c r="G32" s="517"/>
      <c r="H32" s="517"/>
      <c r="I32" s="517"/>
      <c r="J32" s="517"/>
      <c r="K32" s="517"/>
      <c r="L32" s="517"/>
      <c r="M32" s="517"/>
      <c r="N32" s="517"/>
      <c r="O32" s="293"/>
      <c r="P32" s="296"/>
    </row>
    <row r="33" spans="1:24" s="17" customFormat="1" ht="15.95" hidden="1" customHeight="1" thickBot="1">
      <c r="A33" s="15"/>
      <c r="B33" s="3" t="s">
        <v>311</v>
      </c>
      <c r="C33" s="387"/>
      <c r="D33" s="364"/>
      <c r="E33" s="387"/>
      <c r="F33" s="364"/>
      <c r="G33" s="364"/>
      <c r="H33" s="68"/>
      <c r="I33" s="364"/>
      <c r="J33" s="365"/>
      <c r="K33" s="364"/>
      <c r="L33" s="365"/>
      <c r="M33" s="3" t="s">
        <v>9</v>
      </c>
      <c r="N33" s="30">
        <f>C16</f>
        <v>397</v>
      </c>
      <c r="O33" s="16"/>
      <c r="P33" s="386"/>
      <c r="S33" s="384"/>
    </row>
    <row r="34" spans="1:24" s="17" customFormat="1" ht="15.95" hidden="1" customHeight="1" thickBot="1">
      <c r="A34" s="15"/>
      <c r="B34" s="51"/>
      <c r="C34" s="48"/>
      <c r="D34" s="295"/>
      <c r="E34" s="48"/>
      <c r="F34" s="295"/>
      <c r="G34" s="295"/>
      <c r="H34" s="33"/>
      <c r="I34" s="295"/>
      <c r="J34" s="294"/>
      <c r="K34" s="295"/>
      <c r="L34" s="24" t="s">
        <v>10</v>
      </c>
      <c r="N34" s="34">
        <f>SUM(N33:N33)</f>
        <v>397</v>
      </c>
      <c r="O34" s="296"/>
      <c r="P34" s="296"/>
      <c r="S34" s="48"/>
    </row>
    <row r="35" spans="1:24" s="17" customFormat="1" ht="15.95" customHeight="1">
      <c r="A35" s="15"/>
      <c r="B35" s="303"/>
      <c r="C35" s="157">
        <f>N34</f>
        <v>397</v>
      </c>
      <c r="D35" s="297" t="s">
        <v>32</v>
      </c>
      <c r="E35" s="307"/>
      <c r="F35" s="303"/>
      <c r="G35" s="21" t="s">
        <v>12</v>
      </c>
      <c r="H35" s="518">
        <v>2206.6</v>
      </c>
      <c r="I35" s="518"/>
      <c r="J35" s="304"/>
      <c r="K35" s="298"/>
      <c r="L35" s="297" t="s">
        <v>62</v>
      </c>
      <c r="M35" s="32"/>
      <c r="N35" s="309"/>
      <c r="O35" s="307" t="s">
        <v>60</v>
      </c>
      <c r="P35" s="307">
        <f>ROUND(C35*H35/100,0)</f>
        <v>8760</v>
      </c>
      <c r="Q35" s="52"/>
      <c r="S35" s="29"/>
    </row>
    <row r="36" spans="1:24" s="17" customFormat="1" ht="15.95" customHeight="1">
      <c r="A36" s="15">
        <v>7</v>
      </c>
      <c r="B36" s="517" t="s">
        <v>257</v>
      </c>
      <c r="C36" s="517"/>
      <c r="D36" s="517"/>
      <c r="E36" s="517"/>
      <c r="F36" s="517"/>
      <c r="G36" s="517"/>
      <c r="H36" s="517"/>
      <c r="I36" s="517"/>
      <c r="J36" s="517"/>
      <c r="K36" s="517"/>
      <c r="L36" s="517"/>
      <c r="M36" s="517"/>
      <c r="N36" s="517"/>
      <c r="O36" s="334"/>
      <c r="P36" s="351"/>
    </row>
    <row r="37" spans="1:24" s="17" customFormat="1" ht="15.95" hidden="1" customHeight="1" thickBot="1">
      <c r="A37" s="15"/>
      <c r="B37" s="3" t="s">
        <v>296</v>
      </c>
      <c r="C37" s="387"/>
      <c r="D37" s="364"/>
      <c r="E37" s="387"/>
      <c r="F37" s="364"/>
      <c r="G37" s="364"/>
      <c r="H37" s="68"/>
      <c r="I37" s="364"/>
      <c r="J37" s="365"/>
      <c r="K37" s="364"/>
      <c r="L37" s="365"/>
      <c r="M37" s="3" t="s">
        <v>9</v>
      </c>
      <c r="N37" s="30">
        <f>C35</f>
        <v>397</v>
      </c>
      <c r="O37" s="16"/>
      <c r="P37" s="386"/>
      <c r="S37" s="384"/>
    </row>
    <row r="38" spans="1:24" s="17" customFormat="1" ht="15.95" hidden="1" customHeight="1" thickBot="1">
      <c r="A38" s="15"/>
      <c r="B38" s="51"/>
      <c r="C38" s="48"/>
      <c r="D38" s="361"/>
      <c r="E38" s="48"/>
      <c r="F38" s="361"/>
      <c r="G38" s="361"/>
      <c r="H38" s="33"/>
      <c r="I38" s="361"/>
      <c r="J38" s="362"/>
      <c r="K38" s="361"/>
      <c r="L38" s="24" t="s">
        <v>10</v>
      </c>
      <c r="N38" s="34">
        <f>SUM(N37:N37)</f>
        <v>397</v>
      </c>
      <c r="O38" s="386"/>
      <c r="P38" s="386"/>
      <c r="S38" s="48"/>
    </row>
    <row r="39" spans="1:24" s="17" customFormat="1" ht="15.95" customHeight="1">
      <c r="A39" s="15"/>
      <c r="C39" s="53">
        <f>N38</f>
        <v>397</v>
      </c>
      <c r="D39" s="533" t="s">
        <v>32</v>
      </c>
      <c r="E39" s="547"/>
      <c r="F39" s="332"/>
      <c r="G39" s="21" t="s">
        <v>12</v>
      </c>
      <c r="H39" s="518">
        <v>2197.52</v>
      </c>
      <c r="I39" s="518"/>
      <c r="J39" s="518"/>
      <c r="K39" s="518"/>
      <c r="L39" s="337" t="s">
        <v>62</v>
      </c>
      <c r="M39" s="337"/>
      <c r="N39" s="107"/>
      <c r="O39" s="351" t="s">
        <v>14</v>
      </c>
      <c r="P39" s="351">
        <f>ROUND(C39*H39/100,0)</f>
        <v>8724</v>
      </c>
      <c r="Q39" s="52"/>
      <c r="R39" s="52"/>
      <c r="S39" s="53"/>
      <c r="T39" s="52"/>
      <c r="U39" s="52"/>
      <c r="V39" s="52"/>
      <c r="W39" s="52"/>
      <c r="X39" s="52"/>
    </row>
    <row r="40" spans="1:24" s="17" customFormat="1" ht="15.95" customHeight="1">
      <c r="A40" s="15">
        <v>8</v>
      </c>
      <c r="B40" s="517" t="s">
        <v>238</v>
      </c>
      <c r="C40" s="517"/>
      <c r="D40" s="517"/>
      <c r="E40" s="517"/>
      <c r="F40" s="517"/>
      <c r="G40" s="517"/>
      <c r="H40" s="517"/>
      <c r="I40" s="517"/>
      <c r="J40" s="517"/>
      <c r="K40" s="517"/>
      <c r="L40" s="517"/>
      <c r="M40" s="517"/>
      <c r="N40" s="517"/>
      <c r="O40" s="145"/>
      <c r="P40" s="224"/>
    </row>
    <row r="41" spans="1:24" ht="15.95" hidden="1" customHeight="1">
      <c r="A41" s="1"/>
      <c r="B41" s="67" t="s">
        <v>297</v>
      </c>
      <c r="C41" s="108"/>
      <c r="D41" s="109">
        <v>1</v>
      </c>
      <c r="E41" s="38" t="s">
        <v>8</v>
      </c>
      <c r="F41" s="109">
        <v>2</v>
      </c>
      <c r="G41" s="109" t="s">
        <v>16</v>
      </c>
      <c r="H41" s="68">
        <v>5</v>
      </c>
      <c r="I41" s="109" t="s">
        <v>17</v>
      </c>
      <c r="J41" s="110">
        <v>5</v>
      </c>
      <c r="K41" s="109" t="s">
        <v>18</v>
      </c>
      <c r="L41" s="110">
        <v>3</v>
      </c>
      <c r="M41" s="3" t="s">
        <v>9</v>
      </c>
      <c r="N41" s="76">
        <f t="shared" ref="N41" si="2">ROUND(D41*F41*(H41+J41)*L41,0)</f>
        <v>60</v>
      </c>
      <c r="O41" s="2"/>
      <c r="S41" s="108"/>
    </row>
    <row r="42" spans="1:24" ht="15.95" hidden="1" customHeight="1" thickBot="1">
      <c r="A42" s="1"/>
      <c r="B42" s="67" t="s">
        <v>298</v>
      </c>
      <c r="C42" s="376"/>
      <c r="D42" s="361">
        <v>1</v>
      </c>
      <c r="E42" s="48" t="s">
        <v>8</v>
      </c>
      <c r="F42" s="361">
        <v>1</v>
      </c>
      <c r="G42" s="361" t="s">
        <v>8</v>
      </c>
      <c r="H42" s="68">
        <v>5</v>
      </c>
      <c r="I42" s="361" t="s">
        <v>8</v>
      </c>
      <c r="J42" s="362">
        <v>5</v>
      </c>
      <c r="K42" s="364"/>
      <c r="L42" s="365"/>
      <c r="M42" s="3" t="s">
        <v>9</v>
      </c>
      <c r="N42" s="30">
        <f t="shared" ref="N42" si="3">ROUND(D42*F42*H42*J42,0)</f>
        <v>25</v>
      </c>
      <c r="O42" s="2"/>
      <c r="P42" s="256"/>
      <c r="S42" s="258"/>
    </row>
    <row r="43" spans="1:24" s="17" customFormat="1" ht="15.95" hidden="1" customHeight="1" thickBot="1">
      <c r="A43" s="15"/>
      <c r="B43" s="51"/>
      <c r="C43" s="48"/>
      <c r="D43" s="99"/>
      <c r="E43" s="48"/>
      <c r="F43" s="99"/>
      <c r="G43" s="99"/>
      <c r="H43" s="33"/>
      <c r="I43" s="99"/>
      <c r="J43" s="105"/>
      <c r="K43" s="99"/>
      <c r="L43" s="24" t="s">
        <v>10</v>
      </c>
      <c r="N43" s="34">
        <f>SUM(N41:N42)</f>
        <v>85</v>
      </c>
      <c r="O43" s="103"/>
      <c r="P43" s="224"/>
      <c r="S43" s="48"/>
    </row>
    <row r="44" spans="1:24" s="17" customFormat="1" ht="15.95" customHeight="1">
      <c r="A44" s="15"/>
      <c r="B44" s="99"/>
      <c r="C44" s="331">
        <f>N43</f>
        <v>85</v>
      </c>
      <c r="D44" s="93" t="s">
        <v>32</v>
      </c>
      <c r="E44" s="103"/>
      <c r="F44" s="99"/>
      <c r="G44" s="21" t="s">
        <v>12</v>
      </c>
      <c r="H44" s="518">
        <v>2401.58</v>
      </c>
      <c r="I44" s="518"/>
      <c r="J44" s="105"/>
      <c r="K44" s="94"/>
      <c r="L44" s="93" t="s">
        <v>62</v>
      </c>
      <c r="M44" s="32"/>
      <c r="N44" s="106"/>
      <c r="O44" s="103" t="s">
        <v>60</v>
      </c>
      <c r="P44" s="224">
        <f>ROUND(C44*H44/100,0)</f>
        <v>2041</v>
      </c>
      <c r="Q44" s="52"/>
      <c r="S44" s="118"/>
    </row>
    <row r="45" spans="1:24" s="17" customFormat="1" ht="44.25" customHeight="1">
      <c r="A45" s="86">
        <v>9</v>
      </c>
      <c r="B45" s="548" t="s">
        <v>85</v>
      </c>
      <c r="C45" s="548"/>
      <c r="D45" s="548"/>
      <c r="E45" s="548"/>
      <c r="F45" s="548"/>
      <c r="G45" s="548"/>
      <c r="H45" s="548"/>
      <c r="I45" s="548"/>
      <c r="J45" s="548"/>
      <c r="K45" s="548"/>
      <c r="L45" s="548"/>
      <c r="M45" s="548"/>
      <c r="N45" s="548"/>
      <c r="O45" s="106"/>
      <c r="P45" s="224"/>
    </row>
    <row r="46" spans="1:24" s="17" customFormat="1" ht="15.95" hidden="1" customHeight="1" thickBot="1">
      <c r="A46" s="15"/>
      <c r="B46" s="17" t="s">
        <v>139</v>
      </c>
      <c r="C46" s="349"/>
      <c r="D46" s="332">
        <v>1</v>
      </c>
      <c r="E46" s="48" t="s">
        <v>8</v>
      </c>
      <c r="F46" s="332">
        <v>2</v>
      </c>
      <c r="G46" s="332" t="s">
        <v>8</v>
      </c>
      <c r="H46" s="27">
        <v>5</v>
      </c>
      <c r="I46" s="332" t="s">
        <v>8</v>
      </c>
      <c r="J46" s="333">
        <v>5</v>
      </c>
      <c r="K46" s="332"/>
      <c r="L46" s="333"/>
      <c r="M46" s="17" t="s">
        <v>9</v>
      </c>
      <c r="N46" s="30">
        <f>ROUND(D46*F46*H46*J46,0)</f>
        <v>50</v>
      </c>
      <c r="O46" s="16"/>
      <c r="P46" s="351"/>
      <c r="S46" s="349"/>
    </row>
    <row r="47" spans="1:24" s="17" customFormat="1" ht="15.95" hidden="1" customHeight="1" thickBot="1">
      <c r="A47" s="15"/>
      <c r="C47" s="107"/>
      <c r="D47" s="99"/>
      <c r="E47" s="49"/>
      <c r="F47" s="99"/>
      <c r="G47" s="93"/>
      <c r="H47" s="27"/>
      <c r="I47" s="94"/>
      <c r="J47" s="24"/>
      <c r="K47" s="94"/>
      <c r="L47" s="24" t="s">
        <v>10</v>
      </c>
      <c r="M47" s="93"/>
      <c r="N47" s="26">
        <f>SUM(N46)</f>
        <v>50</v>
      </c>
      <c r="O47" s="19"/>
      <c r="P47" s="224"/>
      <c r="S47" s="107"/>
    </row>
    <row r="48" spans="1:24" s="17" customFormat="1" ht="15.95" customHeight="1">
      <c r="A48" s="93"/>
      <c r="B48" s="52"/>
      <c r="C48" s="121">
        <f>N47</f>
        <v>50</v>
      </c>
      <c r="D48" s="99" t="s">
        <v>32</v>
      </c>
      <c r="E48" s="104"/>
      <c r="F48" s="99"/>
      <c r="G48" s="52" t="s">
        <v>12</v>
      </c>
      <c r="H48" s="94">
        <v>27747.06</v>
      </c>
      <c r="I48" s="94"/>
      <c r="J48" s="105"/>
      <c r="K48" s="94"/>
      <c r="L48" s="93" t="s">
        <v>57</v>
      </c>
      <c r="M48" s="93"/>
      <c r="N48" s="52"/>
      <c r="O48" s="103" t="s">
        <v>14</v>
      </c>
      <c r="P48" s="224">
        <f>(C48*H48/100)</f>
        <v>13873.53</v>
      </c>
      <c r="S48" s="121"/>
    </row>
    <row r="49" spans="1:24" s="17" customFormat="1" ht="39.75" customHeight="1">
      <c r="A49" s="86">
        <v>10</v>
      </c>
      <c r="B49" s="548" t="s">
        <v>84</v>
      </c>
      <c r="C49" s="548"/>
      <c r="D49" s="548"/>
      <c r="E49" s="548"/>
      <c r="F49" s="548"/>
      <c r="G49" s="548"/>
      <c r="H49" s="548"/>
      <c r="I49" s="548"/>
      <c r="J49" s="548"/>
      <c r="K49" s="548"/>
      <c r="L49" s="548"/>
      <c r="M49" s="548"/>
      <c r="N49" s="548"/>
      <c r="O49" s="106"/>
      <c r="P49" s="224"/>
    </row>
    <row r="50" spans="1:24" s="17" customFormat="1" ht="15.95" hidden="1" customHeight="1" thickBot="1">
      <c r="A50" s="15"/>
      <c r="B50" s="354" t="s">
        <v>305</v>
      </c>
      <c r="C50" s="384"/>
      <c r="D50" s="364">
        <v>2</v>
      </c>
      <c r="E50" s="387" t="s">
        <v>8</v>
      </c>
      <c r="F50" s="364">
        <v>2</v>
      </c>
      <c r="G50" s="364" t="s">
        <v>16</v>
      </c>
      <c r="H50" s="68">
        <v>5</v>
      </c>
      <c r="I50" s="364" t="s">
        <v>17</v>
      </c>
      <c r="J50" s="365">
        <v>5</v>
      </c>
      <c r="K50" s="364" t="s">
        <v>18</v>
      </c>
      <c r="L50" s="365">
        <v>5</v>
      </c>
      <c r="M50" s="3" t="s">
        <v>9</v>
      </c>
      <c r="N50" s="76">
        <f>ROUND(D50*F50*(H50+J50)*L50,0)</f>
        <v>200</v>
      </c>
      <c r="O50" s="388"/>
      <c r="P50" s="386"/>
      <c r="S50" s="384"/>
    </row>
    <row r="51" spans="1:24" s="17" customFormat="1" ht="15.95" hidden="1" customHeight="1" thickBot="1">
      <c r="A51" s="15"/>
      <c r="C51" s="107"/>
      <c r="D51" s="99"/>
      <c r="E51" s="49"/>
      <c r="F51" s="99"/>
      <c r="G51" s="93"/>
      <c r="H51" s="27"/>
      <c r="I51" s="94"/>
      <c r="J51" s="24"/>
      <c r="K51" s="94"/>
      <c r="L51" s="24" t="s">
        <v>10</v>
      </c>
      <c r="M51" s="93"/>
      <c r="N51" s="26">
        <f>SUM(N50)</f>
        <v>200</v>
      </c>
      <c r="O51" s="19"/>
      <c r="P51" s="224"/>
      <c r="S51" s="107"/>
    </row>
    <row r="52" spans="1:24" s="17" customFormat="1" ht="15.95" hidden="1" customHeight="1">
      <c r="A52" s="15"/>
      <c r="B52" s="29" t="s">
        <v>24</v>
      </c>
      <c r="C52" s="48"/>
      <c r="D52" s="361"/>
      <c r="E52" s="386"/>
      <c r="F52" s="361"/>
      <c r="G52" s="368"/>
      <c r="H52" s="27"/>
      <c r="I52" s="367"/>
      <c r="J52" s="362"/>
      <c r="K52" s="368"/>
      <c r="L52" s="362"/>
      <c r="M52" s="52"/>
      <c r="N52" s="52"/>
      <c r="O52" s="386"/>
      <c r="P52" s="386"/>
      <c r="Q52" s="52"/>
      <c r="S52" s="48"/>
    </row>
    <row r="53" spans="1:24" s="17" customFormat="1" ht="15.95" hidden="1" customHeight="1" thickBot="1">
      <c r="A53" s="15"/>
      <c r="B53" s="17" t="s">
        <v>26</v>
      </c>
      <c r="C53" s="48"/>
      <c r="D53" s="361">
        <v>1</v>
      </c>
      <c r="E53" s="48" t="s">
        <v>8</v>
      </c>
      <c r="F53" s="361">
        <v>2</v>
      </c>
      <c r="G53" s="361" t="s">
        <v>8</v>
      </c>
      <c r="H53" s="27">
        <v>2.5</v>
      </c>
      <c r="I53" s="361" t="s">
        <v>8</v>
      </c>
      <c r="J53" s="362">
        <v>5</v>
      </c>
      <c r="K53" s="361"/>
      <c r="L53" s="362"/>
      <c r="M53" s="17" t="s">
        <v>9</v>
      </c>
      <c r="N53" s="30">
        <f t="shared" ref="N53" si="4">ROUND(D53*F53*H53*J53,0)</f>
        <v>25</v>
      </c>
      <c r="O53" s="19"/>
      <c r="P53" s="197"/>
      <c r="S53" s="48"/>
    </row>
    <row r="54" spans="1:24" s="17" customFormat="1" ht="15.95" hidden="1" customHeight="1" thickBot="1">
      <c r="A54" s="15"/>
      <c r="B54" s="361"/>
      <c r="D54" s="361"/>
      <c r="E54" s="386"/>
      <c r="F54" s="361"/>
      <c r="G54" s="368"/>
      <c r="H54" s="27"/>
      <c r="I54" s="367"/>
      <c r="J54" s="362"/>
      <c r="K54" s="368"/>
      <c r="L54" s="24" t="s">
        <v>10</v>
      </c>
      <c r="M54" s="17" t="s">
        <v>9</v>
      </c>
      <c r="N54" s="26">
        <f>SUM(N53)</f>
        <v>25</v>
      </c>
      <c r="O54" s="386"/>
      <c r="P54" s="60"/>
      <c r="Q54" s="52"/>
    </row>
    <row r="55" spans="1:24" s="17" customFormat="1" ht="15.95" hidden="1" customHeight="1">
      <c r="A55" s="15"/>
      <c r="B55" s="29" t="s">
        <v>28</v>
      </c>
      <c r="C55" s="48"/>
      <c r="D55" s="361"/>
      <c r="E55" s="386"/>
      <c r="F55" s="361"/>
      <c r="G55" s="368"/>
      <c r="H55" s="27"/>
      <c r="I55" s="367"/>
      <c r="J55" s="362"/>
      <c r="K55" s="367"/>
      <c r="L55" s="368"/>
      <c r="M55" s="368"/>
      <c r="N55" s="52"/>
      <c r="O55" s="50"/>
      <c r="P55" s="60"/>
      <c r="Q55" s="52"/>
      <c r="S55" s="48"/>
    </row>
    <row r="56" spans="1:24" s="17" customFormat="1" ht="15.95" hidden="1" customHeight="1">
      <c r="A56" s="15"/>
      <c r="C56" s="29"/>
      <c r="D56" s="552">
        <f>N51</f>
        <v>200</v>
      </c>
      <c r="E56" s="552"/>
      <c r="F56" s="552"/>
      <c r="G56" s="368" t="s">
        <v>29</v>
      </c>
      <c r="H56" s="31">
        <f>N54</f>
        <v>25</v>
      </c>
      <c r="I56" s="24" t="s">
        <v>9</v>
      </c>
      <c r="J56" s="553">
        <f>D56-H56</f>
        <v>175</v>
      </c>
      <c r="K56" s="553"/>
      <c r="L56" s="32" t="s">
        <v>30</v>
      </c>
      <c r="M56" s="368"/>
      <c r="N56" s="51"/>
      <c r="O56" s="386"/>
      <c r="P56" s="60"/>
      <c r="Q56" s="52"/>
      <c r="S56" s="29"/>
    </row>
    <row r="57" spans="1:24" s="17" customFormat="1" ht="15.95" customHeight="1">
      <c r="A57" s="93"/>
      <c r="B57" s="52"/>
      <c r="C57" s="121">
        <f>J56</f>
        <v>175</v>
      </c>
      <c r="D57" s="99" t="s">
        <v>32</v>
      </c>
      <c r="E57" s="104"/>
      <c r="F57" s="99"/>
      <c r="G57" s="52" t="s">
        <v>12</v>
      </c>
      <c r="H57" s="94">
        <v>28299.3</v>
      </c>
      <c r="I57" s="94"/>
      <c r="J57" s="105"/>
      <c r="K57" s="94"/>
      <c r="L57" s="93" t="s">
        <v>57</v>
      </c>
      <c r="M57" s="93"/>
      <c r="N57" s="52"/>
      <c r="O57" s="103" t="s">
        <v>14</v>
      </c>
      <c r="P57" s="224">
        <f>(C57*H57/100)</f>
        <v>49523.775000000001</v>
      </c>
      <c r="S57" s="121"/>
    </row>
    <row r="58" spans="1:24" s="17" customFormat="1" ht="33.75" customHeight="1">
      <c r="A58" s="86">
        <v>11</v>
      </c>
      <c r="B58" s="509" t="s">
        <v>86</v>
      </c>
      <c r="C58" s="509"/>
      <c r="D58" s="509"/>
      <c r="E58" s="509"/>
      <c r="F58" s="509"/>
      <c r="G58" s="509"/>
      <c r="H58" s="509"/>
      <c r="I58" s="509"/>
      <c r="J58" s="509"/>
      <c r="K58" s="509"/>
      <c r="L58" s="509"/>
      <c r="M58" s="509"/>
      <c r="N58" s="509"/>
      <c r="O58" s="103"/>
      <c r="P58" s="60"/>
      <c r="Q58" s="52"/>
    </row>
    <row r="59" spans="1:24" s="17" customFormat="1" ht="15.95" hidden="1" customHeight="1" thickBot="1">
      <c r="A59" s="15"/>
      <c r="B59" s="17" t="s">
        <v>26</v>
      </c>
      <c r="C59" s="259"/>
      <c r="D59" s="251">
        <v>1</v>
      </c>
      <c r="E59" s="48" t="s">
        <v>8</v>
      </c>
      <c r="F59" s="251">
        <v>1</v>
      </c>
      <c r="G59" s="251" t="s">
        <v>8</v>
      </c>
      <c r="H59" s="27">
        <v>2.5</v>
      </c>
      <c r="I59" s="251" t="s">
        <v>8</v>
      </c>
      <c r="J59" s="252">
        <v>7</v>
      </c>
      <c r="K59" s="251"/>
      <c r="L59" s="252"/>
      <c r="M59" s="17" t="s">
        <v>9</v>
      </c>
      <c r="N59" s="30">
        <f>ROUND(D59*F59*H59*J59,0)</f>
        <v>18</v>
      </c>
      <c r="O59" s="16"/>
      <c r="P59" s="248"/>
      <c r="S59" s="259"/>
    </row>
    <row r="60" spans="1:24" s="17" customFormat="1" ht="15.95" hidden="1" customHeight="1" thickBot="1">
      <c r="A60" s="15"/>
      <c r="C60" s="107"/>
      <c r="D60" s="99"/>
      <c r="E60" s="49"/>
      <c r="F60" s="99"/>
      <c r="G60" s="93"/>
      <c r="H60" s="27"/>
      <c r="I60" s="94"/>
      <c r="J60" s="24"/>
      <c r="K60" s="94"/>
      <c r="L60" s="24" t="s">
        <v>10</v>
      </c>
      <c r="M60" s="93"/>
      <c r="N60" s="26">
        <f>SUM(N59)</f>
        <v>18</v>
      </c>
      <c r="O60" s="19"/>
      <c r="P60" s="224"/>
      <c r="S60" s="107"/>
    </row>
    <row r="61" spans="1:24" s="17" customFormat="1" ht="15.95" customHeight="1">
      <c r="A61" s="93"/>
      <c r="C61" s="532">
        <f>N60</f>
        <v>18</v>
      </c>
      <c r="D61" s="532"/>
      <c r="E61" s="532"/>
      <c r="F61" s="99"/>
      <c r="G61" s="21" t="s">
        <v>12</v>
      </c>
      <c r="H61" s="518">
        <v>902.93</v>
      </c>
      <c r="I61" s="518"/>
      <c r="J61" s="518"/>
      <c r="K61" s="518"/>
      <c r="L61" s="534" t="s">
        <v>55</v>
      </c>
      <c r="M61" s="534"/>
      <c r="N61" s="25"/>
      <c r="O61" s="103" t="s">
        <v>14</v>
      </c>
      <c r="P61" s="224">
        <f>ROUND(C61*H61,0)</f>
        <v>16253</v>
      </c>
      <c r="S61" s="104"/>
    </row>
    <row r="62" spans="1:24" ht="15.95" customHeight="1">
      <c r="A62" s="1">
        <v>12</v>
      </c>
      <c r="B62" s="543" t="s">
        <v>194</v>
      </c>
      <c r="C62" s="543"/>
      <c r="D62" s="544"/>
      <c r="E62" s="543"/>
      <c r="F62" s="544"/>
      <c r="G62" s="543"/>
      <c r="H62" s="544"/>
      <c r="I62" s="543"/>
      <c r="J62" s="544"/>
      <c r="K62" s="543"/>
      <c r="L62" s="543"/>
      <c r="M62" s="543"/>
      <c r="N62" s="543"/>
      <c r="O62" s="543"/>
      <c r="Q62" s="45"/>
      <c r="R62" s="45"/>
      <c r="S62" s="45"/>
      <c r="T62" s="45"/>
      <c r="U62" s="45"/>
      <c r="V62" s="45"/>
      <c r="W62" s="45"/>
      <c r="X62" s="45"/>
    </row>
    <row r="63" spans="1:24" ht="15.95" hidden="1" customHeight="1">
      <c r="A63" s="43"/>
      <c r="B63" s="3" t="s">
        <v>306</v>
      </c>
      <c r="C63" s="108"/>
      <c r="D63" s="99">
        <v>1</v>
      </c>
      <c r="E63" s="48" t="s">
        <v>8</v>
      </c>
      <c r="F63" s="99">
        <v>2</v>
      </c>
      <c r="G63" s="99" t="s">
        <v>8</v>
      </c>
      <c r="H63" s="27">
        <v>5</v>
      </c>
      <c r="I63" s="99" t="s">
        <v>8</v>
      </c>
      <c r="J63" s="105">
        <v>5</v>
      </c>
      <c r="K63" s="99"/>
      <c r="L63" s="105"/>
      <c r="M63" s="17" t="s">
        <v>9</v>
      </c>
      <c r="N63" s="30">
        <f>ROUND(D63*F63*H63*J63,0)</f>
        <v>50</v>
      </c>
      <c r="O63" s="2"/>
      <c r="S63" s="108"/>
    </row>
    <row r="64" spans="1:24" ht="15.95" hidden="1" customHeight="1">
      <c r="A64" s="1"/>
      <c r="C64" s="38"/>
      <c r="D64" s="69"/>
      <c r="H64" s="68"/>
      <c r="I64" s="109"/>
      <c r="J64" s="110"/>
      <c r="K64" s="109"/>
      <c r="L64" s="12" t="s">
        <v>10</v>
      </c>
      <c r="M64" s="40"/>
      <c r="N64" s="79">
        <f>SUM(N63:N63)</f>
        <v>50</v>
      </c>
      <c r="O64" s="6"/>
      <c r="P64" s="197"/>
      <c r="S64" s="38"/>
    </row>
    <row r="65" spans="1:24" ht="15.95" customHeight="1">
      <c r="A65" s="1"/>
      <c r="C65" s="46">
        <f>N64</f>
        <v>50</v>
      </c>
      <c r="D65" s="530" t="s">
        <v>32</v>
      </c>
      <c r="E65" s="530"/>
      <c r="G65" s="8" t="s">
        <v>12</v>
      </c>
      <c r="H65" s="515">
        <v>425.84</v>
      </c>
      <c r="I65" s="515"/>
      <c r="J65" s="515"/>
      <c r="K65" s="515"/>
      <c r="L65" s="98" t="s">
        <v>62</v>
      </c>
      <c r="M65" s="98"/>
      <c r="O65" s="113" t="s">
        <v>14</v>
      </c>
      <c r="P65" s="223">
        <f>ROUND(C65*H65/100,0)</f>
        <v>213</v>
      </c>
      <c r="Q65" s="45"/>
      <c r="R65" s="45"/>
      <c r="S65" s="46"/>
      <c r="T65" s="45"/>
      <c r="U65" s="45"/>
      <c r="V65" s="45"/>
      <c r="W65" s="45"/>
      <c r="X65" s="45"/>
    </row>
    <row r="66" spans="1:24" ht="15.95" customHeight="1">
      <c r="A66" s="1">
        <v>13</v>
      </c>
      <c r="B66" s="543" t="s">
        <v>63</v>
      </c>
      <c r="C66" s="543"/>
      <c r="D66" s="544"/>
      <c r="E66" s="543"/>
      <c r="F66" s="544"/>
      <c r="G66" s="543"/>
      <c r="H66" s="544"/>
      <c r="I66" s="543"/>
      <c r="J66" s="544"/>
      <c r="K66" s="543"/>
      <c r="L66" s="543"/>
      <c r="M66" s="543"/>
      <c r="N66" s="543"/>
      <c r="O66" s="543"/>
      <c r="Q66" s="45"/>
      <c r="R66" s="45"/>
      <c r="S66" s="45"/>
      <c r="T66" s="45"/>
      <c r="U66" s="45"/>
      <c r="V66" s="45"/>
      <c r="W66" s="45"/>
      <c r="X66" s="45"/>
    </row>
    <row r="67" spans="1:24" ht="15.95" hidden="1" customHeight="1">
      <c r="A67" s="1"/>
      <c r="B67" s="67" t="s">
        <v>293</v>
      </c>
      <c r="C67" s="416"/>
      <c r="D67" s="418">
        <v>2</v>
      </c>
      <c r="E67" s="424" t="s">
        <v>8</v>
      </c>
      <c r="F67" s="418">
        <v>2</v>
      </c>
      <c r="G67" s="418" t="s">
        <v>16</v>
      </c>
      <c r="H67" s="68">
        <v>5</v>
      </c>
      <c r="I67" s="418" t="s">
        <v>17</v>
      </c>
      <c r="J67" s="419">
        <v>5</v>
      </c>
      <c r="K67" s="418" t="s">
        <v>18</v>
      </c>
      <c r="L67" s="419">
        <v>3</v>
      </c>
      <c r="M67" s="3" t="s">
        <v>9</v>
      </c>
      <c r="N67" s="76">
        <f>ROUND(D67*F67*(H67+J67)*L67,0)</f>
        <v>120</v>
      </c>
      <c r="O67" s="2"/>
      <c r="P67" s="420"/>
      <c r="S67" s="416"/>
    </row>
    <row r="68" spans="1:24" ht="15.95" hidden="1" customHeight="1">
      <c r="A68" s="43"/>
      <c r="B68" s="42"/>
      <c r="C68" s="38"/>
      <c r="H68" s="68"/>
      <c r="I68" s="109"/>
      <c r="J68" s="110"/>
      <c r="K68" s="109"/>
      <c r="L68" s="12" t="s">
        <v>10</v>
      </c>
      <c r="N68" s="79">
        <f>SUM(N67)</f>
        <v>120</v>
      </c>
      <c r="O68" s="113"/>
      <c r="S68" s="38"/>
    </row>
    <row r="69" spans="1:24" ht="15.95" customHeight="1">
      <c r="A69" s="1"/>
      <c r="C69" s="46">
        <f>N68</f>
        <v>120</v>
      </c>
      <c r="D69" s="530" t="s">
        <v>32</v>
      </c>
      <c r="E69" s="530"/>
      <c r="G69" s="98" t="s">
        <v>12</v>
      </c>
      <c r="H69" s="97">
        <v>1043.9000000000001</v>
      </c>
      <c r="I69" s="97"/>
      <c r="J69" s="97"/>
      <c r="K69" s="97"/>
      <c r="L69" s="98" t="s">
        <v>62</v>
      </c>
      <c r="M69" s="98"/>
      <c r="O69" s="113" t="s">
        <v>14</v>
      </c>
      <c r="P69" s="223">
        <f>ROUND(C69*H69/100,0)</f>
        <v>1253</v>
      </c>
      <c r="Q69" s="45"/>
      <c r="R69" s="45"/>
      <c r="S69" s="46"/>
      <c r="T69" s="45"/>
      <c r="U69" s="45"/>
      <c r="V69" s="45"/>
      <c r="W69" s="45"/>
      <c r="X69" s="45"/>
    </row>
    <row r="70" spans="1:24" ht="15" customHeight="1">
      <c r="A70" s="1">
        <v>14</v>
      </c>
      <c r="B70" s="543" t="s">
        <v>66</v>
      </c>
      <c r="C70" s="543"/>
      <c r="D70" s="544"/>
      <c r="E70" s="543"/>
      <c r="F70" s="544"/>
      <c r="G70" s="543"/>
      <c r="H70" s="544"/>
      <c r="I70" s="543"/>
      <c r="J70" s="544"/>
      <c r="K70" s="543"/>
      <c r="L70" s="543"/>
      <c r="M70" s="543"/>
      <c r="N70" s="543"/>
      <c r="O70" s="543"/>
      <c r="Q70" s="45"/>
      <c r="R70" s="45"/>
      <c r="S70" s="45"/>
      <c r="T70" s="45"/>
      <c r="U70" s="45"/>
      <c r="V70" s="45"/>
      <c r="W70" s="45"/>
      <c r="X70" s="45"/>
    </row>
    <row r="71" spans="1:24" ht="15.95" hidden="1" customHeight="1">
      <c r="A71" s="1"/>
      <c r="B71" s="67" t="s">
        <v>312</v>
      </c>
      <c r="C71" s="416"/>
      <c r="D71" s="418">
        <v>1</v>
      </c>
      <c r="E71" s="424" t="s">
        <v>8</v>
      </c>
      <c r="F71" s="418">
        <v>2</v>
      </c>
      <c r="G71" s="418" t="s">
        <v>16</v>
      </c>
      <c r="H71" s="68">
        <v>12.25</v>
      </c>
      <c r="I71" s="418" t="s">
        <v>17</v>
      </c>
      <c r="J71" s="419">
        <v>6.5</v>
      </c>
      <c r="K71" s="418" t="s">
        <v>18</v>
      </c>
      <c r="L71" s="419">
        <v>8</v>
      </c>
      <c r="M71" s="3" t="s">
        <v>9</v>
      </c>
      <c r="N71" s="76">
        <f>ROUND(D71*F71*(H71+J71)*L71,0)</f>
        <v>300</v>
      </c>
      <c r="O71" s="2"/>
      <c r="P71" s="420"/>
      <c r="S71" s="416"/>
    </row>
    <row r="72" spans="1:24" ht="15" hidden="1" customHeight="1">
      <c r="A72" s="43"/>
      <c r="B72" s="42"/>
      <c r="C72" s="38"/>
      <c r="H72" s="68"/>
      <c r="I72" s="109"/>
      <c r="J72" s="110"/>
      <c r="K72" s="109"/>
      <c r="L72" s="12" t="s">
        <v>10</v>
      </c>
      <c r="N72" s="79">
        <f>SUM(N71:N71)</f>
        <v>300</v>
      </c>
      <c r="O72" s="113" t="s">
        <v>32</v>
      </c>
      <c r="S72" s="38"/>
    </row>
    <row r="73" spans="1:24" ht="15" customHeight="1">
      <c r="A73" s="1"/>
      <c r="C73" s="46">
        <f>N72</f>
        <v>300</v>
      </c>
      <c r="D73" s="530" t="s">
        <v>32</v>
      </c>
      <c r="E73" s="530"/>
      <c r="G73" s="98" t="s">
        <v>12</v>
      </c>
      <c r="H73" s="97">
        <v>859.9</v>
      </c>
      <c r="I73" s="97"/>
      <c r="J73" s="97"/>
      <c r="K73" s="97"/>
      <c r="L73" s="98" t="s">
        <v>62</v>
      </c>
      <c r="M73" s="98"/>
      <c r="O73" s="113" t="s">
        <v>14</v>
      </c>
      <c r="P73" s="223">
        <f>ROUND(C73*H73/100,0)</f>
        <v>2580</v>
      </c>
      <c r="Q73" s="45"/>
      <c r="R73" s="45"/>
      <c r="S73" s="46"/>
      <c r="T73" s="45"/>
      <c r="U73" s="45"/>
      <c r="V73" s="45"/>
      <c r="W73" s="45"/>
      <c r="X73" s="45"/>
    </row>
    <row r="74" spans="1:24" s="17" customFormat="1" ht="15" customHeight="1">
      <c r="A74" s="15">
        <v>15</v>
      </c>
      <c r="B74" s="528" t="s">
        <v>93</v>
      </c>
      <c r="C74" s="528"/>
      <c r="D74" s="528"/>
      <c r="E74" s="528"/>
      <c r="F74" s="528"/>
      <c r="G74" s="528"/>
      <c r="H74" s="528"/>
      <c r="I74" s="528"/>
      <c r="J74" s="528"/>
      <c r="K74" s="528"/>
      <c r="L74" s="528"/>
      <c r="M74" s="528"/>
      <c r="N74" s="528"/>
      <c r="O74" s="528"/>
      <c r="P74" s="224"/>
      <c r="Q74" s="52"/>
      <c r="R74" s="52"/>
      <c r="S74" s="52"/>
      <c r="T74" s="52"/>
      <c r="U74" s="52"/>
      <c r="V74" s="52"/>
      <c r="W74" s="52"/>
      <c r="X74" s="52"/>
    </row>
    <row r="75" spans="1:24" s="17" customFormat="1" ht="15" hidden="1" customHeight="1" thickBot="1">
      <c r="A75" s="36"/>
      <c r="B75" s="17" t="s">
        <v>313</v>
      </c>
      <c r="C75" s="48"/>
      <c r="D75" s="99"/>
      <c r="E75" s="48"/>
      <c r="F75" s="99"/>
      <c r="G75" s="99"/>
      <c r="H75" s="27"/>
      <c r="I75" s="99"/>
      <c r="J75" s="105"/>
      <c r="K75" s="99"/>
      <c r="L75" s="105"/>
      <c r="M75" s="17" t="s">
        <v>9</v>
      </c>
      <c r="N75" s="30">
        <f>C61*2</f>
        <v>36</v>
      </c>
      <c r="O75" s="19"/>
      <c r="P75" s="197"/>
      <c r="S75" s="48"/>
    </row>
    <row r="76" spans="1:24" s="17" customFormat="1" ht="15" hidden="1" customHeight="1" thickBot="1">
      <c r="A76" s="15"/>
      <c r="C76" s="60"/>
      <c r="D76" s="93"/>
      <c r="E76" s="48"/>
      <c r="F76" s="99"/>
      <c r="G76" s="99"/>
      <c r="H76" s="37"/>
      <c r="I76" s="50"/>
      <c r="J76" s="24"/>
      <c r="K76" s="50"/>
      <c r="L76" s="93" t="s">
        <v>10</v>
      </c>
      <c r="M76" s="50"/>
      <c r="N76" s="26">
        <f>SUM(N75:N75)</f>
        <v>36</v>
      </c>
      <c r="O76" s="103"/>
      <c r="P76" s="224"/>
      <c r="S76" s="60"/>
    </row>
    <row r="77" spans="1:24" s="17" customFormat="1" ht="9" customHeight="1">
      <c r="A77" s="15"/>
      <c r="B77" s="52"/>
      <c r="C77" s="53">
        <f>N76</f>
        <v>36</v>
      </c>
      <c r="D77" s="539" t="s">
        <v>32</v>
      </c>
      <c r="E77" s="534"/>
      <c r="F77" s="50"/>
      <c r="G77" s="21" t="s">
        <v>12</v>
      </c>
      <c r="H77" s="518">
        <v>2116.41</v>
      </c>
      <c r="I77" s="518"/>
      <c r="J77" s="518"/>
      <c r="K77" s="94"/>
      <c r="L77" s="550" t="s">
        <v>62</v>
      </c>
      <c r="M77" s="550"/>
      <c r="O77" s="103" t="s">
        <v>14</v>
      </c>
      <c r="P77" s="224">
        <f>ROUND(C77*H77/100,0)</f>
        <v>762</v>
      </c>
      <c r="S77" s="53"/>
    </row>
    <row r="78" spans="1:24" ht="18.75" customHeight="1">
      <c r="A78" s="1">
        <v>16</v>
      </c>
      <c r="B78" s="531" t="s">
        <v>67</v>
      </c>
      <c r="C78" s="531"/>
      <c r="D78" s="531"/>
      <c r="E78" s="531"/>
      <c r="F78" s="531"/>
      <c r="G78" s="531"/>
      <c r="H78" s="531"/>
      <c r="I78" s="531"/>
      <c r="J78" s="531"/>
      <c r="K78" s="531"/>
      <c r="L78" s="531"/>
      <c r="M78" s="531"/>
      <c r="N78" s="531"/>
      <c r="O78" s="531"/>
      <c r="Q78" s="45"/>
      <c r="R78" s="45"/>
      <c r="S78" s="45"/>
      <c r="T78" s="45"/>
      <c r="U78" s="45"/>
      <c r="V78" s="45"/>
      <c r="W78" s="45"/>
      <c r="X78" s="45"/>
    </row>
    <row r="79" spans="1:24" ht="15.95" hidden="1" customHeight="1" thickBot="1">
      <c r="A79" s="43"/>
      <c r="B79" s="3" t="s">
        <v>302</v>
      </c>
      <c r="C79" s="38"/>
      <c r="D79" s="109">
        <v>1</v>
      </c>
      <c r="E79" s="38" t="s">
        <v>8</v>
      </c>
      <c r="F79" s="109">
        <v>2</v>
      </c>
      <c r="G79" s="109" t="s">
        <v>8</v>
      </c>
      <c r="H79" s="68">
        <v>2.5</v>
      </c>
      <c r="I79" s="109" t="s">
        <v>8</v>
      </c>
      <c r="J79" s="110">
        <v>7</v>
      </c>
      <c r="K79" s="109"/>
      <c r="L79" s="110"/>
      <c r="M79" s="3" t="s">
        <v>9</v>
      </c>
      <c r="N79" s="30">
        <f>ROUND(D79*F79*H79*J79,0)</f>
        <v>35</v>
      </c>
      <c r="O79" s="6"/>
      <c r="P79" s="197"/>
      <c r="S79" s="38"/>
    </row>
    <row r="80" spans="1:24" ht="15.95" hidden="1" customHeight="1" thickBot="1">
      <c r="A80" s="1"/>
      <c r="C80" s="80"/>
      <c r="D80" s="98"/>
      <c r="H80" s="81"/>
      <c r="I80" s="41"/>
      <c r="J80" s="12"/>
      <c r="K80" s="41"/>
      <c r="L80" s="98" t="s">
        <v>10</v>
      </c>
      <c r="M80" s="41"/>
      <c r="N80" s="14">
        <f>SUM(N79)</f>
        <v>35</v>
      </c>
      <c r="O80" s="113" t="s">
        <v>32</v>
      </c>
      <c r="S80" s="80"/>
    </row>
    <row r="81" spans="1:24" ht="15.95" customHeight="1">
      <c r="A81" s="1"/>
      <c r="B81" s="45"/>
      <c r="C81" s="46">
        <f>N80</f>
        <v>35</v>
      </c>
      <c r="D81" s="571" t="s">
        <v>32</v>
      </c>
      <c r="E81" s="516"/>
      <c r="F81" s="41"/>
      <c r="G81" s="8" t="s">
        <v>12</v>
      </c>
      <c r="H81" s="515">
        <v>1160.06</v>
      </c>
      <c r="I81" s="515"/>
      <c r="J81" s="515"/>
      <c r="K81" s="97"/>
      <c r="L81" s="572" t="s">
        <v>62</v>
      </c>
      <c r="M81" s="572"/>
      <c r="N81" s="3"/>
      <c r="O81" s="113" t="s">
        <v>14</v>
      </c>
      <c r="P81" s="223">
        <f>ROUND(C81*H81/100,0)</f>
        <v>406</v>
      </c>
      <c r="S81" s="46"/>
    </row>
    <row r="82" spans="1:24" ht="15.95" hidden="1" customHeight="1">
      <c r="A82" s="15"/>
      <c r="B82" s="566" t="s">
        <v>15</v>
      </c>
      <c r="C82" s="566"/>
      <c r="D82" s="566"/>
      <c r="E82" s="566"/>
      <c r="F82" s="566"/>
      <c r="G82" s="566"/>
      <c r="H82" s="566"/>
      <c r="I82" s="566"/>
      <c r="J82" s="566"/>
      <c r="K82" s="566"/>
      <c r="L82" s="566"/>
      <c r="M82" s="566"/>
      <c r="N82" s="566"/>
      <c r="O82" s="566"/>
      <c r="S82" s="3"/>
    </row>
    <row r="83" spans="1:24" ht="15.95" hidden="1" customHeight="1">
      <c r="A83" s="1"/>
      <c r="B83" s="67" t="s">
        <v>293</v>
      </c>
      <c r="C83" s="108"/>
      <c r="D83" s="109">
        <v>1</v>
      </c>
      <c r="E83" s="38" t="s">
        <v>8</v>
      </c>
      <c r="F83" s="109">
        <v>2</v>
      </c>
      <c r="G83" s="109" t="s">
        <v>16</v>
      </c>
      <c r="H83" s="68">
        <v>5</v>
      </c>
      <c r="I83" s="109" t="s">
        <v>17</v>
      </c>
      <c r="J83" s="110">
        <v>5</v>
      </c>
      <c r="K83" s="109" t="s">
        <v>18</v>
      </c>
      <c r="L83" s="110">
        <v>5</v>
      </c>
      <c r="M83" s="3" t="s">
        <v>9</v>
      </c>
      <c r="N83" s="76">
        <f>ROUND(D83*F83*(H83+J83)*L83,0)</f>
        <v>100</v>
      </c>
      <c r="O83" s="2"/>
      <c r="S83" s="108"/>
    </row>
    <row r="84" spans="1:24" ht="15.95" hidden="1" customHeight="1">
      <c r="A84" s="1"/>
      <c r="B84" s="67" t="s">
        <v>304</v>
      </c>
      <c r="C84" s="411"/>
      <c r="D84" s="407">
        <v>1</v>
      </c>
      <c r="E84" s="415" t="s">
        <v>8</v>
      </c>
      <c r="F84" s="407">
        <v>2</v>
      </c>
      <c r="G84" s="407" t="s">
        <v>16</v>
      </c>
      <c r="H84" s="68">
        <v>6</v>
      </c>
      <c r="I84" s="407" t="s">
        <v>17</v>
      </c>
      <c r="J84" s="408">
        <v>5</v>
      </c>
      <c r="K84" s="407" t="s">
        <v>18</v>
      </c>
      <c r="L84" s="408">
        <v>5</v>
      </c>
      <c r="M84" s="3" t="s">
        <v>9</v>
      </c>
      <c r="N84" s="76">
        <f>ROUND(D84*F84*(H84+J84)*L84,0)</f>
        <v>110</v>
      </c>
      <c r="O84" s="2"/>
      <c r="P84" s="413"/>
      <c r="S84" s="411"/>
    </row>
    <row r="85" spans="1:24" ht="15.95" hidden="1" customHeight="1">
      <c r="A85" s="1"/>
      <c r="C85" s="38"/>
      <c r="D85" s="69"/>
      <c r="H85" s="68"/>
      <c r="I85" s="109"/>
      <c r="J85" s="110"/>
      <c r="K85" s="109"/>
      <c r="L85" s="12" t="s">
        <v>10</v>
      </c>
      <c r="M85" s="40"/>
      <c r="N85" s="5"/>
      <c r="O85" s="6"/>
      <c r="P85" s="197"/>
      <c r="S85" s="38"/>
    </row>
    <row r="86" spans="1:24" ht="15.95" hidden="1" customHeight="1">
      <c r="A86" s="1"/>
      <c r="C86" s="529">
        <f>N85</f>
        <v>0</v>
      </c>
      <c r="D86" s="530"/>
      <c r="E86" s="529"/>
      <c r="F86" s="7" t="s">
        <v>32</v>
      </c>
      <c r="G86" s="8" t="s">
        <v>12</v>
      </c>
      <c r="H86" s="70">
        <v>226.88</v>
      </c>
      <c r="I86" s="97"/>
      <c r="J86" s="97"/>
      <c r="K86" s="97"/>
      <c r="L86" s="516" t="s">
        <v>33</v>
      </c>
      <c r="M86" s="516"/>
      <c r="O86" s="9" t="s">
        <v>14</v>
      </c>
      <c r="P86" s="223">
        <f>ROUND(C86*H86/100,0)</f>
        <v>0</v>
      </c>
      <c r="S86" s="96"/>
    </row>
    <row r="87" spans="1:24" ht="35.25" hidden="1" customHeight="1">
      <c r="A87" s="77"/>
      <c r="B87" s="566" t="s">
        <v>69</v>
      </c>
      <c r="C87" s="566"/>
      <c r="D87" s="566"/>
      <c r="E87" s="566"/>
      <c r="F87" s="566"/>
      <c r="G87" s="566"/>
      <c r="H87" s="566"/>
      <c r="I87" s="566"/>
      <c r="J87" s="566"/>
      <c r="K87" s="566"/>
      <c r="L87" s="566"/>
      <c r="M87" s="566"/>
      <c r="N87" s="566"/>
      <c r="O87" s="566"/>
      <c r="Q87" s="45"/>
      <c r="R87" s="45"/>
      <c r="S87" s="45"/>
      <c r="T87" s="45"/>
      <c r="U87" s="45"/>
      <c r="V87" s="45"/>
      <c r="W87" s="45"/>
      <c r="X87" s="45"/>
    </row>
    <row r="88" spans="1:24" ht="15.95" hidden="1" customHeight="1" thickBot="1">
      <c r="A88" s="43"/>
      <c r="B88" s="3" t="s">
        <v>307</v>
      </c>
      <c r="C88" s="38"/>
      <c r="D88" s="109">
        <v>1</v>
      </c>
      <c r="E88" s="38" t="s">
        <v>8</v>
      </c>
      <c r="F88" s="109">
        <v>1</v>
      </c>
      <c r="G88" s="109" t="s">
        <v>8</v>
      </c>
      <c r="H88" s="68">
        <v>3</v>
      </c>
      <c r="I88" s="109" t="s">
        <v>8</v>
      </c>
      <c r="J88" s="110">
        <v>7</v>
      </c>
      <c r="K88" s="109"/>
      <c r="L88" s="110"/>
      <c r="M88" s="3" t="s">
        <v>9</v>
      </c>
      <c r="N88" s="30">
        <f>ROUND(D88*F88*H88*J88,0)</f>
        <v>21</v>
      </c>
      <c r="O88" s="6"/>
      <c r="P88" s="197"/>
      <c r="S88" s="38"/>
    </row>
    <row r="89" spans="1:24" ht="15.95" hidden="1" customHeight="1" thickBot="1">
      <c r="A89" s="1"/>
      <c r="C89" s="80"/>
      <c r="D89" s="98"/>
      <c r="H89" s="81"/>
      <c r="I89" s="41"/>
      <c r="J89" s="12"/>
      <c r="K89" s="41"/>
      <c r="L89" s="98" t="s">
        <v>10</v>
      </c>
      <c r="M89" s="41"/>
      <c r="N89" s="14"/>
      <c r="O89" s="113" t="s">
        <v>32</v>
      </c>
      <c r="S89" s="80"/>
    </row>
    <row r="90" spans="1:24" ht="15.95" hidden="1" customHeight="1">
      <c r="A90" s="1"/>
      <c r="B90" s="45"/>
      <c r="C90" s="46">
        <f>N89</f>
        <v>0</v>
      </c>
      <c r="D90" s="571" t="s">
        <v>32</v>
      </c>
      <c r="E90" s="516"/>
      <c r="F90" s="41"/>
      <c r="G90" s="8" t="s">
        <v>12</v>
      </c>
      <c r="H90" s="515">
        <v>674.6</v>
      </c>
      <c r="I90" s="515"/>
      <c r="J90" s="515"/>
      <c r="K90" s="97"/>
      <c r="L90" s="572" t="s">
        <v>62</v>
      </c>
      <c r="M90" s="572"/>
      <c r="N90" s="3"/>
      <c r="O90" s="113" t="s">
        <v>14</v>
      </c>
      <c r="P90" s="223">
        <f>ROUND(C90*H90/100,0)</f>
        <v>0</v>
      </c>
      <c r="S90" s="46"/>
    </row>
    <row r="91" spans="1:24" ht="15.95" hidden="1" customHeight="1">
      <c r="A91" s="1"/>
      <c r="B91" s="531" t="s">
        <v>34</v>
      </c>
      <c r="C91" s="531"/>
      <c r="D91" s="531"/>
      <c r="E91" s="531"/>
      <c r="F91" s="531"/>
      <c r="G91" s="531"/>
      <c r="H91" s="531"/>
      <c r="I91" s="531"/>
      <c r="J91" s="531"/>
      <c r="K91" s="531"/>
      <c r="L91" s="531"/>
      <c r="M91" s="531"/>
      <c r="N91" s="531"/>
      <c r="O91" s="531"/>
      <c r="P91" s="413"/>
      <c r="S91" s="3"/>
    </row>
    <row r="92" spans="1:24" ht="15.95" hidden="1" customHeight="1">
      <c r="A92" s="1"/>
      <c r="B92" s="3" t="s">
        <v>301</v>
      </c>
      <c r="C92" s="411"/>
      <c r="D92" s="407">
        <v>1</v>
      </c>
      <c r="E92" s="415" t="s">
        <v>8</v>
      </c>
      <c r="F92" s="407">
        <v>1</v>
      </c>
      <c r="G92" s="407" t="s">
        <v>8</v>
      </c>
      <c r="H92" s="68">
        <v>15</v>
      </c>
      <c r="I92" s="407" t="s">
        <v>8</v>
      </c>
      <c r="J92" s="408">
        <v>8</v>
      </c>
      <c r="K92" s="407"/>
      <c r="L92" s="408"/>
      <c r="M92" s="3" t="s">
        <v>9</v>
      </c>
      <c r="N92" s="39">
        <f t="shared" ref="N92:N93" si="5">ROUND(D92*F92*H92*J92,0)</f>
        <v>120</v>
      </c>
      <c r="O92" s="2"/>
      <c r="P92" s="199"/>
      <c r="S92" s="411"/>
    </row>
    <row r="93" spans="1:24" ht="15.95" hidden="1" customHeight="1">
      <c r="A93" s="1"/>
      <c r="B93" s="3" t="s">
        <v>281</v>
      </c>
      <c r="C93" s="411"/>
      <c r="D93" s="407">
        <v>1</v>
      </c>
      <c r="E93" s="415" t="s">
        <v>8</v>
      </c>
      <c r="F93" s="407">
        <v>2</v>
      </c>
      <c r="G93" s="407" t="s">
        <v>8</v>
      </c>
      <c r="H93" s="68">
        <v>5.5</v>
      </c>
      <c r="I93" s="407" t="s">
        <v>8</v>
      </c>
      <c r="J93" s="408">
        <v>8</v>
      </c>
      <c r="K93" s="407"/>
      <c r="L93" s="408"/>
      <c r="M93" s="3" t="s">
        <v>9</v>
      </c>
      <c r="N93" s="39">
        <f t="shared" si="5"/>
        <v>88</v>
      </c>
      <c r="O93" s="2"/>
      <c r="P93" s="413"/>
      <c r="S93" s="411"/>
    </row>
    <row r="94" spans="1:24" ht="15.95" hidden="1" customHeight="1">
      <c r="A94" s="1"/>
      <c r="C94" s="415"/>
      <c r="D94" s="69"/>
      <c r="E94" s="415"/>
      <c r="F94" s="407"/>
      <c r="G94" s="407"/>
      <c r="H94" s="68"/>
      <c r="I94" s="407"/>
      <c r="J94" s="408"/>
      <c r="K94" s="407"/>
      <c r="L94" s="12" t="s">
        <v>10</v>
      </c>
      <c r="M94" s="40"/>
      <c r="N94" s="5"/>
      <c r="O94" s="6"/>
      <c r="P94" s="197"/>
      <c r="S94" s="415"/>
    </row>
    <row r="95" spans="1:24" ht="15.95" hidden="1" customHeight="1">
      <c r="A95" s="1"/>
      <c r="B95" s="71" t="s">
        <v>24</v>
      </c>
      <c r="C95" s="415"/>
      <c r="D95" s="407"/>
      <c r="E95" s="413"/>
      <c r="F95" s="407"/>
      <c r="G95" s="410"/>
      <c r="H95" s="68"/>
      <c r="I95" s="412"/>
      <c r="J95" s="408"/>
      <c r="K95" s="410"/>
      <c r="L95" s="408"/>
      <c r="M95" s="45"/>
      <c r="N95" s="45"/>
      <c r="O95" s="413"/>
      <c r="P95" s="413"/>
      <c r="Q95" s="45"/>
      <c r="S95" s="415"/>
    </row>
    <row r="96" spans="1:24" ht="15.95" hidden="1" customHeight="1" thickBot="1">
      <c r="A96" s="1"/>
      <c r="B96" s="3" t="s">
        <v>272</v>
      </c>
      <c r="C96" s="415"/>
      <c r="D96" s="407">
        <v>3</v>
      </c>
      <c r="E96" s="415" t="s">
        <v>8</v>
      </c>
      <c r="F96" s="407">
        <v>1</v>
      </c>
      <c r="G96" s="407" t="s">
        <v>8</v>
      </c>
      <c r="H96" s="68">
        <v>2</v>
      </c>
      <c r="I96" s="407" t="s">
        <v>8</v>
      </c>
      <c r="J96" s="408">
        <v>1.5</v>
      </c>
      <c r="K96" s="407"/>
      <c r="L96" s="408"/>
      <c r="M96" s="3" t="s">
        <v>9</v>
      </c>
      <c r="N96" s="39">
        <f>ROUND(D96*F96*H96*J96,0)</f>
        <v>9</v>
      </c>
      <c r="O96" s="6"/>
      <c r="P96" s="198"/>
      <c r="S96" s="415"/>
    </row>
    <row r="97" spans="1:64" ht="15.95" hidden="1" customHeight="1" thickBot="1">
      <c r="A97" s="1"/>
      <c r="B97" s="407"/>
      <c r="C97" s="3"/>
      <c r="D97" s="407"/>
      <c r="E97" s="413"/>
      <c r="F97" s="407"/>
      <c r="G97" s="410"/>
      <c r="H97" s="68"/>
      <c r="I97" s="412"/>
      <c r="J97" s="408"/>
      <c r="K97" s="410"/>
      <c r="L97" s="12" t="s">
        <v>10</v>
      </c>
      <c r="M97" s="3" t="s">
        <v>9</v>
      </c>
      <c r="N97" s="14"/>
      <c r="O97" s="413"/>
      <c r="P97" s="80"/>
      <c r="Q97" s="45"/>
      <c r="S97" s="3"/>
    </row>
    <row r="98" spans="1:64" ht="15.95" hidden="1" customHeight="1">
      <c r="A98" s="1"/>
      <c r="B98" s="71" t="s">
        <v>28</v>
      </c>
      <c r="C98" s="415"/>
      <c r="D98" s="407"/>
      <c r="E98" s="413"/>
      <c r="F98" s="407"/>
      <c r="G98" s="410"/>
      <c r="H98" s="68"/>
      <c r="I98" s="412"/>
      <c r="J98" s="408"/>
      <c r="K98" s="412"/>
      <c r="L98" s="410"/>
      <c r="M98" s="410"/>
      <c r="N98" s="45"/>
      <c r="O98" s="41"/>
      <c r="P98" s="80"/>
      <c r="Q98" s="45"/>
      <c r="S98" s="415"/>
    </row>
    <row r="99" spans="1:64" ht="15.95" hidden="1" customHeight="1">
      <c r="A99" s="1"/>
      <c r="C99" s="71"/>
      <c r="D99" s="540">
        <f>N94</f>
        <v>0</v>
      </c>
      <c r="E99" s="540"/>
      <c r="F99" s="540"/>
      <c r="G99" s="410" t="s">
        <v>29</v>
      </c>
      <c r="H99" s="73">
        <f>N97</f>
        <v>0</v>
      </c>
      <c r="I99" s="12" t="s">
        <v>9</v>
      </c>
      <c r="J99" s="541">
        <f>D99-H99</f>
        <v>0</v>
      </c>
      <c r="K99" s="541"/>
      <c r="L99" s="40" t="s">
        <v>30</v>
      </c>
      <c r="M99" s="410"/>
      <c r="N99" s="42"/>
      <c r="O99" s="413"/>
      <c r="P99" s="80"/>
      <c r="Q99" s="45"/>
      <c r="S99" s="71"/>
    </row>
    <row r="100" spans="1:64" ht="15.95" hidden="1" customHeight="1">
      <c r="A100" s="1"/>
      <c r="C100" s="529">
        <f>J99</f>
        <v>0</v>
      </c>
      <c r="D100" s="530"/>
      <c r="E100" s="529"/>
      <c r="F100" s="7" t="s">
        <v>32</v>
      </c>
      <c r="G100" s="8" t="s">
        <v>12</v>
      </c>
      <c r="H100" s="70">
        <v>75.63</v>
      </c>
      <c r="I100" s="412"/>
      <c r="J100" s="412"/>
      <c r="K100" s="412"/>
      <c r="L100" s="516" t="s">
        <v>33</v>
      </c>
      <c r="M100" s="516"/>
      <c r="N100" s="414"/>
      <c r="O100" s="9" t="s">
        <v>14</v>
      </c>
      <c r="P100" s="413">
        <f>ROUND(C100*H100/100,0)</f>
        <v>0</v>
      </c>
      <c r="S100" s="409"/>
    </row>
    <row r="101" spans="1:64" ht="33" hidden="1" customHeight="1">
      <c r="A101" s="77"/>
      <c r="B101" s="509" t="s">
        <v>149</v>
      </c>
      <c r="C101" s="509"/>
      <c r="D101" s="509"/>
      <c r="E101" s="509"/>
      <c r="F101" s="509"/>
      <c r="G101" s="509"/>
      <c r="H101" s="509"/>
      <c r="I101" s="509"/>
      <c r="J101" s="509"/>
      <c r="K101" s="509"/>
      <c r="L101" s="509"/>
      <c r="M101" s="509"/>
      <c r="N101" s="509"/>
      <c r="O101" s="193"/>
      <c r="P101" s="80"/>
      <c r="Q101" s="45"/>
      <c r="S101" s="3"/>
    </row>
    <row r="102" spans="1:64" ht="15.95" hidden="1" customHeight="1" thickBot="1">
      <c r="A102" s="1"/>
      <c r="B102" s="3" t="s">
        <v>276</v>
      </c>
      <c r="C102" s="300"/>
      <c r="D102" s="299">
        <v>3</v>
      </c>
      <c r="E102" s="308" t="s">
        <v>8</v>
      </c>
      <c r="F102" s="299">
        <v>1</v>
      </c>
      <c r="G102" s="299" t="s">
        <v>8</v>
      </c>
      <c r="H102" s="68">
        <v>2</v>
      </c>
      <c r="I102" s="299" t="s">
        <v>8</v>
      </c>
      <c r="J102" s="302">
        <v>1.5</v>
      </c>
      <c r="K102" s="303"/>
      <c r="L102" s="304"/>
      <c r="M102" s="17" t="s">
        <v>9</v>
      </c>
      <c r="N102" s="30">
        <f>ROUND(D102*F102*H102*J102,0)</f>
        <v>9</v>
      </c>
      <c r="O102" s="2"/>
      <c r="P102" s="301"/>
      <c r="S102" s="300"/>
    </row>
    <row r="103" spans="1:64" ht="15.95" hidden="1" customHeight="1" thickBot="1">
      <c r="A103" s="179"/>
      <c r="C103" s="194"/>
      <c r="D103" s="189"/>
      <c r="E103" s="44"/>
      <c r="F103" s="189"/>
      <c r="G103" s="179"/>
      <c r="H103" s="68"/>
      <c r="I103" s="180"/>
      <c r="J103" s="12"/>
      <c r="K103" s="180"/>
      <c r="L103" s="12" t="s">
        <v>10</v>
      </c>
      <c r="M103" s="179"/>
      <c r="N103" s="14"/>
      <c r="O103" s="6"/>
      <c r="S103" s="194"/>
    </row>
    <row r="104" spans="1:64" ht="15.95" hidden="1" customHeight="1">
      <c r="A104" s="1"/>
      <c r="C104" s="529">
        <f>N103</f>
        <v>0</v>
      </c>
      <c r="D104" s="529"/>
      <c r="E104" s="529"/>
      <c r="F104" s="179" t="s">
        <v>32</v>
      </c>
      <c r="G104" s="8" t="s">
        <v>12</v>
      </c>
      <c r="H104" s="515">
        <v>180.5</v>
      </c>
      <c r="I104" s="515"/>
      <c r="J104" s="515"/>
      <c r="K104" s="515"/>
      <c r="L104" s="516" t="s">
        <v>55</v>
      </c>
      <c r="M104" s="516"/>
      <c r="N104" s="11"/>
      <c r="O104" s="193" t="s">
        <v>14</v>
      </c>
      <c r="P104" s="223">
        <f>ROUND(C104*H104,0)</f>
        <v>0</v>
      </c>
      <c r="S104" s="178"/>
    </row>
    <row r="105" spans="1:64" s="17" customFormat="1" ht="30.75" hidden="1" customHeight="1">
      <c r="A105" s="86"/>
      <c r="B105" s="555" t="s">
        <v>81</v>
      </c>
      <c r="C105" s="555"/>
      <c r="D105" s="555"/>
      <c r="E105" s="555"/>
      <c r="F105" s="555"/>
      <c r="G105" s="555"/>
      <c r="H105" s="555"/>
      <c r="I105" s="555"/>
      <c r="J105" s="555"/>
      <c r="K105" s="555"/>
      <c r="L105" s="555"/>
      <c r="M105" s="555"/>
      <c r="N105" s="555"/>
      <c r="O105" s="147"/>
      <c r="P105" s="224"/>
    </row>
    <row r="106" spans="1:64" s="17" customFormat="1" ht="15.95" hidden="1" customHeight="1" thickBot="1">
      <c r="A106" s="15"/>
      <c r="B106" s="3" t="s">
        <v>295</v>
      </c>
      <c r="C106" s="155"/>
      <c r="D106" s="149"/>
      <c r="E106" s="155"/>
      <c r="F106" s="149"/>
      <c r="G106" s="149"/>
      <c r="H106" s="68"/>
      <c r="I106" s="149"/>
      <c r="J106" s="150"/>
      <c r="K106" s="149"/>
      <c r="L106" s="150"/>
      <c r="M106" s="3" t="s">
        <v>9</v>
      </c>
      <c r="N106" s="30">
        <f>C16</f>
        <v>397</v>
      </c>
      <c r="O106" s="16"/>
      <c r="P106" s="224"/>
      <c r="S106" s="154"/>
    </row>
    <row r="107" spans="1:64" s="17" customFormat="1" ht="15.95" hidden="1" customHeight="1" thickBot="1">
      <c r="A107" s="15"/>
      <c r="C107" s="107"/>
      <c r="D107" s="99"/>
      <c r="E107" s="49"/>
      <c r="F107" s="99"/>
      <c r="G107" s="93"/>
      <c r="H107" s="27"/>
      <c r="I107" s="94"/>
      <c r="J107" s="24"/>
      <c r="K107" s="94"/>
      <c r="L107" s="24" t="s">
        <v>10</v>
      </c>
      <c r="M107" s="93"/>
      <c r="N107" s="26"/>
      <c r="O107" s="19"/>
      <c r="P107" s="224"/>
      <c r="S107" s="107"/>
    </row>
    <row r="108" spans="1:64" s="17" customFormat="1" ht="15.95" hidden="1" customHeight="1">
      <c r="A108" s="93"/>
      <c r="B108" s="52"/>
      <c r="C108" s="104">
        <f>N107</f>
        <v>0</v>
      </c>
      <c r="D108" s="99" t="s">
        <v>32</v>
      </c>
      <c r="E108" s="104"/>
      <c r="F108" s="99"/>
      <c r="G108" s="52" t="s">
        <v>12</v>
      </c>
      <c r="H108" s="94">
        <v>1029.05</v>
      </c>
      <c r="I108" s="94"/>
      <c r="J108" s="105"/>
      <c r="K108" s="94"/>
      <c r="L108" s="93" t="s">
        <v>57</v>
      </c>
      <c r="M108" s="93"/>
      <c r="N108" s="52"/>
      <c r="O108" s="103" t="s">
        <v>14</v>
      </c>
      <c r="P108" s="224">
        <f>(C108*H108/100)</f>
        <v>0</v>
      </c>
      <c r="S108" s="104"/>
    </row>
    <row r="109" spans="1:64" ht="21.75" hidden="1" customHeight="1">
      <c r="A109" s="1"/>
      <c r="B109" s="531" t="s">
        <v>159</v>
      </c>
      <c r="C109" s="531"/>
      <c r="D109" s="531"/>
      <c r="E109" s="531"/>
      <c r="F109" s="531"/>
      <c r="G109" s="531"/>
      <c r="H109" s="531"/>
      <c r="I109" s="531"/>
      <c r="J109" s="531"/>
      <c r="K109" s="531"/>
      <c r="L109" s="531"/>
      <c r="M109" s="531"/>
      <c r="N109" s="531"/>
      <c r="O109" s="531"/>
      <c r="S109" s="3"/>
    </row>
    <row r="110" spans="1:64" ht="15.95" hidden="1" customHeight="1">
      <c r="A110" s="1"/>
      <c r="B110" s="67" t="s">
        <v>268</v>
      </c>
      <c r="C110" s="243"/>
      <c r="D110" s="245">
        <v>1</v>
      </c>
      <c r="E110" s="246" t="s">
        <v>8</v>
      </c>
      <c r="F110" s="245">
        <v>1</v>
      </c>
      <c r="G110" s="245" t="s">
        <v>8</v>
      </c>
      <c r="H110" s="68">
        <v>12.25</v>
      </c>
      <c r="I110" s="245" t="s">
        <v>8</v>
      </c>
      <c r="J110" s="240">
        <v>5.5</v>
      </c>
      <c r="K110" s="245"/>
      <c r="L110" s="242"/>
      <c r="M110" s="3" t="s">
        <v>9</v>
      </c>
      <c r="N110" s="39">
        <f>ROUND(D110*F110*H110*J110,0)</f>
        <v>67</v>
      </c>
      <c r="O110" s="2"/>
      <c r="P110" s="247"/>
      <c r="R110" s="4"/>
      <c r="S110" s="243"/>
      <c r="T110" s="4"/>
      <c r="U110" s="4"/>
      <c r="V110" s="4"/>
      <c r="W110" s="4"/>
      <c r="X110" s="4"/>
      <c r="Y110" s="4"/>
      <c r="Z110" s="4"/>
      <c r="AA110" s="4"/>
      <c r="AB110" s="4"/>
      <c r="AC110" s="4"/>
      <c r="AD110" s="4"/>
      <c r="AE110" s="4"/>
      <c r="AF110" s="4"/>
      <c r="AG110" s="4"/>
      <c r="AH110" s="4"/>
      <c r="AI110" s="4"/>
      <c r="AJ110" s="4"/>
      <c r="AK110" s="4"/>
      <c r="AL110" s="4"/>
      <c r="AM110" s="4"/>
      <c r="AN110" s="4"/>
      <c r="AO110" s="4"/>
      <c r="AP110" s="4"/>
      <c r="AQ110" s="4"/>
      <c r="AR110" s="4"/>
      <c r="AS110" s="4"/>
      <c r="AT110" s="4"/>
      <c r="AU110" s="4"/>
      <c r="AV110" s="4"/>
      <c r="AW110" s="4"/>
      <c r="AX110" s="4"/>
      <c r="AY110" s="4"/>
      <c r="AZ110" s="4"/>
      <c r="BA110" s="4"/>
      <c r="BB110" s="4"/>
      <c r="BC110" s="4"/>
      <c r="BD110" s="4"/>
      <c r="BE110" s="4"/>
      <c r="BF110" s="4"/>
      <c r="BG110" s="4"/>
      <c r="BH110" s="4"/>
      <c r="BI110" s="4"/>
      <c r="BJ110" s="4"/>
      <c r="BK110" s="4"/>
      <c r="BL110" s="4"/>
    </row>
    <row r="111" spans="1:64" ht="17.100000000000001" hidden="1" customHeight="1">
      <c r="A111" s="1"/>
      <c r="C111" s="38"/>
      <c r="D111" s="69"/>
      <c r="F111" s="136"/>
      <c r="G111" s="136"/>
      <c r="H111" s="68"/>
      <c r="I111" s="136"/>
      <c r="J111" s="137"/>
      <c r="K111" s="136"/>
      <c r="L111" s="12" t="s">
        <v>10</v>
      </c>
      <c r="M111" s="40"/>
      <c r="N111" s="5"/>
      <c r="O111" s="6"/>
      <c r="P111" s="197"/>
      <c r="S111" s="38"/>
    </row>
    <row r="112" spans="1:64" ht="21.75" hidden="1" customHeight="1">
      <c r="A112" s="1"/>
      <c r="B112" s="66"/>
      <c r="C112" s="529">
        <f>N111</f>
        <v>0</v>
      </c>
      <c r="D112" s="530"/>
      <c r="E112" s="529"/>
      <c r="F112" s="7" t="s">
        <v>32</v>
      </c>
      <c r="G112" s="8" t="s">
        <v>12</v>
      </c>
      <c r="H112" s="70">
        <v>378.13</v>
      </c>
      <c r="I112" s="129"/>
      <c r="J112" s="129"/>
      <c r="K112" s="129"/>
      <c r="L112" s="516" t="s">
        <v>33</v>
      </c>
      <c r="M112" s="516"/>
      <c r="N112" s="140"/>
      <c r="O112" s="9" t="s">
        <v>14</v>
      </c>
      <c r="P112" s="223">
        <f>ROUND(C112*H112/100,0)</f>
        <v>0</v>
      </c>
      <c r="S112" s="128"/>
    </row>
    <row r="113" spans="1:64" ht="15.95" hidden="1" customHeight="1">
      <c r="A113" s="1"/>
      <c r="B113" s="531" t="s">
        <v>77</v>
      </c>
      <c r="C113" s="531"/>
      <c r="D113" s="531"/>
      <c r="E113" s="531"/>
      <c r="F113" s="531"/>
      <c r="G113" s="531"/>
      <c r="H113" s="531"/>
      <c r="I113" s="531"/>
      <c r="J113" s="531"/>
      <c r="K113" s="531"/>
      <c r="L113" s="531"/>
      <c r="M113" s="531"/>
      <c r="N113" s="531"/>
      <c r="O113" s="531"/>
      <c r="S113" s="3"/>
    </row>
    <row r="114" spans="1:64" ht="15.95" hidden="1" customHeight="1">
      <c r="A114" s="1"/>
      <c r="B114" s="3" t="s">
        <v>269</v>
      </c>
      <c r="C114" s="38"/>
      <c r="D114" s="136">
        <v>1</v>
      </c>
      <c r="E114" s="38" t="s">
        <v>8</v>
      </c>
      <c r="F114" s="136">
        <v>2</v>
      </c>
      <c r="G114" s="136" t="s">
        <v>8</v>
      </c>
      <c r="H114" s="90">
        <v>12.25</v>
      </c>
      <c r="I114" s="136" t="s">
        <v>8</v>
      </c>
      <c r="J114" s="141">
        <v>0.75</v>
      </c>
      <c r="K114" s="136" t="s">
        <v>8</v>
      </c>
      <c r="L114" s="137">
        <v>8</v>
      </c>
      <c r="M114" s="3" t="s">
        <v>9</v>
      </c>
      <c r="N114" s="39">
        <f t="shared" ref="N114" si="6">ROUND(D114*F114*H114*J114*L114,0)</f>
        <v>147</v>
      </c>
      <c r="O114" s="2"/>
      <c r="R114" s="4"/>
      <c r="S114" s="38"/>
      <c r="T114" s="4"/>
      <c r="U114" s="4"/>
      <c r="V114" s="4"/>
      <c r="W114" s="4"/>
      <c r="X114" s="4"/>
      <c r="Y114" s="4"/>
      <c r="Z114" s="4"/>
      <c r="AA114" s="4"/>
      <c r="AB114" s="4"/>
      <c r="AC114" s="4"/>
      <c r="AD114" s="4"/>
      <c r="AE114" s="4"/>
      <c r="AF114" s="4"/>
      <c r="AG114" s="4"/>
      <c r="AH114" s="4"/>
      <c r="AI114" s="4"/>
      <c r="AJ114" s="4"/>
      <c r="AK114" s="4"/>
      <c r="AL114" s="4"/>
      <c r="AM114" s="4"/>
      <c r="AN114" s="4"/>
      <c r="AO114" s="4"/>
      <c r="AP114" s="4"/>
      <c r="AQ114" s="4"/>
      <c r="AR114" s="4"/>
      <c r="AS114" s="4"/>
      <c r="AT114" s="4"/>
      <c r="AU114" s="4"/>
      <c r="AV114" s="4"/>
      <c r="AW114" s="4"/>
      <c r="AX114" s="4"/>
      <c r="AY114" s="4"/>
      <c r="AZ114" s="4"/>
      <c r="BA114" s="4"/>
      <c r="BB114" s="4"/>
      <c r="BC114" s="4"/>
      <c r="BD114" s="4"/>
      <c r="BE114" s="4"/>
      <c r="BF114" s="4"/>
      <c r="BG114" s="4"/>
      <c r="BH114" s="4"/>
      <c r="BI114" s="4"/>
      <c r="BJ114" s="4"/>
      <c r="BK114" s="4"/>
      <c r="BL114" s="4"/>
    </row>
    <row r="115" spans="1:64" ht="15.95" hidden="1" customHeight="1">
      <c r="A115" s="1"/>
      <c r="B115" s="3" t="s">
        <v>250</v>
      </c>
      <c r="C115" s="135"/>
      <c r="D115" s="136">
        <v>1</v>
      </c>
      <c r="E115" s="38" t="s">
        <v>8</v>
      </c>
      <c r="F115" s="136">
        <v>3</v>
      </c>
      <c r="G115" s="136" t="s">
        <v>8</v>
      </c>
      <c r="H115" s="90">
        <v>4</v>
      </c>
      <c r="I115" s="136" t="s">
        <v>8</v>
      </c>
      <c r="J115" s="369">
        <v>0.75</v>
      </c>
      <c r="K115" s="136" t="s">
        <v>8</v>
      </c>
      <c r="L115" s="137">
        <v>8</v>
      </c>
      <c r="M115" s="3" t="s">
        <v>9</v>
      </c>
      <c r="N115" s="39">
        <f t="shared" ref="N115:N118" si="7">ROUND(D115*F115*H115*J115*L115,0)</f>
        <v>72</v>
      </c>
      <c r="O115" s="2"/>
      <c r="S115" s="108"/>
    </row>
    <row r="116" spans="1:64" ht="15.95" hidden="1" customHeight="1">
      <c r="A116" s="1"/>
      <c r="B116" s="3" t="s">
        <v>270</v>
      </c>
      <c r="C116" s="135"/>
      <c r="D116" s="136">
        <v>1</v>
      </c>
      <c r="E116" s="38" t="s">
        <v>8</v>
      </c>
      <c r="F116" s="136">
        <v>2</v>
      </c>
      <c r="G116" s="136" t="s">
        <v>8</v>
      </c>
      <c r="H116" s="90">
        <v>6.5</v>
      </c>
      <c r="I116" s="136" t="s">
        <v>8</v>
      </c>
      <c r="J116" s="369">
        <v>0.75</v>
      </c>
      <c r="K116" s="136" t="s">
        <v>8</v>
      </c>
      <c r="L116" s="137">
        <v>3</v>
      </c>
      <c r="M116" s="3" t="s">
        <v>9</v>
      </c>
      <c r="N116" s="39">
        <f t="shared" si="7"/>
        <v>29</v>
      </c>
      <c r="O116" s="2"/>
      <c r="S116" s="108"/>
    </row>
    <row r="117" spans="1:64" ht="15.95" hidden="1" customHeight="1">
      <c r="A117" s="1"/>
      <c r="B117" s="3" t="s">
        <v>19</v>
      </c>
      <c r="C117" s="206"/>
      <c r="D117" s="204">
        <v>1</v>
      </c>
      <c r="E117" s="206" t="s">
        <v>8</v>
      </c>
      <c r="F117" s="204">
        <v>2</v>
      </c>
      <c r="G117" s="204" t="s">
        <v>8</v>
      </c>
      <c r="H117" s="90">
        <v>4</v>
      </c>
      <c r="I117" s="204" t="s">
        <v>8</v>
      </c>
      <c r="J117" s="369">
        <v>0.75</v>
      </c>
      <c r="K117" s="204" t="s">
        <v>8</v>
      </c>
      <c r="L117" s="365">
        <v>3</v>
      </c>
      <c r="M117" s="3" t="s">
        <v>9</v>
      </c>
      <c r="N117" s="39">
        <f t="shared" si="7"/>
        <v>18</v>
      </c>
      <c r="O117" s="2"/>
      <c r="R117" s="4"/>
      <c r="S117" s="206"/>
      <c r="T117" s="4"/>
      <c r="U117" s="4"/>
      <c r="V117" s="4"/>
      <c r="W117" s="4"/>
      <c r="X117" s="4"/>
      <c r="Y117" s="4"/>
      <c r="Z117" s="4"/>
      <c r="AA117" s="4"/>
      <c r="AB117" s="4"/>
      <c r="AC117" s="4"/>
      <c r="AD117" s="4"/>
      <c r="AE117" s="4"/>
      <c r="AF117" s="4"/>
      <c r="AG117" s="4"/>
      <c r="AH117" s="4"/>
      <c r="AI117" s="4"/>
      <c r="AJ117" s="4"/>
      <c r="AK117" s="4"/>
      <c r="AL117" s="4"/>
      <c r="AM117" s="4"/>
      <c r="AN117" s="4"/>
      <c r="AO117" s="4"/>
      <c r="AP117" s="4"/>
      <c r="AQ117" s="4"/>
      <c r="AR117" s="4"/>
      <c r="AS117" s="4"/>
      <c r="AT117" s="4"/>
      <c r="AU117" s="4"/>
      <c r="AV117" s="4"/>
      <c r="AW117" s="4"/>
      <c r="AX117" s="4"/>
      <c r="AY117" s="4"/>
      <c r="AZ117" s="4"/>
      <c r="BA117" s="4"/>
      <c r="BB117" s="4"/>
      <c r="BC117" s="4"/>
      <c r="BD117" s="4"/>
      <c r="BE117" s="4"/>
      <c r="BF117" s="4"/>
      <c r="BG117" s="4"/>
      <c r="BH117" s="4"/>
      <c r="BI117" s="4"/>
      <c r="BJ117" s="4"/>
      <c r="BK117" s="4"/>
      <c r="BL117" s="4"/>
    </row>
    <row r="118" spans="1:64" ht="15.95" hidden="1" customHeight="1">
      <c r="A118" s="1"/>
      <c r="B118" s="3" t="s">
        <v>140</v>
      </c>
      <c r="C118" s="243"/>
      <c r="D118" s="245">
        <v>1</v>
      </c>
      <c r="E118" s="246" t="s">
        <v>8</v>
      </c>
      <c r="F118" s="245">
        <v>2</v>
      </c>
      <c r="G118" s="245" t="s">
        <v>8</v>
      </c>
      <c r="H118" s="90">
        <v>6.5</v>
      </c>
      <c r="I118" s="245" t="s">
        <v>8</v>
      </c>
      <c r="J118" s="242">
        <v>0.75</v>
      </c>
      <c r="K118" s="245" t="s">
        <v>8</v>
      </c>
      <c r="L118" s="240">
        <v>2</v>
      </c>
      <c r="M118" s="3" t="s">
        <v>9</v>
      </c>
      <c r="N118" s="39">
        <f t="shared" si="7"/>
        <v>20</v>
      </c>
      <c r="O118" s="2"/>
      <c r="P118" s="247"/>
      <c r="S118" s="243"/>
    </row>
    <row r="119" spans="1:64" ht="16.5" hidden="1" customHeight="1">
      <c r="A119" s="1"/>
      <c r="C119" s="38"/>
      <c r="D119" s="69"/>
      <c r="F119" s="136"/>
      <c r="G119" s="136"/>
      <c r="H119" s="68"/>
      <c r="I119" s="136"/>
      <c r="J119" s="137"/>
      <c r="K119" s="136"/>
      <c r="L119" s="12" t="s">
        <v>10</v>
      </c>
      <c r="M119" s="40"/>
      <c r="N119" s="5"/>
      <c r="O119" s="6"/>
      <c r="P119" s="197"/>
      <c r="S119" s="38"/>
    </row>
    <row r="120" spans="1:64" ht="15.95" hidden="1" customHeight="1">
      <c r="A120" s="1"/>
      <c r="B120" s="71" t="s">
        <v>24</v>
      </c>
      <c r="C120" s="38"/>
      <c r="D120" s="136"/>
      <c r="E120" s="142"/>
      <c r="F120" s="136"/>
      <c r="G120" s="130"/>
      <c r="H120" s="68"/>
      <c r="I120" s="129"/>
      <c r="J120" s="137"/>
      <c r="K120" s="130"/>
      <c r="L120" s="137"/>
      <c r="M120" s="45"/>
      <c r="N120" s="45"/>
      <c r="O120" s="142"/>
      <c r="Q120" s="45"/>
      <c r="S120" s="38"/>
    </row>
    <row r="121" spans="1:64" ht="15.95" hidden="1" customHeight="1">
      <c r="A121" s="1"/>
      <c r="B121" s="3" t="s">
        <v>271</v>
      </c>
      <c r="C121" s="38"/>
      <c r="D121" s="136">
        <v>1</v>
      </c>
      <c r="E121" s="38" t="s">
        <v>8</v>
      </c>
      <c r="F121" s="136">
        <v>2</v>
      </c>
      <c r="G121" s="136" t="s">
        <v>8</v>
      </c>
      <c r="H121" s="90">
        <v>2.5</v>
      </c>
      <c r="I121" s="136" t="s">
        <v>8</v>
      </c>
      <c r="J121" s="141">
        <v>0.75</v>
      </c>
      <c r="K121" s="136" t="s">
        <v>8</v>
      </c>
      <c r="L121" s="141">
        <v>7</v>
      </c>
      <c r="M121" s="3" t="s">
        <v>9</v>
      </c>
      <c r="N121" s="39">
        <f t="shared" ref="N121" si="8">ROUND(D121*F121*H121*J121*L121,0)</f>
        <v>26</v>
      </c>
      <c r="O121" s="6"/>
      <c r="P121" s="198"/>
      <c r="S121" s="38"/>
    </row>
    <row r="122" spans="1:64" ht="15.95" hidden="1" customHeight="1">
      <c r="A122" s="1"/>
      <c r="B122" s="3" t="s">
        <v>272</v>
      </c>
      <c r="C122" s="246"/>
      <c r="D122" s="245">
        <v>1</v>
      </c>
      <c r="E122" s="246" t="s">
        <v>8</v>
      </c>
      <c r="F122" s="245">
        <v>2</v>
      </c>
      <c r="G122" s="245" t="s">
        <v>8</v>
      </c>
      <c r="H122" s="90">
        <v>2</v>
      </c>
      <c r="I122" s="245" t="s">
        <v>8</v>
      </c>
      <c r="J122" s="242">
        <v>0.75</v>
      </c>
      <c r="K122" s="245" t="s">
        <v>8</v>
      </c>
      <c r="L122" s="242">
        <v>1.5</v>
      </c>
      <c r="M122" s="3" t="s">
        <v>9</v>
      </c>
      <c r="N122" s="39">
        <f t="shared" ref="N122" si="9">ROUND(D122*F122*H122*J122*L122,0)</f>
        <v>5</v>
      </c>
      <c r="O122" s="6"/>
      <c r="P122" s="198"/>
      <c r="S122" s="246"/>
    </row>
    <row r="123" spans="1:64" ht="15.95" hidden="1" customHeight="1">
      <c r="A123" s="1"/>
      <c r="B123" s="136"/>
      <c r="C123" s="3"/>
      <c r="D123" s="136"/>
      <c r="E123" s="142"/>
      <c r="F123" s="136"/>
      <c r="G123" s="130"/>
      <c r="H123" s="68"/>
      <c r="I123" s="129"/>
      <c r="J123" s="137"/>
      <c r="K123" s="130"/>
      <c r="L123" s="12" t="s">
        <v>10</v>
      </c>
      <c r="M123" s="3" t="s">
        <v>9</v>
      </c>
      <c r="N123" s="5"/>
      <c r="O123" s="142"/>
      <c r="P123" s="80"/>
      <c r="Q123" s="45"/>
      <c r="S123" s="3"/>
    </row>
    <row r="124" spans="1:64" ht="15.95" hidden="1" customHeight="1">
      <c r="A124" s="1"/>
      <c r="B124" s="71" t="s">
        <v>28</v>
      </c>
      <c r="C124" s="38"/>
      <c r="D124" s="136"/>
      <c r="E124" s="142"/>
      <c r="F124" s="136"/>
      <c r="G124" s="130"/>
      <c r="H124" s="68"/>
      <c r="I124" s="129"/>
      <c r="J124" s="137"/>
      <c r="K124" s="129"/>
      <c r="L124" s="130"/>
      <c r="M124" s="130"/>
      <c r="N124" s="45"/>
      <c r="O124" s="41"/>
      <c r="P124" s="80"/>
      <c r="Q124" s="45"/>
      <c r="S124" s="38"/>
    </row>
    <row r="125" spans="1:64" ht="15.95" hidden="1" customHeight="1">
      <c r="A125" s="1"/>
      <c r="C125" s="71"/>
      <c r="D125" s="540">
        <f>N119</f>
        <v>0</v>
      </c>
      <c r="E125" s="540"/>
      <c r="F125" s="540"/>
      <c r="G125" s="130" t="s">
        <v>29</v>
      </c>
      <c r="H125" s="91">
        <f>N123</f>
        <v>0</v>
      </c>
      <c r="I125" s="12" t="s">
        <v>9</v>
      </c>
      <c r="J125" s="541">
        <f>D125-H125</f>
        <v>0</v>
      </c>
      <c r="K125" s="541"/>
      <c r="L125" s="40"/>
      <c r="M125" s="130"/>
      <c r="N125" s="42"/>
      <c r="O125" s="142"/>
      <c r="P125" s="80"/>
      <c r="Q125" s="45"/>
      <c r="S125" s="71"/>
    </row>
    <row r="126" spans="1:64" ht="21.75" hidden="1" customHeight="1">
      <c r="A126" s="1"/>
      <c r="B126" s="66"/>
      <c r="C126" s="529">
        <f>J125</f>
        <v>0</v>
      </c>
      <c r="D126" s="530"/>
      <c r="E126" s="529"/>
      <c r="F126" s="7" t="s">
        <v>11</v>
      </c>
      <c r="G126" s="8" t="s">
        <v>12</v>
      </c>
      <c r="H126" s="70">
        <v>1285.6300000000001</v>
      </c>
      <c r="I126" s="129"/>
      <c r="J126" s="129"/>
      <c r="K126" s="129"/>
      <c r="L126" s="516" t="s">
        <v>13</v>
      </c>
      <c r="M126" s="516"/>
      <c r="N126" s="140"/>
      <c r="O126" s="9" t="s">
        <v>14</v>
      </c>
      <c r="P126" s="223">
        <f>ROUND(C126*H126/100,0)</f>
        <v>0</v>
      </c>
      <c r="S126" s="96"/>
    </row>
    <row r="127" spans="1:64" s="17" customFormat="1" ht="15.95" hidden="1" customHeight="1">
      <c r="A127" s="85"/>
      <c r="B127" s="509" t="s">
        <v>80</v>
      </c>
      <c r="C127" s="509"/>
      <c r="D127" s="509"/>
      <c r="E127" s="509"/>
      <c r="F127" s="509"/>
      <c r="G127" s="509"/>
      <c r="H127" s="509"/>
      <c r="I127" s="509"/>
      <c r="J127" s="509"/>
      <c r="K127" s="509"/>
      <c r="L127" s="509"/>
      <c r="M127" s="509"/>
      <c r="N127" s="509"/>
      <c r="O127" s="51"/>
      <c r="P127" s="224"/>
    </row>
    <row r="128" spans="1:64" s="17" customFormat="1" ht="15.95" hidden="1" customHeight="1">
      <c r="A128" s="15"/>
      <c r="B128" s="17" t="s">
        <v>273</v>
      </c>
      <c r="C128" s="48"/>
      <c r="D128" s="163">
        <v>1</v>
      </c>
      <c r="E128" s="48" t="s">
        <v>8</v>
      </c>
      <c r="F128" s="163">
        <v>2</v>
      </c>
      <c r="G128" s="163" t="s">
        <v>8</v>
      </c>
      <c r="H128" s="27">
        <v>12.63</v>
      </c>
      <c r="I128" s="163" t="s">
        <v>8</v>
      </c>
      <c r="J128" s="164">
        <v>1.1299999999999999</v>
      </c>
      <c r="K128" s="163" t="s">
        <v>8</v>
      </c>
      <c r="L128" s="164">
        <v>2</v>
      </c>
      <c r="M128" s="17" t="s">
        <v>9</v>
      </c>
      <c r="N128" s="30">
        <f t="shared" ref="N128" si="10">ROUND(D128*F128*H128*J128*L128,0)</f>
        <v>57</v>
      </c>
      <c r="P128" s="197"/>
      <c r="S128" s="48"/>
    </row>
    <row r="129" spans="1:64" s="17" customFormat="1" ht="15.95" hidden="1" customHeight="1">
      <c r="A129" s="15"/>
      <c r="B129" s="17" t="s">
        <v>250</v>
      </c>
      <c r="C129" s="48"/>
      <c r="D129" s="163">
        <v>1</v>
      </c>
      <c r="E129" s="48" t="s">
        <v>8</v>
      </c>
      <c r="F129" s="163">
        <v>3</v>
      </c>
      <c r="G129" s="163" t="s">
        <v>8</v>
      </c>
      <c r="H129" s="27">
        <v>3.63</v>
      </c>
      <c r="I129" s="163" t="s">
        <v>8</v>
      </c>
      <c r="J129" s="323">
        <v>1.1299999999999999</v>
      </c>
      <c r="K129" s="163" t="s">
        <v>8</v>
      </c>
      <c r="L129" s="323">
        <v>2</v>
      </c>
      <c r="M129" s="17" t="s">
        <v>9</v>
      </c>
      <c r="N129" s="30">
        <f t="shared" ref="N129" si="11">ROUND(D129*F129*H129*J129*L129,0)</f>
        <v>25</v>
      </c>
      <c r="P129" s="197"/>
      <c r="S129" s="48"/>
    </row>
    <row r="130" spans="1:64" ht="15.95" hidden="1" customHeight="1">
      <c r="A130" s="1"/>
      <c r="B130" s="327"/>
      <c r="C130" s="3"/>
      <c r="D130" s="327"/>
      <c r="E130" s="324"/>
      <c r="F130" s="327"/>
      <c r="G130" s="320"/>
      <c r="H130" s="68"/>
      <c r="I130" s="321"/>
      <c r="J130" s="328"/>
      <c r="K130" s="320"/>
      <c r="L130" s="12" t="s">
        <v>10</v>
      </c>
      <c r="M130" s="3" t="s">
        <v>9</v>
      </c>
      <c r="N130" s="18"/>
      <c r="O130" s="324"/>
      <c r="P130" s="80"/>
      <c r="Q130" s="45"/>
      <c r="S130" s="3"/>
    </row>
    <row r="131" spans="1:64" s="17" customFormat="1" ht="15.95" hidden="1" customHeight="1">
      <c r="A131" s="15"/>
      <c r="C131" s="542">
        <f>N130</f>
        <v>0</v>
      </c>
      <c r="D131" s="546"/>
      <c r="E131" s="542"/>
      <c r="F131" s="99" t="s">
        <v>11</v>
      </c>
      <c r="G131" s="93" t="s">
        <v>12</v>
      </c>
      <c r="H131" s="518">
        <v>11948.36</v>
      </c>
      <c r="I131" s="518"/>
      <c r="J131" s="24"/>
      <c r="K131" s="94"/>
      <c r="L131" s="93" t="s">
        <v>78</v>
      </c>
      <c r="M131" s="93"/>
      <c r="N131" s="25"/>
      <c r="O131" s="103" t="s">
        <v>14</v>
      </c>
      <c r="P131" s="224">
        <f>ROUND(C131*H131/100,0)</f>
        <v>0</v>
      </c>
      <c r="S131" s="121"/>
    </row>
    <row r="132" spans="1:64" s="17" customFormat="1" ht="20.25" hidden="1" customHeight="1">
      <c r="A132" s="86"/>
      <c r="B132" s="509" t="s">
        <v>96</v>
      </c>
      <c r="C132" s="509"/>
      <c r="D132" s="509"/>
      <c r="E132" s="509"/>
      <c r="F132" s="509"/>
      <c r="G132" s="509"/>
      <c r="H132" s="509"/>
      <c r="I132" s="509"/>
      <c r="J132" s="509"/>
      <c r="K132" s="509"/>
      <c r="L132" s="509"/>
      <c r="M132" s="509"/>
      <c r="N132" s="509"/>
      <c r="O132" s="161"/>
      <c r="P132" s="60"/>
      <c r="Q132" s="52"/>
    </row>
    <row r="133" spans="1:64" ht="15.95" hidden="1" customHeight="1">
      <c r="A133" s="1"/>
      <c r="B133" s="3" t="s">
        <v>269</v>
      </c>
      <c r="C133" s="387"/>
      <c r="D133" s="364">
        <v>1</v>
      </c>
      <c r="E133" s="387" t="s">
        <v>8</v>
      </c>
      <c r="F133" s="364">
        <v>2</v>
      </c>
      <c r="G133" s="364" t="s">
        <v>8</v>
      </c>
      <c r="H133" s="90">
        <v>12.25</v>
      </c>
      <c r="I133" s="364" t="s">
        <v>8</v>
      </c>
      <c r="J133" s="369">
        <v>0.75</v>
      </c>
      <c r="K133" s="364" t="s">
        <v>8</v>
      </c>
      <c r="L133" s="365">
        <v>8</v>
      </c>
      <c r="M133" s="3" t="s">
        <v>9</v>
      </c>
      <c r="N133" s="39">
        <f t="shared" ref="N133:N134" si="12">ROUND(D133*F133*H133*J133*L133,0)</f>
        <v>147</v>
      </c>
      <c r="O133" s="2"/>
      <c r="P133" s="378"/>
      <c r="R133" s="4"/>
      <c r="S133" s="387"/>
      <c r="T133" s="4"/>
      <c r="U133" s="4"/>
      <c r="V133" s="4"/>
      <c r="W133" s="4"/>
      <c r="X133" s="4"/>
      <c r="Y133" s="4"/>
      <c r="Z133" s="4"/>
      <c r="AA133" s="4"/>
      <c r="AB133" s="4"/>
      <c r="AC133" s="4"/>
      <c r="AD133" s="4"/>
      <c r="AE133" s="4"/>
      <c r="AF133" s="4"/>
      <c r="AG133" s="4"/>
      <c r="AH133" s="4"/>
      <c r="AI133" s="4"/>
      <c r="AJ133" s="4"/>
      <c r="AK133" s="4"/>
      <c r="AL133" s="4"/>
      <c r="AM133" s="4"/>
      <c r="AN133" s="4"/>
      <c r="AO133" s="4"/>
      <c r="AP133" s="4"/>
      <c r="AQ133" s="4"/>
      <c r="AR133" s="4"/>
      <c r="AS133" s="4"/>
      <c r="AT133" s="4"/>
      <c r="AU133" s="4"/>
      <c r="AV133" s="4"/>
      <c r="AW133" s="4"/>
      <c r="AX133" s="4"/>
      <c r="AY133" s="4"/>
      <c r="AZ133" s="4"/>
      <c r="BA133" s="4"/>
      <c r="BB133" s="4"/>
      <c r="BC133" s="4"/>
      <c r="BD133" s="4"/>
      <c r="BE133" s="4"/>
      <c r="BF133" s="4"/>
      <c r="BG133" s="4"/>
      <c r="BH133" s="4"/>
      <c r="BI133" s="4"/>
      <c r="BJ133" s="4"/>
      <c r="BK133" s="4"/>
      <c r="BL133" s="4"/>
    </row>
    <row r="134" spans="1:64" ht="15.95" hidden="1" customHeight="1">
      <c r="A134" s="1"/>
      <c r="B134" s="3" t="s">
        <v>250</v>
      </c>
      <c r="C134" s="376"/>
      <c r="D134" s="364">
        <v>1</v>
      </c>
      <c r="E134" s="387" t="s">
        <v>8</v>
      </c>
      <c r="F134" s="364">
        <v>3</v>
      </c>
      <c r="G134" s="364" t="s">
        <v>8</v>
      </c>
      <c r="H134" s="90">
        <v>4</v>
      </c>
      <c r="I134" s="364" t="s">
        <v>8</v>
      </c>
      <c r="J134" s="369">
        <v>0.75</v>
      </c>
      <c r="K134" s="364" t="s">
        <v>8</v>
      </c>
      <c r="L134" s="365">
        <v>8</v>
      </c>
      <c r="M134" s="3" t="s">
        <v>9</v>
      </c>
      <c r="N134" s="39">
        <f t="shared" si="12"/>
        <v>72</v>
      </c>
      <c r="O134" s="2"/>
      <c r="P134" s="378"/>
      <c r="S134" s="376"/>
    </row>
    <row r="135" spans="1:64" ht="16.5" hidden="1" customHeight="1">
      <c r="A135" s="1"/>
      <c r="C135" s="387"/>
      <c r="D135" s="69"/>
      <c r="E135" s="387"/>
      <c r="F135" s="364"/>
      <c r="G135" s="364"/>
      <c r="H135" s="68"/>
      <c r="I135" s="364"/>
      <c r="J135" s="365"/>
      <c r="K135" s="364"/>
      <c r="L135" s="12" t="s">
        <v>10</v>
      </c>
      <c r="M135" s="40"/>
      <c r="N135" s="5"/>
      <c r="O135" s="6"/>
      <c r="P135" s="197"/>
      <c r="S135" s="387"/>
    </row>
    <row r="136" spans="1:64" ht="15.95" hidden="1" customHeight="1">
      <c r="A136" s="1"/>
      <c r="B136" s="71" t="s">
        <v>24</v>
      </c>
      <c r="C136" s="387"/>
      <c r="D136" s="364"/>
      <c r="E136" s="378"/>
      <c r="F136" s="364"/>
      <c r="G136" s="371"/>
      <c r="H136" s="68"/>
      <c r="I136" s="370"/>
      <c r="J136" s="365"/>
      <c r="K136" s="371"/>
      <c r="L136" s="365"/>
      <c r="M136" s="45"/>
      <c r="N136" s="45"/>
      <c r="O136" s="378"/>
      <c r="P136" s="378"/>
      <c r="Q136" s="45"/>
      <c r="S136" s="387"/>
    </row>
    <row r="137" spans="1:64" ht="15.95" hidden="1" customHeight="1">
      <c r="A137" s="1"/>
      <c r="B137" s="3" t="s">
        <v>271</v>
      </c>
      <c r="C137" s="387"/>
      <c r="D137" s="364">
        <v>1</v>
      </c>
      <c r="E137" s="387" t="s">
        <v>8</v>
      </c>
      <c r="F137" s="364">
        <v>2</v>
      </c>
      <c r="G137" s="364" t="s">
        <v>8</v>
      </c>
      <c r="H137" s="90">
        <v>2.5</v>
      </c>
      <c r="I137" s="364" t="s">
        <v>8</v>
      </c>
      <c r="J137" s="369">
        <v>0.75</v>
      </c>
      <c r="K137" s="364" t="s">
        <v>8</v>
      </c>
      <c r="L137" s="369">
        <v>7</v>
      </c>
      <c r="M137" s="3" t="s">
        <v>9</v>
      </c>
      <c r="N137" s="39">
        <f t="shared" ref="N137:N139" si="13">ROUND(D137*F137*H137*J137*L137,0)</f>
        <v>26</v>
      </c>
      <c r="O137" s="6"/>
      <c r="P137" s="198"/>
      <c r="S137" s="387"/>
    </row>
    <row r="138" spans="1:64" ht="15.95" hidden="1" customHeight="1">
      <c r="A138" s="1"/>
      <c r="B138" s="3" t="s">
        <v>272</v>
      </c>
      <c r="C138" s="387"/>
      <c r="D138" s="364">
        <v>1</v>
      </c>
      <c r="E138" s="387" t="s">
        <v>8</v>
      </c>
      <c r="F138" s="364">
        <v>2</v>
      </c>
      <c r="G138" s="364" t="s">
        <v>8</v>
      </c>
      <c r="H138" s="90">
        <v>2</v>
      </c>
      <c r="I138" s="364" t="s">
        <v>8</v>
      </c>
      <c r="J138" s="369">
        <v>0.75</v>
      </c>
      <c r="K138" s="364" t="s">
        <v>8</v>
      </c>
      <c r="L138" s="369">
        <v>1.5</v>
      </c>
      <c r="M138" s="3" t="s">
        <v>9</v>
      </c>
      <c r="N138" s="39">
        <f t="shared" ref="N138" si="14">ROUND(D138*F138*H138*J138*L138,0)</f>
        <v>5</v>
      </c>
      <c r="O138" s="6"/>
      <c r="P138" s="198"/>
      <c r="S138" s="387"/>
    </row>
    <row r="139" spans="1:64" ht="15.95" hidden="1" customHeight="1">
      <c r="A139" s="1"/>
      <c r="B139" s="3" t="s">
        <v>275</v>
      </c>
      <c r="C139" s="387"/>
      <c r="D139" s="364">
        <v>1</v>
      </c>
      <c r="E139" s="387" t="s">
        <v>8</v>
      </c>
      <c r="F139" s="364">
        <v>1</v>
      </c>
      <c r="G139" s="364" t="s">
        <v>8</v>
      </c>
      <c r="H139" s="90">
        <v>11.5</v>
      </c>
      <c r="I139" s="364" t="s">
        <v>8</v>
      </c>
      <c r="J139" s="369">
        <v>0.75</v>
      </c>
      <c r="K139" s="364" t="s">
        <v>8</v>
      </c>
      <c r="L139" s="369">
        <v>0.75</v>
      </c>
      <c r="M139" s="3" t="s">
        <v>9</v>
      </c>
      <c r="N139" s="39">
        <f t="shared" si="13"/>
        <v>6</v>
      </c>
      <c r="O139" s="6"/>
      <c r="P139" s="198"/>
      <c r="S139" s="387"/>
    </row>
    <row r="140" spans="1:64" ht="15.95" hidden="1" customHeight="1">
      <c r="A140" s="1"/>
      <c r="B140" s="364"/>
      <c r="C140" s="3"/>
      <c r="D140" s="364"/>
      <c r="E140" s="378"/>
      <c r="F140" s="364"/>
      <c r="G140" s="371"/>
      <c r="H140" s="68"/>
      <c r="I140" s="370"/>
      <c r="J140" s="365"/>
      <c r="K140" s="371"/>
      <c r="L140" s="12" t="s">
        <v>10</v>
      </c>
      <c r="M140" s="3" t="s">
        <v>9</v>
      </c>
      <c r="N140" s="5"/>
      <c r="O140" s="378"/>
      <c r="P140" s="80"/>
      <c r="Q140" s="45"/>
      <c r="S140" s="3"/>
    </row>
    <row r="141" spans="1:64" ht="15.95" hidden="1" customHeight="1">
      <c r="A141" s="1"/>
      <c r="B141" s="71" t="s">
        <v>28</v>
      </c>
      <c r="C141" s="387"/>
      <c r="D141" s="364"/>
      <c r="E141" s="378"/>
      <c r="F141" s="364"/>
      <c r="G141" s="371"/>
      <c r="H141" s="68"/>
      <c r="I141" s="370"/>
      <c r="J141" s="365"/>
      <c r="K141" s="370"/>
      <c r="L141" s="371"/>
      <c r="M141" s="371"/>
      <c r="N141" s="45"/>
      <c r="O141" s="41"/>
      <c r="P141" s="80"/>
      <c r="Q141" s="45"/>
      <c r="S141" s="387"/>
    </row>
    <row r="142" spans="1:64" ht="15.95" hidden="1" customHeight="1">
      <c r="A142" s="1"/>
      <c r="C142" s="71"/>
      <c r="D142" s="540">
        <f>N135</f>
        <v>0</v>
      </c>
      <c r="E142" s="540"/>
      <c r="F142" s="540"/>
      <c r="G142" s="371" t="s">
        <v>29</v>
      </c>
      <c r="H142" s="389">
        <f>N140</f>
        <v>0</v>
      </c>
      <c r="I142" s="12" t="s">
        <v>9</v>
      </c>
      <c r="J142" s="541">
        <f>D142-H142</f>
        <v>0</v>
      </c>
      <c r="K142" s="541"/>
      <c r="L142" s="40"/>
      <c r="M142" s="371"/>
      <c r="N142" s="42"/>
      <c r="O142" s="378"/>
      <c r="P142" s="80"/>
      <c r="Q142" s="45"/>
      <c r="S142" s="71"/>
    </row>
    <row r="143" spans="1:64" s="17" customFormat="1" ht="15.95" hidden="1" customHeight="1">
      <c r="A143" s="15"/>
      <c r="C143" s="542">
        <f>J142</f>
        <v>0</v>
      </c>
      <c r="D143" s="542"/>
      <c r="E143" s="542"/>
      <c r="F143" s="163" t="s">
        <v>11</v>
      </c>
      <c r="G143" s="21" t="s">
        <v>12</v>
      </c>
      <c r="H143" s="518">
        <v>12674.36</v>
      </c>
      <c r="I143" s="518"/>
      <c r="J143" s="518"/>
      <c r="K143" s="518"/>
      <c r="L143" s="534" t="s">
        <v>83</v>
      </c>
      <c r="M143" s="534"/>
      <c r="N143" s="25"/>
      <c r="O143" s="161" t="s">
        <v>14</v>
      </c>
      <c r="P143" s="224">
        <f>ROUND(C143*H143/100,0)</f>
        <v>0</v>
      </c>
      <c r="S143" s="171"/>
    </row>
    <row r="144" spans="1:64" s="17" customFormat="1" ht="37.5" hidden="1" customHeight="1">
      <c r="A144" s="85"/>
      <c r="B144" s="509" t="s">
        <v>127</v>
      </c>
      <c r="C144" s="509"/>
      <c r="D144" s="509"/>
      <c r="E144" s="509"/>
      <c r="F144" s="509"/>
      <c r="G144" s="509"/>
      <c r="H144" s="509"/>
      <c r="I144" s="509"/>
      <c r="J144" s="509"/>
      <c r="K144" s="509"/>
      <c r="L144" s="509"/>
      <c r="M144" s="509"/>
      <c r="N144" s="509"/>
      <c r="O144" s="509"/>
      <c r="P144" s="386"/>
      <c r="Q144" s="52"/>
      <c r="R144" s="52"/>
      <c r="S144" s="52"/>
      <c r="T144" s="52"/>
      <c r="U144" s="52"/>
      <c r="V144" s="52"/>
      <c r="W144" s="52"/>
      <c r="X144" s="52"/>
    </row>
    <row r="145" spans="1:19" s="17" customFormat="1" ht="15.95" hidden="1" customHeight="1">
      <c r="A145" s="15"/>
      <c r="C145" s="384"/>
      <c r="D145" s="361"/>
      <c r="E145" s="48"/>
      <c r="F145" s="361"/>
      <c r="G145" s="361"/>
      <c r="H145" s="27"/>
      <c r="I145" s="361"/>
      <c r="J145" s="362"/>
      <c r="K145" s="361"/>
      <c r="L145" s="362"/>
      <c r="N145" s="30"/>
      <c r="O145" s="19"/>
      <c r="P145" s="197"/>
      <c r="S145" s="384"/>
    </row>
    <row r="146" spans="1:19" s="17" customFormat="1" ht="15.95" hidden="1" customHeight="1" thickBot="1">
      <c r="A146" s="15"/>
      <c r="B146" s="17" t="s">
        <v>271</v>
      </c>
      <c r="C146" s="384"/>
      <c r="D146" s="361">
        <v>1</v>
      </c>
      <c r="E146" s="48" t="s">
        <v>8</v>
      </c>
      <c r="F146" s="361">
        <v>2</v>
      </c>
      <c r="G146" s="361" t="s">
        <v>8</v>
      </c>
      <c r="H146" s="27">
        <v>16.5</v>
      </c>
      <c r="I146" s="361"/>
      <c r="J146" s="362"/>
      <c r="K146" s="361"/>
      <c r="L146" s="362"/>
      <c r="M146" s="17" t="s">
        <v>9</v>
      </c>
      <c r="N146" s="30">
        <f>ROUND(D146*F146*H146,0)</f>
        <v>33</v>
      </c>
      <c r="O146" s="19"/>
      <c r="P146" s="197"/>
      <c r="S146" s="384"/>
    </row>
    <row r="147" spans="1:19" s="17" customFormat="1" ht="15.95" hidden="1" customHeight="1" thickBot="1">
      <c r="A147" s="15"/>
      <c r="C147" s="60"/>
      <c r="D147" s="368"/>
      <c r="E147" s="48"/>
      <c r="F147" s="361"/>
      <c r="G147" s="361"/>
      <c r="H147" s="37"/>
      <c r="I147" s="50"/>
      <c r="J147" s="24"/>
      <c r="K147" s="50"/>
      <c r="L147" s="368" t="s">
        <v>10</v>
      </c>
      <c r="M147" s="50"/>
      <c r="N147" s="26"/>
      <c r="O147" s="386"/>
      <c r="P147" s="386"/>
      <c r="S147" s="60"/>
    </row>
    <row r="148" spans="1:19" s="17" customFormat="1" ht="15.95" hidden="1" customHeight="1">
      <c r="A148" s="15"/>
      <c r="B148" s="52"/>
      <c r="C148" s="53">
        <f>N147</f>
        <v>0</v>
      </c>
      <c r="D148" s="539" t="s">
        <v>90</v>
      </c>
      <c r="E148" s="534"/>
      <c r="F148" s="50"/>
      <c r="G148" s="21" t="s">
        <v>12</v>
      </c>
      <c r="H148" s="518">
        <v>228.9</v>
      </c>
      <c r="I148" s="518"/>
      <c r="J148" s="518"/>
      <c r="K148" s="367"/>
      <c r="L148" s="539" t="s">
        <v>91</v>
      </c>
      <c r="M148" s="534"/>
      <c r="O148" s="386" t="s">
        <v>14</v>
      </c>
      <c r="P148" s="386">
        <f>ROUND(C148*H148,0)</f>
        <v>0</v>
      </c>
      <c r="S148" s="53"/>
    </row>
    <row r="149" spans="1:19" s="10" customFormat="1" ht="31.5" hidden="1" customHeight="1">
      <c r="A149" s="87"/>
      <c r="B149" s="509" t="s">
        <v>44</v>
      </c>
      <c r="C149" s="509"/>
      <c r="D149" s="509"/>
      <c r="E149" s="509"/>
      <c r="F149" s="509"/>
      <c r="G149" s="509"/>
      <c r="H149" s="509"/>
      <c r="I149" s="509"/>
      <c r="J149" s="509"/>
      <c r="K149" s="509"/>
      <c r="L149" s="509"/>
      <c r="M149" s="509"/>
      <c r="N149" s="509"/>
      <c r="O149" s="145"/>
      <c r="P149" s="227"/>
    </row>
    <row r="150" spans="1:19" s="17" customFormat="1" ht="15.95" hidden="1" customHeight="1">
      <c r="A150" s="15"/>
      <c r="B150" s="17" t="s">
        <v>277</v>
      </c>
      <c r="C150" s="48"/>
      <c r="D150" s="251">
        <v>1</v>
      </c>
      <c r="E150" s="48" t="s">
        <v>8</v>
      </c>
      <c r="F150" s="251">
        <v>2</v>
      </c>
      <c r="G150" s="251" t="s">
        <v>8</v>
      </c>
      <c r="H150" s="291">
        <v>4.63</v>
      </c>
      <c r="I150" s="251" t="s">
        <v>8</v>
      </c>
      <c r="J150" s="291">
        <v>3.63</v>
      </c>
      <c r="K150" s="251" t="s">
        <v>8</v>
      </c>
      <c r="L150" s="286">
        <v>1.67</v>
      </c>
      <c r="M150" s="17" t="s">
        <v>9</v>
      </c>
      <c r="N150" s="30">
        <f t="shared" ref="N150" si="15">ROUND(D150*F150*H150*J150*L150,0)</f>
        <v>56</v>
      </c>
      <c r="P150" s="197"/>
      <c r="S150" s="48"/>
    </row>
    <row r="151" spans="1:19" ht="15.95" hidden="1" customHeight="1">
      <c r="A151" s="1"/>
      <c r="B151" s="17"/>
      <c r="C151" s="285"/>
      <c r="D151" s="69"/>
      <c r="E151" s="285"/>
      <c r="F151" s="283"/>
      <c r="G151" s="283"/>
      <c r="H151" s="68"/>
      <c r="I151" s="283"/>
      <c r="J151" s="284"/>
      <c r="K151" s="283"/>
      <c r="L151" s="12" t="s">
        <v>10</v>
      </c>
      <c r="M151" s="40"/>
      <c r="N151" s="5"/>
      <c r="O151" s="6"/>
      <c r="P151" s="197"/>
      <c r="S151" s="285"/>
    </row>
    <row r="152" spans="1:19" ht="15.95" hidden="1" customHeight="1">
      <c r="A152" s="1"/>
      <c r="B152" s="113"/>
      <c r="C152" s="535">
        <f>N151</f>
        <v>0</v>
      </c>
      <c r="D152" s="535"/>
      <c r="E152" s="122"/>
      <c r="F152" s="7" t="s">
        <v>11</v>
      </c>
      <c r="G152" s="8" t="s">
        <v>12</v>
      </c>
      <c r="H152" s="97">
        <v>3630</v>
      </c>
      <c r="I152" s="97"/>
      <c r="J152" s="97"/>
      <c r="K152" s="97"/>
      <c r="L152" s="516" t="s">
        <v>45</v>
      </c>
      <c r="M152" s="516"/>
      <c r="O152" s="9" t="s">
        <v>14</v>
      </c>
      <c r="P152" s="223">
        <f>ROUND(C152*H152/1000,0)</f>
        <v>0</v>
      </c>
      <c r="S152" s="122"/>
    </row>
    <row r="153" spans="1:19" s="10" customFormat="1" ht="15.95" hidden="1" customHeight="1">
      <c r="A153" s="43"/>
      <c r="B153" s="536" t="s">
        <v>46</v>
      </c>
      <c r="C153" s="536"/>
      <c r="D153" s="536"/>
      <c r="E153" s="536"/>
      <c r="F153" s="536"/>
      <c r="G153" s="536"/>
      <c r="H153" s="536"/>
      <c r="I153" s="536"/>
      <c r="J153" s="536"/>
      <c r="K153" s="536"/>
      <c r="L153" s="536"/>
      <c r="M153" s="536"/>
      <c r="N153" s="536"/>
      <c r="O153" s="536"/>
      <c r="P153" s="227"/>
    </row>
    <row r="154" spans="1:19" s="17" customFormat="1" ht="15.95" hidden="1" customHeight="1">
      <c r="A154" s="15"/>
      <c r="B154" s="17" t="s">
        <v>277</v>
      </c>
      <c r="C154" s="48"/>
      <c r="D154" s="280">
        <v>1</v>
      </c>
      <c r="E154" s="48" t="s">
        <v>8</v>
      </c>
      <c r="F154" s="280">
        <v>2</v>
      </c>
      <c r="G154" s="280" t="s">
        <v>8</v>
      </c>
      <c r="H154" s="27">
        <v>4.63</v>
      </c>
      <c r="I154" s="280" t="s">
        <v>8</v>
      </c>
      <c r="J154" s="281">
        <v>3.63</v>
      </c>
      <c r="K154" s="280" t="s">
        <v>8</v>
      </c>
      <c r="L154" s="281">
        <v>0.33</v>
      </c>
      <c r="M154" s="17" t="s">
        <v>9</v>
      </c>
      <c r="N154" s="282">
        <f t="shared" ref="N154" si="16">ROUND(D154*F154*H154*J154*L154,0)</f>
        <v>11</v>
      </c>
      <c r="P154" s="197"/>
      <c r="S154" s="48"/>
    </row>
    <row r="155" spans="1:19" s="17" customFormat="1" ht="15.95" hidden="1" customHeight="1">
      <c r="A155" s="15"/>
      <c r="C155" s="48"/>
      <c r="D155" s="55"/>
      <c r="E155" s="48"/>
      <c r="F155" s="241"/>
      <c r="G155" s="241"/>
      <c r="H155" s="27"/>
      <c r="I155" s="241"/>
      <c r="J155" s="244"/>
      <c r="K155" s="241"/>
      <c r="L155" s="24" t="s">
        <v>10</v>
      </c>
      <c r="M155" s="32"/>
      <c r="N155" s="18"/>
      <c r="O155" s="19"/>
      <c r="P155" s="197"/>
      <c r="S155" s="48"/>
    </row>
    <row r="156" spans="1:19" ht="15.95" hidden="1" customHeight="1">
      <c r="A156" s="1"/>
      <c r="B156" s="113"/>
      <c r="C156" s="537">
        <f>N155</f>
        <v>0</v>
      </c>
      <c r="D156" s="538"/>
      <c r="E156" s="537"/>
      <c r="F156" s="7" t="s">
        <v>11</v>
      </c>
      <c r="G156" s="8" t="s">
        <v>12</v>
      </c>
      <c r="H156" s="97">
        <v>8694.9500000000007</v>
      </c>
      <c r="I156" s="97"/>
      <c r="J156" s="97"/>
      <c r="K156" s="97"/>
      <c r="L156" s="516" t="s">
        <v>13</v>
      </c>
      <c r="M156" s="516"/>
      <c r="O156" s="9" t="s">
        <v>14</v>
      </c>
      <c r="P156" s="223">
        <f>ROUND(C156*H156/100,0)</f>
        <v>0</v>
      </c>
      <c r="S156" s="122"/>
    </row>
    <row r="157" spans="1:19" ht="15.95" hidden="1" customHeight="1">
      <c r="A157" s="1"/>
      <c r="B157" s="517" t="s">
        <v>61</v>
      </c>
      <c r="C157" s="517"/>
      <c r="D157" s="517"/>
      <c r="E157" s="517"/>
      <c r="F157" s="517"/>
      <c r="G157" s="517"/>
      <c r="H157" s="517"/>
      <c r="I157" s="517"/>
      <c r="J157" s="517"/>
      <c r="K157" s="517"/>
      <c r="L157" s="517"/>
      <c r="M157" s="517"/>
      <c r="N157" s="517"/>
      <c r="O157" s="145"/>
      <c r="S157" s="3"/>
    </row>
    <row r="158" spans="1:19" s="17" customFormat="1" ht="15.95" hidden="1" customHeight="1">
      <c r="A158" s="15"/>
      <c r="B158" s="17" t="s">
        <v>280</v>
      </c>
      <c r="C158" s="48"/>
      <c r="D158" s="332">
        <v>1</v>
      </c>
      <c r="E158" s="48" t="s">
        <v>8</v>
      </c>
      <c r="F158" s="332">
        <v>1</v>
      </c>
      <c r="G158" s="332" t="s">
        <v>8</v>
      </c>
      <c r="H158" s="27">
        <v>12.25</v>
      </c>
      <c r="I158" s="332" t="s">
        <v>8</v>
      </c>
      <c r="J158" s="333">
        <v>8</v>
      </c>
      <c r="K158" s="332" t="s">
        <v>8</v>
      </c>
      <c r="L158" s="333"/>
      <c r="M158" s="17" t="s">
        <v>9</v>
      </c>
      <c r="N158" s="30">
        <f>ROUND(D158*F158*H158*J158,0)</f>
        <v>98</v>
      </c>
      <c r="O158" s="19"/>
      <c r="P158" s="197"/>
      <c r="S158" s="48"/>
    </row>
    <row r="159" spans="1:19" s="17" customFormat="1" ht="15.95" hidden="1" customHeight="1" thickBot="1">
      <c r="A159" s="15"/>
      <c r="B159" s="17" t="s">
        <v>281</v>
      </c>
      <c r="C159" s="48"/>
      <c r="D159" s="332">
        <v>1</v>
      </c>
      <c r="E159" s="48" t="s">
        <v>8</v>
      </c>
      <c r="F159" s="332">
        <v>2</v>
      </c>
      <c r="G159" s="332" t="s">
        <v>8</v>
      </c>
      <c r="H159" s="27">
        <v>5.5</v>
      </c>
      <c r="I159" s="332" t="s">
        <v>8</v>
      </c>
      <c r="J159" s="333">
        <v>8</v>
      </c>
      <c r="K159" s="332" t="s">
        <v>8</v>
      </c>
      <c r="L159" s="333"/>
      <c r="M159" s="17" t="s">
        <v>9</v>
      </c>
      <c r="N159" s="30">
        <f>ROUND(D159*F159*H159*J159,0)</f>
        <v>88</v>
      </c>
      <c r="O159" s="19"/>
      <c r="P159" s="197"/>
      <c r="S159" s="48"/>
    </row>
    <row r="160" spans="1:19" ht="15.95" hidden="1" customHeight="1" thickBot="1">
      <c r="E160" s="44"/>
      <c r="G160" s="98"/>
      <c r="H160" s="68"/>
      <c r="I160" s="97"/>
      <c r="J160" s="12"/>
      <c r="K160" s="97"/>
      <c r="L160" s="12" t="s">
        <v>10</v>
      </c>
      <c r="M160" s="98"/>
      <c r="N160" s="14"/>
      <c r="O160" s="6"/>
    </row>
    <row r="161" spans="1:24" s="17" customFormat="1" ht="15.95" hidden="1" customHeight="1">
      <c r="A161" s="15"/>
      <c r="B161" s="29" t="s">
        <v>24</v>
      </c>
      <c r="C161" s="48"/>
      <c r="D161" s="187"/>
      <c r="E161" s="195"/>
      <c r="F161" s="187"/>
      <c r="G161" s="186"/>
      <c r="H161" s="27"/>
      <c r="I161" s="182"/>
      <c r="J161" s="188"/>
      <c r="K161" s="186"/>
      <c r="L161" s="188"/>
      <c r="M161" s="52"/>
      <c r="N161" s="52"/>
      <c r="O161" s="195"/>
      <c r="P161" s="224"/>
      <c r="Q161" s="52"/>
      <c r="S161" s="48"/>
    </row>
    <row r="162" spans="1:24" s="17" customFormat="1" ht="15.95" hidden="1" customHeight="1" thickBot="1">
      <c r="A162" s="15"/>
      <c r="B162" s="17" t="s">
        <v>272</v>
      </c>
      <c r="C162" s="48"/>
      <c r="D162" s="317">
        <v>1</v>
      </c>
      <c r="E162" s="48" t="s">
        <v>8</v>
      </c>
      <c r="F162" s="317">
        <v>2</v>
      </c>
      <c r="G162" s="317" t="s">
        <v>8</v>
      </c>
      <c r="H162" s="27">
        <v>2</v>
      </c>
      <c r="I162" s="317" t="s">
        <v>8</v>
      </c>
      <c r="J162" s="318">
        <v>1.5</v>
      </c>
      <c r="K162" s="317"/>
      <c r="L162" s="318"/>
      <c r="M162" s="17" t="s">
        <v>9</v>
      </c>
      <c r="N162" s="30">
        <f t="shared" ref="N162" si="17">ROUND(D162*F162*H162*J162,0)</f>
        <v>6</v>
      </c>
      <c r="O162" s="19"/>
      <c r="P162" s="197"/>
      <c r="S162" s="48"/>
    </row>
    <row r="163" spans="1:24" s="17" customFormat="1" ht="15.95" hidden="1" customHeight="1" thickBot="1">
      <c r="A163" s="15"/>
      <c r="B163" s="187"/>
      <c r="D163" s="187"/>
      <c r="E163" s="195"/>
      <c r="F163" s="187"/>
      <c r="G163" s="186"/>
      <c r="H163" s="27"/>
      <c r="I163" s="182"/>
      <c r="J163" s="188"/>
      <c r="K163" s="186"/>
      <c r="L163" s="24" t="s">
        <v>10</v>
      </c>
      <c r="M163" s="17" t="s">
        <v>9</v>
      </c>
      <c r="N163" s="26"/>
      <c r="O163" s="195"/>
      <c r="P163" s="60"/>
      <c r="Q163" s="52"/>
    </row>
    <row r="164" spans="1:24" s="17" customFormat="1" ht="15.95" hidden="1" customHeight="1">
      <c r="A164" s="15"/>
      <c r="B164" s="29" t="s">
        <v>28</v>
      </c>
      <c r="C164" s="48"/>
      <c r="D164" s="187"/>
      <c r="E164" s="195"/>
      <c r="F164" s="187"/>
      <c r="G164" s="186"/>
      <c r="H164" s="27"/>
      <c r="I164" s="182"/>
      <c r="J164" s="188"/>
      <c r="K164" s="182"/>
      <c r="L164" s="186"/>
      <c r="M164" s="186"/>
      <c r="N164" s="52"/>
      <c r="O164" s="50"/>
      <c r="P164" s="60"/>
      <c r="Q164" s="52"/>
      <c r="S164" s="48"/>
    </row>
    <row r="165" spans="1:24" s="17" customFormat="1" ht="15.95" hidden="1" customHeight="1">
      <c r="A165" s="15"/>
      <c r="C165" s="29"/>
      <c r="D165" s="552">
        <f>N160</f>
        <v>0</v>
      </c>
      <c r="E165" s="552"/>
      <c r="F165" s="552"/>
      <c r="G165" s="186" t="s">
        <v>29</v>
      </c>
      <c r="H165" s="31">
        <f>N163</f>
        <v>0</v>
      </c>
      <c r="I165" s="24" t="s">
        <v>9</v>
      </c>
      <c r="J165" s="553">
        <f>D165-H165</f>
        <v>0</v>
      </c>
      <c r="K165" s="553"/>
      <c r="L165" s="32" t="s">
        <v>30</v>
      </c>
      <c r="M165" s="186"/>
      <c r="N165" s="51"/>
      <c r="O165" s="195"/>
      <c r="P165" s="60"/>
      <c r="Q165" s="52"/>
      <c r="S165" s="29"/>
    </row>
    <row r="166" spans="1:24" ht="15.95" hidden="1" customHeight="1">
      <c r="A166" s="1"/>
      <c r="C166" s="120">
        <f>J165</f>
        <v>0</v>
      </c>
      <c r="D166" s="530" t="s">
        <v>32</v>
      </c>
      <c r="E166" s="549"/>
      <c r="G166" s="8" t="s">
        <v>12</v>
      </c>
      <c r="H166" s="515">
        <v>1287.44</v>
      </c>
      <c r="I166" s="515"/>
      <c r="J166" s="515"/>
      <c r="K166" s="515"/>
      <c r="L166" s="98" t="s">
        <v>62</v>
      </c>
      <c r="M166" s="98"/>
      <c r="O166" s="113" t="s">
        <v>14</v>
      </c>
      <c r="P166" s="223">
        <f>ROUND(C166*H166/100,0)</f>
        <v>0</v>
      </c>
      <c r="Q166" s="45"/>
      <c r="R166" s="45"/>
      <c r="S166" s="120"/>
      <c r="T166" s="45"/>
      <c r="U166" s="45"/>
      <c r="V166" s="45"/>
      <c r="W166" s="45"/>
      <c r="X166" s="45"/>
    </row>
    <row r="167" spans="1:24" s="17" customFormat="1" ht="39.75" hidden="1" customHeight="1">
      <c r="A167" s="86"/>
      <c r="B167" s="509" t="s">
        <v>289</v>
      </c>
      <c r="C167" s="509"/>
      <c r="D167" s="509"/>
      <c r="E167" s="509"/>
      <c r="F167" s="509"/>
      <c r="G167" s="509"/>
      <c r="H167" s="509"/>
      <c r="I167" s="509"/>
      <c r="J167" s="509"/>
      <c r="K167" s="509"/>
      <c r="L167" s="509"/>
      <c r="M167" s="509"/>
      <c r="N167" s="509"/>
      <c r="O167" s="363"/>
      <c r="P167" s="386"/>
      <c r="Q167" s="52"/>
      <c r="R167" s="52"/>
      <c r="S167" s="52"/>
      <c r="T167" s="52"/>
      <c r="U167" s="52"/>
      <c r="V167" s="52"/>
      <c r="W167" s="52"/>
      <c r="X167" s="52"/>
    </row>
    <row r="168" spans="1:24" s="17" customFormat="1" ht="15.95" hidden="1" customHeight="1" thickBot="1">
      <c r="A168" s="36"/>
      <c r="B168" s="17" t="s">
        <v>59</v>
      </c>
      <c r="C168" s="48"/>
      <c r="D168" s="361">
        <v>1</v>
      </c>
      <c r="E168" s="48" t="s">
        <v>8</v>
      </c>
      <c r="F168" s="361">
        <v>1</v>
      </c>
      <c r="G168" s="361" t="s">
        <v>8</v>
      </c>
      <c r="H168" s="27">
        <v>188</v>
      </c>
      <c r="I168" s="361"/>
      <c r="J168" s="362"/>
      <c r="K168" s="361"/>
      <c r="L168" s="362"/>
      <c r="M168" s="17" t="s">
        <v>9</v>
      </c>
      <c r="N168" s="30">
        <f>ROUND(D168*F168*H168,0)</f>
        <v>188</v>
      </c>
      <c r="O168" s="19"/>
      <c r="P168" s="197"/>
      <c r="S168" s="48"/>
    </row>
    <row r="169" spans="1:24" s="17" customFormat="1" ht="15.95" hidden="1" customHeight="1" thickBot="1">
      <c r="A169" s="15"/>
      <c r="C169" s="60"/>
      <c r="D169" s="368"/>
      <c r="E169" s="48"/>
      <c r="F169" s="361"/>
      <c r="G169" s="361"/>
      <c r="H169" s="37"/>
      <c r="I169" s="50"/>
      <c r="J169" s="24"/>
      <c r="K169" s="50"/>
      <c r="L169" s="368" t="s">
        <v>10</v>
      </c>
      <c r="M169" s="50"/>
      <c r="N169" s="26"/>
      <c r="O169" s="386"/>
      <c r="P169" s="386"/>
      <c r="S169" s="60"/>
    </row>
    <row r="170" spans="1:24" s="17" customFormat="1" ht="15.95" hidden="1" customHeight="1">
      <c r="A170" s="15"/>
      <c r="B170" s="52"/>
      <c r="C170" s="375">
        <f>N169</f>
        <v>0</v>
      </c>
      <c r="D170" s="539" t="s">
        <v>90</v>
      </c>
      <c r="E170" s="534"/>
      <c r="F170" s="50"/>
      <c r="G170" s="21" t="s">
        <v>12</v>
      </c>
      <c r="H170" s="518">
        <v>70.400000000000006</v>
      </c>
      <c r="I170" s="518"/>
      <c r="J170" s="518"/>
      <c r="K170" s="367"/>
      <c r="L170" s="550" t="s">
        <v>91</v>
      </c>
      <c r="M170" s="550"/>
      <c r="O170" s="386" t="s">
        <v>14</v>
      </c>
      <c r="P170" s="386">
        <f>ROUND(C170*H170,0)</f>
        <v>0</v>
      </c>
      <c r="S170" s="53"/>
    </row>
    <row r="171" spans="1:24" s="17" customFormat="1" ht="39.75" hidden="1" customHeight="1">
      <c r="A171" s="86"/>
      <c r="B171" s="509" t="s">
        <v>89</v>
      </c>
      <c r="C171" s="509"/>
      <c r="D171" s="509"/>
      <c r="E171" s="509"/>
      <c r="F171" s="509"/>
      <c r="G171" s="509"/>
      <c r="H171" s="509"/>
      <c r="I171" s="509"/>
      <c r="J171" s="509"/>
      <c r="K171" s="509"/>
      <c r="L171" s="509"/>
      <c r="M171" s="509"/>
      <c r="N171" s="509"/>
      <c r="O171" s="153"/>
      <c r="P171" s="224"/>
      <c r="Q171" s="52"/>
      <c r="R171" s="52"/>
      <c r="S171" s="52"/>
      <c r="T171" s="52"/>
      <c r="U171" s="52"/>
      <c r="V171" s="52"/>
      <c r="W171" s="52"/>
      <c r="X171" s="52"/>
    </row>
    <row r="172" spans="1:24" s="17" customFormat="1" ht="15.95" hidden="1" customHeight="1" thickBot="1">
      <c r="A172" s="36"/>
      <c r="B172" s="17" t="s">
        <v>139</v>
      </c>
      <c r="C172" s="48"/>
      <c r="D172" s="216">
        <v>1</v>
      </c>
      <c r="E172" s="48" t="s">
        <v>8</v>
      </c>
      <c r="F172" s="216">
        <v>4</v>
      </c>
      <c r="G172" s="216" t="s">
        <v>8</v>
      </c>
      <c r="H172" s="27">
        <v>8</v>
      </c>
      <c r="I172" s="216"/>
      <c r="J172" s="217"/>
      <c r="K172" s="216"/>
      <c r="L172" s="217"/>
      <c r="M172" s="17" t="s">
        <v>9</v>
      </c>
      <c r="N172" s="30">
        <f>ROUND(D172*F172*H172,0)</f>
        <v>32</v>
      </c>
      <c r="O172" s="19"/>
      <c r="P172" s="197"/>
      <c r="S172" s="48"/>
    </row>
    <row r="173" spans="1:24" s="17" customFormat="1" ht="15.95" hidden="1" customHeight="1" thickBot="1">
      <c r="A173" s="15"/>
      <c r="C173" s="60"/>
      <c r="D173" s="93"/>
      <c r="E173" s="48"/>
      <c r="F173" s="99"/>
      <c r="G173" s="99"/>
      <c r="H173" s="37"/>
      <c r="I173" s="50"/>
      <c r="J173" s="24"/>
      <c r="K173" s="50"/>
      <c r="L173" s="93" t="s">
        <v>10</v>
      </c>
      <c r="M173" s="50"/>
      <c r="N173" s="26"/>
      <c r="O173" s="103"/>
      <c r="P173" s="224"/>
      <c r="S173" s="60"/>
    </row>
    <row r="174" spans="1:24" s="17" customFormat="1" ht="15.95" hidden="1" customHeight="1">
      <c r="A174" s="15"/>
      <c r="B174" s="52"/>
      <c r="C174" s="266">
        <f>N173</f>
        <v>0</v>
      </c>
      <c r="D174" s="539" t="s">
        <v>90</v>
      </c>
      <c r="E174" s="534"/>
      <c r="F174" s="50"/>
      <c r="G174" s="21" t="s">
        <v>12</v>
      </c>
      <c r="H174" s="518">
        <v>19.36</v>
      </c>
      <c r="I174" s="518"/>
      <c r="J174" s="518"/>
      <c r="K174" s="94"/>
      <c r="L174" s="550" t="s">
        <v>91</v>
      </c>
      <c r="M174" s="550"/>
      <c r="O174" s="103" t="s">
        <v>14</v>
      </c>
      <c r="P174" s="224">
        <f>ROUND(C174*H174,0)</f>
        <v>0</v>
      </c>
      <c r="S174" s="53"/>
    </row>
    <row r="175" spans="1:24" s="52" customFormat="1" ht="33" hidden="1" customHeight="1">
      <c r="A175" s="159"/>
      <c r="B175" s="545" t="s">
        <v>111</v>
      </c>
      <c r="C175" s="545"/>
      <c r="D175" s="545"/>
      <c r="E175" s="545"/>
      <c r="F175" s="545"/>
      <c r="G175" s="545"/>
      <c r="H175" s="545"/>
      <c r="I175" s="545"/>
      <c r="J175" s="545"/>
      <c r="K175" s="545"/>
      <c r="L175" s="545"/>
      <c r="M175" s="545"/>
      <c r="N175" s="545"/>
      <c r="O175" s="103"/>
      <c r="P175" s="224"/>
      <c r="Q175" s="54"/>
    </row>
    <row r="176" spans="1:24" s="52" customFormat="1" ht="15.95" hidden="1" customHeight="1">
      <c r="A176" s="15"/>
      <c r="B176" s="95" t="s">
        <v>157</v>
      </c>
      <c r="C176" s="95"/>
      <c r="D176" s="95"/>
      <c r="E176" s="95"/>
      <c r="F176" s="95"/>
      <c r="G176" s="95"/>
      <c r="H176" s="95"/>
      <c r="I176" s="95"/>
      <c r="J176" s="95"/>
      <c r="K176" s="95"/>
      <c r="L176" s="95"/>
      <c r="M176" s="95"/>
      <c r="N176" s="95"/>
      <c r="O176" s="103"/>
      <c r="P176" s="224"/>
      <c r="Q176" s="54"/>
      <c r="S176" s="95"/>
    </row>
    <row r="177" spans="1:24" s="17" customFormat="1" ht="15.95" hidden="1" customHeight="1">
      <c r="A177" s="15"/>
      <c r="B177" s="354" t="s">
        <v>268</v>
      </c>
      <c r="C177" s="154"/>
      <c r="D177" s="151">
        <v>1</v>
      </c>
      <c r="E177" s="48" t="s">
        <v>8</v>
      </c>
      <c r="F177" s="151">
        <v>1</v>
      </c>
      <c r="G177" s="151" t="s">
        <v>8</v>
      </c>
      <c r="H177" s="27">
        <v>14.25</v>
      </c>
      <c r="I177" s="151" t="s">
        <v>8</v>
      </c>
      <c r="J177" s="152">
        <v>7.5</v>
      </c>
      <c r="K177" s="151"/>
      <c r="L177" s="152"/>
      <c r="M177" s="17" t="s">
        <v>9</v>
      </c>
      <c r="N177" s="30">
        <f>ROUND(D177*F177*H177*J177,0)</f>
        <v>107</v>
      </c>
      <c r="O177" s="16"/>
      <c r="P177" s="197"/>
      <c r="S177" s="154"/>
    </row>
    <row r="178" spans="1:24" s="17" customFormat="1" ht="15.95" hidden="1" customHeight="1">
      <c r="A178" s="15"/>
      <c r="C178" s="48"/>
      <c r="D178" s="55"/>
      <c r="E178" s="48"/>
      <c r="F178" s="99"/>
      <c r="G178" s="99"/>
      <c r="H178" s="27"/>
      <c r="I178" s="99"/>
      <c r="J178" s="105"/>
      <c r="K178" s="99"/>
      <c r="L178" s="24" t="s">
        <v>10</v>
      </c>
      <c r="M178" s="32"/>
      <c r="N178" s="18"/>
      <c r="O178" s="19"/>
      <c r="P178" s="197"/>
      <c r="S178" s="48"/>
    </row>
    <row r="179" spans="1:24" s="17" customFormat="1" ht="15.95" hidden="1" customHeight="1">
      <c r="A179" s="15"/>
      <c r="C179" s="226">
        <f>N178</f>
        <v>0</v>
      </c>
      <c r="D179" s="533" t="s">
        <v>32</v>
      </c>
      <c r="E179" s="533"/>
      <c r="F179" s="99"/>
      <c r="G179" s="21" t="s">
        <v>12</v>
      </c>
      <c r="H179" s="518">
        <v>2548.29</v>
      </c>
      <c r="I179" s="518"/>
      <c r="J179" s="518"/>
      <c r="K179" s="518"/>
      <c r="L179" s="93" t="s">
        <v>62</v>
      </c>
      <c r="M179" s="93"/>
      <c r="N179" s="107"/>
      <c r="O179" s="103" t="s">
        <v>14</v>
      </c>
      <c r="P179" s="224">
        <f>ROUND(C179*H179/100,0)</f>
        <v>0</v>
      </c>
      <c r="Q179" s="52"/>
      <c r="R179" s="52"/>
      <c r="S179" s="119"/>
      <c r="T179" s="52"/>
      <c r="U179" s="52"/>
      <c r="V179" s="52"/>
      <c r="W179" s="52"/>
      <c r="X179" s="52"/>
    </row>
    <row r="180" spans="1:24" ht="15.95" hidden="1" customHeight="1">
      <c r="A180" s="1"/>
      <c r="B180" s="543" t="s">
        <v>64</v>
      </c>
      <c r="C180" s="543"/>
      <c r="D180" s="544"/>
      <c r="E180" s="543"/>
      <c r="F180" s="544"/>
      <c r="G180" s="543"/>
      <c r="H180" s="544"/>
      <c r="I180" s="543"/>
      <c r="J180" s="544"/>
      <c r="K180" s="543"/>
      <c r="L180" s="543"/>
      <c r="M180" s="543"/>
      <c r="N180" s="543"/>
      <c r="O180" s="543"/>
      <c r="Q180" s="45"/>
      <c r="R180" s="45"/>
      <c r="S180" s="45"/>
      <c r="T180" s="45"/>
      <c r="U180" s="45"/>
      <c r="V180" s="45"/>
      <c r="W180" s="45"/>
      <c r="X180" s="45"/>
    </row>
    <row r="181" spans="1:24" ht="15.95" hidden="1" customHeight="1">
      <c r="A181" s="1"/>
      <c r="B181" s="67" t="s">
        <v>139</v>
      </c>
      <c r="C181" s="376"/>
      <c r="D181" s="364">
        <v>2</v>
      </c>
      <c r="E181" s="387" t="s">
        <v>8</v>
      </c>
      <c r="F181" s="364">
        <v>2</v>
      </c>
      <c r="G181" s="364" t="s">
        <v>16</v>
      </c>
      <c r="H181" s="68">
        <v>5</v>
      </c>
      <c r="I181" s="364" t="s">
        <v>17</v>
      </c>
      <c r="J181" s="365">
        <v>4</v>
      </c>
      <c r="K181" s="364" t="s">
        <v>18</v>
      </c>
      <c r="L181" s="365">
        <v>3</v>
      </c>
      <c r="M181" s="3" t="s">
        <v>9</v>
      </c>
      <c r="N181" s="76">
        <f t="shared" ref="N181" si="18">ROUND(D181*F181*(H181+J181)*L181,0)</f>
        <v>108</v>
      </c>
      <c r="O181" s="2"/>
      <c r="P181" s="378"/>
      <c r="S181" s="376"/>
    </row>
    <row r="182" spans="1:24" ht="15.95" hidden="1" customHeight="1" thickBot="1">
      <c r="A182" s="1"/>
      <c r="B182" s="67" t="s">
        <v>279</v>
      </c>
      <c r="C182" s="376"/>
      <c r="D182" s="361">
        <v>1</v>
      </c>
      <c r="E182" s="48" t="s">
        <v>8</v>
      </c>
      <c r="F182" s="361">
        <v>1</v>
      </c>
      <c r="G182" s="361" t="s">
        <v>8</v>
      </c>
      <c r="H182" s="27">
        <v>12.25</v>
      </c>
      <c r="I182" s="361" t="s">
        <v>8</v>
      </c>
      <c r="J182" s="362">
        <v>8</v>
      </c>
      <c r="K182" s="364"/>
      <c r="L182" s="365"/>
      <c r="M182" s="3" t="s">
        <v>9</v>
      </c>
      <c r="N182" s="30">
        <f t="shared" ref="N182" si="19">ROUND(D182*F182*H182*J182,0)</f>
        <v>98</v>
      </c>
      <c r="O182" s="2"/>
      <c r="P182" s="378"/>
      <c r="S182" s="376"/>
    </row>
    <row r="183" spans="1:24" s="17" customFormat="1" ht="15.95" hidden="1" customHeight="1" thickBot="1">
      <c r="A183" s="15"/>
      <c r="B183" s="51"/>
      <c r="C183" s="48"/>
      <c r="D183" s="361"/>
      <c r="E183" s="48"/>
      <c r="F183" s="361"/>
      <c r="G183" s="361"/>
      <c r="H183" s="33"/>
      <c r="I183" s="361"/>
      <c r="J183" s="362"/>
      <c r="K183" s="361"/>
      <c r="L183" s="24" t="s">
        <v>10</v>
      </c>
      <c r="N183" s="34"/>
      <c r="O183" s="386"/>
      <c r="P183" s="386"/>
      <c r="S183" s="48"/>
    </row>
    <row r="184" spans="1:24" s="17" customFormat="1" ht="15.95" hidden="1" customHeight="1">
      <c r="A184" s="15"/>
      <c r="B184" s="29" t="s">
        <v>24</v>
      </c>
      <c r="C184" s="48"/>
      <c r="D184" s="273"/>
      <c r="E184" s="276"/>
      <c r="F184" s="273"/>
      <c r="G184" s="267"/>
      <c r="H184" s="27"/>
      <c r="I184" s="269"/>
      <c r="J184" s="268"/>
      <c r="K184" s="267"/>
      <c r="L184" s="268"/>
      <c r="M184" s="52"/>
      <c r="N184" s="52"/>
      <c r="O184" s="276"/>
      <c r="P184" s="276"/>
      <c r="Q184" s="52"/>
      <c r="S184" s="48"/>
    </row>
    <row r="185" spans="1:24" s="17" customFormat="1" ht="15.95" hidden="1" customHeight="1" thickBot="1">
      <c r="A185" s="15"/>
      <c r="B185" s="17" t="s">
        <v>109</v>
      </c>
      <c r="C185" s="48"/>
      <c r="D185" s="361">
        <v>1</v>
      </c>
      <c r="E185" s="48" t="s">
        <v>8</v>
      </c>
      <c r="F185" s="361">
        <v>2</v>
      </c>
      <c r="G185" s="361" t="s">
        <v>8</v>
      </c>
      <c r="H185" s="27">
        <v>2.5</v>
      </c>
      <c r="I185" s="361" t="s">
        <v>8</v>
      </c>
      <c r="J185" s="362">
        <v>7</v>
      </c>
      <c r="K185" s="361" t="s">
        <v>8</v>
      </c>
      <c r="L185" s="362"/>
      <c r="M185" s="17" t="s">
        <v>9</v>
      </c>
      <c r="N185" s="30">
        <f t="shared" ref="N185" si="20">ROUND(D185*F185*H185*J185,0)</f>
        <v>35</v>
      </c>
      <c r="O185" s="19"/>
      <c r="P185" s="197"/>
      <c r="S185" s="48"/>
    </row>
    <row r="186" spans="1:24" s="17" customFormat="1" ht="15.95" hidden="1" customHeight="1" thickBot="1">
      <c r="A186" s="15"/>
      <c r="B186" s="361"/>
      <c r="D186" s="361"/>
      <c r="E186" s="386"/>
      <c r="F186" s="361"/>
      <c r="G186" s="368"/>
      <c r="H186" s="27"/>
      <c r="I186" s="367"/>
      <c r="J186" s="362"/>
      <c r="K186" s="368"/>
      <c r="L186" s="24" t="s">
        <v>10</v>
      </c>
      <c r="M186" s="17" t="s">
        <v>9</v>
      </c>
      <c r="N186" s="26"/>
      <c r="O186" s="386"/>
      <c r="P186" s="60"/>
      <c r="Q186" s="52"/>
    </row>
    <row r="187" spans="1:24" s="17" customFormat="1" ht="15.95" hidden="1" customHeight="1">
      <c r="A187" s="15"/>
      <c r="B187" s="29" t="s">
        <v>28</v>
      </c>
      <c r="C187" s="48"/>
      <c r="D187" s="361"/>
      <c r="E187" s="386"/>
      <c r="F187" s="361"/>
      <c r="G187" s="368"/>
      <c r="H187" s="27"/>
      <c r="I187" s="367"/>
      <c r="J187" s="362"/>
      <c r="K187" s="367"/>
      <c r="L187" s="368"/>
      <c r="M187" s="368"/>
      <c r="N187" s="52"/>
      <c r="O187" s="50"/>
      <c r="P187" s="60"/>
      <c r="Q187" s="52"/>
      <c r="S187" s="48"/>
    </row>
    <row r="188" spans="1:24" s="17" customFormat="1" ht="15.95" hidden="1" customHeight="1">
      <c r="A188" s="15"/>
      <c r="C188" s="29"/>
      <c r="D188" s="552">
        <f>N183</f>
        <v>0</v>
      </c>
      <c r="E188" s="552"/>
      <c r="F188" s="552"/>
      <c r="G188" s="368" t="s">
        <v>29</v>
      </c>
      <c r="H188" s="31">
        <f>N186</f>
        <v>0</v>
      </c>
      <c r="I188" s="24" t="s">
        <v>9</v>
      </c>
      <c r="J188" s="553">
        <f>D188-H188</f>
        <v>0</v>
      </c>
      <c r="K188" s="553"/>
      <c r="L188" s="32" t="s">
        <v>30</v>
      </c>
      <c r="M188" s="368"/>
      <c r="N188" s="51"/>
      <c r="O188" s="386"/>
      <c r="P188" s="60"/>
      <c r="Q188" s="52"/>
      <c r="S188" s="29"/>
    </row>
    <row r="189" spans="1:24" ht="15" hidden="1" customHeight="1">
      <c r="A189" s="1"/>
      <c r="C189" s="46">
        <f>J188</f>
        <v>0</v>
      </c>
      <c r="D189" s="530" t="s">
        <v>32</v>
      </c>
      <c r="E189" s="530"/>
      <c r="G189" s="8" t="s">
        <v>12</v>
      </c>
      <c r="H189" s="515">
        <v>442.75</v>
      </c>
      <c r="I189" s="515"/>
      <c r="J189" s="515"/>
      <c r="K189" s="515"/>
      <c r="L189" s="98" t="s">
        <v>62</v>
      </c>
      <c r="M189" s="98"/>
      <c r="O189" s="113" t="s">
        <v>14</v>
      </c>
      <c r="P189" s="223">
        <f>ROUND(C189*H189/100,0)</f>
        <v>0</v>
      </c>
      <c r="Q189" s="45"/>
      <c r="R189" s="45"/>
      <c r="S189" s="46"/>
      <c r="T189" s="45"/>
      <c r="U189" s="45"/>
      <c r="V189" s="45"/>
      <c r="W189" s="45"/>
      <c r="X189" s="45"/>
    </row>
    <row r="190" spans="1:24" ht="15.95" hidden="1" customHeight="1">
      <c r="A190" s="43"/>
      <c r="B190" s="543" t="s">
        <v>65</v>
      </c>
      <c r="C190" s="543"/>
      <c r="D190" s="544"/>
      <c r="E190" s="543"/>
      <c r="F190" s="544"/>
      <c r="G190" s="543"/>
      <c r="H190" s="544"/>
      <c r="I190" s="543"/>
      <c r="J190" s="544"/>
      <c r="K190" s="543"/>
      <c r="L190" s="543"/>
      <c r="M190" s="543"/>
      <c r="N190" s="543"/>
      <c r="O190" s="543"/>
      <c r="Q190" s="45"/>
      <c r="R190" s="45"/>
      <c r="S190" s="45"/>
      <c r="T190" s="45"/>
      <c r="U190" s="45"/>
      <c r="V190" s="45"/>
      <c r="W190" s="45"/>
      <c r="X190" s="45"/>
    </row>
    <row r="191" spans="1:24" ht="15.95" hidden="1" customHeight="1">
      <c r="B191" s="3" t="s">
        <v>282</v>
      </c>
      <c r="C191" s="100"/>
      <c r="E191" s="109"/>
      <c r="H191" s="68"/>
      <c r="I191" s="109"/>
      <c r="J191" s="110"/>
      <c r="K191" s="109"/>
      <c r="L191" s="110"/>
      <c r="M191" s="3" t="s">
        <v>9</v>
      </c>
      <c r="N191" s="76">
        <f>C189</f>
        <v>0</v>
      </c>
      <c r="O191" s="100"/>
      <c r="Q191" s="45"/>
      <c r="R191" s="45"/>
      <c r="S191" s="100"/>
      <c r="T191" s="45"/>
      <c r="U191" s="45"/>
      <c r="V191" s="45"/>
      <c r="W191" s="45"/>
      <c r="X191" s="45"/>
    </row>
    <row r="192" spans="1:24" ht="15.95" hidden="1" customHeight="1">
      <c r="A192" s="43"/>
      <c r="B192" s="42"/>
      <c r="C192" s="38"/>
      <c r="H192" s="68"/>
      <c r="I192" s="109"/>
      <c r="J192" s="110"/>
      <c r="K192" s="109"/>
      <c r="L192" s="12" t="s">
        <v>10</v>
      </c>
      <c r="N192" s="79">
        <f>SUM(N191:N191)</f>
        <v>0</v>
      </c>
      <c r="O192" s="113"/>
      <c r="S192" s="38"/>
    </row>
    <row r="193" spans="1:24" ht="15.95" hidden="1" customHeight="1">
      <c r="A193" s="1"/>
      <c r="C193" s="46">
        <f>N192</f>
        <v>0</v>
      </c>
      <c r="D193" s="530" t="s">
        <v>32</v>
      </c>
      <c r="E193" s="530"/>
      <c r="G193" s="98" t="s">
        <v>12</v>
      </c>
      <c r="H193" s="97">
        <v>1079.6500000000001</v>
      </c>
      <c r="I193" s="97"/>
      <c r="J193" s="97"/>
      <c r="K193" s="97"/>
      <c r="L193" s="98" t="s">
        <v>62</v>
      </c>
      <c r="M193" s="98"/>
      <c r="O193" s="113" t="s">
        <v>14</v>
      </c>
      <c r="P193" s="223">
        <f>ROUND(C193*H193/100,0)</f>
        <v>0</v>
      </c>
      <c r="Q193" s="45"/>
      <c r="R193" s="45"/>
      <c r="S193" s="46"/>
      <c r="T193" s="45"/>
      <c r="U193" s="45"/>
      <c r="V193" s="45"/>
      <c r="W193" s="45"/>
      <c r="X193" s="45"/>
    </row>
    <row r="194" spans="1:24" s="17" customFormat="1" ht="48.75" hidden="1" customHeight="1">
      <c r="A194" s="86"/>
      <c r="B194" s="545" t="s">
        <v>79</v>
      </c>
      <c r="C194" s="545"/>
      <c r="D194" s="545"/>
      <c r="E194" s="545"/>
      <c r="F194" s="545"/>
      <c r="G194" s="545"/>
      <c r="H194" s="545"/>
      <c r="I194" s="545"/>
      <c r="J194" s="545"/>
      <c r="K194" s="545"/>
      <c r="L194" s="545"/>
      <c r="M194" s="545"/>
      <c r="N194" s="545"/>
      <c r="O194" s="16"/>
      <c r="P194" s="224"/>
    </row>
    <row r="195" spans="1:24" s="17" customFormat="1" ht="15.95" hidden="1" customHeight="1">
      <c r="A195" s="15"/>
      <c r="B195" s="17" t="s">
        <v>244</v>
      </c>
      <c r="C195" s="48"/>
      <c r="D195" s="214">
        <v>1</v>
      </c>
      <c r="E195" s="48" t="s">
        <v>8</v>
      </c>
      <c r="F195" s="214">
        <v>10</v>
      </c>
      <c r="G195" s="214" t="s">
        <v>8</v>
      </c>
      <c r="H195" s="27">
        <v>7</v>
      </c>
      <c r="I195" s="214" t="s">
        <v>8</v>
      </c>
      <c r="J195" s="215">
        <v>6</v>
      </c>
      <c r="K195" s="214" t="s">
        <v>8</v>
      </c>
      <c r="L195" s="215">
        <v>4</v>
      </c>
      <c r="M195" s="17" t="s">
        <v>9</v>
      </c>
      <c r="N195" s="30">
        <f t="shared" ref="N195:N197" si="21">ROUND(D195*F195*H195*J195*L195,0)</f>
        <v>1680</v>
      </c>
      <c r="P195" s="197"/>
      <c r="S195" s="48"/>
    </row>
    <row r="196" spans="1:24" s="17" customFormat="1" ht="15.95" hidden="1" customHeight="1">
      <c r="A196" s="15"/>
      <c r="B196" s="17" t="s">
        <v>220</v>
      </c>
      <c r="C196" s="48"/>
      <c r="D196" s="214">
        <v>1</v>
      </c>
      <c r="E196" s="48" t="s">
        <v>8</v>
      </c>
      <c r="F196" s="214">
        <v>5</v>
      </c>
      <c r="G196" s="214" t="s">
        <v>8</v>
      </c>
      <c r="H196" s="27">
        <v>8</v>
      </c>
      <c r="I196" s="214" t="s">
        <v>8</v>
      </c>
      <c r="J196" s="215">
        <v>7</v>
      </c>
      <c r="K196" s="214" t="s">
        <v>8</v>
      </c>
      <c r="L196" s="215">
        <v>4</v>
      </c>
      <c r="M196" s="17" t="s">
        <v>9</v>
      </c>
      <c r="N196" s="30">
        <f t="shared" si="21"/>
        <v>1120</v>
      </c>
      <c r="P196" s="197"/>
      <c r="S196" s="48"/>
    </row>
    <row r="197" spans="1:24" s="17" customFormat="1" ht="15.95" hidden="1" customHeight="1">
      <c r="A197" s="15"/>
      <c r="B197" s="17" t="s">
        <v>221</v>
      </c>
      <c r="C197" s="48"/>
      <c r="D197" s="214">
        <v>1</v>
      </c>
      <c r="E197" s="48" t="s">
        <v>8</v>
      </c>
      <c r="F197" s="214">
        <v>4</v>
      </c>
      <c r="G197" s="214" t="s">
        <v>8</v>
      </c>
      <c r="H197" s="27">
        <v>9</v>
      </c>
      <c r="I197" s="214" t="s">
        <v>8</v>
      </c>
      <c r="J197" s="215">
        <v>8</v>
      </c>
      <c r="K197" s="214" t="s">
        <v>8</v>
      </c>
      <c r="L197" s="215">
        <v>4</v>
      </c>
      <c r="M197" s="17" t="s">
        <v>9</v>
      </c>
      <c r="N197" s="30">
        <f t="shared" si="21"/>
        <v>1152</v>
      </c>
      <c r="P197" s="197"/>
      <c r="S197" s="48"/>
    </row>
    <row r="198" spans="1:24" s="17" customFormat="1" ht="15.95" hidden="1" customHeight="1">
      <c r="A198" s="15"/>
      <c r="B198" s="17" t="s">
        <v>245</v>
      </c>
      <c r="C198" s="48"/>
      <c r="D198" s="279">
        <v>1</v>
      </c>
      <c r="E198" s="48" t="s">
        <v>8</v>
      </c>
      <c r="F198" s="279">
        <v>3</v>
      </c>
      <c r="G198" s="279" t="s">
        <v>8</v>
      </c>
      <c r="H198" s="27">
        <v>43.5</v>
      </c>
      <c r="I198" s="279" t="s">
        <v>8</v>
      </c>
      <c r="J198" s="278">
        <v>2</v>
      </c>
      <c r="K198" s="279" t="s">
        <v>8</v>
      </c>
      <c r="L198" s="278">
        <v>2.25</v>
      </c>
      <c r="M198" s="17" t="s">
        <v>9</v>
      </c>
      <c r="N198" s="30">
        <f t="shared" ref="N198" si="22">ROUND(D198*F198*H198*J198*L198,0)</f>
        <v>587</v>
      </c>
      <c r="P198" s="197"/>
      <c r="S198" s="48"/>
    </row>
    <row r="199" spans="1:24" s="17" customFormat="1" ht="15.95" hidden="1" customHeight="1">
      <c r="A199" s="15"/>
      <c r="B199" s="17" t="s">
        <v>246</v>
      </c>
      <c r="C199" s="48"/>
      <c r="D199" s="163">
        <v>1</v>
      </c>
      <c r="E199" s="48" t="s">
        <v>8</v>
      </c>
      <c r="F199" s="163">
        <v>3</v>
      </c>
      <c r="G199" s="163" t="s">
        <v>8</v>
      </c>
      <c r="H199" s="27">
        <v>12.75</v>
      </c>
      <c r="I199" s="163" t="s">
        <v>8</v>
      </c>
      <c r="J199" s="164">
        <v>2</v>
      </c>
      <c r="K199" s="163" t="s">
        <v>8</v>
      </c>
      <c r="L199" s="164">
        <v>2.25</v>
      </c>
      <c r="M199" s="17" t="s">
        <v>9</v>
      </c>
      <c r="N199" s="30">
        <f t="shared" ref="N199:N200" si="23">ROUND(D199*F199*H199*J199*L199,0)</f>
        <v>172</v>
      </c>
      <c r="P199" s="197"/>
      <c r="S199" s="48"/>
    </row>
    <row r="200" spans="1:24" s="17" customFormat="1" ht="15.95" hidden="1" customHeight="1">
      <c r="A200" s="15"/>
      <c r="B200" s="17" t="s">
        <v>247</v>
      </c>
      <c r="C200" s="48"/>
      <c r="D200" s="163">
        <v>1</v>
      </c>
      <c r="E200" s="48" t="s">
        <v>8</v>
      </c>
      <c r="F200" s="163">
        <v>4</v>
      </c>
      <c r="G200" s="163" t="s">
        <v>8</v>
      </c>
      <c r="H200" s="27">
        <v>5.75</v>
      </c>
      <c r="I200" s="163" t="s">
        <v>8</v>
      </c>
      <c r="J200" s="164">
        <v>2</v>
      </c>
      <c r="K200" s="163" t="s">
        <v>8</v>
      </c>
      <c r="L200" s="164">
        <v>2.25</v>
      </c>
      <c r="M200" s="17" t="s">
        <v>9</v>
      </c>
      <c r="N200" s="30">
        <f t="shared" si="23"/>
        <v>104</v>
      </c>
      <c r="P200" s="197"/>
      <c r="S200" s="48"/>
    </row>
    <row r="201" spans="1:24" s="17" customFormat="1" ht="15.95" hidden="1" customHeight="1">
      <c r="A201" s="15"/>
      <c r="B201" s="17" t="s">
        <v>222</v>
      </c>
      <c r="C201" s="48"/>
      <c r="D201" s="214">
        <v>1</v>
      </c>
      <c r="E201" s="48" t="s">
        <v>8</v>
      </c>
      <c r="F201" s="214">
        <v>1</v>
      </c>
      <c r="G201" s="214" t="s">
        <v>8</v>
      </c>
      <c r="H201" s="27">
        <v>10</v>
      </c>
      <c r="I201" s="214" t="s">
        <v>8</v>
      </c>
      <c r="J201" s="215">
        <v>6.5</v>
      </c>
      <c r="K201" s="214" t="s">
        <v>8</v>
      </c>
      <c r="L201" s="215">
        <v>1</v>
      </c>
      <c r="M201" s="17" t="s">
        <v>9</v>
      </c>
      <c r="N201" s="30">
        <f t="shared" ref="N201" si="24">ROUND(D201*F201*H201*J201*L201,0)</f>
        <v>65</v>
      </c>
      <c r="P201" s="197"/>
      <c r="S201" s="48"/>
    </row>
    <row r="202" spans="1:24" s="17" customFormat="1" ht="15.95" hidden="1" customHeight="1">
      <c r="A202" s="15"/>
      <c r="C202" s="48"/>
      <c r="D202" s="55"/>
      <c r="E202" s="48"/>
      <c r="F202" s="214"/>
      <c r="G202" s="214"/>
      <c r="H202" s="27"/>
      <c r="I202" s="214"/>
      <c r="J202" s="215"/>
      <c r="K202" s="214"/>
      <c r="L202" s="24" t="s">
        <v>176</v>
      </c>
      <c r="M202" s="32"/>
      <c r="N202" s="18"/>
      <c r="O202" s="19"/>
      <c r="P202" s="197"/>
      <c r="S202" s="48"/>
    </row>
    <row r="203" spans="1:24" ht="15.95" hidden="1" customHeight="1">
      <c r="A203" s="1"/>
      <c r="B203" s="71" t="s">
        <v>24</v>
      </c>
      <c r="C203" s="330"/>
      <c r="D203" s="327"/>
      <c r="E203" s="324"/>
      <c r="F203" s="327"/>
      <c r="G203" s="320"/>
      <c r="H203" s="78"/>
      <c r="I203" s="321"/>
      <c r="J203" s="328"/>
      <c r="K203" s="320"/>
      <c r="L203" s="328"/>
      <c r="M203" s="45"/>
      <c r="N203" s="45"/>
      <c r="O203" s="324"/>
      <c r="P203" s="324"/>
      <c r="Q203" s="45"/>
      <c r="S203" s="330"/>
    </row>
    <row r="204" spans="1:24" s="17" customFormat="1" ht="15.95" hidden="1" customHeight="1">
      <c r="A204" s="15"/>
      <c r="B204" s="17" t="s">
        <v>244</v>
      </c>
      <c r="C204" s="48"/>
      <c r="D204" s="322">
        <v>1</v>
      </c>
      <c r="E204" s="48" t="s">
        <v>8</v>
      </c>
      <c r="F204" s="322">
        <v>10</v>
      </c>
      <c r="G204" s="322" t="s">
        <v>8</v>
      </c>
      <c r="H204" s="27">
        <v>7</v>
      </c>
      <c r="I204" s="322" t="s">
        <v>8</v>
      </c>
      <c r="J204" s="323">
        <v>2</v>
      </c>
      <c r="K204" s="322" t="s">
        <v>8</v>
      </c>
      <c r="L204" s="323">
        <v>2.25</v>
      </c>
      <c r="M204" s="17" t="s">
        <v>9</v>
      </c>
      <c r="N204" s="30">
        <f t="shared" ref="N204:N206" si="25">ROUND(D204*F204*H204*J204*L204,0)</f>
        <v>315</v>
      </c>
      <c r="P204" s="197"/>
      <c r="S204" s="48"/>
    </row>
    <row r="205" spans="1:24" s="17" customFormat="1" ht="15.95" hidden="1" customHeight="1">
      <c r="A205" s="15"/>
      <c r="B205" s="17" t="s">
        <v>220</v>
      </c>
      <c r="C205" s="48"/>
      <c r="D205" s="322">
        <v>1</v>
      </c>
      <c r="E205" s="48" t="s">
        <v>8</v>
      </c>
      <c r="F205" s="322">
        <v>5</v>
      </c>
      <c r="G205" s="322" t="s">
        <v>8</v>
      </c>
      <c r="H205" s="27">
        <v>8</v>
      </c>
      <c r="I205" s="322" t="s">
        <v>8</v>
      </c>
      <c r="J205" s="323">
        <v>2</v>
      </c>
      <c r="K205" s="322" t="s">
        <v>8</v>
      </c>
      <c r="L205" s="323">
        <v>2.25</v>
      </c>
      <c r="M205" s="17" t="s">
        <v>9</v>
      </c>
      <c r="N205" s="30">
        <f t="shared" si="25"/>
        <v>180</v>
      </c>
      <c r="P205" s="197"/>
      <c r="S205" s="48"/>
    </row>
    <row r="206" spans="1:24" s="17" customFormat="1" ht="15.95" hidden="1" customHeight="1">
      <c r="A206" s="15"/>
      <c r="B206" s="17" t="s">
        <v>221</v>
      </c>
      <c r="C206" s="48"/>
      <c r="D206" s="322">
        <v>1</v>
      </c>
      <c r="E206" s="48" t="s">
        <v>8</v>
      </c>
      <c r="F206" s="322">
        <v>4</v>
      </c>
      <c r="G206" s="322" t="s">
        <v>8</v>
      </c>
      <c r="H206" s="27">
        <v>9</v>
      </c>
      <c r="I206" s="322" t="s">
        <v>8</v>
      </c>
      <c r="J206" s="323">
        <v>2</v>
      </c>
      <c r="K206" s="322" t="s">
        <v>8</v>
      </c>
      <c r="L206" s="323">
        <v>2.25</v>
      </c>
      <c r="M206" s="17" t="s">
        <v>9</v>
      </c>
      <c r="N206" s="30">
        <f t="shared" si="25"/>
        <v>162</v>
      </c>
      <c r="P206" s="197"/>
      <c r="S206" s="48"/>
    </row>
    <row r="207" spans="1:24" ht="15.95" hidden="1" customHeight="1">
      <c r="A207" s="1"/>
      <c r="B207" s="327"/>
      <c r="C207" s="3"/>
      <c r="D207" s="327"/>
      <c r="E207" s="324"/>
      <c r="F207" s="327"/>
      <c r="G207" s="320"/>
      <c r="H207" s="68"/>
      <c r="I207" s="321"/>
      <c r="J207" s="328"/>
      <c r="K207" s="320"/>
      <c r="L207" s="12" t="s">
        <v>10</v>
      </c>
      <c r="M207" s="3" t="s">
        <v>9</v>
      </c>
      <c r="N207" s="18"/>
      <c r="O207" s="324"/>
      <c r="P207" s="80"/>
      <c r="Q207" s="45"/>
      <c r="S207" s="3"/>
    </row>
    <row r="208" spans="1:24" s="17" customFormat="1" ht="15.95" hidden="1" customHeight="1">
      <c r="A208" s="15"/>
      <c r="B208" s="29" t="s">
        <v>28</v>
      </c>
      <c r="C208" s="48"/>
      <c r="D208" s="322"/>
      <c r="E208" s="329"/>
      <c r="F208" s="322"/>
      <c r="G208" s="325"/>
      <c r="H208" s="27"/>
      <c r="I208" s="326"/>
      <c r="J208" s="323"/>
      <c r="K208" s="326"/>
      <c r="L208" s="325"/>
      <c r="M208" s="325"/>
      <c r="N208" s="52"/>
      <c r="O208" s="50"/>
      <c r="P208" s="60"/>
      <c r="Q208" s="52"/>
      <c r="S208" s="48"/>
    </row>
    <row r="209" spans="1:19" s="17" customFormat="1" ht="15.95" hidden="1" customHeight="1">
      <c r="A209" s="15"/>
      <c r="C209" s="29"/>
      <c r="D209" s="552">
        <f>N202</f>
        <v>0</v>
      </c>
      <c r="E209" s="552"/>
      <c r="F209" s="552"/>
      <c r="G209" s="325" t="s">
        <v>29</v>
      </c>
      <c r="H209" s="31">
        <f>N207</f>
        <v>0</v>
      </c>
      <c r="I209" s="24" t="s">
        <v>9</v>
      </c>
      <c r="J209" s="553">
        <f>D209-H209</f>
        <v>0</v>
      </c>
      <c r="K209" s="553"/>
      <c r="L209" s="32" t="s">
        <v>30</v>
      </c>
      <c r="M209" s="325"/>
      <c r="N209" s="51"/>
      <c r="O209" s="329"/>
      <c r="P209" s="60"/>
      <c r="Q209" s="52"/>
      <c r="S209" s="29"/>
    </row>
    <row r="210" spans="1:19" s="17" customFormat="1" ht="15.95" hidden="1" customHeight="1">
      <c r="A210" s="15"/>
      <c r="B210" s="161"/>
      <c r="C210" s="532">
        <f>J209</f>
        <v>0</v>
      </c>
      <c r="D210" s="533"/>
      <c r="E210" s="532"/>
      <c r="F210" s="20" t="s">
        <v>11</v>
      </c>
      <c r="G210" s="21" t="s">
        <v>12</v>
      </c>
      <c r="H210" s="162">
        <v>3176.25</v>
      </c>
      <c r="I210" s="162"/>
      <c r="J210" s="162"/>
      <c r="K210" s="162"/>
      <c r="L210" s="534" t="s">
        <v>45</v>
      </c>
      <c r="M210" s="534"/>
      <c r="N210" s="107"/>
      <c r="O210" s="22" t="s">
        <v>14</v>
      </c>
      <c r="P210" s="224">
        <f>ROUND(C210*H210/1000,0)</f>
        <v>0</v>
      </c>
      <c r="S210" s="174"/>
    </row>
    <row r="211" spans="1:19" s="23" customFormat="1" ht="15.95" hidden="1" customHeight="1">
      <c r="A211" s="36"/>
      <c r="B211" s="551" t="s">
        <v>223</v>
      </c>
      <c r="C211" s="551"/>
      <c r="D211" s="551"/>
      <c r="E211" s="551"/>
      <c r="F211" s="551"/>
      <c r="G211" s="551"/>
      <c r="H211" s="551"/>
      <c r="I211" s="551"/>
      <c r="J211" s="551"/>
      <c r="K211" s="551"/>
      <c r="L211" s="551"/>
      <c r="M211" s="551"/>
      <c r="N211" s="551"/>
      <c r="O211" s="551"/>
      <c r="P211" s="200"/>
    </row>
    <row r="212" spans="1:19" s="17" customFormat="1" ht="15.95" hidden="1" customHeight="1">
      <c r="A212" s="15"/>
      <c r="B212" s="17" t="s">
        <v>244</v>
      </c>
      <c r="C212" s="48"/>
      <c r="D212" s="322">
        <v>1</v>
      </c>
      <c r="E212" s="48" t="s">
        <v>8</v>
      </c>
      <c r="F212" s="322">
        <v>10</v>
      </c>
      <c r="G212" s="322" t="s">
        <v>8</v>
      </c>
      <c r="H212" s="27">
        <v>7</v>
      </c>
      <c r="I212" s="322" t="s">
        <v>8</v>
      </c>
      <c r="J212" s="323">
        <v>6</v>
      </c>
      <c r="K212" s="322" t="s">
        <v>8</v>
      </c>
      <c r="L212" s="323">
        <v>0.75</v>
      </c>
      <c r="M212" s="17" t="s">
        <v>9</v>
      </c>
      <c r="N212" s="30">
        <f t="shared" ref="N212:N214" si="26">ROUND(D212*F212*H212*J212*L212,0)</f>
        <v>315</v>
      </c>
      <c r="P212" s="197"/>
      <c r="S212" s="48"/>
    </row>
    <row r="213" spans="1:19" s="17" customFormat="1" ht="15.95" hidden="1" customHeight="1">
      <c r="A213" s="15"/>
      <c r="B213" s="17" t="s">
        <v>220</v>
      </c>
      <c r="C213" s="48"/>
      <c r="D213" s="322">
        <v>1</v>
      </c>
      <c r="E213" s="48" t="s">
        <v>8</v>
      </c>
      <c r="F213" s="322">
        <v>5</v>
      </c>
      <c r="G213" s="322" t="s">
        <v>8</v>
      </c>
      <c r="H213" s="27">
        <v>8</v>
      </c>
      <c r="I213" s="322" t="s">
        <v>8</v>
      </c>
      <c r="J213" s="323">
        <v>7</v>
      </c>
      <c r="K213" s="322" t="s">
        <v>8</v>
      </c>
      <c r="L213" s="323">
        <v>0.75</v>
      </c>
      <c r="M213" s="17" t="s">
        <v>9</v>
      </c>
      <c r="N213" s="30">
        <f t="shared" si="26"/>
        <v>210</v>
      </c>
      <c r="P213" s="197"/>
      <c r="S213" s="48"/>
    </row>
    <row r="214" spans="1:19" s="17" customFormat="1" ht="15.95" hidden="1" customHeight="1">
      <c r="A214" s="15"/>
      <c r="B214" s="17" t="s">
        <v>221</v>
      </c>
      <c r="C214" s="48"/>
      <c r="D214" s="322">
        <v>1</v>
      </c>
      <c r="E214" s="48" t="s">
        <v>8</v>
      </c>
      <c r="F214" s="322">
        <v>4</v>
      </c>
      <c r="G214" s="322" t="s">
        <v>8</v>
      </c>
      <c r="H214" s="27">
        <v>9</v>
      </c>
      <c r="I214" s="322" t="s">
        <v>8</v>
      </c>
      <c r="J214" s="323">
        <v>8</v>
      </c>
      <c r="K214" s="322" t="s">
        <v>8</v>
      </c>
      <c r="L214" s="323">
        <v>0.75</v>
      </c>
      <c r="M214" s="17" t="s">
        <v>9</v>
      </c>
      <c r="N214" s="30">
        <f t="shared" si="26"/>
        <v>216</v>
      </c>
      <c r="P214" s="197"/>
      <c r="S214" s="48"/>
    </row>
    <row r="215" spans="1:19" s="17" customFormat="1" ht="15.95" hidden="1" customHeight="1">
      <c r="A215" s="15"/>
      <c r="C215" s="48"/>
      <c r="D215" s="55"/>
      <c r="E215" s="48"/>
      <c r="F215" s="99"/>
      <c r="G215" s="99"/>
      <c r="H215" s="27"/>
      <c r="I215" s="99"/>
      <c r="J215" s="105"/>
      <c r="K215" s="99"/>
      <c r="L215" s="24" t="s">
        <v>10</v>
      </c>
      <c r="M215" s="32"/>
      <c r="N215" s="18"/>
      <c r="O215" s="19"/>
      <c r="P215" s="197"/>
      <c r="S215" s="48"/>
    </row>
    <row r="216" spans="1:19" s="17" customFormat="1" ht="15.95" hidden="1" customHeight="1">
      <c r="A216" s="15"/>
      <c r="B216" s="103"/>
      <c r="C216" s="542">
        <f>N215</f>
        <v>0</v>
      </c>
      <c r="D216" s="546"/>
      <c r="E216" s="542"/>
      <c r="F216" s="20" t="s">
        <v>11</v>
      </c>
      <c r="G216" s="21" t="s">
        <v>12</v>
      </c>
      <c r="H216" s="94">
        <v>9416.2800000000007</v>
      </c>
      <c r="I216" s="94"/>
      <c r="J216" s="94"/>
      <c r="K216" s="94"/>
      <c r="L216" s="534" t="s">
        <v>13</v>
      </c>
      <c r="M216" s="534"/>
      <c r="N216" s="107"/>
      <c r="O216" s="22" t="s">
        <v>14</v>
      </c>
      <c r="P216" s="224">
        <f>ROUND(C216*H216/100,0)</f>
        <v>0</v>
      </c>
      <c r="S216" s="104"/>
    </row>
    <row r="217" spans="1:19" ht="15.95" hidden="1" customHeight="1">
      <c r="A217" s="1"/>
      <c r="C217" s="358"/>
      <c r="D217" s="346"/>
      <c r="E217" s="348"/>
      <c r="F217" s="346"/>
      <c r="G217" s="8"/>
      <c r="H217" s="342"/>
      <c r="I217" s="342"/>
      <c r="J217" s="342"/>
      <c r="K217" s="342"/>
      <c r="L217" s="340"/>
      <c r="M217" s="340"/>
      <c r="N217" s="344"/>
      <c r="O217" s="343"/>
      <c r="P217" s="343"/>
      <c r="S217" s="356"/>
    </row>
    <row r="218" spans="1:19" s="17" customFormat="1" ht="20.25" hidden="1" customHeight="1">
      <c r="A218" s="86"/>
      <c r="B218" s="509" t="s">
        <v>253</v>
      </c>
      <c r="C218" s="509"/>
      <c r="D218" s="509"/>
      <c r="E218" s="509"/>
      <c r="F218" s="509"/>
      <c r="G218" s="509"/>
      <c r="H218" s="509"/>
      <c r="I218" s="509"/>
      <c r="J218" s="509"/>
      <c r="K218" s="509"/>
      <c r="L218" s="509"/>
      <c r="M218" s="509"/>
      <c r="N218" s="509"/>
      <c r="O218" s="351"/>
      <c r="P218" s="60"/>
      <c r="Q218" s="52"/>
    </row>
    <row r="219" spans="1:19" s="17" customFormat="1" ht="20.25" hidden="1" customHeight="1">
      <c r="A219" s="86"/>
      <c r="B219" s="338" t="s">
        <v>248</v>
      </c>
      <c r="C219" s="338"/>
      <c r="D219" s="338"/>
      <c r="E219" s="338"/>
      <c r="F219" s="338"/>
      <c r="G219" s="338"/>
      <c r="H219" s="338"/>
      <c r="I219" s="338"/>
      <c r="J219" s="338"/>
      <c r="K219" s="338"/>
      <c r="L219" s="338"/>
      <c r="M219" s="338"/>
      <c r="N219" s="338"/>
      <c r="O219" s="351"/>
      <c r="P219" s="60"/>
      <c r="Q219" s="52"/>
    </row>
    <row r="220" spans="1:19" s="17" customFormat="1" ht="15.95" hidden="1" customHeight="1">
      <c r="A220" s="15"/>
      <c r="B220" s="17" t="s">
        <v>225</v>
      </c>
      <c r="C220" s="349"/>
      <c r="D220" s="332">
        <v>1</v>
      </c>
      <c r="E220" s="48" t="s">
        <v>8</v>
      </c>
      <c r="F220" s="332">
        <v>2</v>
      </c>
      <c r="G220" s="332" t="s">
        <v>8</v>
      </c>
      <c r="H220" s="89">
        <v>42.25</v>
      </c>
      <c r="I220" s="353" t="s">
        <v>8</v>
      </c>
      <c r="J220" s="353">
        <v>0.75</v>
      </c>
      <c r="K220" s="332" t="s">
        <v>8</v>
      </c>
      <c r="L220" s="333">
        <v>9</v>
      </c>
      <c r="M220" s="17" t="s">
        <v>9</v>
      </c>
      <c r="N220" s="30">
        <f t="shared" ref="N220:N223" si="27">ROUND(D220*F220*H220*J220*L220,0)</f>
        <v>570</v>
      </c>
      <c r="O220" s="16"/>
      <c r="P220" s="351"/>
      <c r="S220" s="349"/>
    </row>
    <row r="221" spans="1:19" s="17" customFormat="1" ht="15.95" hidden="1" customHeight="1">
      <c r="A221" s="15"/>
      <c r="B221" s="17" t="s">
        <v>250</v>
      </c>
      <c r="C221" s="349"/>
      <c r="D221" s="332">
        <v>1</v>
      </c>
      <c r="E221" s="48" t="s">
        <v>8</v>
      </c>
      <c r="F221" s="332">
        <v>3</v>
      </c>
      <c r="G221" s="332" t="s">
        <v>8</v>
      </c>
      <c r="H221" s="292">
        <v>14</v>
      </c>
      <c r="I221" s="332" t="s">
        <v>8</v>
      </c>
      <c r="J221" s="292">
        <v>0.75</v>
      </c>
      <c r="K221" s="332" t="s">
        <v>8</v>
      </c>
      <c r="L221" s="333">
        <v>9</v>
      </c>
      <c r="M221" s="17" t="s">
        <v>9</v>
      </c>
      <c r="N221" s="30">
        <f t="shared" si="27"/>
        <v>284</v>
      </c>
      <c r="O221" s="16"/>
      <c r="P221" s="351"/>
      <c r="S221" s="349"/>
    </row>
    <row r="222" spans="1:19" s="17" customFormat="1" ht="15.95" hidden="1" customHeight="1">
      <c r="A222" s="15"/>
      <c r="B222" s="17" t="s">
        <v>251</v>
      </c>
      <c r="C222" s="349"/>
      <c r="D222" s="332">
        <v>1</v>
      </c>
      <c r="E222" s="48" t="s">
        <v>8</v>
      </c>
      <c r="F222" s="332">
        <v>4</v>
      </c>
      <c r="G222" s="332" t="s">
        <v>8</v>
      </c>
      <c r="H222" s="292">
        <v>7.25</v>
      </c>
      <c r="I222" s="332" t="s">
        <v>8</v>
      </c>
      <c r="J222" s="292">
        <v>0.75</v>
      </c>
      <c r="K222" s="332" t="s">
        <v>8</v>
      </c>
      <c r="L222" s="333">
        <v>4.5</v>
      </c>
      <c r="M222" s="17" t="s">
        <v>9</v>
      </c>
      <c r="N222" s="30">
        <f t="shared" si="27"/>
        <v>98</v>
      </c>
      <c r="O222" s="16"/>
      <c r="P222" s="351"/>
      <c r="S222" s="349"/>
    </row>
    <row r="223" spans="1:19" s="17" customFormat="1" ht="15.95" hidden="1" customHeight="1" thickBot="1">
      <c r="A223" s="15"/>
      <c r="B223" s="17" t="s">
        <v>250</v>
      </c>
      <c r="C223" s="349"/>
      <c r="D223" s="332">
        <v>1</v>
      </c>
      <c r="E223" s="48" t="s">
        <v>8</v>
      </c>
      <c r="F223" s="332">
        <v>2</v>
      </c>
      <c r="G223" s="332" t="s">
        <v>8</v>
      </c>
      <c r="H223" s="292">
        <v>7</v>
      </c>
      <c r="I223" s="332" t="s">
        <v>8</v>
      </c>
      <c r="J223" s="292">
        <v>0.75</v>
      </c>
      <c r="K223" s="332" t="s">
        <v>8</v>
      </c>
      <c r="L223" s="333">
        <v>4.5</v>
      </c>
      <c r="M223" s="17" t="s">
        <v>9</v>
      </c>
      <c r="N223" s="30">
        <f t="shared" si="27"/>
        <v>47</v>
      </c>
      <c r="O223" s="16"/>
      <c r="P223" s="351"/>
      <c r="S223" s="349"/>
    </row>
    <row r="224" spans="1:19" s="17" customFormat="1" ht="15.95" hidden="1" customHeight="1" thickBot="1">
      <c r="A224" s="337"/>
      <c r="C224" s="107"/>
      <c r="D224" s="332"/>
      <c r="E224" s="49"/>
      <c r="F224" s="332"/>
      <c r="G224" s="337"/>
      <c r="H224" s="33"/>
      <c r="I224" s="335"/>
      <c r="J224" s="24"/>
      <c r="K224" s="335"/>
      <c r="L224" s="24" t="s">
        <v>10</v>
      </c>
      <c r="M224" s="337"/>
      <c r="N224" s="26"/>
      <c r="O224" s="19"/>
      <c r="P224" s="351"/>
      <c r="S224" s="107"/>
    </row>
    <row r="225" spans="1:19" ht="15.95" hidden="1" customHeight="1">
      <c r="A225" s="1"/>
      <c r="B225" s="71" t="s">
        <v>24</v>
      </c>
      <c r="C225" s="352"/>
      <c r="D225" s="346"/>
      <c r="E225" s="343"/>
      <c r="F225" s="346"/>
      <c r="G225" s="340"/>
      <c r="H225" s="68"/>
      <c r="I225" s="342"/>
      <c r="J225" s="347"/>
      <c r="K225" s="340"/>
      <c r="L225" s="347"/>
      <c r="M225" s="45"/>
      <c r="N225" s="45"/>
      <c r="O225" s="343"/>
      <c r="P225" s="343"/>
      <c r="Q225" s="45"/>
      <c r="S225" s="352"/>
    </row>
    <row r="226" spans="1:19" ht="15.95" hidden="1" customHeight="1">
      <c r="A226" s="1"/>
      <c r="B226" s="3" t="s">
        <v>183</v>
      </c>
      <c r="C226" s="352"/>
      <c r="D226" s="346">
        <v>1</v>
      </c>
      <c r="E226" s="352" t="s">
        <v>8</v>
      </c>
      <c r="F226" s="346">
        <v>2</v>
      </c>
      <c r="G226" s="346" t="s">
        <v>8</v>
      </c>
      <c r="H226" s="72">
        <v>4</v>
      </c>
      <c r="I226" s="346" t="s">
        <v>8</v>
      </c>
      <c r="J226" s="345">
        <v>0.75</v>
      </c>
      <c r="K226" s="332" t="s">
        <v>8</v>
      </c>
      <c r="L226" s="333">
        <v>7</v>
      </c>
      <c r="M226" s="17" t="s">
        <v>9</v>
      </c>
      <c r="N226" s="30">
        <f t="shared" ref="N226:N229" si="28">ROUND(D226*F226*H226*J226*L226,0)</f>
        <v>42</v>
      </c>
      <c r="O226" s="6"/>
      <c r="P226" s="198"/>
      <c r="S226" s="352"/>
    </row>
    <row r="227" spans="1:19" ht="15.95" hidden="1" customHeight="1">
      <c r="A227" s="1"/>
      <c r="B227" s="3" t="s">
        <v>25</v>
      </c>
      <c r="C227" s="352"/>
      <c r="D227" s="346">
        <v>1</v>
      </c>
      <c r="E227" s="352" t="s">
        <v>8</v>
      </c>
      <c r="F227" s="346">
        <v>6</v>
      </c>
      <c r="G227" s="346" t="s">
        <v>8</v>
      </c>
      <c r="H227" s="72">
        <v>4</v>
      </c>
      <c r="I227" s="346" t="s">
        <v>8</v>
      </c>
      <c r="J227" s="345">
        <v>0.75</v>
      </c>
      <c r="K227" s="332" t="s">
        <v>8</v>
      </c>
      <c r="L227" s="333">
        <v>4</v>
      </c>
      <c r="M227" s="17" t="s">
        <v>9</v>
      </c>
      <c r="N227" s="30">
        <f t="shared" si="28"/>
        <v>72</v>
      </c>
      <c r="O227" s="6"/>
      <c r="P227" s="198"/>
      <c r="S227" s="352"/>
    </row>
    <row r="228" spans="1:19" ht="15.95" hidden="1" customHeight="1">
      <c r="A228" s="1"/>
      <c r="B228" s="3" t="s">
        <v>249</v>
      </c>
      <c r="C228" s="352"/>
      <c r="D228" s="346">
        <v>1</v>
      </c>
      <c r="E228" s="352" t="s">
        <v>8</v>
      </c>
      <c r="F228" s="346">
        <v>10</v>
      </c>
      <c r="G228" s="346" t="s">
        <v>8</v>
      </c>
      <c r="H228" s="72">
        <v>1.5</v>
      </c>
      <c r="I228" s="346" t="s">
        <v>8</v>
      </c>
      <c r="J228" s="345">
        <v>0.75</v>
      </c>
      <c r="K228" s="332" t="s">
        <v>8</v>
      </c>
      <c r="L228" s="333">
        <v>10</v>
      </c>
      <c r="M228" s="17" t="s">
        <v>9</v>
      </c>
      <c r="N228" s="30">
        <f t="shared" si="28"/>
        <v>113</v>
      </c>
      <c r="O228" s="6"/>
      <c r="P228" s="198"/>
      <c r="S228" s="352"/>
    </row>
    <row r="229" spans="1:19" ht="15.95" hidden="1" customHeight="1" thickBot="1">
      <c r="A229" s="1"/>
      <c r="B229" s="3" t="s">
        <v>252</v>
      </c>
      <c r="C229" s="352"/>
      <c r="D229" s="346">
        <v>1</v>
      </c>
      <c r="E229" s="352" t="s">
        <v>8</v>
      </c>
      <c r="F229" s="346">
        <v>8</v>
      </c>
      <c r="G229" s="346" t="s">
        <v>8</v>
      </c>
      <c r="H229" s="72">
        <v>5.5</v>
      </c>
      <c r="I229" s="346" t="s">
        <v>8</v>
      </c>
      <c r="J229" s="345">
        <v>0.75</v>
      </c>
      <c r="K229" s="332" t="s">
        <v>8</v>
      </c>
      <c r="L229" s="333">
        <v>0.75</v>
      </c>
      <c r="M229" s="17" t="s">
        <v>9</v>
      </c>
      <c r="N229" s="30">
        <f t="shared" si="28"/>
        <v>25</v>
      </c>
      <c r="O229" s="6"/>
      <c r="P229" s="198"/>
      <c r="S229" s="352"/>
    </row>
    <row r="230" spans="1:19" ht="15.95" hidden="1" customHeight="1" thickBot="1">
      <c r="A230" s="1"/>
      <c r="B230" s="346"/>
      <c r="C230" s="3"/>
      <c r="D230" s="346"/>
      <c r="E230" s="343"/>
      <c r="F230" s="346"/>
      <c r="G230" s="340"/>
      <c r="H230" s="68"/>
      <c r="I230" s="342"/>
      <c r="J230" s="347"/>
      <c r="K230" s="340"/>
      <c r="L230" s="12" t="s">
        <v>10</v>
      </c>
      <c r="M230" s="3" t="s">
        <v>9</v>
      </c>
      <c r="N230" s="14"/>
      <c r="O230" s="343"/>
      <c r="P230" s="80"/>
      <c r="Q230" s="45"/>
      <c r="S230" s="3"/>
    </row>
    <row r="231" spans="1:19" ht="15.95" hidden="1" customHeight="1">
      <c r="A231" s="1"/>
      <c r="B231" s="71" t="s">
        <v>28</v>
      </c>
      <c r="C231" s="352"/>
      <c r="D231" s="346"/>
      <c r="E231" s="343"/>
      <c r="F231" s="346"/>
      <c r="G231" s="340"/>
      <c r="H231" s="68"/>
      <c r="I231" s="342"/>
      <c r="J231" s="347"/>
      <c r="K231" s="342"/>
      <c r="L231" s="340"/>
      <c r="M231" s="340"/>
      <c r="N231" s="45"/>
      <c r="O231" s="41"/>
      <c r="P231" s="80"/>
      <c r="Q231" s="45"/>
      <c r="S231" s="352"/>
    </row>
    <row r="232" spans="1:19" ht="15.95" hidden="1" customHeight="1">
      <c r="A232" s="1"/>
      <c r="C232" s="71"/>
      <c r="D232" s="540">
        <f>N224</f>
        <v>0</v>
      </c>
      <c r="E232" s="540"/>
      <c r="F232" s="540"/>
      <c r="G232" s="340" t="s">
        <v>29</v>
      </c>
      <c r="H232" s="73">
        <f>N230</f>
        <v>0</v>
      </c>
      <c r="I232" s="12" t="s">
        <v>9</v>
      </c>
      <c r="J232" s="541">
        <f>D232-H232</f>
        <v>0</v>
      </c>
      <c r="K232" s="541"/>
      <c r="L232" s="40"/>
      <c r="M232" s="340"/>
      <c r="N232" s="42"/>
      <c r="O232" s="343"/>
      <c r="P232" s="80"/>
      <c r="Q232" s="45"/>
      <c r="S232" s="71"/>
    </row>
    <row r="233" spans="1:19" s="17" customFormat="1" ht="15.95" hidden="1" customHeight="1">
      <c r="A233" s="15"/>
      <c r="C233" s="542">
        <f>J232</f>
        <v>0</v>
      </c>
      <c r="D233" s="542"/>
      <c r="E233" s="542"/>
      <c r="F233" s="332" t="s">
        <v>11</v>
      </c>
      <c r="G233" s="21" t="s">
        <v>12</v>
      </c>
      <c r="H233" s="518">
        <v>13112.99</v>
      </c>
      <c r="I233" s="518"/>
      <c r="J233" s="518"/>
      <c r="K233" s="518"/>
      <c r="L233" s="534" t="s">
        <v>83</v>
      </c>
      <c r="M233" s="534"/>
      <c r="N233" s="25"/>
      <c r="O233" s="351" t="s">
        <v>14</v>
      </c>
      <c r="P233" s="351">
        <f>ROUND(C233*H233/100,0)</f>
        <v>0</v>
      </c>
      <c r="S233" s="350"/>
    </row>
    <row r="234" spans="1:19" s="17" customFormat="1" ht="41.25" hidden="1" customHeight="1">
      <c r="A234" s="86"/>
      <c r="B234" s="545" t="s">
        <v>179</v>
      </c>
      <c r="C234" s="545"/>
      <c r="D234" s="545"/>
      <c r="E234" s="545"/>
      <c r="F234" s="545"/>
      <c r="G234" s="545"/>
      <c r="H234" s="545"/>
      <c r="I234" s="545"/>
      <c r="J234" s="545"/>
      <c r="K234" s="545"/>
      <c r="L234" s="545"/>
      <c r="M234" s="545"/>
      <c r="N234" s="545"/>
      <c r="O234" s="16"/>
      <c r="P234" s="224"/>
    </row>
    <row r="235" spans="1:19" s="17" customFormat="1" ht="15.95" hidden="1" customHeight="1">
      <c r="A235" s="15"/>
      <c r="B235" s="17" t="s">
        <v>235</v>
      </c>
      <c r="C235" s="48"/>
      <c r="D235" s="99"/>
      <c r="E235" s="48"/>
      <c r="F235" s="99"/>
      <c r="G235" s="99"/>
      <c r="H235" s="27">
        <f>C210</f>
        <v>0</v>
      </c>
      <c r="I235" s="163" t="s">
        <v>8</v>
      </c>
      <c r="J235" s="105">
        <f>2/3</f>
        <v>0.66666666666666663</v>
      </c>
      <c r="K235" s="99"/>
      <c r="L235" s="105"/>
      <c r="N235" s="30">
        <f>H235*J235</f>
        <v>0</v>
      </c>
      <c r="P235" s="197"/>
      <c r="S235" s="48"/>
    </row>
    <row r="236" spans="1:19" s="17" customFormat="1" ht="15.95" hidden="1" customHeight="1">
      <c r="A236" s="15"/>
      <c r="C236" s="48"/>
      <c r="D236" s="55"/>
      <c r="E236" s="48"/>
      <c r="F236" s="99"/>
      <c r="G236" s="99"/>
      <c r="H236" s="27"/>
      <c r="I236" s="99"/>
      <c r="J236" s="105"/>
      <c r="K236" s="99"/>
      <c r="L236" s="24" t="s">
        <v>10</v>
      </c>
      <c r="M236" s="32"/>
      <c r="N236" s="18">
        <f>SUM(N235:N235)</f>
        <v>0</v>
      </c>
      <c r="O236" s="19"/>
      <c r="P236" s="197"/>
      <c r="S236" s="48"/>
    </row>
    <row r="237" spans="1:19" s="17" customFormat="1" ht="15.95" hidden="1" customHeight="1">
      <c r="A237" s="15"/>
      <c r="B237" s="103"/>
      <c r="C237" s="532">
        <f>N236</f>
        <v>0</v>
      </c>
      <c r="D237" s="533"/>
      <c r="E237" s="532"/>
      <c r="F237" s="20" t="s">
        <v>11</v>
      </c>
      <c r="G237" s="21" t="s">
        <v>12</v>
      </c>
      <c r="H237" s="94">
        <v>1512.5</v>
      </c>
      <c r="I237" s="94"/>
      <c r="J237" s="94"/>
      <c r="K237" s="94"/>
      <c r="L237" s="534" t="s">
        <v>45</v>
      </c>
      <c r="M237" s="534"/>
      <c r="N237" s="107"/>
      <c r="O237" s="22" t="s">
        <v>14</v>
      </c>
      <c r="P237" s="224">
        <f>ROUND(C237*H237/1000,0)</f>
        <v>0</v>
      </c>
      <c r="S237" s="104"/>
    </row>
    <row r="238" spans="1:19" s="23" customFormat="1" ht="15.95" hidden="1" customHeight="1">
      <c r="A238" s="36"/>
      <c r="B238" s="517" t="s">
        <v>172</v>
      </c>
      <c r="C238" s="517"/>
      <c r="D238" s="517"/>
      <c r="E238" s="517"/>
      <c r="F238" s="517"/>
      <c r="G238" s="517"/>
      <c r="H238" s="517"/>
      <c r="I238" s="517"/>
      <c r="J238" s="517"/>
      <c r="K238" s="517"/>
      <c r="L238" s="517"/>
      <c r="M238" s="517"/>
      <c r="N238" s="517"/>
      <c r="O238" s="145"/>
      <c r="P238" s="200"/>
    </row>
    <row r="239" spans="1:19" s="17" customFormat="1" ht="15.95" hidden="1" customHeight="1">
      <c r="A239" s="15"/>
      <c r="B239" s="17" t="s">
        <v>180</v>
      </c>
      <c r="C239" s="48"/>
      <c r="D239" s="251">
        <v>1</v>
      </c>
      <c r="E239" s="48" t="s">
        <v>8</v>
      </c>
      <c r="F239" s="251">
        <v>2</v>
      </c>
      <c r="G239" s="251" t="s">
        <v>8</v>
      </c>
      <c r="H239" s="27">
        <v>19.63</v>
      </c>
      <c r="I239" s="251" t="s">
        <v>8</v>
      </c>
      <c r="J239" s="252">
        <v>13.63</v>
      </c>
      <c r="K239" s="251" t="s">
        <v>8</v>
      </c>
      <c r="L239" s="252">
        <v>0.5</v>
      </c>
      <c r="M239" s="17" t="s">
        <v>9</v>
      </c>
      <c r="N239" s="30">
        <f t="shared" ref="N239:N240" si="29">ROUND(D239*F239*H239*J239*L239,0)</f>
        <v>268</v>
      </c>
      <c r="P239" s="197"/>
      <c r="S239" s="48"/>
    </row>
    <row r="240" spans="1:19" s="17" customFormat="1" ht="15.95" hidden="1" customHeight="1">
      <c r="A240" s="15"/>
      <c r="B240" s="17" t="s">
        <v>224</v>
      </c>
      <c r="C240" s="48"/>
      <c r="D240" s="251">
        <v>1</v>
      </c>
      <c r="E240" s="48" t="s">
        <v>8</v>
      </c>
      <c r="F240" s="251">
        <v>1</v>
      </c>
      <c r="G240" s="251" t="s">
        <v>8</v>
      </c>
      <c r="H240" s="27">
        <v>40.75</v>
      </c>
      <c r="I240" s="251" t="s">
        <v>8</v>
      </c>
      <c r="J240" s="252">
        <v>5.63</v>
      </c>
      <c r="K240" s="251" t="s">
        <v>8</v>
      </c>
      <c r="L240" s="252">
        <v>0.5</v>
      </c>
      <c r="M240" s="17" t="s">
        <v>9</v>
      </c>
      <c r="N240" s="30">
        <f t="shared" si="29"/>
        <v>115</v>
      </c>
      <c r="P240" s="197"/>
      <c r="S240" s="48"/>
    </row>
    <row r="241" spans="1:24" ht="15.95" hidden="1" customHeight="1">
      <c r="A241" s="1"/>
      <c r="C241" s="257"/>
      <c r="D241" s="69"/>
      <c r="E241" s="257"/>
      <c r="F241" s="254"/>
      <c r="G241" s="254"/>
      <c r="H241" s="68"/>
      <c r="I241" s="254"/>
      <c r="J241" s="255"/>
      <c r="K241" s="254"/>
      <c r="L241" s="12" t="s">
        <v>10</v>
      </c>
      <c r="M241" s="40"/>
      <c r="N241" s="5"/>
      <c r="O241" s="6"/>
      <c r="P241" s="197"/>
      <c r="S241" s="257"/>
    </row>
    <row r="242" spans="1:24" s="17" customFormat="1" ht="15.95" hidden="1" customHeight="1">
      <c r="A242" s="15"/>
      <c r="B242" s="103"/>
      <c r="C242" s="554">
        <f>N241</f>
        <v>0</v>
      </c>
      <c r="D242" s="554"/>
      <c r="E242" s="125"/>
      <c r="F242" s="20" t="s">
        <v>11</v>
      </c>
      <c r="G242" s="21" t="s">
        <v>12</v>
      </c>
      <c r="H242" s="94">
        <v>1141.25</v>
      </c>
      <c r="I242" s="94"/>
      <c r="J242" s="94"/>
      <c r="K242" s="94"/>
      <c r="L242" s="534" t="s">
        <v>83</v>
      </c>
      <c r="M242" s="534"/>
      <c r="N242" s="107"/>
      <c r="O242" s="22" t="s">
        <v>14</v>
      </c>
      <c r="P242" s="224">
        <f>ROUND(C242*H242/100,0)</f>
        <v>0</v>
      </c>
      <c r="S242" s="124"/>
    </row>
    <row r="243" spans="1:24" s="17" customFormat="1" ht="15.95" hidden="1" customHeight="1">
      <c r="A243" s="85"/>
      <c r="B243" s="556" t="s">
        <v>123</v>
      </c>
      <c r="C243" s="556"/>
      <c r="D243" s="556"/>
      <c r="E243" s="556"/>
      <c r="F243" s="556"/>
      <c r="G243" s="556"/>
      <c r="H243" s="556"/>
      <c r="I243" s="556"/>
      <c r="J243" s="556"/>
      <c r="K243" s="556"/>
      <c r="L243" s="556"/>
      <c r="M243" s="556"/>
      <c r="N243" s="556"/>
      <c r="O243" s="106"/>
      <c r="P243" s="224"/>
    </row>
    <row r="244" spans="1:24" s="17" customFormat="1" ht="15.95" hidden="1" customHeight="1">
      <c r="A244" s="15"/>
      <c r="B244" s="17" t="s">
        <v>225</v>
      </c>
      <c r="C244" s="48"/>
      <c r="D244" s="251">
        <v>1</v>
      </c>
      <c r="E244" s="48" t="s">
        <v>8</v>
      </c>
      <c r="F244" s="251">
        <v>3</v>
      </c>
      <c r="G244" s="251" t="s">
        <v>8</v>
      </c>
      <c r="H244" s="27">
        <v>42.25</v>
      </c>
      <c r="I244" s="251" t="s">
        <v>8</v>
      </c>
      <c r="J244" s="252">
        <v>1.1299999999999999</v>
      </c>
      <c r="K244" s="251"/>
      <c r="L244" s="252"/>
      <c r="M244" s="17" t="s">
        <v>9</v>
      </c>
      <c r="N244" s="30">
        <f t="shared" ref="N244:N246" si="30">ROUND(D244*F244*H244*J244,0)</f>
        <v>143</v>
      </c>
      <c r="P244" s="197"/>
      <c r="S244" s="48"/>
    </row>
    <row r="245" spans="1:24" s="17" customFormat="1" ht="15.95" hidden="1" customHeight="1">
      <c r="A245" s="15"/>
      <c r="B245" s="17" t="s">
        <v>226</v>
      </c>
      <c r="C245" s="48"/>
      <c r="D245" s="289">
        <v>1</v>
      </c>
      <c r="E245" s="48" t="s">
        <v>8</v>
      </c>
      <c r="F245" s="289">
        <v>3</v>
      </c>
      <c r="G245" s="289" t="s">
        <v>8</v>
      </c>
      <c r="H245" s="27">
        <v>13.6</v>
      </c>
      <c r="I245" s="289" t="s">
        <v>8</v>
      </c>
      <c r="J245" s="288">
        <v>1.1299999999999999</v>
      </c>
      <c r="K245" s="289"/>
      <c r="L245" s="288"/>
      <c r="M245" s="17" t="s">
        <v>9</v>
      </c>
      <c r="N245" s="30">
        <f t="shared" ref="N245" si="31">ROUND(D245*F245*H245*J245,0)</f>
        <v>46</v>
      </c>
      <c r="P245" s="197"/>
      <c r="S245" s="48"/>
    </row>
    <row r="246" spans="1:24" s="17" customFormat="1" ht="15.95" hidden="1" customHeight="1">
      <c r="A246" s="15"/>
      <c r="B246" s="17" t="s">
        <v>227</v>
      </c>
      <c r="C246" s="48"/>
      <c r="D246" s="251">
        <v>1</v>
      </c>
      <c r="E246" s="48" t="s">
        <v>8</v>
      </c>
      <c r="F246" s="251">
        <v>2</v>
      </c>
      <c r="G246" s="251" t="s">
        <v>8</v>
      </c>
      <c r="H246" s="27">
        <v>5.63</v>
      </c>
      <c r="I246" s="251" t="s">
        <v>8</v>
      </c>
      <c r="J246" s="333">
        <v>1.1299999999999999</v>
      </c>
      <c r="K246" s="251"/>
      <c r="L246" s="252"/>
      <c r="M246" s="17" t="s">
        <v>9</v>
      </c>
      <c r="N246" s="30">
        <f t="shared" si="30"/>
        <v>13</v>
      </c>
      <c r="P246" s="197"/>
      <c r="S246" s="48"/>
    </row>
    <row r="247" spans="1:24" s="17" customFormat="1" ht="15.95" hidden="1" customHeight="1">
      <c r="A247" s="93"/>
      <c r="C247" s="107"/>
      <c r="D247" s="99"/>
      <c r="E247" s="49"/>
      <c r="F247" s="99"/>
      <c r="G247" s="93"/>
      <c r="H247" s="27"/>
      <c r="I247" s="94"/>
      <c r="J247" s="24"/>
      <c r="K247" s="94"/>
      <c r="L247" s="24" t="s">
        <v>10</v>
      </c>
      <c r="M247" s="93"/>
      <c r="N247" s="18"/>
      <c r="O247" s="19"/>
      <c r="P247" s="224"/>
      <c r="S247" s="107"/>
    </row>
    <row r="248" spans="1:24" s="17" customFormat="1" ht="15.95" hidden="1" customHeight="1">
      <c r="A248" s="15"/>
      <c r="B248" s="52"/>
      <c r="C248" s="104">
        <f>N247</f>
        <v>0</v>
      </c>
      <c r="D248" s="99" t="s">
        <v>32</v>
      </c>
      <c r="E248" s="104"/>
      <c r="F248" s="99"/>
      <c r="G248" s="52" t="s">
        <v>12</v>
      </c>
      <c r="H248" s="94">
        <v>778.09</v>
      </c>
      <c r="I248" s="94"/>
      <c r="J248" s="105"/>
      <c r="K248" s="94"/>
      <c r="L248" s="93" t="s">
        <v>57</v>
      </c>
      <c r="M248" s="93"/>
      <c r="N248" s="52"/>
      <c r="O248" s="103" t="s">
        <v>14</v>
      </c>
      <c r="P248" s="224">
        <f>(C248*H248/100)</f>
        <v>0</v>
      </c>
      <c r="S248" s="104"/>
    </row>
    <row r="249" spans="1:24" s="17" customFormat="1" ht="36" hidden="1" customHeight="1">
      <c r="A249" s="85"/>
      <c r="B249" s="556" t="s">
        <v>124</v>
      </c>
      <c r="C249" s="556"/>
      <c r="D249" s="556"/>
      <c r="E249" s="556"/>
      <c r="F249" s="556"/>
      <c r="G249" s="556"/>
      <c r="H249" s="556"/>
      <c r="I249" s="556"/>
      <c r="J249" s="556"/>
      <c r="K249" s="556"/>
      <c r="L249" s="556"/>
      <c r="M249" s="556"/>
      <c r="N249" s="556"/>
      <c r="O249" s="106"/>
      <c r="P249" s="224"/>
    </row>
    <row r="250" spans="1:24" s="17" customFormat="1" ht="15.95" hidden="1" customHeight="1" thickBot="1">
      <c r="A250" s="15"/>
      <c r="B250" s="17" t="s">
        <v>254</v>
      </c>
      <c r="C250" s="95"/>
      <c r="D250" s="99"/>
      <c r="E250" s="48"/>
      <c r="F250" s="99"/>
      <c r="G250" s="99"/>
      <c r="H250" s="27"/>
      <c r="I250" s="99"/>
      <c r="J250" s="105"/>
      <c r="K250" s="99"/>
      <c r="L250" s="105"/>
      <c r="M250" s="17" t="s">
        <v>9</v>
      </c>
      <c r="N250" s="30">
        <f>C248</f>
        <v>0</v>
      </c>
      <c r="O250" s="16"/>
      <c r="P250" s="224"/>
      <c r="S250" s="95"/>
    </row>
    <row r="251" spans="1:24" s="17" customFormat="1" ht="15.95" hidden="1" customHeight="1" thickBot="1">
      <c r="A251" s="93"/>
      <c r="C251" s="107"/>
      <c r="D251" s="99"/>
      <c r="E251" s="49"/>
      <c r="F251" s="99"/>
      <c r="G251" s="93"/>
      <c r="H251" s="27"/>
      <c r="I251" s="94"/>
      <c r="J251" s="24"/>
      <c r="K251" s="94"/>
      <c r="L251" s="24" t="s">
        <v>10</v>
      </c>
      <c r="M251" s="93"/>
      <c r="N251" s="26">
        <f>SUM(N250)</f>
        <v>0</v>
      </c>
      <c r="O251" s="19"/>
      <c r="P251" s="224"/>
      <c r="S251" s="107"/>
    </row>
    <row r="252" spans="1:24" s="17" customFormat="1" ht="15.95" hidden="1" customHeight="1">
      <c r="A252" s="15"/>
      <c r="B252" s="52"/>
      <c r="C252" s="104">
        <f>N251</f>
        <v>0</v>
      </c>
      <c r="D252" s="99" t="s">
        <v>32</v>
      </c>
      <c r="E252" s="104"/>
      <c r="F252" s="99"/>
      <c r="G252" s="52" t="s">
        <v>12</v>
      </c>
      <c r="H252" s="94">
        <v>10.7</v>
      </c>
      <c r="I252" s="94"/>
      <c r="J252" s="105"/>
      <c r="K252" s="94"/>
      <c r="L252" s="93" t="s">
        <v>55</v>
      </c>
      <c r="M252" s="93"/>
      <c r="N252" s="52"/>
      <c r="O252" s="103" t="s">
        <v>14</v>
      </c>
      <c r="P252" s="224">
        <f>(C252*H252)</f>
        <v>0</v>
      </c>
      <c r="S252" s="104"/>
    </row>
    <row r="253" spans="1:24" s="17" customFormat="1" ht="37.5" hidden="1" customHeight="1">
      <c r="A253" s="85"/>
      <c r="B253" s="509" t="s">
        <v>127</v>
      </c>
      <c r="C253" s="509"/>
      <c r="D253" s="509"/>
      <c r="E253" s="509"/>
      <c r="F253" s="509"/>
      <c r="G253" s="509"/>
      <c r="H253" s="509"/>
      <c r="I253" s="509"/>
      <c r="J253" s="509"/>
      <c r="K253" s="509"/>
      <c r="L253" s="509"/>
      <c r="M253" s="509"/>
      <c r="N253" s="509"/>
      <c r="O253" s="509"/>
      <c r="P253" s="224"/>
      <c r="Q253" s="52"/>
      <c r="R253" s="52"/>
      <c r="S253" s="52"/>
      <c r="T253" s="52"/>
      <c r="U253" s="52"/>
      <c r="V253" s="52"/>
      <c r="W253" s="52"/>
      <c r="X253" s="52"/>
    </row>
    <row r="254" spans="1:24" s="17" customFormat="1" ht="15.95" hidden="1" customHeight="1">
      <c r="A254" s="15"/>
      <c r="C254" s="95"/>
      <c r="D254" s="99"/>
      <c r="E254" s="48"/>
      <c r="F254" s="99"/>
      <c r="G254" s="99"/>
      <c r="H254" s="27"/>
      <c r="I254" s="99"/>
      <c r="J254" s="105"/>
      <c r="K254" s="99"/>
      <c r="L254" s="105"/>
      <c r="N254" s="30"/>
      <c r="O254" s="19"/>
      <c r="P254" s="197"/>
      <c r="S254" s="95"/>
    </row>
    <row r="255" spans="1:24" s="17" customFormat="1" ht="15.95" hidden="1" customHeight="1" thickBot="1">
      <c r="A255" s="15"/>
      <c r="B255" s="17" t="s">
        <v>200</v>
      </c>
      <c r="C255" s="220"/>
      <c r="D255" s="216">
        <v>1</v>
      </c>
      <c r="E255" s="48" t="s">
        <v>8</v>
      </c>
      <c r="F255" s="216">
        <v>4</v>
      </c>
      <c r="G255" s="216" t="s">
        <v>8</v>
      </c>
      <c r="H255" s="27">
        <v>18</v>
      </c>
      <c r="I255" s="216"/>
      <c r="J255" s="217"/>
      <c r="K255" s="216"/>
      <c r="L255" s="217"/>
      <c r="M255" s="17" t="s">
        <v>9</v>
      </c>
      <c r="N255" s="30">
        <f>ROUND(D255*F255*H255,0)</f>
        <v>72</v>
      </c>
      <c r="O255" s="19"/>
      <c r="P255" s="197"/>
      <c r="S255" s="220"/>
    </row>
    <row r="256" spans="1:24" s="17" customFormat="1" ht="15.95" hidden="1" customHeight="1" thickBot="1">
      <c r="A256" s="15"/>
      <c r="C256" s="60"/>
      <c r="D256" s="93"/>
      <c r="E256" s="48"/>
      <c r="F256" s="99"/>
      <c r="G256" s="99"/>
      <c r="H256" s="37"/>
      <c r="I256" s="50"/>
      <c r="J256" s="24"/>
      <c r="K256" s="50"/>
      <c r="L256" s="93" t="s">
        <v>10</v>
      </c>
      <c r="M256" s="50"/>
      <c r="N256" s="26"/>
      <c r="O256" s="103"/>
      <c r="P256" s="224"/>
      <c r="S256" s="60"/>
    </row>
    <row r="257" spans="1:24" s="17" customFormat="1" ht="15.95" hidden="1" customHeight="1">
      <c r="A257" s="15"/>
      <c r="B257" s="52"/>
      <c r="C257" s="53">
        <f>N256</f>
        <v>0</v>
      </c>
      <c r="D257" s="539" t="s">
        <v>90</v>
      </c>
      <c r="E257" s="534"/>
      <c r="F257" s="50"/>
      <c r="G257" s="21" t="s">
        <v>12</v>
      </c>
      <c r="H257" s="518">
        <v>228.9</v>
      </c>
      <c r="I257" s="518"/>
      <c r="J257" s="518"/>
      <c r="K257" s="94"/>
      <c r="L257" s="539" t="s">
        <v>91</v>
      </c>
      <c r="M257" s="534"/>
      <c r="O257" s="103" t="s">
        <v>14</v>
      </c>
      <c r="P257" s="224">
        <f>ROUND(C257*H257,0)</f>
        <v>0</v>
      </c>
      <c r="S257" s="53"/>
    </row>
    <row r="258" spans="1:24" s="17" customFormat="1" ht="15.95" hidden="1" customHeight="1">
      <c r="A258" s="15"/>
      <c r="C258" s="95"/>
      <c r="D258" s="99"/>
      <c r="E258" s="48"/>
      <c r="F258" s="99"/>
      <c r="G258" s="99"/>
      <c r="H258" s="27"/>
      <c r="I258" s="99"/>
      <c r="J258" s="105"/>
      <c r="K258" s="99"/>
      <c r="L258" s="105"/>
      <c r="N258" s="30"/>
      <c r="O258" s="19"/>
      <c r="P258" s="197"/>
      <c r="S258" s="95"/>
    </row>
    <row r="259" spans="1:24" s="17" customFormat="1" ht="15.95" hidden="1" customHeight="1">
      <c r="A259" s="15"/>
      <c r="B259" s="17" t="s">
        <v>25</v>
      </c>
      <c r="C259" s="265"/>
      <c r="D259" s="273">
        <v>12</v>
      </c>
      <c r="E259" s="48" t="s">
        <v>8</v>
      </c>
      <c r="F259" s="273">
        <v>6</v>
      </c>
      <c r="G259" s="273" t="s">
        <v>8</v>
      </c>
      <c r="H259" s="27">
        <v>3.67</v>
      </c>
      <c r="I259" s="273"/>
      <c r="J259" s="268"/>
      <c r="K259" s="273"/>
      <c r="L259" s="268"/>
      <c r="M259" s="17" t="s">
        <v>9</v>
      </c>
      <c r="N259" s="30">
        <f>ROUND(D259*F259*H259,0)</f>
        <v>264</v>
      </c>
      <c r="O259" s="19"/>
      <c r="P259" s="197"/>
      <c r="S259" s="265"/>
    </row>
    <row r="260" spans="1:24" s="17" customFormat="1" ht="15.95" hidden="1" customHeight="1" thickBot="1">
      <c r="A260" s="15"/>
      <c r="B260" s="17" t="s">
        <v>25</v>
      </c>
      <c r="C260" s="287"/>
      <c r="D260" s="289">
        <v>12</v>
      </c>
      <c r="E260" s="48" t="s">
        <v>8</v>
      </c>
      <c r="F260" s="289">
        <v>2</v>
      </c>
      <c r="G260" s="289" t="s">
        <v>8</v>
      </c>
      <c r="H260" s="27">
        <v>4</v>
      </c>
      <c r="I260" s="289"/>
      <c r="J260" s="288"/>
      <c r="K260" s="289"/>
      <c r="L260" s="288"/>
      <c r="M260" s="17" t="s">
        <v>9</v>
      </c>
      <c r="N260" s="30">
        <f>ROUND(D260*F260*H260,0)</f>
        <v>96</v>
      </c>
      <c r="O260" s="19"/>
      <c r="P260" s="197"/>
      <c r="S260" s="287"/>
    </row>
    <row r="261" spans="1:24" s="17" customFormat="1" ht="15.95" hidden="1" customHeight="1" thickBot="1">
      <c r="A261" s="15"/>
      <c r="C261" s="60"/>
      <c r="D261" s="93"/>
      <c r="E261" s="48"/>
      <c r="F261" s="99"/>
      <c r="G261" s="99"/>
      <c r="H261" s="37"/>
      <c r="I261" s="50"/>
      <c r="J261" s="24"/>
      <c r="K261" s="50"/>
      <c r="L261" s="93" t="s">
        <v>10</v>
      </c>
      <c r="M261" s="50"/>
      <c r="N261" s="26"/>
      <c r="O261" s="103"/>
      <c r="P261" s="224"/>
      <c r="S261" s="60"/>
    </row>
    <row r="262" spans="1:24" s="17" customFormat="1" ht="21.75" hidden="1" customHeight="1">
      <c r="A262" s="15"/>
      <c r="B262" s="52"/>
      <c r="C262" s="53">
        <f>N261</f>
        <v>0</v>
      </c>
      <c r="D262" s="539" t="s">
        <v>90</v>
      </c>
      <c r="E262" s="534"/>
      <c r="F262" s="50"/>
      <c r="G262" s="21" t="s">
        <v>12</v>
      </c>
      <c r="H262" s="518">
        <v>240.5</v>
      </c>
      <c r="I262" s="518"/>
      <c r="J262" s="518"/>
      <c r="K262" s="94"/>
      <c r="L262" s="539" t="s">
        <v>91</v>
      </c>
      <c r="M262" s="534"/>
      <c r="O262" s="103" t="s">
        <v>14</v>
      </c>
      <c r="P262" s="224">
        <f>ROUND(C262*H262,0)</f>
        <v>0</v>
      </c>
      <c r="S262" s="53"/>
    </row>
    <row r="263" spans="1:24" s="17" customFormat="1" ht="15.95" hidden="1" customHeight="1">
      <c r="A263" s="15"/>
      <c r="B263" s="32" t="s">
        <v>259</v>
      </c>
      <c r="C263" s="360"/>
      <c r="D263" s="337"/>
      <c r="E263" s="351"/>
      <c r="F263" s="332"/>
      <c r="G263" s="21"/>
      <c r="H263" s="335"/>
      <c r="I263" s="335"/>
      <c r="J263" s="333"/>
      <c r="K263" s="335"/>
      <c r="L263" s="337"/>
      <c r="M263" s="32"/>
      <c r="N263" s="355"/>
      <c r="O263" s="351"/>
      <c r="P263" s="351"/>
      <c r="Q263" s="52"/>
      <c r="S263" s="29"/>
    </row>
    <row r="264" spans="1:24" s="17" customFormat="1" ht="15.95" hidden="1" customHeight="1" thickBot="1">
      <c r="A264" s="15"/>
      <c r="B264" s="354" t="s">
        <v>260</v>
      </c>
      <c r="C264" s="360"/>
      <c r="D264" s="337"/>
      <c r="E264" s="351"/>
      <c r="F264" s="332"/>
      <c r="G264" s="21"/>
      <c r="H264" s="335"/>
      <c r="I264" s="335"/>
      <c r="J264" s="333"/>
      <c r="K264" s="335"/>
      <c r="L264" s="337"/>
      <c r="M264" s="32"/>
      <c r="N264" s="351" t="e">
        <f>#REF!</f>
        <v>#REF!</v>
      </c>
      <c r="O264" s="351"/>
      <c r="P264" s="351"/>
      <c r="Q264" s="52"/>
      <c r="S264" s="29"/>
    </row>
    <row r="265" spans="1:24" s="17" customFormat="1" ht="15.95" hidden="1" customHeight="1" thickBot="1">
      <c r="A265" s="15"/>
      <c r="C265" s="29"/>
      <c r="D265" s="332"/>
      <c r="E265" s="332"/>
      <c r="F265" s="332"/>
      <c r="G265" s="337"/>
      <c r="H265" s="31"/>
      <c r="I265" s="24"/>
      <c r="J265" s="333"/>
      <c r="K265" s="333"/>
      <c r="L265" s="339" t="s">
        <v>10</v>
      </c>
      <c r="M265" s="17" t="s">
        <v>9</v>
      </c>
      <c r="N265" s="26"/>
      <c r="O265" s="351"/>
      <c r="P265" s="60"/>
      <c r="Q265" s="52"/>
      <c r="S265" s="29"/>
    </row>
    <row r="266" spans="1:24" s="17" customFormat="1" ht="15.95" hidden="1" customHeight="1">
      <c r="A266" s="15"/>
      <c r="C266" s="53">
        <f>N265</f>
        <v>0</v>
      </c>
      <c r="D266" s="336" t="s">
        <v>32</v>
      </c>
      <c r="E266" s="351"/>
      <c r="F266" s="332"/>
      <c r="G266" s="21" t="s">
        <v>12</v>
      </c>
      <c r="H266" s="335">
        <v>286.858</v>
      </c>
      <c r="I266" s="335"/>
      <c r="J266" s="335"/>
      <c r="K266" s="335"/>
      <c r="L266" s="337" t="s">
        <v>62</v>
      </c>
      <c r="M266" s="337"/>
      <c r="N266" s="107"/>
      <c r="O266" s="351" t="s">
        <v>14</v>
      </c>
      <c r="P266" s="351">
        <f>ROUND(C266*H266/100,0)</f>
        <v>0</v>
      </c>
      <c r="Q266" s="52"/>
      <c r="R266" s="52"/>
      <c r="S266" s="53"/>
      <c r="T266" s="52"/>
      <c r="U266" s="52"/>
      <c r="V266" s="52"/>
      <c r="W266" s="52"/>
      <c r="X266" s="52"/>
    </row>
    <row r="267" spans="1:24" s="17" customFormat="1" ht="15.95" hidden="1" customHeight="1">
      <c r="A267" s="15"/>
      <c r="B267" s="32" t="s">
        <v>259</v>
      </c>
      <c r="C267" s="360"/>
      <c r="D267" s="337"/>
      <c r="E267" s="351"/>
      <c r="F267" s="332"/>
      <c r="G267" s="21"/>
      <c r="H267" s="335"/>
      <c r="I267" s="335"/>
      <c r="J267" s="333"/>
      <c r="K267" s="335"/>
      <c r="L267" s="337"/>
      <c r="M267" s="32"/>
      <c r="N267" s="355"/>
      <c r="O267" s="351"/>
      <c r="P267" s="351"/>
      <c r="Q267" s="52"/>
      <c r="S267" s="29"/>
    </row>
    <row r="268" spans="1:24" s="17" customFormat="1" ht="15.95" hidden="1" customHeight="1" thickBot="1">
      <c r="A268" s="15"/>
      <c r="B268" s="354" t="s">
        <v>261</v>
      </c>
      <c r="C268" s="360"/>
      <c r="D268" s="337"/>
      <c r="E268" s="351"/>
      <c r="F268" s="332"/>
      <c r="G268" s="21"/>
      <c r="H268" s="335"/>
      <c r="I268" s="335"/>
      <c r="J268" s="333"/>
      <c r="K268" s="335"/>
      <c r="L268" s="337"/>
      <c r="M268" s="32"/>
      <c r="N268" s="351">
        <f>C266</f>
        <v>0</v>
      </c>
      <c r="O268" s="351"/>
      <c r="P268" s="351"/>
      <c r="Q268" s="52"/>
      <c r="S268" s="29"/>
    </row>
    <row r="269" spans="1:24" s="17" customFormat="1" ht="15.95" hidden="1" customHeight="1" thickBot="1">
      <c r="A269" s="15"/>
      <c r="C269" s="29"/>
      <c r="D269" s="332"/>
      <c r="E269" s="332"/>
      <c r="F269" s="332"/>
      <c r="G269" s="337"/>
      <c r="H269" s="31"/>
      <c r="I269" s="24"/>
      <c r="J269" s="333"/>
      <c r="K269" s="333"/>
      <c r="L269" s="339" t="s">
        <v>10</v>
      </c>
      <c r="M269" s="17" t="s">
        <v>9</v>
      </c>
      <c r="N269" s="26">
        <f>N268</f>
        <v>0</v>
      </c>
      <c r="O269" s="351"/>
      <c r="P269" s="60"/>
      <c r="Q269" s="52"/>
      <c r="S269" s="29"/>
    </row>
    <row r="270" spans="1:24" s="17" customFormat="1" ht="15.95" hidden="1" customHeight="1">
      <c r="A270" s="15"/>
      <c r="C270" s="119">
        <f>N269</f>
        <v>0</v>
      </c>
      <c r="D270" s="336" t="s">
        <v>32</v>
      </c>
      <c r="E270" s="351"/>
      <c r="F270" s="332"/>
      <c r="G270" s="21" t="s">
        <v>12</v>
      </c>
      <c r="H270" s="335">
        <v>285.67759999999998</v>
      </c>
      <c r="I270" s="335"/>
      <c r="J270" s="335"/>
      <c r="K270" s="335"/>
      <c r="L270" s="337" t="s">
        <v>62</v>
      </c>
      <c r="M270" s="337"/>
      <c r="N270" s="107"/>
      <c r="O270" s="351" t="s">
        <v>14</v>
      </c>
      <c r="P270" s="351">
        <f>ROUND(C270*H270/100,0)</f>
        <v>0</v>
      </c>
      <c r="Q270" s="52"/>
      <c r="R270" s="52"/>
      <c r="S270" s="119"/>
      <c r="T270" s="52"/>
      <c r="U270" s="52"/>
      <c r="V270" s="52"/>
      <c r="W270" s="52"/>
      <c r="X270" s="52"/>
    </row>
    <row r="271" spans="1:24" s="17" customFormat="1" ht="15.95" hidden="1" customHeight="1">
      <c r="A271" s="15"/>
      <c r="B271" s="517" t="s">
        <v>101</v>
      </c>
      <c r="C271" s="517"/>
      <c r="D271" s="517"/>
      <c r="E271" s="517"/>
      <c r="F271" s="517"/>
      <c r="G271" s="517"/>
      <c r="H271" s="517"/>
      <c r="I271" s="517"/>
      <c r="J271" s="517"/>
      <c r="K271" s="517"/>
      <c r="L271" s="517"/>
      <c r="M271" s="517"/>
      <c r="N271" s="517"/>
      <c r="O271" s="309"/>
      <c r="P271" s="307"/>
    </row>
    <row r="272" spans="1:24" s="17" customFormat="1" ht="15.95" hidden="1" customHeight="1" thickBot="1">
      <c r="A272" s="15"/>
      <c r="B272" s="17" t="s">
        <v>102</v>
      </c>
      <c r="C272" s="306"/>
      <c r="D272" s="303">
        <v>1</v>
      </c>
      <c r="E272" s="48" t="s">
        <v>8</v>
      </c>
      <c r="F272" s="303">
        <v>4</v>
      </c>
      <c r="G272" s="303" t="s">
        <v>8</v>
      </c>
      <c r="H272" s="27">
        <v>8</v>
      </c>
      <c r="I272" s="303" t="s">
        <v>8</v>
      </c>
      <c r="J272" s="304">
        <v>4</v>
      </c>
      <c r="K272" s="303"/>
      <c r="L272" s="304"/>
      <c r="M272" s="17" t="s">
        <v>9</v>
      </c>
      <c r="N272" s="30">
        <f>ROUND(D272*F272*H272*J272,0)</f>
        <v>128</v>
      </c>
      <c r="O272" s="16"/>
      <c r="P272" s="307"/>
      <c r="S272" s="306"/>
    </row>
    <row r="273" spans="1:19" s="17" customFormat="1" ht="15.95" hidden="1" customHeight="1" thickBot="1">
      <c r="A273" s="297"/>
      <c r="C273" s="107"/>
      <c r="D273" s="303"/>
      <c r="E273" s="49"/>
      <c r="F273" s="303"/>
      <c r="G273" s="297"/>
      <c r="H273" s="27"/>
      <c r="I273" s="298"/>
      <c r="J273" s="24"/>
      <c r="K273" s="298"/>
      <c r="L273" s="24" t="s">
        <v>10</v>
      </c>
      <c r="M273" s="297"/>
      <c r="N273" s="26"/>
      <c r="O273" s="19"/>
      <c r="P273" s="307"/>
      <c r="S273" s="107"/>
    </row>
    <row r="274" spans="1:19" s="17" customFormat="1" ht="15.95" hidden="1" customHeight="1">
      <c r="A274" s="15"/>
      <c r="B274" s="52"/>
      <c r="C274" s="305">
        <f>N273</f>
        <v>0</v>
      </c>
      <c r="D274" s="303" t="s">
        <v>32</v>
      </c>
      <c r="E274" s="305"/>
      <c r="F274" s="303"/>
      <c r="G274" s="52" t="s">
        <v>12</v>
      </c>
      <c r="H274" s="298">
        <v>58.11</v>
      </c>
      <c r="I274" s="298"/>
      <c r="J274" s="304"/>
      <c r="K274" s="298"/>
      <c r="L274" s="297" t="s">
        <v>55</v>
      </c>
      <c r="M274" s="297"/>
      <c r="N274" s="52"/>
      <c r="O274" s="307" t="s">
        <v>14</v>
      </c>
      <c r="P274" s="307">
        <f>(C274*H274)</f>
        <v>0</v>
      </c>
      <c r="S274" s="305"/>
    </row>
    <row r="275" spans="1:19" s="17" customFormat="1" ht="35.25" hidden="1" customHeight="1">
      <c r="A275" s="86"/>
      <c r="B275" s="556" t="s">
        <v>106</v>
      </c>
      <c r="C275" s="556"/>
      <c r="D275" s="558"/>
      <c r="E275" s="556"/>
      <c r="F275" s="558"/>
      <c r="G275" s="556"/>
      <c r="H275" s="558"/>
      <c r="I275" s="556"/>
      <c r="J275" s="558"/>
      <c r="K275" s="556"/>
      <c r="L275" s="556"/>
      <c r="M275" s="556"/>
      <c r="N275" s="556"/>
      <c r="O275" s="556"/>
      <c r="P275" s="224"/>
    </row>
    <row r="276" spans="1:19" s="17" customFormat="1" ht="15.95" hidden="1" customHeight="1">
      <c r="A276" s="15"/>
      <c r="B276" s="17" t="s">
        <v>102</v>
      </c>
      <c r="C276" s="259"/>
      <c r="D276" s="251">
        <v>1</v>
      </c>
      <c r="E276" s="48" t="s">
        <v>8</v>
      </c>
      <c r="F276" s="251">
        <v>2</v>
      </c>
      <c r="G276" s="251" t="s">
        <v>8</v>
      </c>
      <c r="H276" s="27">
        <v>20</v>
      </c>
      <c r="I276" s="251" t="s">
        <v>8</v>
      </c>
      <c r="J276" s="252">
        <v>14</v>
      </c>
      <c r="K276" s="251"/>
      <c r="L276" s="252"/>
      <c r="M276" s="17" t="s">
        <v>9</v>
      </c>
      <c r="N276" s="30">
        <f>ROUND(D276*F276*H276*J276,0)</f>
        <v>560</v>
      </c>
      <c r="O276" s="16"/>
      <c r="P276" s="248"/>
      <c r="S276" s="259"/>
    </row>
    <row r="277" spans="1:19" s="17" customFormat="1" ht="15.95" hidden="1" customHeight="1">
      <c r="A277" s="15"/>
      <c r="B277" s="17" t="s">
        <v>217</v>
      </c>
      <c r="C277" s="259"/>
      <c r="D277" s="254">
        <v>2</v>
      </c>
      <c r="E277" s="257" t="s">
        <v>8</v>
      </c>
      <c r="F277" s="254">
        <v>2</v>
      </c>
      <c r="G277" s="254" t="s">
        <v>16</v>
      </c>
      <c r="H277" s="68">
        <v>20</v>
      </c>
      <c r="I277" s="254" t="s">
        <v>17</v>
      </c>
      <c r="J277" s="255">
        <v>14</v>
      </c>
      <c r="K277" s="254" t="s">
        <v>18</v>
      </c>
      <c r="L277" s="255">
        <v>0.67</v>
      </c>
      <c r="M277" s="3" t="s">
        <v>9</v>
      </c>
      <c r="N277" s="76">
        <f>ROUND(D277*F277*(H277+J277)*L277,0)</f>
        <v>91</v>
      </c>
      <c r="O277" s="250"/>
      <c r="P277" s="248"/>
      <c r="S277" s="259"/>
    </row>
    <row r="278" spans="1:19" s="17" customFormat="1" ht="15.95" hidden="1" customHeight="1" thickBot="1">
      <c r="A278" s="15"/>
      <c r="B278" s="17" t="s">
        <v>241</v>
      </c>
      <c r="C278" s="306"/>
      <c r="D278" s="303">
        <v>1</v>
      </c>
      <c r="E278" s="48" t="s">
        <v>8</v>
      </c>
      <c r="F278" s="303">
        <v>2</v>
      </c>
      <c r="G278" s="303" t="s">
        <v>8</v>
      </c>
      <c r="H278" s="27">
        <v>4</v>
      </c>
      <c r="I278" s="303" t="s">
        <v>8</v>
      </c>
      <c r="J278" s="304">
        <v>0.75</v>
      </c>
      <c r="K278" s="303"/>
      <c r="L278" s="304"/>
      <c r="M278" s="17" t="s">
        <v>9</v>
      </c>
      <c r="N278" s="30">
        <f>ROUND(D278*F278*H278*J278,0)</f>
        <v>6</v>
      </c>
      <c r="O278" s="16"/>
      <c r="P278" s="307"/>
      <c r="S278" s="306"/>
    </row>
    <row r="279" spans="1:19" s="17" customFormat="1" ht="15.95" hidden="1" customHeight="1" thickBot="1">
      <c r="A279" s="93"/>
      <c r="C279" s="107"/>
      <c r="D279" s="99"/>
      <c r="E279" s="49"/>
      <c r="F279" s="99"/>
      <c r="G279" s="93"/>
      <c r="H279" s="27"/>
      <c r="I279" s="94"/>
      <c r="J279" s="24"/>
      <c r="K279" s="94"/>
      <c r="L279" s="24" t="s">
        <v>10</v>
      </c>
      <c r="M279" s="93"/>
      <c r="N279" s="26"/>
      <c r="O279" s="19"/>
      <c r="P279" s="224"/>
      <c r="S279" s="107"/>
    </row>
    <row r="280" spans="1:19" s="17" customFormat="1" ht="15.95" hidden="1" customHeight="1">
      <c r="A280" s="15"/>
      <c r="B280" s="52"/>
      <c r="C280" s="158">
        <f>N279</f>
        <v>0</v>
      </c>
      <c r="D280" s="99" t="s">
        <v>32</v>
      </c>
      <c r="E280" s="104"/>
      <c r="F280" s="99"/>
      <c r="G280" s="52" t="s">
        <v>12</v>
      </c>
      <c r="H280" s="94">
        <v>10964.99</v>
      </c>
      <c r="I280" s="94"/>
      <c r="J280" s="105"/>
      <c r="K280" s="94"/>
      <c r="L280" s="93" t="s">
        <v>57</v>
      </c>
      <c r="M280" s="93"/>
      <c r="N280" s="52"/>
      <c r="O280" s="103" t="s">
        <v>14</v>
      </c>
      <c r="P280" s="224">
        <f>(C280*H280/100)</f>
        <v>0</v>
      </c>
      <c r="S280" s="121"/>
    </row>
    <row r="281" spans="1:19" s="17" customFormat="1" ht="80.25" hidden="1" customHeight="1">
      <c r="A281" s="86"/>
      <c r="B281" s="556" t="s">
        <v>203</v>
      </c>
      <c r="C281" s="556"/>
      <c r="D281" s="556"/>
      <c r="E281" s="556"/>
      <c r="F281" s="556"/>
      <c r="G281" s="556"/>
      <c r="H281" s="556"/>
      <c r="I281" s="556"/>
      <c r="J281" s="556"/>
      <c r="K281" s="556"/>
      <c r="L281" s="556"/>
      <c r="M281" s="556"/>
      <c r="N281" s="556"/>
      <c r="O281" s="106"/>
      <c r="P281" s="224"/>
    </row>
    <row r="282" spans="1:19" s="17" customFormat="1" ht="15.95" hidden="1" customHeight="1">
      <c r="A282" s="15"/>
      <c r="B282" s="17" t="s">
        <v>21</v>
      </c>
      <c r="C282" s="265"/>
      <c r="D282" s="273">
        <v>1</v>
      </c>
      <c r="E282" s="48" t="s">
        <v>8</v>
      </c>
      <c r="F282" s="273">
        <v>1</v>
      </c>
      <c r="G282" s="273" t="s">
        <v>8</v>
      </c>
      <c r="H282" s="27">
        <v>40.75</v>
      </c>
      <c r="I282" s="273" t="s">
        <v>8</v>
      </c>
      <c r="J282" s="268">
        <v>7</v>
      </c>
      <c r="K282" s="273"/>
      <c r="L282" s="268"/>
      <c r="M282" s="17" t="s">
        <v>9</v>
      </c>
      <c r="N282" s="30">
        <f>ROUND(D282*F282*H282*J282,0)</f>
        <v>285</v>
      </c>
      <c r="O282" s="16"/>
      <c r="P282" s="276"/>
      <c r="S282" s="265"/>
    </row>
    <row r="283" spans="1:19" s="17" customFormat="1" ht="15.95" hidden="1" customHeight="1">
      <c r="A283" s="15"/>
      <c r="B283" s="17" t="s">
        <v>241</v>
      </c>
      <c r="C283" s="154"/>
      <c r="D283" s="151">
        <v>1</v>
      </c>
      <c r="E283" s="48" t="s">
        <v>8</v>
      </c>
      <c r="F283" s="151">
        <v>2</v>
      </c>
      <c r="G283" s="151" t="s">
        <v>8</v>
      </c>
      <c r="H283" s="27">
        <v>4</v>
      </c>
      <c r="I283" s="151" t="s">
        <v>8</v>
      </c>
      <c r="J283" s="152">
        <v>0.75</v>
      </c>
      <c r="K283" s="310"/>
      <c r="L283" s="311"/>
      <c r="M283" s="17" t="s">
        <v>9</v>
      </c>
      <c r="N283" s="30">
        <f>ROUND(D283*F283*H283*J283,0)</f>
        <v>6</v>
      </c>
      <c r="O283" s="16"/>
      <c r="P283" s="224"/>
      <c r="S283" s="154"/>
    </row>
    <row r="284" spans="1:19" s="17" customFormat="1" ht="15.95" hidden="1" customHeight="1" thickBot="1">
      <c r="A284" s="15"/>
      <c r="B284" s="17" t="s">
        <v>233</v>
      </c>
      <c r="C284" s="312"/>
      <c r="D284" s="310">
        <v>1</v>
      </c>
      <c r="E284" s="48" t="s">
        <v>8</v>
      </c>
      <c r="F284" s="310">
        <v>2</v>
      </c>
      <c r="G284" s="310" t="s">
        <v>8</v>
      </c>
      <c r="H284" s="27">
        <v>7.25</v>
      </c>
      <c r="I284" s="310" t="s">
        <v>8</v>
      </c>
      <c r="J284" s="311">
        <v>0.75</v>
      </c>
      <c r="K284" s="310"/>
      <c r="L284" s="311"/>
      <c r="M284" s="17" t="s">
        <v>9</v>
      </c>
      <c r="N284" s="30">
        <f>ROUND(D284*F284*H284*J284,0)</f>
        <v>11</v>
      </c>
      <c r="O284" s="16"/>
      <c r="P284" s="315"/>
      <c r="S284" s="312"/>
    </row>
    <row r="285" spans="1:19" s="17" customFormat="1" ht="15.95" hidden="1" customHeight="1" thickBot="1">
      <c r="A285" s="93"/>
      <c r="C285" s="107"/>
      <c r="D285" s="99"/>
      <c r="E285" s="49"/>
      <c r="F285" s="99"/>
      <c r="G285" s="93"/>
      <c r="H285" s="27"/>
      <c r="I285" s="94"/>
      <c r="J285" s="24"/>
      <c r="K285" s="94"/>
      <c r="L285" s="24" t="s">
        <v>10</v>
      </c>
      <c r="M285" s="93"/>
      <c r="N285" s="26"/>
      <c r="O285" s="19"/>
      <c r="P285" s="224"/>
      <c r="S285" s="107"/>
    </row>
    <row r="286" spans="1:19" s="17" customFormat="1" ht="15.95" hidden="1" customHeight="1">
      <c r="A286" s="15"/>
      <c r="B286" s="52"/>
      <c r="C286" s="121">
        <f>N285</f>
        <v>0</v>
      </c>
      <c r="D286" s="99" t="s">
        <v>32</v>
      </c>
      <c r="E286" s="104"/>
      <c r="F286" s="99"/>
      <c r="G286" s="52" t="s">
        <v>12</v>
      </c>
      <c r="H286" s="94">
        <v>310.43</v>
      </c>
      <c r="I286" s="94"/>
      <c r="J286" s="105"/>
      <c r="K286" s="94"/>
      <c r="L286" s="93" t="s">
        <v>55</v>
      </c>
      <c r="M286" s="93"/>
      <c r="N286" s="52"/>
      <c r="O286" s="103" t="s">
        <v>14</v>
      </c>
      <c r="P286" s="224">
        <f>(C286*H286)</f>
        <v>0</v>
      </c>
      <c r="S286" s="121"/>
    </row>
    <row r="287" spans="1:19" s="17" customFormat="1" ht="82.5" hidden="1" customHeight="1">
      <c r="A287" s="86"/>
      <c r="B287" s="556" t="s">
        <v>196</v>
      </c>
      <c r="C287" s="556"/>
      <c r="D287" s="556"/>
      <c r="E287" s="556"/>
      <c r="F287" s="556"/>
      <c r="G287" s="556"/>
      <c r="H287" s="556"/>
      <c r="I287" s="556"/>
      <c r="J287" s="556"/>
      <c r="K287" s="556"/>
      <c r="L287" s="556"/>
      <c r="M287" s="556"/>
      <c r="N287" s="556"/>
      <c r="O287" s="183"/>
      <c r="P287" s="224"/>
    </row>
    <row r="288" spans="1:19" s="17" customFormat="1" ht="15.95" hidden="1" customHeight="1" thickBot="1">
      <c r="A288" s="15"/>
      <c r="B288" s="17" t="s">
        <v>166</v>
      </c>
      <c r="C288" s="312"/>
      <c r="D288" s="310">
        <v>1</v>
      </c>
      <c r="E288" s="48" t="s">
        <v>8</v>
      </c>
      <c r="F288" s="310">
        <v>2</v>
      </c>
      <c r="G288" s="313" t="s">
        <v>16</v>
      </c>
      <c r="H288" s="68">
        <v>40.75</v>
      </c>
      <c r="I288" s="313" t="s">
        <v>17</v>
      </c>
      <c r="J288" s="314">
        <v>7</v>
      </c>
      <c r="K288" s="313" t="s">
        <v>18</v>
      </c>
      <c r="L288" s="314">
        <v>0.5</v>
      </c>
      <c r="M288" s="3" t="s">
        <v>9</v>
      </c>
      <c r="N288" s="76">
        <f>ROUND(D288*F288*(H288+J288)*L288,0)</f>
        <v>48</v>
      </c>
      <c r="O288" s="16"/>
      <c r="P288" s="315"/>
      <c r="S288" s="312"/>
    </row>
    <row r="289" spans="1:24" s="17" customFormat="1" ht="15.95" hidden="1" customHeight="1" thickBot="1">
      <c r="A289" s="186"/>
      <c r="C289" s="107"/>
      <c r="D289" s="187"/>
      <c r="E289" s="49"/>
      <c r="F289" s="187"/>
      <c r="G289" s="186"/>
      <c r="H289" s="27"/>
      <c r="I289" s="182"/>
      <c r="J289" s="24"/>
      <c r="K289" s="182"/>
      <c r="L289" s="24" t="s">
        <v>10</v>
      </c>
      <c r="M289" s="186"/>
      <c r="N289" s="26"/>
      <c r="O289" s="19"/>
      <c r="P289" s="224"/>
      <c r="S289" s="107"/>
    </row>
    <row r="290" spans="1:24" s="17" customFormat="1" ht="15.95" hidden="1" customHeight="1">
      <c r="A290" s="15"/>
      <c r="B290" s="52"/>
      <c r="C290" s="212">
        <f>N289</f>
        <v>0</v>
      </c>
      <c r="D290" s="187" t="s">
        <v>32</v>
      </c>
      <c r="E290" s="185"/>
      <c r="F290" s="187"/>
      <c r="G290" s="52" t="s">
        <v>12</v>
      </c>
      <c r="H290" s="182">
        <v>186.04</v>
      </c>
      <c r="I290" s="182"/>
      <c r="J290" s="188"/>
      <c r="K290" s="182"/>
      <c r="L290" s="186" t="s">
        <v>55</v>
      </c>
      <c r="M290" s="186"/>
      <c r="N290" s="52"/>
      <c r="O290" s="195" t="s">
        <v>14</v>
      </c>
      <c r="P290" s="224">
        <f>(C290*H290)</f>
        <v>0</v>
      </c>
      <c r="S290" s="181"/>
    </row>
    <row r="291" spans="1:24" s="17" customFormat="1" ht="67.5" hidden="1" customHeight="1">
      <c r="A291" s="86"/>
      <c r="B291" s="509" t="s">
        <v>118</v>
      </c>
      <c r="C291" s="509"/>
      <c r="D291" s="509"/>
      <c r="E291" s="509"/>
      <c r="F291" s="509"/>
      <c r="G291" s="509"/>
      <c r="H291" s="509"/>
      <c r="I291" s="509"/>
      <c r="J291" s="509"/>
      <c r="K291" s="509"/>
      <c r="L291" s="509"/>
      <c r="M291" s="509"/>
      <c r="N291" s="509"/>
      <c r="O291" s="153"/>
      <c r="P291" s="224"/>
    </row>
    <row r="292" spans="1:24" s="17" customFormat="1" ht="15.95" hidden="1" customHeight="1">
      <c r="A292" s="15"/>
      <c r="B292" s="316" t="s">
        <v>174</v>
      </c>
      <c r="C292" s="184"/>
      <c r="D292" s="187">
        <v>1</v>
      </c>
      <c r="E292" s="48" t="s">
        <v>8</v>
      </c>
      <c r="F292" s="187">
        <v>6</v>
      </c>
      <c r="G292" s="187" t="s">
        <v>8</v>
      </c>
      <c r="H292" s="27">
        <v>1</v>
      </c>
      <c r="I292" s="187" t="s">
        <v>8</v>
      </c>
      <c r="J292" s="188">
        <v>23.5</v>
      </c>
      <c r="K292" s="187"/>
      <c r="L292" s="188"/>
      <c r="M292" s="17" t="s">
        <v>9</v>
      </c>
      <c r="N292" s="30">
        <f>ROUND(D292*F292*H292*J292,0)</f>
        <v>141</v>
      </c>
      <c r="O292" s="16"/>
      <c r="P292" s="224"/>
      <c r="S292" s="184"/>
    </row>
    <row r="293" spans="1:24" s="17" customFormat="1" ht="15.95" hidden="1" customHeight="1">
      <c r="A293" s="15"/>
      <c r="C293" s="48"/>
      <c r="D293" s="55"/>
      <c r="E293" s="48"/>
      <c r="F293" s="99"/>
      <c r="G293" s="99"/>
      <c r="H293" s="27"/>
      <c r="I293" s="99"/>
      <c r="J293" s="105"/>
      <c r="K293" s="99"/>
      <c r="L293" s="24" t="s">
        <v>10</v>
      </c>
      <c r="M293" s="32"/>
      <c r="N293" s="18"/>
      <c r="O293" s="19"/>
      <c r="P293" s="197"/>
      <c r="S293" s="48"/>
    </row>
    <row r="294" spans="1:24" s="17" customFormat="1" ht="15.95" hidden="1" customHeight="1">
      <c r="A294" s="15"/>
      <c r="C294" s="121">
        <f>N293</f>
        <v>0</v>
      </c>
      <c r="D294" s="123"/>
      <c r="E294" s="121"/>
      <c r="F294" s="20" t="s">
        <v>32</v>
      </c>
      <c r="G294" s="21" t="s">
        <v>12</v>
      </c>
      <c r="H294" s="518">
        <v>34520.31</v>
      </c>
      <c r="I294" s="518"/>
      <c r="J294" s="518"/>
      <c r="K294" s="94"/>
      <c r="L294" s="534" t="s">
        <v>57</v>
      </c>
      <c r="M294" s="534"/>
      <c r="N294" s="107"/>
      <c r="O294" s="22" t="s">
        <v>14</v>
      </c>
      <c r="P294" s="224">
        <f>ROUND(C294*H294/100,0)</f>
        <v>0</v>
      </c>
      <c r="S294" s="121"/>
    </row>
    <row r="295" spans="1:24" s="17" customFormat="1" ht="36" hidden="1" customHeight="1">
      <c r="A295" s="86"/>
      <c r="B295" s="557" t="s">
        <v>111</v>
      </c>
      <c r="C295" s="557"/>
      <c r="D295" s="557"/>
      <c r="E295" s="557"/>
      <c r="F295" s="557"/>
      <c r="G295" s="557"/>
      <c r="H295" s="557"/>
      <c r="I295" s="557"/>
      <c r="J295" s="557"/>
      <c r="K295" s="557"/>
      <c r="L295" s="557"/>
      <c r="M295" s="557"/>
      <c r="N295" s="557"/>
      <c r="O295" s="557"/>
      <c r="P295" s="224"/>
      <c r="S295" s="53"/>
    </row>
    <row r="296" spans="1:24" s="52" customFormat="1" ht="15.95" hidden="1" customHeight="1">
      <c r="A296" s="15"/>
      <c r="B296" s="319" t="s">
        <v>242</v>
      </c>
      <c r="C296" s="220"/>
      <c r="D296" s="220"/>
      <c r="E296" s="220"/>
      <c r="F296" s="220"/>
      <c r="G296" s="220"/>
      <c r="H296" s="220"/>
      <c r="I296" s="220"/>
      <c r="J296" s="220"/>
      <c r="K296" s="220"/>
      <c r="L296" s="220"/>
      <c r="M296" s="220"/>
      <c r="N296" s="220"/>
      <c r="O296" s="224"/>
      <c r="P296" s="224"/>
      <c r="Q296" s="54"/>
      <c r="S296" s="220"/>
    </row>
    <row r="297" spans="1:24" s="17" customFormat="1" ht="15.95" hidden="1" customHeight="1" thickBot="1">
      <c r="A297" s="15"/>
      <c r="B297" s="354" t="s">
        <v>100</v>
      </c>
      <c r="C297" s="349"/>
      <c r="D297" s="332">
        <v>1</v>
      </c>
      <c r="E297" s="48" t="s">
        <v>8</v>
      </c>
      <c r="F297" s="332">
        <v>1</v>
      </c>
      <c r="G297" s="332" t="s">
        <v>8</v>
      </c>
      <c r="H297" s="27">
        <v>45.25</v>
      </c>
      <c r="I297" s="332" t="s">
        <v>8</v>
      </c>
      <c r="J297" s="333">
        <v>26.25</v>
      </c>
      <c r="K297" s="332"/>
      <c r="L297" s="333"/>
      <c r="M297" s="17" t="s">
        <v>9</v>
      </c>
      <c r="N297" s="30">
        <f>ROUND(D297*F297*H297*J297,0)</f>
        <v>1188</v>
      </c>
      <c r="O297" s="16"/>
      <c r="P297" s="197"/>
      <c r="S297" s="349"/>
    </row>
    <row r="298" spans="1:24" s="17" customFormat="1" ht="15.95" hidden="1" customHeight="1" thickBot="1">
      <c r="A298" s="15"/>
      <c r="B298" s="51"/>
      <c r="C298" s="48"/>
      <c r="D298" s="151"/>
      <c r="E298" s="48"/>
      <c r="F298" s="151"/>
      <c r="G298" s="151"/>
      <c r="H298" s="33"/>
      <c r="I298" s="151"/>
      <c r="J298" s="152"/>
      <c r="K298" s="151"/>
      <c r="L298" s="24" t="s">
        <v>10</v>
      </c>
      <c r="N298" s="26"/>
      <c r="O298" s="148"/>
      <c r="P298" s="224"/>
      <c r="S298" s="48"/>
    </row>
    <row r="299" spans="1:24" s="17" customFormat="1" ht="15.95" hidden="1" customHeight="1">
      <c r="A299" s="15"/>
      <c r="B299" s="29" t="s">
        <v>24</v>
      </c>
      <c r="C299" s="48"/>
      <c r="D299" s="273"/>
      <c r="E299" s="276"/>
      <c r="F299" s="273"/>
      <c r="G299" s="267"/>
      <c r="H299" s="27"/>
      <c r="I299" s="269"/>
      <c r="J299" s="268"/>
      <c r="K299" s="267"/>
      <c r="L299" s="268"/>
      <c r="M299" s="52"/>
      <c r="N299" s="52"/>
      <c r="O299" s="276"/>
      <c r="P299" s="276"/>
      <c r="Q299" s="52"/>
      <c r="S299" s="48"/>
    </row>
    <row r="300" spans="1:24" s="17" customFormat="1" ht="15.95" hidden="1" customHeight="1" thickBot="1">
      <c r="A300" s="15"/>
      <c r="B300" s="17" t="s">
        <v>95</v>
      </c>
      <c r="C300" s="48"/>
      <c r="D300" s="273">
        <v>1</v>
      </c>
      <c r="E300" s="48" t="s">
        <v>8</v>
      </c>
      <c r="F300" s="273">
        <v>1</v>
      </c>
      <c r="G300" s="273" t="s">
        <v>8</v>
      </c>
      <c r="H300" s="27">
        <v>14</v>
      </c>
      <c r="I300" s="273" t="s">
        <v>8</v>
      </c>
      <c r="J300" s="268">
        <v>7</v>
      </c>
      <c r="K300" s="273"/>
      <c r="L300" s="268"/>
      <c r="M300" s="17" t="s">
        <v>9</v>
      </c>
      <c r="N300" s="30">
        <f>ROUND(D300*F300*H300*J300,0)</f>
        <v>98</v>
      </c>
      <c r="O300" s="19"/>
      <c r="P300" s="197"/>
      <c r="S300" s="48"/>
    </row>
    <row r="301" spans="1:24" s="17" customFormat="1" ht="15.95" hidden="1" customHeight="1" thickBot="1">
      <c r="A301" s="15"/>
      <c r="B301" s="273"/>
      <c r="D301" s="273"/>
      <c r="E301" s="276"/>
      <c r="F301" s="273"/>
      <c r="G301" s="267"/>
      <c r="H301" s="27"/>
      <c r="I301" s="269"/>
      <c r="J301" s="268"/>
      <c r="K301" s="267"/>
      <c r="L301" s="24" t="s">
        <v>10</v>
      </c>
      <c r="M301" s="17" t="s">
        <v>9</v>
      </c>
      <c r="N301" s="26"/>
      <c r="O301" s="276"/>
      <c r="P301" s="60"/>
      <c r="Q301" s="52"/>
    </row>
    <row r="302" spans="1:24" s="17" customFormat="1" ht="15.95" hidden="1" customHeight="1">
      <c r="A302" s="15"/>
      <c r="B302" s="29" t="s">
        <v>28</v>
      </c>
      <c r="C302" s="48"/>
      <c r="D302" s="251"/>
      <c r="E302" s="248"/>
      <c r="F302" s="251"/>
      <c r="G302" s="249"/>
      <c r="H302" s="27"/>
      <c r="I302" s="253"/>
      <c r="J302" s="252"/>
      <c r="K302" s="253"/>
      <c r="L302" s="249"/>
      <c r="M302" s="249"/>
      <c r="N302" s="52"/>
      <c r="O302" s="50"/>
      <c r="P302" s="60"/>
      <c r="Q302" s="52"/>
      <c r="S302" s="48"/>
    </row>
    <row r="303" spans="1:24" s="17" customFormat="1" ht="15.95" hidden="1" customHeight="1">
      <c r="A303" s="15"/>
      <c r="C303" s="29"/>
      <c r="D303" s="552">
        <f>N298</f>
        <v>0</v>
      </c>
      <c r="E303" s="552"/>
      <c r="F303" s="552"/>
      <c r="G303" s="249" t="s">
        <v>29</v>
      </c>
      <c r="H303" s="31">
        <f>N301</f>
        <v>0</v>
      </c>
      <c r="I303" s="24" t="s">
        <v>9</v>
      </c>
      <c r="J303" s="553">
        <f>D303-H303</f>
        <v>0</v>
      </c>
      <c r="K303" s="553"/>
      <c r="L303" s="32" t="s">
        <v>30</v>
      </c>
      <c r="M303" s="249"/>
      <c r="N303" s="51"/>
      <c r="O303" s="248"/>
      <c r="P303" s="60"/>
      <c r="Q303" s="52"/>
      <c r="S303" s="29"/>
    </row>
    <row r="304" spans="1:24" s="17" customFormat="1" ht="15.95" hidden="1" customHeight="1">
      <c r="A304" s="15"/>
      <c r="C304" s="119">
        <f>J303</f>
        <v>0</v>
      </c>
      <c r="D304" s="533" t="s">
        <v>32</v>
      </c>
      <c r="E304" s="533"/>
      <c r="F304" s="216"/>
      <c r="G304" s="21" t="s">
        <v>12</v>
      </c>
      <c r="H304" s="518">
        <v>3275.5</v>
      </c>
      <c r="I304" s="518"/>
      <c r="J304" s="518"/>
      <c r="K304" s="518"/>
      <c r="L304" s="218" t="s">
        <v>62</v>
      </c>
      <c r="M304" s="218"/>
      <c r="N304" s="107"/>
      <c r="O304" s="224" t="s">
        <v>14</v>
      </c>
      <c r="P304" s="224">
        <f>ROUND(C304*H304/100,0)</f>
        <v>0</v>
      </c>
      <c r="Q304" s="52"/>
      <c r="R304" s="52"/>
      <c r="S304" s="119"/>
      <c r="T304" s="52"/>
      <c r="U304" s="52"/>
      <c r="V304" s="52"/>
      <c r="W304" s="52"/>
      <c r="X304" s="52"/>
    </row>
    <row r="305" spans="1:24" s="52" customFormat="1" ht="15.95" hidden="1" customHeight="1">
      <c r="B305" s="319" t="s">
        <v>243</v>
      </c>
      <c r="C305" s="95"/>
      <c r="D305" s="95"/>
      <c r="E305" s="95"/>
      <c r="F305" s="95"/>
      <c r="G305" s="95"/>
      <c r="H305" s="95"/>
      <c r="I305" s="95"/>
      <c r="J305" s="95"/>
      <c r="K305" s="95"/>
      <c r="L305" s="95"/>
      <c r="M305" s="95"/>
      <c r="N305" s="95"/>
      <c r="O305" s="103"/>
      <c r="P305" s="224"/>
      <c r="Q305" s="54"/>
      <c r="S305" s="95"/>
    </row>
    <row r="306" spans="1:24" s="17" customFormat="1" ht="15.95" hidden="1" customHeight="1">
      <c r="A306" s="15"/>
      <c r="B306" s="316" t="s">
        <v>100</v>
      </c>
      <c r="C306" s="220"/>
      <c r="D306" s="216">
        <v>1</v>
      </c>
      <c r="E306" s="48" t="s">
        <v>8</v>
      </c>
      <c r="F306" s="216">
        <v>1</v>
      </c>
      <c r="G306" s="216" t="s">
        <v>8</v>
      </c>
      <c r="H306" s="27">
        <v>44.88</v>
      </c>
      <c r="I306" s="216" t="s">
        <v>8</v>
      </c>
      <c r="J306" s="217">
        <v>26.38</v>
      </c>
      <c r="K306" s="216"/>
      <c r="L306" s="217"/>
      <c r="M306" s="17" t="s">
        <v>9</v>
      </c>
      <c r="N306" s="30">
        <f>ROUND(D306*F306*H306*J306,0)</f>
        <v>1184</v>
      </c>
      <c r="O306" s="16"/>
      <c r="P306" s="197"/>
      <c r="S306" s="220"/>
    </row>
    <row r="307" spans="1:24" s="17" customFormat="1" ht="15.95" hidden="1" customHeight="1">
      <c r="A307" s="15"/>
      <c r="B307" s="316" t="s">
        <v>19</v>
      </c>
      <c r="C307" s="95"/>
      <c r="D307" s="99">
        <v>1</v>
      </c>
      <c r="E307" s="48" t="s">
        <v>8</v>
      </c>
      <c r="F307" s="99">
        <v>1</v>
      </c>
      <c r="G307" s="99" t="s">
        <v>8</v>
      </c>
      <c r="H307" s="27">
        <v>29.88</v>
      </c>
      <c r="I307" s="99" t="s">
        <v>8</v>
      </c>
      <c r="J307" s="105">
        <v>13.75</v>
      </c>
      <c r="K307" s="99"/>
      <c r="L307" s="105"/>
      <c r="M307" s="17" t="s">
        <v>9</v>
      </c>
      <c r="N307" s="30">
        <f>ROUND(D307*F307*H307*J307,0)</f>
        <v>411</v>
      </c>
      <c r="O307" s="16"/>
      <c r="P307" s="197"/>
      <c r="S307" s="95"/>
    </row>
    <row r="308" spans="1:24" s="17" customFormat="1" ht="15.95" hidden="1" customHeight="1">
      <c r="A308" s="15"/>
      <c r="C308" s="48"/>
      <c r="D308" s="55"/>
      <c r="E308" s="48"/>
      <c r="F308" s="99"/>
      <c r="G308" s="99"/>
      <c r="H308" s="27"/>
      <c r="I308" s="99"/>
      <c r="J308" s="105"/>
      <c r="K308" s="99"/>
      <c r="L308" s="24" t="s">
        <v>10</v>
      </c>
      <c r="M308" s="32"/>
      <c r="N308" s="18"/>
      <c r="O308" s="19"/>
      <c r="P308" s="197"/>
      <c r="S308" s="48"/>
    </row>
    <row r="309" spans="1:24" s="17" customFormat="1" ht="15.95" hidden="1" customHeight="1">
      <c r="A309" s="15"/>
      <c r="C309" s="119">
        <f>N308</f>
        <v>0</v>
      </c>
      <c r="D309" s="533" t="s">
        <v>32</v>
      </c>
      <c r="E309" s="533"/>
      <c r="F309" s="99"/>
      <c r="G309" s="21" t="s">
        <v>12</v>
      </c>
      <c r="H309" s="518">
        <v>2548.29</v>
      </c>
      <c r="I309" s="518"/>
      <c r="J309" s="518"/>
      <c r="K309" s="518"/>
      <c r="L309" s="93" t="s">
        <v>62</v>
      </c>
      <c r="M309" s="93"/>
      <c r="N309" s="107"/>
      <c r="O309" s="103" t="s">
        <v>14</v>
      </c>
      <c r="P309" s="224">
        <f>ROUND(C309*H309/100,0)</f>
        <v>0</v>
      </c>
      <c r="Q309" s="52"/>
      <c r="R309" s="52"/>
      <c r="S309" s="119"/>
      <c r="T309" s="52"/>
      <c r="U309" s="52"/>
      <c r="V309" s="52"/>
      <c r="W309" s="52"/>
      <c r="X309" s="52"/>
    </row>
    <row r="310" spans="1:24" s="17" customFormat="1" ht="31.5" hidden="1" customHeight="1">
      <c r="A310" s="86"/>
      <c r="B310" s="555" t="s">
        <v>56</v>
      </c>
      <c r="C310" s="555"/>
      <c r="D310" s="555"/>
      <c r="E310" s="555"/>
      <c r="F310" s="555"/>
      <c r="G310" s="555"/>
      <c r="H310" s="555"/>
      <c r="I310" s="555"/>
      <c r="J310" s="555"/>
      <c r="K310" s="555"/>
      <c r="L310" s="555"/>
      <c r="M310" s="555"/>
      <c r="N310" s="555"/>
      <c r="O310" s="147"/>
      <c r="P310" s="224"/>
    </row>
    <row r="311" spans="1:24" s="17" customFormat="1" ht="15.95" hidden="1" customHeight="1" thickBot="1">
      <c r="A311" s="15"/>
      <c r="B311" s="17" t="s">
        <v>267</v>
      </c>
      <c r="C311" s="95"/>
      <c r="D311" s="99"/>
      <c r="E311" s="48"/>
      <c r="F311" s="99"/>
      <c r="G311" s="99"/>
      <c r="H311" s="27"/>
      <c r="I311" s="99"/>
      <c r="J311" s="105"/>
      <c r="K311" s="99"/>
      <c r="L311" s="105"/>
      <c r="M311" s="17" t="s">
        <v>9</v>
      </c>
      <c r="N311" s="30">
        <f>C304</f>
        <v>0</v>
      </c>
      <c r="O311" s="16"/>
      <c r="P311" s="224"/>
      <c r="S311" s="95"/>
    </row>
    <row r="312" spans="1:24" s="17" customFormat="1" ht="15.95" hidden="1" customHeight="1" thickBot="1">
      <c r="A312" s="15"/>
      <c r="C312" s="107"/>
      <c r="D312" s="99"/>
      <c r="E312" s="49"/>
      <c r="F312" s="99"/>
      <c r="G312" s="93"/>
      <c r="H312" s="27"/>
      <c r="I312" s="94"/>
      <c r="J312" s="24"/>
      <c r="K312" s="94"/>
      <c r="L312" s="24" t="s">
        <v>10</v>
      </c>
      <c r="M312" s="93"/>
      <c r="N312" s="26"/>
      <c r="O312" s="19"/>
      <c r="P312" s="224"/>
      <c r="S312" s="107"/>
    </row>
    <row r="313" spans="1:24" s="17" customFormat="1" ht="15.95" hidden="1" customHeight="1">
      <c r="A313" s="93"/>
      <c r="B313" s="52"/>
      <c r="C313" s="104">
        <f>N312</f>
        <v>0</v>
      </c>
      <c r="D313" s="99" t="s">
        <v>32</v>
      </c>
      <c r="E313" s="104"/>
      <c r="F313" s="99"/>
      <c r="G313" s="52" t="s">
        <v>12</v>
      </c>
      <c r="H313" s="94">
        <v>1887.4</v>
      </c>
      <c r="I313" s="94"/>
      <c r="J313" s="105"/>
      <c r="K313" s="94"/>
      <c r="L313" s="93" t="s">
        <v>57</v>
      </c>
      <c r="M313" s="93"/>
      <c r="N313" s="52"/>
      <c r="O313" s="103" t="s">
        <v>14</v>
      </c>
      <c r="P313" s="224">
        <f>(C313*H313/100)</f>
        <v>0</v>
      </c>
      <c r="S313" s="104"/>
    </row>
    <row r="314" spans="1:24" s="17" customFormat="1" ht="47.25" hidden="1" customHeight="1">
      <c r="A314" s="86"/>
      <c r="B314" s="509" t="s">
        <v>92</v>
      </c>
      <c r="C314" s="509"/>
      <c r="D314" s="509"/>
      <c r="E314" s="509"/>
      <c r="F314" s="509"/>
      <c r="G314" s="509"/>
      <c r="H314" s="509"/>
      <c r="I314" s="509"/>
      <c r="J314" s="509"/>
      <c r="K314" s="509"/>
      <c r="L314" s="509"/>
      <c r="M314" s="509"/>
      <c r="N314" s="509"/>
      <c r="O314" s="153"/>
      <c r="P314" s="224"/>
      <c r="Q314" s="52"/>
      <c r="R314" s="52"/>
      <c r="S314" s="52"/>
      <c r="T314" s="52"/>
      <c r="U314" s="52"/>
      <c r="V314" s="52"/>
      <c r="W314" s="52"/>
      <c r="X314" s="52"/>
    </row>
    <row r="315" spans="1:24" s="17" customFormat="1" ht="15.95" hidden="1" customHeight="1" thickBot="1">
      <c r="A315" s="36"/>
      <c r="B315" s="17" t="s">
        <v>188</v>
      </c>
      <c r="C315" s="48"/>
      <c r="D315" s="207">
        <v>1</v>
      </c>
      <c r="E315" s="48" t="s">
        <v>8</v>
      </c>
      <c r="F315" s="207">
        <v>2</v>
      </c>
      <c r="G315" s="207" t="s">
        <v>16</v>
      </c>
      <c r="H315" s="27">
        <v>42.62</v>
      </c>
      <c r="I315" s="207" t="s">
        <v>17</v>
      </c>
      <c r="J315" s="208">
        <v>23.62</v>
      </c>
      <c r="K315" s="207" t="s">
        <v>18</v>
      </c>
      <c r="L315" s="208"/>
      <c r="M315" s="17" t="s">
        <v>9</v>
      </c>
      <c r="N315" s="28">
        <f>ROUND(D315*F315*(H315+J315),0)</f>
        <v>132</v>
      </c>
      <c r="O315" s="19"/>
      <c r="P315" s="197"/>
      <c r="S315" s="48"/>
    </row>
    <row r="316" spans="1:24" s="17" customFormat="1" ht="15.95" hidden="1" customHeight="1" thickBot="1">
      <c r="A316" s="15"/>
      <c r="C316" s="60"/>
      <c r="D316" s="93"/>
      <c r="E316" s="48"/>
      <c r="F316" s="99"/>
      <c r="G316" s="99"/>
      <c r="H316" s="37"/>
      <c r="I316" s="50"/>
      <c r="J316" s="24"/>
      <c r="K316" s="50"/>
      <c r="L316" s="93" t="s">
        <v>10</v>
      </c>
      <c r="M316" s="50"/>
      <c r="N316" s="26"/>
      <c r="O316" s="103"/>
      <c r="P316" s="224"/>
      <c r="S316" s="60"/>
    </row>
    <row r="317" spans="1:24" s="17" customFormat="1" ht="15.95" hidden="1" customHeight="1">
      <c r="A317" s="15"/>
      <c r="B317" s="52"/>
      <c r="C317" s="53">
        <f>N316</f>
        <v>0</v>
      </c>
      <c r="D317" s="539" t="s">
        <v>90</v>
      </c>
      <c r="E317" s="534"/>
      <c r="F317" s="50"/>
      <c r="G317" s="21" t="s">
        <v>12</v>
      </c>
      <c r="H317" s="518">
        <v>7.71</v>
      </c>
      <c r="I317" s="518"/>
      <c r="J317" s="518"/>
      <c r="K317" s="94"/>
      <c r="L317" s="550" t="s">
        <v>91</v>
      </c>
      <c r="M317" s="550"/>
      <c r="O317" s="103" t="s">
        <v>14</v>
      </c>
      <c r="P317" s="224">
        <f>ROUND(C317*H317,0)</f>
        <v>0</v>
      </c>
      <c r="S317" s="53"/>
    </row>
    <row r="318" spans="1:24" s="17" customFormat="1" ht="47.25" hidden="1" customHeight="1">
      <c r="A318" s="86"/>
      <c r="B318" s="545" t="s">
        <v>113</v>
      </c>
      <c r="C318" s="545"/>
      <c r="D318" s="545"/>
      <c r="E318" s="545"/>
      <c r="F318" s="545"/>
      <c r="G318" s="545"/>
      <c r="H318" s="545"/>
      <c r="I318" s="545"/>
      <c r="J318" s="545"/>
      <c r="K318" s="545"/>
      <c r="L318" s="545"/>
      <c r="M318" s="545"/>
      <c r="N318" s="545"/>
      <c r="O318" s="545"/>
      <c r="P318" s="224"/>
    </row>
    <row r="319" spans="1:24" ht="15.95" hidden="1" customHeight="1" thickBot="1">
      <c r="A319" s="1"/>
      <c r="B319" s="67" t="s">
        <v>258</v>
      </c>
      <c r="C319" s="341"/>
      <c r="D319" s="346">
        <v>1</v>
      </c>
      <c r="E319" s="352" t="s">
        <v>8</v>
      </c>
      <c r="F319" s="346">
        <v>2</v>
      </c>
      <c r="G319" s="346" t="s">
        <v>16</v>
      </c>
      <c r="H319" s="68">
        <v>42.25</v>
      </c>
      <c r="I319" s="346" t="s">
        <v>17</v>
      </c>
      <c r="J319" s="347">
        <v>22.25</v>
      </c>
      <c r="K319" s="346" t="s">
        <v>18</v>
      </c>
      <c r="L319" s="347">
        <v>23.5</v>
      </c>
      <c r="M319" s="3" t="s">
        <v>9</v>
      </c>
      <c r="N319" s="76">
        <f t="shared" ref="N319" si="32">ROUND(D319*F319*(H319+J319)*L319,0)</f>
        <v>3032</v>
      </c>
      <c r="O319" s="2"/>
      <c r="P319" s="343"/>
      <c r="S319" s="341"/>
    </row>
    <row r="320" spans="1:24" s="17" customFormat="1" ht="15.95" hidden="1" customHeight="1" thickBot="1">
      <c r="A320" s="15"/>
      <c r="B320" s="51"/>
      <c r="C320" s="48"/>
      <c r="D320" s="332"/>
      <c r="E320" s="48"/>
      <c r="F320" s="332"/>
      <c r="G320" s="332"/>
      <c r="H320" s="33"/>
      <c r="I320" s="332"/>
      <c r="J320" s="333"/>
      <c r="K320" s="332"/>
      <c r="L320" s="24" t="s">
        <v>10</v>
      </c>
      <c r="N320" s="34"/>
      <c r="O320" s="351"/>
      <c r="P320" s="351"/>
      <c r="S320" s="48"/>
    </row>
    <row r="321" spans="1:19" s="17" customFormat="1" ht="15.95" hidden="1" customHeight="1">
      <c r="A321" s="15"/>
      <c r="B321" s="29" t="s">
        <v>24</v>
      </c>
      <c r="C321" s="48"/>
      <c r="D321" s="332"/>
      <c r="E321" s="351"/>
      <c r="F321" s="332"/>
      <c r="G321" s="337"/>
      <c r="H321" s="27"/>
      <c r="I321" s="335"/>
      <c r="J321" s="333"/>
      <c r="K321" s="337"/>
      <c r="L321" s="333"/>
      <c r="M321" s="52"/>
      <c r="N321" s="52"/>
      <c r="O321" s="351"/>
      <c r="P321" s="351"/>
      <c r="Q321" s="52"/>
      <c r="S321" s="48"/>
    </row>
    <row r="322" spans="1:19" s="17" customFormat="1" ht="15.95" hidden="1" customHeight="1">
      <c r="A322" s="15"/>
      <c r="B322" s="17" t="s">
        <v>264</v>
      </c>
      <c r="C322" s="48"/>
      <c r="D322" s="332">
        <v>1</v>
      </c>
      <c r="E322" s="48" t="s">
        <v>8</v>
      </c>
      <c r="F322" s="332">
        <v>2</v>
      </c>
      <c r="G322" s="332" t="s">
        <v>8</v>
      </c>
      <c r="H322" s="27">
        <v>9.25</v>
      </c>
      <c r="I322" s="332" t="s">
        <v>8</v>
      </c>
      <c r="J322" s="333">
        <v>9</v>
      </c>
      <c r="K322" s="332" t="s">
        <v>8</v>
      </c>
      <c r="L322" s="333"/>
      <c r="M322" s="17" t="s">
        <v>9</v>
      </c>
      <c r="N322" s="30">
        <f t="shared" ref="N322:N331" si="33">ROUND(D322*F322*H322*J322,0)</f>
        <v>167</v>
      </c>
      <c r="O322" s="19"/>
      <c r="P322" s="197"/>
      <c r="S322" s="48"/>
    </row>
    <row r="323" spans="1:19" s="17" customFormat="1" ht="15.95" hidden="1" customHeight="1">
      <c r="A323" s="15"/>
      <c r="B323" s="17" t="s">
        <v>265</v>
      </c>
      <c r="C323" s="48"/>
      <c r="D323" s="332">
        <v>1</v>
      </c>
      <c r="E323" s="48" t="s">
        <v>8</v>
      </c>
      <c r="F323" s="332">
        <v>2</v>
      </c>
      <c r="G323" s="332" t="s">
        <v>8</v>
      </c>
      <c r="H323" s="27">
        <v>8.8699999999999992</v>
      </c>
      <c r="I323" s="332" t="s">
        <v>8</v>
      </c>
      <c r="J323" s="333">
        <v>9</v>
      </c>
      <c r="K323" s="332" t="s">
        <v>8</v>
      </c>
      <c r="L323" s="333"/>
      <c r="M323" s="17" t="s">
        <v>9</v>
      </c>
      <c r="N323" s="30">
        <f t="shared" si="33"/>
        <v>160</v>
      </c>
      <c r="O323" s="19"/>
      <c r="P323" s="197"/>
      <c r="S323" s="48"/>
    </row>
    <row r="324" spans="1:19" s="17" customFormat="1" ht="15.95" hidden="1" customHeight="1">
      <c r="A324" s="15"/>
      <c r="B324" s="17" t="s">
        <v>263</v>
      </c>
      <c r="C324" s="48"/>
      <c r="D324" s="332">
        <v>1</v>
      </c>
      <c r="E324" s="48" t="s">
        <v>8</v>
      </c>
      <c r="F324" s="332">
        <v>2</v>
      </c>
      <c r="G324" s="332" t="s">
        <v>8</v>
      </c>
      <c r="H324" s="27">
        <v>12.75</v>
      </c>
      <c r="I324" s="332" t="s">
        <v>8</v>
      </c>
      <c r="J324" s="333">
        <v>9</v>
      </c>
      <c r="K324" s="332" t="s">
        <v>8</v>
      </c>
      <c r="L324" s="333"/>
      <c r="M324" s="17" t="s">
        <v>9</v>
      </c>
      <c r="N324" s="30">
        <f t="shared" si="33"/>
        <v>230</v>
      </c>
      <c r="O324" s="19"/>
      <c r="P324" s="197"/>
      <c r="S324" s="48"/>
    </row>
    <row r="325" spans="1:19" s="17" customFormat="1" ht="15.95" hidden="1" customHeight="1">
      <c r="A325" s="15"/>
      <c r="B325" s="17" t="s">
        <v>239</v>
      </c>
      <c r="C325" s="48"/>
      <c r="D325" s="332">
        <v>1</v>
      </c>
      <c r="E325" s="48" t="s">
        <v>8</v>
      </c>
      <c r="F325" s="332">
        <v>5</v>
      </c>
      <c r="G325" s="332" t="s">
        <v>8</v>
      </c>
      <c r="H325" s="27">
        <v>7.25</v>
      </c>
      <c r="I325" s="332" t="s">
        <v>8</v>
      </c>
      <c r="J325" s="333">
        <v>3.5</v>
      </c>
      <c r="K325" s="332" t="s">
        <v>8</v>
      </c>
      <c r="L325" s="333"/>
      <c r="M325" s="17" t="s">
        <v>9</v>
      </c>
      <c r="N325" s="30">
        <f t="shared" si="33"/>
        <v>127</v>
      </c>
      <c r="O325" s="19"/>
      <c r="P325" s="197"/>
      <c r="S325" s="48"/>
    </row>
    <row r="326" spans="1:19" s="17" customFormat="1" ht="15.95" hidden="1" customHeight="1">
      <c r="A326" s="15"/>
      <c r="B326" s="17" t="s">
        <v>240</v>
      </c>
      <c r="C326" s="48"/>
      <c r="D326" s="332">
        <v>1</v>
      </c>
      <c r="E326" s="48" t="s">
        <v>8</v>
      </c>
      <c r="F326" s="332">
        <v>1</v>
      </c>
      <c r="G326" s="332" t="s">
        <v>8</v>
      </c>
      <c r="H326" s="27">
        <v>7</v>
      </c>
      <c r="I326" s="332" t="s">
        <v>8</v>
      </c>
      <c r="J326" s="333">
        <v>3.5</v>
      </c>
      <c r="K326" s="332" t="s">
        <v>8</v>
      </c>
      <c r="L326" s="333"/>
      <c r="M326" s="17" t="s">
        <v>9</v>
      </c>
      <c r="N326" s="30">
        <f t="shared" si="33"/>
        <v>25</v>
      </c>
      <c r="O326" s="19"/>
      <c r="P326" s="359"/>
      <c r="S326" s="48"/>
    </row>
    <row r="327" spans="1:19" s="17" customFormat="1" ht="15.95" hidden="1" customHeight="1">
      <c r="A327" s="15"/>
      <c r="B327" s="17" t="s">
        <v>266</v>
      </c>
      <c r="C327" s="48"/>
      <c r="D327" s="332">
        <v>1</v>
      </c>
      <c r="E327" s="48" t="s">
        <v>8</v>
      </c>
      <c r="F327" s="332">
        <v>5</v>
      </c>
      <c r="G327" s="332" t="s">
        <v>8</v>
      </c>
      <c r="H327" s="27">
        <v>7.25</v>
      </c>
      <c r="I327" s="332" t="s">
        <v>8</v>
      </c>
      <c r="J327" s="333">
        <v>8</v>
      </c>
      <c r="K327" s="332" t="s">
        <v>8</v>
      </c>
      <c r="L327" s="333"/>
      <c r="M327" s="17" t="s">
        <v>9</v>
      </c>
      <c r="N327" s="30">
        <f t="shared" si="33"/>
        <v>290</v>
      </c>
      <c r="O327" s="19"/>
      <c r="P327" s="197"/>
      <c r="S327" s="48"/>
    </row>
    <row r="328" spans="1:19" s="17" customFormat="1" ht="15.95" hidden="1" customHeight="1">
      <c r="A328" s="15"/>
      <c r="B328" s="17" t="s">
        <v>240</v>
      </c>
      <c r="C328" s="48"/>
      <c r="D328" s="332">
        <v>1</v>
      </c>
      <c r="E328" s="48" t="s">
        <v>8</v>
      </c>
      <c r="F328" s="332">
        <v>1</v>
      </c>
      <c r="G328" s="332" t="s">
        <v>8</v>
      </c>
      <c r="H328" s="27">
        <v>7</v>
      </c>
      <c r="I328" s="332" t="s">
        <v>8</v>
      </c>
      <c r="J328" s="333">
        <v>8</v>
      </c>
      <c r="K328" s="332" t="s">
        <v>8</v>
      </c>
      <c r="L328" s="333"/>
      <c r="M328" s="17" t="s">
        <v>9</v>
      </c>
      <c r="N328" s="30">
        <f t="shared" si="33"/>
        <v>56</v>
      </c>
      <c r="O328" s="19"/>
      <c r="P328" s="359"/>
      <c r="S328" s="48"/>
    </row>
    <row r="329" spans="1:19" s="17" customFormat="1" ht="15.95" hidden="1" customHeight="1">
      <c r="A329" s="15"/>
      <c r="B329" s="17" t="s">
        <v>255</v>
      </c>
      <c r="C329" s="48"/>
      <c r="D329" s="332">
        <v>1</v>
      </c>
      <c r="E329" s="48" t="s">
        <v>8</v>
      </c>
      <c r="F329" s="332">
        <v>2</v>
      </c>
      <c r="G329" s="332" t="s">
        <v>8</v>
      </c>
      <c r="H329" s="27">
        <v>9.25</v>
      </c>
      <c r="I329" s="332" t="s">
        <v>8</v>
      </c>
      <c r="J329" s="333">
        <v>10</v>
      </c>
      <c r="K329" s="332" t="s">
        <v>8</v>
      </c>
      <c r="L329" s="333"/>
      <c r="M329" s="17" t="s">
        <v>9</v>
      </c>
      <c r="N329" s="30">
        <f t="shared" si="33"/>
        <v>185</v>
      </c>
      <c r="O329" s="19"/>
      <c r="P329" s="197"/>
      <c r="S329" s="48"/>
    </row>
    <row r="330" spans="1:19" s="17" customFormat="1" ht="15.95" hidden="1" customHeight="1">
      <c r="A330" s="15"/>
      <c r="B330" s="17" t="s">
        <v>255</v>
      </c>
      <c r="C330" s="48"/>
      <c r="D330" s="332">
        <v>1</v>
      </c>
      <c r="E330" s="48" t="s">
        <v>8</v>
      </c>
      <c r="F330" s="332">
        <v>2</v>
      </c>
      <c r="G330" s="332" t="s">
        <v>8</v>
      </c>
      <c r="H330" s="27">
        <v>8.8699999999999992</v>
      </c>
      <c r="I330" s="332" t="s">
        <v>8</v>
      </c>
      <c r="J330" s="333">
        <v>10</v>
      </c>
      <c r="K330" s="332" t="s">
        <v>8</v>
      </c>
      <c r="L330" s="333"/>
      <c r="M330" s="17" t="s">
        <v>9</v>
      </c>
      <c r="N330" s="30">
        <f t="shared" si="33"/>
        <v>177</v>
      </c>
      <c r="O330" s="19"/>
      <c r="P330" s="197"/>
      <c r="S330" s="48"/>
    </row>
    <row r="331" spans="1:19" s="17" customFormat="1" ht="15.95" hidden="1" customHeight="1" thickBot="1">
      <c r="A331" s="15"/>
      <c r="B331" s="290" t="s">
        <v>262</v>
      </c>
      <c r="C331" s="48"/>
      <c r="D331" s="332">
        <v>1</v>
      </c>
      <c r="E331" s="48" t="s">
        <v>8</v>
      </c>
      <c r="F331" s="332">
        <v>2</v>
      </c>
      <c r="G331" s="332" t="s">
        <v>8</v>
      </c>
      <c r="H331" s="27">
        <v>12.75</v>
      </c>
      <c r="I331" s="332" t="s">
        <v>8</v>
      </c>
      <c r="J331" s="333">
        <v>10</v>
      </c>
      <c r="K331" s="332" t="s">
        <v>8</v>
      </c>
      <c r="L331" s="333"/>
      <c r="M331" s="17" t="s">
        <v>9</v>
      </c>
      <c r="N331" s="30">
        <f t="shared" si="33"/>
        <v>255</v>
      </c>
      <c r="O331" s="19"/>
      <c r="P331" s="197"/>
      <c r="S331" s="48"/>
    </row>
    <row r="332" spans="1:19" s="17" customFormat="1" ht="15.95" hidden="1" customHeight="1" thickBot="1">
      <c r="A332" s="15"/>
      <c r="B332" s="332"/>
      <c r="D332" s="332"/>
      <c r="E332" s="351"/>
      <c r="F332" s="332"/>
      <c r="G332" s="337"/>
      <c r="H332" s="27"/>
      <c r="I332" s="335"/>
      <c r="J332" s="333"/>
      <c r="K332" s="337"/>
      <c r="L332" s="24" t="s">
        <v>10</v>
      </c>
      <c r="M332" s="17" t="s">
        <v>9</v>
      </c>
      <c r="N332" s="26"/>
      <c r="O332" s="351"/>
      <c r="P332" s="60"/>
      <c r="Q332" s="52"/>
    </row>
    <row r="333" spans="1:19" s="17" customFormat="1" ht="15.95" hidden="1" customHeight="1">
      <c r="A333" s="15"/>
      <c r="B333" s="29" t="s">
        <v>28</v>
      </c>
      <c r="C333" s="48"/>
      <c r="D333" s="332"/>
      <c r="E333" s="351"/>
      <c r="F333" s="332"/>
      <c r="G333" s="337"/>
      <c r="H333" s="27"/>
      <c r="I333" s="335"/>
      <c r="J333" s="333"/>
      <c r="K333" s="335"/>
      <c r="L333" s="337"/>
      <c r="M333" s="337"/>
      <c r="N333" s="52"/>
      <c r="O333" s="50"/>
      <c r="P333" s="60"/>
      <c r="Q333" s="52"/>
      <c r="S333" s="48"/>
    </row>
    <row r="334" spans="1:19" s="17" customFormat="1" ht="15.95" hidden="1" customHeight="1">
      <c r="A334" s="15"/>
      <c r="C334" s="29"/>
      <c r="D334" s="552">
        <f>N320</f>
        <v>0</v>
      </c>
      <c r="E334" s="552"/>
      <c r="F334" s="552"/>
      <c r="G334" s="337" t="s">
        <v>29</v>
      </c>
      <c r="H334" s="31">
        <f>N332</f>
        <v>0</v>
      </c>
      <c r="I334" s="24" t="s">
        <v>9</v>
      </c>
      <c r="J334" s="553">
        <f>D334-H334</f>
        <v>0</v>
      </c>
      <c r="K334" s="553"/>
      <c r="L334" s="32" t="s">
        <v>30</v>
      </c>
      <c r="M334" s="337"/>
      <c r="N334" s="51"/>
      <c r="O334" s="351"/>
      <c r="P334" s="60"/>
      <c r="Q334" s="52"/>
      <c r="S334" s="29"/>
    </row>
    <row r="335" spans="1:19" s="17" customFormat="1" ht="15" hidden="1" customHeight="1">
      <c r="A335" s="15"/>
      <c r="C335" s="532">
        <f>J334</f>
        <v>0</v>
      </c>
      <c r="D335" s="533"/>
      <c r="E335" s="532"/>
      <c r="F335" s="20" t="s">
        <v>32</v>
      </c>
      <c r="G335" s="21" t="s">
        <v>12</v>
      </c>
      <c r="H335" s="518">
        <v>2567.9499999999998</v>
      </c>
      <c r="I335" s="518"/>
      <c r="J335" s="518"/>
      <c r="K335" s="94"/>
      <c r="L335" s="534" t="s">
        <v>33</v>
      </c>
      <c r="M335" s="534"/>
      <c r="N335" s="107"/>
      <c r="O335" s="22" t="s">
        <v>14</v>
      </c>
      <c r="P335" s="224">
        <f>ROUND(C335*H335/100,0)</f>
        <v>0</v>
      </c>
      <c r="S335" s="104"/>
    </row>
    <row r="336" spans="1:19" s="17" customFormat="1" ht="15.95" hidden="1" customHeight="1">
      <c r="A336" s="15"/>
      <c r="B336" s="528" t="s">
        <v>229</v>
      </c>
      <c r="C336" s="528"/>
      <c r="D336" s="528"/>
      <c r="E336" s="528"/>
      <c r="F336" s="528"/>
      <c r="G336" s="528"/>
      <c r="H336" s="528"/>
      <c r="I336" s="528"/>
      <c r="J336" s="528"/>
      <c r="K336" s="528"/>
      <c r="L336" s="528"/>
      <c r="M336" s="528"/>
      <c r="N336" s="528"/>
      <c r="O336" s="528"/>
      <c r="P336" s="276"/>
    </row>
    <row r="337" spans="1:24" s="17" customFormat="1" ht="15.95" hidden="1" customHeight="1">
      <c r="A337" s="15"/>
      <c r="B337" s="35"/>
      <c r="C337" s="48"/>
      <c r="D337" s="273"/>
      <c r="E337" s="48"/>
      <c r="F337" s="273"/>
      <c r="G337" s="273"/>
      <c r="H337" s="27"/>
      <c r="I337" s="273"/>
      <c r="J337" s="268"/>
      <c r="K337" s="273"/>
      <c r="L337" s="268"/>
      <c r="N337" s="30"/>
      <c r="P337" s="197"/>
      <c r="S337" s="48"/>
    </row>
    <row r="338" spans="1:24" s="17" customFormat="1" ht="15.95" hidden="1" customHeight="1">
      <c r="A338" s="15"/>
      <c r="B338" s="274" t="s">
        <v>228</v>
      </c>
      <c r="C338" s="265"/>
      <c r="D338" s="273">
        <v>2</v>
      </c>
      <c r="E338" s="48" t="s">
        <v>8</v>
      </c>
      <c r="F338" s="273">
        <v>10</v>
      </c>
      <c r="G338" s="273" t="s">
        <v>8</v>
      </c>
      <c r="H338" s="27">
        <v>1.5</v>
      </c>
      <c r="I338" s="273" t="s">
        <v>8</v>
      </c>
      <c r="J338" s="268">
        <v>2</v>
      </c>
      <c r="K338" s="273"/>
      <c r="L338" s="268"/>
      <c r="M338" s="17" t="s">
        <v>9</v>
      </c>
      <c r="N338" s="30">
        <f>ROUND(D338*F338*H338*J338,0)</f>
        <v>60</v>
      </c>
      <c r="O338" s="16"/>
      <c r="P338" s="276"/>
      <c r="S338" s="265"/>
    </row>
    <row r="339" spans="1:24" s="17" customFormat="1" ht="15.95" hidden="1" customHeight="1">
      <c r="A339" s="15"/>
      <c r="B339" s="274" t="s">
        <v>228</v>
      </c>
      <c r="C339" s="265"/>
      <c r="D339" s="273">
        <v>2</v>
      </c>
      <c r="E339" s="48" t="s">
        <v>8</v>
      </c>
      <c r="F339" s="273">
        <v>10</v>
      </c>
      <c r="G339" s="273" t="s">
        <v>8</v>
      </c>
      <c r="H339" s="27">
        <v>0.75</v>
      </c>
      <c r="I339" s="273" t="s">
        <v>8</v>
      </c>
      <c r="J339" s="268">
        <v>2</v>
      </c>
      <c r="K339" s="273"/>
      <c r="L339" s="268"/>
      <c r="M339" s="17" t="s">
        <v>9</v>
      </c>
      <c r="N339" s="30">
        <f>ROUND(D339*F339*H339*J339,0)</f>
        <v>30</v>
      </c>
      <c r="O339" s="16"/>
      <c r="P339" s="276"/>
      <c r="S339" s="265"/>
    </row>
    <row r="340" spans="1:24" s="17" customFormat="1" ht="15.95" hidden="1" customHeight="1">
      <c r="A340" s="15"/>
      <c r="B340" s="17" t="s">
        <v>230</v>
      </c>
      <c r="C340" s="48"/>
      <c r="D340" s="273">
        <v>4</v>
      </c>
      <c r="E340" s="48" t="s">
        <v>8</v>
      </c>
      <c r="F340" s="273">
        <v>6</v>
      </c>
      <c r="G340" s="273" t="s">
        <v>8</v>
      </c>
      <c r="H340" s="27">
        <v>1</v>
      </c>
      <c r="I340" s="273" t="s">
        <v>8</v>
      </c>
      <c r="J340" s="268">
        <v>2</v>
      </c>
      <c r="K340" s="273"/>
      <c r="L340" s="268"/>
      <c r="M340" s="17" t="s">
        <v>9</v>
      </c>
      <c r="N340" s="30">
        <f>ROUND(D340*F340*H340*J340,0)</f>
        <v>48</v>
      </c>
      <c r="P340" s="197"/>
      <c r="S340" s="48"/>
    </row>
    <row r="341" spans="1:24" s="17" customFormat="1" ht="15.95" hidden="1" customHeight="1">
      <c r="A341" s="15"/>
      <c r="C341" s="48"/>
      <c r="D341" s="55"/>
      <c r="E341" s="48"/>
      <c r="F341" s="273"/>
      <c r="G341" s="273"/>
      <c r="H341" s="27"/>
      <c r="I341" s="273"/>
      <c r="J341" s="268"/>
      <c r="K341" s="273"/>
      <c r="L341" s="24" t="s">
        <v>10</v>
      </c>
      <c r="M341" s="32"/>
      <c r="N341" s="18"/>
      <c r="O341" s="19"/>
      <c r="P341" s="197"/>
      <c r="S341" s="48"/>
    </row>
    <row r="342" spans="1:24" s="17" customFormat="1" ht="15.95" hidden="1" customHeight="1">
      <c r="A342" s="15"/>
      <c r="B342" s="276"/>
      <c r="C342" s="532">
        <f>N341</f>
        <v>0</v>
      </c>
      <c r="D342" s="533"/>
      <c r="E342" s="532"/>
      <c r="F342" s="20" t="s">
        <v>32</v>
      </c>
      <c r="G342" s="21" t="s">
        <v>12</v>
      </c>
      <c r="H342" s="57">
        <v>3127.41</v>
      </c>
      <c r="I342" s="269"/>
      <c r="J342" s="269"/>
      <c r="K342" s="269"/>
      <c r="L342" s="534" t="s">
        <v>33</v>
      </c>
      <c r="M342" s="534"/>
      <c r="N342" s="107"/>
      <c r="O342" s="22" t="s">
        <v>14</v>
      </c>
      <c r="P342" s="276">
        <f>ROUND(C342*H342/100,0)</f>
        <v>0</v>
      </c>
      <c r="S342" s="266"/>
    </row>
    <row r="343" spans="1:24" s="17" customFormat="1" ht="15.95" hidden="1" customHeight="1">
      <c r="A343" s="86"/>
      <c r="B343" s="517" t="s">
        <v>175</v>
      </c>
      <c r="C343" s="517"/>
      <c r="D343" s="517"/>
      <c r="E343" s="517"/>
      <c r="F343" s="517"/>
      <c r="G343" s="517"/>
      <c r="H343" s="517"/>
      <c r="I343" s="517"/>
      <c r="J343" s="517"/>
      <c r="K343" s="517"/>
      <c r="L343" s="517"/>
      <c r="M343" s="517"/>
      <c r="N343" s="517"/>
      <c r="O343" s="145"/>
      <c r="P343" s="224"/>
    </row>
    <row r="344" spans="1:24" ht="15.95" hidden="1" customHeight="1" thickBot="1">
      <c r="A344" s="1"/>
      <c r="B344" s="67" t="s">
        <v>232</v>
      </c>
      <c r="C344" s="270"/>
      <c r="D344" s="271">
        <v>1</v>
      </c>
      <c r="E344" s="277" t="s">
        <v>8</v>
      </c>
      <c r="F344" s="271">
        <v>2</v>
      </c>
      <c r="G344" s="271" t="s">
        <v>16</v>
      </c>
      <c r="H344" s="68">
        <v>42.25</v>
      </c>
      <c r="I344" s="271" t="s">
        <v>17</v>
      </c>
      <c r="J344" s="272">
        <v>23.25</v>
      </c>
      <c r="K344" s="271" t="s">
        <v>18</v>
      </c>
      <c r="L344" s="272">
        <v>1</v>
      </c>
      <c r="M344" s="3" t="s">
        <v>9</v>
      </c>
      <c r="N344" s="76">
        <f t="shared" ref="N344" si="34">ROUND(D344*F344*(H344+J344)*L344,0)</f>
        <v>131</v>
      </c>
      <c r="O344" s="2"/>
      <c r="P344" s="275"/>
      <c r="S344" s="270"/>
    </row>
    <row r="345" spans="1:24" s="17" customFormat="1" ht="15.95" hidden="1" customHeight="1" thickBot="1">
      <c r="A345" s="15"/>
      <c r="B345" s="51"/>
      <c r="C345" s="48"/>
      <c r="D345" s="273"/>
      <c r="E345" s="48"/>
      <c r="F345" s="273"/>
      <c r="G345" s="273"/>
      <c r="H345" s="33"/>
      <c r="I345" s="273"/>
      <c r="J345" s="268"/>
      <c r="K345" s="273"/>
      <c r="L345" s="24" t="s">
        <v>10</v>
      </c>
      <c r="N345" s="34"/>
      <c r="O345" s="276"/>
      <c r="P345" s="276"/>
      <c r="S345" s="48"/>
    </row>
    <row r="346" spans="1:24" s="17" customFormat="1" ht="15.95" hidden="1" customHeight="1">
      <c r="A346" s="15"/>
      <c r="C346" s="119">
        <f>N345</f>
        <v>0</v>
      </c>
      <c r="D346" s="533" t="s">
        <v>32</v>
      </c>
      <c r="E346" s="547"/>
      <c r="F346" s="151"/>
      <c r="G346" s="21" t="s">
        <v>12</v>
      </c>
      <c r="H346" s="518">
        <v>3015.76</v>
      </c>
      <c r="I346" s="518"/>
      <c r="J346" s="518"/>
      <c r="K346" s="518"/>
      <c r="L346" s="146" t="s">
        <v>62</v>
      </c>
      <c r="M346" s="146"/>
      <c r="N346" s="107"/>
      <c r="O346" s="148" t="s">
        <v>14</v>
      </c>
      <c r="P346" s="224">
        <f>ROUND(C346*H346/100,0)</f>
        <v>0</v>
      </c>
      <c r="Q346" s="52"/>
      <c r="R346" s="52"/>
      <c r="S346" s="119"/>
      <c r="T346" s="52"/>
      <c r="U346" s="52"/>
      <c r="V346" s="52"/>
      <c r="W346" s="52"/>
      <c r="X346" s="52"/>
    </row>
    <row r="347" spans="1:24" s="17" customFormat="1" ht="15.95" hidden="1" customHeight="1">
      <c r="A347" s="15"/>
      <c r="B347" s="517" t="s">
        <v>101</v>
      </c>
      <c r="C347" s="517"/>
      <c r="D347" s="517"/>
      <c r="E347" s="517"/>
      <c r="F347" s="517"/>
      <c r="G347" s="517"/>
      <c r="H347" s="517"/>
      <c r="I347" s="517"/>
      <c r="J347" s="517"/>
      <c r="K347" s="517"/>
      <c r="L347" s="517"/>
      <c r="M347" s="517"/>
      <c r="N347" s="517"/>
      <c r="O347" s="106"/>
      <c r="P347" s="224"/>
    </row>
    <row r="348" spans="1:24" s="17" customFormat="1" ht="15.95" hidden="1" customHeight="1" thickBot="1">
      <c r="A348" s="15"/>
      <c r="B348" s="17" t="s">
        <v>102</v>
      </c>
      <c r="C348" s="95"/>
      <c r="D348" s="99">
        <v>1</v>
      </c>
      <c r="E348" s="48" t="s">
        <v>8</v>
      </c>
      <c r="F348" s="99">
        <v>2</v>
      </c>
      <c r="G348" s="99" t="s">
        <v>8</v>
      </c>
      <c r="H348" s="27">
        <v>8</v>
      </c>
      <c r="I348" s="99" t="s">
        <v>8</v>
      </c>
      <c r="J348" s="105">
        <v>4</v>
      </c>
      <c r="K348" s="99"/>
      <c r="L348" s="105"/>
      <c r="M348" s="17" t="s">
        <v>9</v>
      </c>
      <c r="N348" s="30">
        <f>ROUND(D348*F348*H348*J348,0)</f>
        <v>64</v>
      </c>
      <c r="O348" s="16"/>
      <c r="P348" s="224"/>
      <c r="S348" s="95"/>
    </row>
    <row r="349" spans="1:24" s="17" customFormat="1" ht="15.95" hidden="1" customHeight="1" thickBot="1">
      <c r="A349" s="93"/>
      <c r="C349" s="107"/>
      <c r="D349" s="99"/>
      <c r="E349" s="49"/>
      <c r="F349" s="99"/>
      <c r="G349" s="93"/>
      <c r="H349" s="27"/>
      <c r="I349" s="94"/>
      <c r="J349" s="24"/>
      <c r="K349" s="94"/>
      <c r="L349" s="24" t="s">
        <v>10</v>
      </c>
      <c r="M349" s="93"/>
      <c r="N349" s="26"/>
      <c r="O349" s="19"/>
      <c r="P349" s="224"/>
      <c r="S349" s="107"/>
    </row>
    <row r="350" spans="1:24" s="17" customFormat="1" ht="15.95" hidden="1" customHeight="1">
      <c r="A350" s="15"/>
      <c r="B350" s="52"/>
      <c r="C350" s="104">
        <f>N349</f>
        <v>0</v>
      </c>
      <c r="D350" s="99" t="s">
        <v>32</v>
      </c>
      <c r="E350" s="104"/>
      <c r="F350" s="99"/>
      <c r="G350" s="52" t="s">
        <v>12</v>
      </c>
      <c r="H350" s="94">
        <v>58.11</v>
      </c>
      <c r="I350" s="94"/>
      <c r="J350" s="105"/>
      <c r="K350" s="94"/>
      <c r="L350" s="93" t="s">
        <v>55</v>
      </c>
      <c r="M350" s="93"/>
      <c r="N350" s="52"/>
      <c r="O350" s="103" t="s">
        <v>14</v>
      </c>
      <c r="P350" s="224">
        <f>(C350*H350)</f>
        <v>0</v>
      </c>
      <c r="S350" s="104"/>
    </row>
    <row r="351" spans="1:24" s="17" customFormat="1" ht="15.95" hidden="1" customHeight="1">
      <c r="A351" s="86"/>
      <c r="B351" s="517" t="s">
        <v>87</v>
      </c>
      <c r="C351" s="517"/>
      <c r="D351" s="517"/>
      <c r="E351" s="517"/>
      <c r="F351" s="517"/>
      <c r="G351" s="517"/>
      <c r="H351" s="517"/>
      <c r="I351" s="517"/>
      <c r="J351" s="517"/>
      <c r="K351" s="517"/>
      <c r="L351" s="517"/>
      <c r="M351" s="517"/>
      <c r="N351" s="517"/>
      <c r="O351" s="103"/>
      <c r="P351" s="60"/>
      <c r="Q351" s="52"/>
    </row>
    <row r="352" spans="1:24" s="17" customFormat="1" ht="15.95" hidden="1" customHeight="1" thickBot="1">
      <c r="A352" s="15"/>
      <c r="B352" s="3" t="s">
        <v>100</v>
      </c>
      <c r="C352" s="108"/>
      <c r="D352" s="109">
        <v>1</v>
      </c>
      <c r="E352" s="38" t="s">
        <v>8</v>
      </c>
      <c r="F352" s="109">
        <v>3</v>
      </c>
      <c r="G352" s="109"/>
      <c r="H352" s="68"/>
      <c r="I352" s="109"/>
      <c r="J352" s="110"/>
      <c r="K352" s="109"/>
      <c r="L352" s="110"/>
      <c r="M352" s="3" t="s">
        <v>9</v>
      </c>
      <c r="N352" s="39">
        <f>ROUND(D352*F352,0)</f>
        <v>3</v>
      </c>
      <c r="O352" s="16"/>
      <c r="P352" s="224"/>
      <c r="S352" s="108"/>
    </row>
    <row r="353" spans="1:24" s="17" customFormat="1" ht="15.95" hidden="1" customHeight="1" thickBot="1">
      <c r="A353" s="93"/>
      <c r="C353" s="107"/>
      <c r="D353" s="99"/>
      <c r="E353" s="49"/>
      <c r="F353" s="99"/>
      <c r="G353" s="93"/>
      <c r="H353" s="27"/>
      <c r="I353" s="94"/>
      <c r="J353" s="24"/>
      <c r="K353" s="94"/>
      <c r="L353" s="24" t="s">
        <v>10</v>
      </c>
      <c r="M353" s="93"/>
      <c r="N353" s="26"/>
      <c r="O353" s="19"/>
      <c r="P353" s="224"/>
      <c r="S353" s="107"/>
    </row>
    <row r="354" spans="1:24" s="17" customFormat="1" ht="15.95" hidden="1" customHeight="1">
      <c r="A354" s="15"/>
      <c r="C354" s="532">
        <f>N353</f>
        <v>0</v>
      </c>
      <c r="D354" s="532"/>
      <c r="E354" s="532"/>
      <c r="F354" s="99"/>
      <c r="G354" s="21" t="s">
        <v>12</v>
      </c>
      <c r="H354" s="518">
        <v>261.25</v>
      </c>
      <c r="I354" s="518"/>
      <c r="J354" s="518"/>
      <c r="K354" s="518"/>
      <c r="L354" s="534" t="s">
        <v>88</v>
      </c>
      <c r="M354" s="534"/>
      <c r="N354" s="25"/>
      <c r="O354" s="103" t="s">
        <v>14</v>
      </c>
      <c r="P354" s="224">
        <f>ROUND(C354*H354,0)</f>
        <v>0</v>
      </c>
      <c r="S354" s="104"/>
    </row>
    <row r="355" spans="1:24" s="52" customFormat="1" ht="15.95" hidden="1" customHeight="1">
      <c r="A355" s="15"/>
      <c r="B355" s="95" t="s">
        <v>117</v>
      </c>
      <c r="C355" s="95"/>
      <c r="D355" s="95"/>
      <c r="E355" s="95"/>
      <c r="F355" s="95"/>
      <c r="G355" s="95"/>
      <c r="H355" s="95"/>
      <c r="I355" s="95"/>
      <c r="J355" s="95"/>
      <c r="K355" s="95"/>
      <c r="L355" s="95"/>
      <c r="M355" s="95"/>
      <c r="N355" s="95"/>
      <c r="O355" s="103"/>
      <c r="P355" s="224"/>
      <c r="Q355" s="54"/>
      <c r="S355" s="95"/>
    </row>
    <row r="356" spans="1:24" s="17" customFormat="1" ht="15.95" hidden="1" customHeight="1">
      <c r="A356" s="15"/>
      <c r="B356" s="260" t="s">
        <v>110</v>
      </c>
      <c r="C356" s="154"/>
      <c r="D356" s="151">
        <v>1</v>
      </c>
      <c r="E356" s="48" t="s">
        <v>8</v>
      </c>
      <c r="F356" s="151">
        <v>1</v>
      </c>
      <c r="G356" s="151" t="s">
        <v>8</v>
      </c>
      <c r="H356" s="27">
        <v>92</v>
      </c>
      <c r="I356" s="151" t="s">
        <v>8</v>
      </c>
      <c r="J356" s="152">
        <v>65</v>
      </c>
      <c r="K356" s="151"/>
      <c r="L356" s="152"/>
      <c r="M356" s="17" t="s">
        <v>9</v>
      </c>
      <c r="N356" s="30">
        <f>ROUND(D356*F356*H356*J356,0)</f>
        <v>5980</v>
      </c>
      <c r="O356" s="16"/>
      <c r="P356" s="197"/>
      <c r="S356" s="154"/>
    </row>
    <row r="357" spans="1:24" s="17" customFormat="1" ht="15.95" hidden="1" customHeight="1">
      <c r="A357" s="15"/>
      <c r="C357" s="48"/>
      <c r="D357" s="55"/>
      <c r="E357" s="48"/>
      <c r="F357" s="99"/>
      <c r="G357" s="99"/>
      <c r="H357" s="27"/>
      <c r="I357" s="99"/>
      <c r="J357" s="105"/>
      <c r="K357" s="99"/>
      <c r="L357" s="24" t="s">
        <v>10</v>
      </c>
      <c r="M357" s="32"/>
      <c r="N357" s="18"/>
      <c r="O357" s="19"/>
      <c r="P357" s="197"/>
      <c r="S357" s="48"/>
    </row>
    <row r="358" spans="1:24" s="17" customFormat="1" ht="15.95" hidden="1" customHeight="1">
      <c r="A358" s="15"/>
      <c r="B358" s="29" t="s">
        <v>24</v>
      </c>
      <c r="C358" s="48"/>
      <c r="D358" s="251"/>
      <c r="E358" s="248"/>
      <c r="F358" s="251"/>
      <c r="G358" s="249"/>
      <c r="H358" s="27"/>
      <c r="I358" s="253"/>
      <c r="J358" s="252"/>
      <c r="K358" s="249"/>
      <c r="L358" s="252"/>
      <c r="M358" s="52"/>
      <c r="N358" s="52"/>
      <c r="O358" s="248"/>
      <c r="P358" s="248"/>
      <c r="Q358" s="52"/>
      <c r="S358" s="48"/>
    </row>
    <row r="359" spans="1:24" s="17" customFormat="1" ht="15.95" hidden="1" customHeight="1">
      <c r="A359" s="15"/>
      <c r="B359" s="17" t="s">
        <v>218</v>
      </c>
      <c r="C359" s="48"/>
      <c r="D359" s="251">
        <v>1</v>
      </c>
      <c r="E359" s="48" t="s">
        <v>8</v>
      </c>
      <c r="F359" s="251">
        <v>1</v>
      </c>
      <c r="G359" s="251" t="s">
        <v>8</v>
      </c>
      <c r="H359" s="27">
        <v>83.13</v>
      </c>
      <c r="I359" s="251" t="s">
        <v>8</v>
      </c>
      <c r="J359" s="252">
        <v>28.63</v>
      </c>
      <c r="K359" s="251"/>
      <c r="L359" s="252"/>
      <c r="M359" s="17" t="s">
        <v>9</v>
      </c>
      <c r="N359" s="30">
        <f>ROUND(D359*F359*H359*J359,0)</f>
        <v>2380</v>
      </c>
      <c r="O359" s="19"/>
      <c r="P359" s="197"/>
      <c r="S359" s="48"/>
    </row>
    <row r="360" spans="1:24" s="17" customFormat="1" ht="15.95" hidden="1" customHeight="1" thickBot="1">
      <c r="A360" s="15"/>
      <c r="B360" s="17" t="s">
        <v>139</v>
      </c>
      <c r="C360" s="48"/>
      <c r="D360" s="251">
        <v>1</v>
      </c>
      <c r="E360" s="48" t="s">
        <v>8</v>
      </c>
      <c r="F360" s="251">
        <v>1</v>
      </c>
      <c r="G360" s="251" t="s">
        <v>8</v>
      </c>
      <c r="H360" s="27">
        <v>18.38</v>
      </c>
      <c r="I360" s="251" t="s">
        <v>8</v>
      </c>
      <c r="J360" s="252">
        <v>10.63</v>
      </c>
      <c r="K360" s="251"/>
      <c r="L360" s="252"/>
      <c r="M360" s="17" t="s">
        <v>9</v>
      </c>
      <c r="N360" s="30">
        <f>ROUND(D360*F360*H360*J360,0)</f>
        <v>195</v>
      </c>
      <c r="O360" s="19"/>
      <c r="P360" s="197"/>
      <c r="S360" s="48"/>
    </row>
    <row r="361" spans="1:24" s="17" customFormat="1" ht="15.95" hidden="1" customHeight="1" thickBot="1">
      <c r="A361" s="15"/>
      <c r="B361" s="251"/>
      <c r="D361" s="251"/>
      <c r="E361" s="248"/>
      <c r="F361" s="251"/>
      <c r="G361" s="249"/>
      <c r="H361" s="27"/>
      <c r="I361" s="253"/>
      <c r="J361" s="252"/>
      <c r="K361" s="249"/>
      <c r="L361" s="24" t="s">
        <v>10</v>
      </c>
      <c r="M361" s="17" t="s">
        <v>9</v>
      </c>
      <c r="N361" s="26"/>
      <c r="O361" s="248"/>
      <c r="P361" s="60"/>
      <c r="Q361" s="52"/>
    </row>
    <row r="362" spans="1:24" s="17" customFormat="1" ht="15.95" hidden="1" customHeight="1">
      <c r="A362" s="15"/>
      <c r="C362" s="119">
        <f>N361</f>
        <v>0</v>
      </c>
      <c r="D362" s="533" t="s">
        <v>32</v>
      </c>
      <c r="E362" s="533"/>
      <c r="F362" s="99"/>
      <c r="G362" s="21" t="s">
        <v>12</v>
      </c>
      <c r="H362" s="518">
        <v>4411.82</v>
      </c>
      <c r="I362" s="518"/>
      <c r="J362" s="518"/>
      <c r="K362" s="518"/>
      <c r="L362" s="93" t="s">
        <v>62</v>
      </c>
      <c r="M362" s="93"/>
      <c r="N362" s="107"/>
      <c r="O362" s="103" t="s">
        <v>14</v>
      </c>
      <c r="P362" s="224">
        <f>ROUND(C362*H362/100,0)</f>
        <v>0</v>
      </c>
      <c r="Q362" s="52"/>
      <c r="R362" s="52"/>
      <c r="S362" s="119"/>
      <c r="T362" s="52"/>
      <c r="U362" s="52"/>
      <c r="V362" s="52"/>
      <c r="W362" s="52"/>
      <c r="X362" s="52"/>
    </row>
    <row r="363" spans="1:24" ht="63" hidden="1" customHeight="1">
      <c r="A363" s="77"/>
      <c r="B363" s="556" t="s">
        <v>234</v>
      </c>
      <c r="C363" s="559"/>
      <c r="D363" s="559"/>
      <c r="E363" s="559"/>
      <c r="F363" s="559"/>
      <c r="G363" s="559"/>
      <c r="H363" s="559"/>
      <c r="I363" s="559"/>
      <c r="J363" s="559"/>
      <c r="K363" s="559"/>
      <c r="L363" s="559"/>
      <c r="M363" s="559"/>
      <c r="N363" s="559"/>
      <c r="O363" s="559"/>
      <c r="S363" s="3"/>
    </row>
    <row r="364" spans="1:24" s="17" customFormat="1" ht="15.95" hidden="1" customHeight="1" thickBot="1">
      <c r="A364" s="15"/>
      <c r="B364" s="17" t="s">
        <v>156</v>
      </c>
      <c r="C364" s="95"/>
      <c r="D364" s="99">
        <v>1</v>
      </c>
      <c r="E364" s="48" t="s">
        <v>8</v>
      </c>
      <c r="F364" s="109">
        <v>2</v>
      </c>
      <c r="G364" s="109" t="s">
        <v>16</v>
      </c>
      <c r="H364" s="68">
        <v>40.75</v>
      </c>
      <c r="I364" s="109" t="s">
        <v>17</v>
      </c>
      <c r="J364" s="110">
        <v>7</v>
      </c>
      <c r="K364" s="109" t="s">
        <v>18</v>
      </c>
      <c r="L364" s="110">
        <v>0.33</v>
      </c>
      <c r="M364" s="3" t="s">
        <v>9</v>
      </c>
      <c r="N364" s="76">
        <f>ROUND(D364*F364*(H364+J364)*L364,0)</f>
        <v>32</v>
      </c>
      <c r="O364" s="16"/>
      <c r="P364" s="224"/>
      <c r="S364" s="95"/>
    </row>
    <row r="365" spans="1:24" ht="15.95" hidden="1" customHeight="1" thickBot="1">
      <c r="A365" s="1"/>
      <c r="E365" s="44"/>
      <c r="G365" s="98"/>
      <c r="H365" s="68"/>
      <c r="I365" s="97"/>
      <c r="J365" s="12"/>
      <c r="K365" s="97"/>
      <c r="L365" s="12" t="s">
        <v>10</v>
      </c>
      <c r="M365" s="98"/>
      <c r="N365" s="14"/>
      <c r="O365" s="6"/>
    </row>
    <row r="366" spans="1:24" ht="15.95" hidden="1" customHeight="1">
      <c r="B366" s="45"/>
      <c r="C366" s="122">
        <f>N365</f>
        <v>0</v>
      </c>
      <c r="D366" s="109" t="s">
        <v>32</v>
      </c>
      <c r="E366" s="96"/>
      <c r="G366" s="45" t="s">
        <v>12</v>
      </c>
      <c r="H366" s="97">
        <v>263.20999999999998</v>
      </c>
      <c r="I366" s="97"/>
      <c r="J366" s="110"/>
      <c r="K366" s="97"/>
      <c r="L366" s="98" t="s">
        <v>55</v>
      </c>
      <c r="M366" s="98"/>
      <c r="N366" s="45"/>
      <c r="O366" s="113" t="s">
        <v>14</v>
      </c>
      <c r="P366" s="223">
        <f>(C366*H366)</f>
        <v>0</v>
      </c>
      <c r="S366" s="122"/>
    </row>
    <row r="367" spans="1:24" s="17" customFormat="1" ht="67.5" hidden="1" customHeight="1">
      <c r="A367" s="86"/>
      <c r="B367" s="545" t="s">
        <v>150</v>
      </c>
      <c r="C367" s="545"/>
      <c r="D367" s="545"/>
      <c r="E367" s="545"/>
      <c r="F367" s="545"/>
      <c r="G367" s="545"/>
      <c r="H367" s="545"/>
      <c r="I367" s="545"/>
      <c r="J367" s="545"/>
      <c r="K367" s="545"/>
      <c r="L367" s="545"/>
      <c r="M367" s="545"/>
      <c r="N367" s="545"/>
      <c r="O367" s="545"/>
      <c r="P367" s="224"/>
    </row>
    <row r="368" spans="1:24" s="17" customFormat="1" ht="15.95" hidden="1" customHeight="1" thickBot="1">
      <c r="A368" s="15"/>
      <c r="B368" s="17" t="s">
        <v>174</v>
      </c>
      <c r="C368" s="95"/>
      <c r="D368" s="109">
        <v>1</v>
      </c>
      <c r="E368" s="38" t="s">
        <v>8</v>
      </c>
      <c r="F368" s="99">
        <v>6</v>
      </c>
      <c r="G368" s="99" t="s">
        <v>8</v>
      </c>
      <c r="H368" s="27">
        <v>0.5</v>
      </c>
      <c r="I368" s="99" t="s">
        <v>8</v>
      </c>
      <c r="J368" s="105">
        <v>12</v>
      </c>
      <c r="K368" s="99"/>
      <c r="L368" s="105"/>
      <c r="M368" s="17" t="s">
        <v>9</v>
      </c>
      <c r="N368" s="30">
        <f>ROUND(D368*F368*H368*J368,0)</f>
        <v>36</v>
      </c>
      <c r="O368" s="16"/>
      <c r="P368" s="224"/>
      <c r="S368" s="95"/>
    </row>
    <row r="369" spans="1:19" s="17" customFormat="1" ht="15.95" hidden="1" customHeight="1" thickBot="1">
      <c r="A369" s="15"/>
      <c r="C369" s="107"/>
      <c r="D369" s="99"/>
      <c r="E369" s="49"/>
      <c r="F369" s="99"/>
      <c r="G369" s="93"/>
      <c r="H369" s="27"/>
      <c r="I369" s="94"/>
      <c r="J369" s="24"/>
      <c r="K369" s="94"/>
      <c r="L369" s="24" t="s">
        <v>10</v>
      </c>
      <c r="M369" s="93"/>
      <c r="N369" s="26"/>
      <c r="O369" s="19"/>
      <c r="P369" s="224"/>
      <c r="S369" s="107"/>
    </row>
    <row r="370" spans="1:19" s="17" customFormat="1" ht="15.95" hidden="1" customHeight="1">
      <c r="A370" s="93"/>
      <c r="B370" s="52"/>
      <c r="C370" s="121">
        <f>N369</f>
        <v>0</v>
      </c>
      <c r="D370" s="99" t="s">
        <v>32</v>
      </c>
      <c r="E370" s="104"/>
      <c r="F370" s="99"/>
      <c r="G370" s="52" t="s">
        <v>12</v>
      </c>
      <c r="H370" s="94">
        <v>47651.56</v>
      </c>
      <c r="I370" s="94"/>
      <c r="J370" s="105"/>
      <c r="K370" s="94"/>
      <c r="L370" s="93" t="s">
        <v>57</v>
      </c>
      <c r="M370" s="93"/>
      <c r="N370" s="52"/>
      <c r="O370" s="103" t="s">
        <v>14</v>
      </c>
      <c r="P370" s="224">
        <f>(C370*H370/100)</f>
        <v>0</v>
      </c>
      <c r="S370" s="121"/>
    </row>
    <row r="371" spans="1:19" s="17" customFormat="1" ht="15.95" hidden="1" customHeight="1">
      <c r="A371" s="86"/>
      <c r="B371" s="528" t="s">
        <v>126</v>
      </c>
      <c r="C371" s="528"/>
      <c r="D371" s="528"/>
      <c r="E371" s="528"/>
      <c r="F371" s="528"/>
      <c r="G371" s="528"/>
      <c r="H371" s="528"/>
      <c r="I371" s="528"/>
      <c r="J371" s="528"/>
      <c r="K371" s="528"/>
      <c r="L371" s="528"/>
      <c r="M371" s="528"/>
      <c r="N371" s="528"/>
      <c r="O371" s="528"/>
      <c r="P371" s="224"/>
    </row>
    <row r="372" spans="1:19" s="17" customFormat="1" ht="15.95" hidden="1" customHeight="1">
      <c r="A372" s="15"/>
      <c r="B372" s="17" t="s">
        <v>198</v>
      </c>
      <c r="C372" s="154"/>
      <c r="D372" s="151">
        <v>1</v>
      </c>
      <c r="E372" s="48" t="s">
        <v>8</v>
      </c>
      <c r="F372" s="151">
        <v>2</v>
      </c>
      <c r="G372" s="151" t="s">
        <v>8</v>
      </c>
      <c r="H372" s="27">
        <v>20</v>
      </c>
      <c r="I372" s="151" t="s">
        <v>8</v>
      </c>
      <c r="J372" s="152">
        <v>14</v>
      </c>
      <c r="K372" s="151"/>
      <c r="L372" s="152"/>
      <c r="M372" s="17" t="s">
        <v>9</v>
      </c>
      <c r="N372" s="30">
        <f>ROUND(D372*F372*H372*J372,0)</f>
        <v>560</v>
      </c>
      <c r="O372" s="16"/>
      <c r="P372" s="156"/>
      <c r="S372" s="154"/>
    </row>
    <row r="373" spans="1:19" s="17" customFormat="1" ht="15.95" hidden="1" customHeight="1">
      <c r="A373" s="15"/>
      <c r="B373" s="17" t="s">
        <v>199</v>
      </c>
      <c r="C373" s="95"/>
      <c r="D373" s="99">
        <v>1</v>
      </c>
      <c r="E373" s="48" t="s">
        <v>8</v>
      </c>
      <c r="F373" s="99">
        <v>1</v>
      </c>
      <c r="G373" s="99" t="s">
        <v>8</v>
      </c>
      <c r="H373" s="27">
        <v>40.75</v>
      </c>
      <c r="I373" s="99" t="s">
        <v>8</v>
      </c>
      <c r="J373" s="105">
        <v>7</v>
      </c>
      <c r="K373" s="99"/>
      <c r="L373" s="105"/>
      <c r="M373" s="17" t="s">
        <v>9</v>
      </c>
      <c r="N373" s="30">
        <f>ROUND(D373*F373*H373*J373,0)</f>
        <v>285</v>
      </c>
      <c r="O373" s="16"/>
      <c r="P373" s="156"/>
      <c r="S373" s="95"/>
    </row>
    <row r="374" spans="1:19" s="17" customFormat="1" ht="15.95" hidden="1" customHeight="1">
      <c r="A374" s="15"/>
      <c r="B374" s="17" t="s">
        <v>36</v>
      </c>
      <c r="C374" s="261"/>
      <c r="D374" s="262">
        <v>2</v>
      </c>
      <c r="E374" s="48" t="s">
        <v>8</v>
      </c>
      <c r="F374" s="262">
        <v>2</v>
      </c>
      <c r="G374" s="262" t="s">
        <v>8</v>
      </c>
      <c r="H374" s="27">
        <v>14</v>
      </c>
      <c r="I374" s="262" t="s">
        <v>8</v>
      </c>
      <c r="J374" s="263">
        <v>2</v>
      </c>
      <c r="K374" s="262"/>
      <c r="L374" s="263"/>
      <c r="M374" s="17" t="s">
        <v>9</v>
      </c>
      <c r="N374" s="30">
        <f>ROUND(D374*F374*H374*J374,0)</f>
        <v>112</v>
      </c>
      <c r="O374" s="16"/>
      <c r="P374" s="156"/>
      <c r="S374" s="261"/>
    </row>
    <row r="375" spans="1:19" s="17" customFormat="1" ht="15.95" hidden="1" customHeight="1">
      <c r="A375" s="15"/>
      <c r="C375" s="48"/>
      <c r="D375" s="55"/>
      <c r="E375" s="48"/>
      <c r="F375" s="99"/>
      <c r="G375" s="99"/>
      <c r="H375" s="27"/>
      <c r="I375" s="99"/>
      <c r="J375" s="105"/>
      <c r="K375" s="99"/>
      <c r="L375" s="24" t="s">
        <v>10</v>
      </c>
      <c r="M375" s="32"/>
      <c r="N375" s="18"/>
      <c r="O375" s="19"/>
      <c r="P375" s="197"/>
      <c r="S375" s="48"/>
    </row>
    <row r="376" spans="1:19" s="17" customFormat="1" ht="15.95" hidden="1" customHeight="1">
      <c r="A376" s="15"/>
      <c r="C376" s="532">
        <f>N375</f>
        <v>0</v>
      </c>
      <c r="D376" s="533"/>
      <c r="E376" s="532"/>
      <c r="F376" s="20" t="s">
        <v>32</v>
      </c>
      <c r="G376" s="21" t="s">
        <v>12</v>
      </c>
      <c r="H376" s="518">
        <v>829.95</v>
      </c>
      <c r="I376" s="518"/>
      <c r="J376" s="518"/>
      <c r="K376" s="94"/>
      <c r="L376" s="534" t="s">
        <v>33</v>
      </c>
      <c r="M376" s="534"/>
      <c r="N376" s="107"/>
      <c r="O376" s="22" t="s">
        <v>14</v>
      </c>
      <c r="P376" s="224">
        <f>ROUND(C376*H376/100,0)</f>
        <v>0</v>
      </c>
      <c r="S376" s="104"/>
    </row>
    <row r="377" spans="1:19" s="17" customFormat="1" ht="15.95" hidden="1" customHeight="1">
      <c r="A377" s="15"/>
      <c r="B377" s="528" t="s">
        <v>115</v>
      </c>
      <c r="C377" s="528"/>
      <c r="D377" s="528"/>
      <c r="E377" s="528"/>
      <c r="F377" s="528"/>
      <c r="G377" s="528"/>
      <c r="H377" s="528"/>
      <c r="I377" s="528"/>
      <c r="J377" s="528"/>
      <c r="K377" s="528"/>
      <c r="L377" s="528"/>
      <c r="M377" s="528"/>
      <c r="N377" s="528"/>
      <c r="O377" s="528"/>
      <c r="P377" s="224"/>
    </row>
    <row r="378" spans="1:19" s="17" customFormat="1" ht="15.95" hidden="1" customHeight="1">
      <c r="A378" s="15"/>
      <c r="B378" s="116" t="s">
        <v>128</v>
      </c>
      <c r="C378" s="95"/>
      <c r="F378" s="99">
        <v>1</v>
      </c>
      <c r="G378" s="48" t="s">
        <v>8</v>
      </c>
      <c r="H378" s="99">
        <f>C216</f>
        <v>0</v>
      </c>
      <c r="I378" s="99" t="s">
        <v>8</v>
      </c>
      <c r="J378" s="83">
        <v>9.6000000000000002E-2</v>
      </c>
      <c r="K378" s="99"/>
      <c r="L378" s="105"/>
      <c r="N378" s="30">
        <f t="shared" ref="N378:N386" si="35">ROUND(H378*J378,0)</f>
        <v>0</v>
      </c>
      <c r="O378" s="16"/>
      <c r="P378" s="224"/>
      <c r="S378" s="95"/>
    </row>
    <row r="379" spans="1:19" s="17" customFormat="1" ht="12" hidden="1" customHeight="1">
      <c r="A379" s="15"/>
      <c r="B379" s="116" t="s">
        <v>129</v>
      </c>
      <c r="C379" s="95"/>
      <c r="F379" s="99">
        <v>1</v>
      </c>
      <c r="G379" s="48" t="s">
        <v>8</v>
      </c>
      <c r="H379" s="99">
        <f>C156</f>
        <v>0</v>
      </c>
      <c r="I379" s="99" t="s">
        <v>8</v>
      </c>
      <c r="J379" s="83">
        <v>7.8E-2</v>
      </c>
      <c r="K379" s="99"/>
      <c r="L379" s="105"/>
      <c r="N379" s="30">
        <f t="shared" si="35"/>
        <v>0</v>
      </c>
      <c r="O379" s="16"/>
      <c r="P379" s="224"/>
      <c r="S379" s="95"/>
    </row>
    <row r="380" spans="1:19" s="17" customFormat="1" ht="12" hidden="1" customHeight="1">
      <c r="A380" s="15"/>
      <c r="B380" s="354" t="s">
        <v>158</v>
      </c>
      <c r="C380" s="95"/>
      <c r="F380" s="99">
        <v>1</v>
      </c>
      <c r="G380" s="48" t="s">
        <v>8</v>
      </c>
      <c r="H380" s="99" t="e">
        <f>#REF!</f>
        <v>#REF!</v>
      </c>
      <c r="I380" s="99" t="s">
        <v>8</v>
      </c>
      <c r="J380" s="83">
        <v>0.17599999999999999</v>
      </c>
      <c r="K380" s="99"/>
      <c r="L380" s="105"/>
      <c r="N380" s="30" t="e">
        <f t="shared" si="35"/>
        <v>#REF!</v>
      </c>
      <c r="O380" s="16"/>
      <c r="P380" s="224"/>
      <c r="S380" s="95"/>
    </row>
    <row r="381" spans="1:19" s="17" customFormat="1" ht="15.95" hidden="1" customHeight="1">
      <c r="A381" s="15"/>
      <c r="B381" s="116" t="s">
        <v>130</v>
      </c>
      <c r="C381" s="95"/>
      <c r="F381" s="99">
        <v>1</v>
      </c>
      <c r="G381" s="48" t="s">
        <v>8</v>
      </c>
      <c r="H381" s="99"/>
      <c r="I381" s="99" t="s">
        <v>8</v>
      </c>
      <c r="J381" s="83">
        <v>0.17599999999999999</v>
      </c>
      <c r="K381" s="99"/>
      <c r="L381" s="105"/>
      <c r="N381" s="30">
        <f t="shared" si="35"/>
        <v>0</v>
      </c>
      <c r="O381" s="16"/>
      <c r="P381" s="224"/>
      <c r="S381" s="95"/>
    </row>
    <row r="382" spans="1:19" s="17" customFormat="1" ht="12" hidden="1" customHeight="1">
      <c r="A382" s="15"/>
      <c r="B382" s="116" t="s">
        <v>131</v>
      </c>
      <c r="C382" s="95"/>
      <c r="F382" s="99">
        <v>1</v>
      </c>
      <c r="G382" s="48" t="s">
        <v>8</v>
      </c>
      <c r="H382" s="99">
        <f>C31</f>
        <v>8</v>
      </c>
      <c r="I382" s="99" t="s">
        <v>8</v>
      </c>
      <c r="J382" s="83">
        <v>0.13</v>
      </c>
      <c r="K382" s="99"/>
      <c r="L382" s="105"/>
      <c r="N382" s="30">
        <f t="shared" si="35"/>
        <v>1</v>
      </c>
      <c r="O382" s="16"/>
      <c r="P382" s="224"/>
      <c r="S382" s="95"/>
    </row>
    <row r="383" spans="1:19" s="17" customFormat="1" ht="12" hidden="1" customHeight="1">
      <c r="A383" s="15"/>
      <c r="B383" s="116" t="s">
        <v>132</v>
      </c>
      <c r="C383" s="95"/>
      <c r="F383" s="99">
        <v>1</v>
      </c>
      <c r="G383" s="48" t="s">
        <v>8</v>
      </c>
      <c r="H383" s="99">
        <f>C131</f>
        <v>0</v>
      </c>
      <c r="I383" s="99" t="s">
        <v>8</v>
      </c>
      <c r="J383" s="83">
        <v>3.44E-2</v>
      </c>
      <c r="K383" s="99"/>
      <c r="L383" s="105"/>
      <c r="N383" s="30">
        <f t="shared" si="35"/>
        <v>0</v>
      </c>
      <c r="O383" s="16"/>
      <c r="P383" s="224"/>
      <c r="S383" s="95"/>
    </row>
    <row r="384" spans="1:19" s="17" customFormat="1" ht="12" hidden="1" customHeight="1">
      <c r="A384" s="15"/>
      <c r="B384" s="116" t="s">
        <v>133</v>
      </c>
      <c r="C384" s="95"/>
      <c r="F384" s="99">
        <v>1</v>
      </c>
      <c r="G384" s="48" t="s">
        <v>8</v>
      </c>
      <c r="H384" s="99">
        <f>C362</f>
        <v>0</v>
      </c>
      <c r="I384" s="99" t="s">
        <v>8</v>
      </c>
      <c r="J384" s="83">
        <v>4.3999999999999997E-2</v>
      </c>
      <c r="K384" s="99"/>
      <c r="L384" s="105"/>
      <c r="N384" s="30">
        <f t="shared" si="35"/>
        <v>0</v>
      </c>
      <c r="O384" s="16"/>
      <c r="P384" s="224"/>
      <c r="S384" s="95"/>
    </row>
    <row r="385" spans="1:64" s="17" customFormat="1" ht="15.95" hidden="1" customHeight="1">
      <c r="A385" s="15"/>
      <c r="B385" s="116" t="s">
        <v>134</v>
      </c>
      <c r="C385" s="95"/>
      <c r="F385" s="99">
        <v>1</v>
      </c>
      <c r="G385" s="48" t="s">
        <v>8</v>
      </c>
      <c r="H385" s="99"/>
      <c r="I385" s="99" t="s">
        <v>8</v>
      </c>
      <c r="J385" s="83">
        <v>0.03</v>
      </c>
      <c r="K385" s="99"/>
      <c r="L385" s="105"/>
      <c r="N385" s="30">
        <f t="shared" si="35"/>
        <v>0</v>
      </c>
      <c r="O385" s="16"/>
      <c r="P385" s="224"/>
      <c r="S385" s="95"/>
    </row>
    <row r="386" spans="1:64" s="17" customFormat="1" ht="15.95" hidden="1" customHeight="1">
      <c r="A386" s="15"/>
      <c r="B386" s="116" t="s">
        <v>135</v>
      </c>
      <c r="C386" s="95"/>
      <c r="F386" s="99">
        <v>1</v>
      </c>
      <c r="G386" s="48" t="s">
        <v>8</v>
      </c>
      <c r="I386" s="99" t="s">
        <v>8</v>
      </c>
      <c r="J386" s="83">
        <v>2.1999999999999999E-2</v>
      </c>
      <c r="K386" s="99"/>
      <c r="L386" s="105"/>
      <c r="N386" s="30">
        <f t="shared" si="35"/>
        <v>0</v>
      </c>
      <c r="O386" s="16"/>
      <c r="P386" s="224"/>
      <c r="S386" s="95"/>
    </row>
    <row r="387" spans="1:64" s="17" customFormat="1" ht="15.95" hidden="1" customHeight="1">
      <c r="A387" s="15"/>
      <c r="C387" s="48"/>
      <c r="D387" s="55"/>
      <c r="E387" s="48"/>
      <c r="F387" s="99"/>
      <c r="G387" s="99"/>
      <c r="H387" s="27"/>
      <c r="I387" s="99"/>
      <c r="J387" s="105"/>
      <c r="K387" s="99"/>
      <c r="L387" s="24" t="s">
        <v>10</v>
      </c>
      <c r="M387" s="32"/>
      <c r="N387" s="18"/>
      <c r="O387" s="19"/>
      <c r="P387" s="197"/>
      <c r="S387" s="48"/>
    </row>
    <row r="388" spans="1:64" s="17" customFormat="1" ht="15.95" hidden="1" customHeight="1">
      <c r="A388" s="15"/>
      <c r="C388" s="532">
        <f>N387</f>
        <v>0</v>
      </c>
      <c r="D388" s="533"/>
      <c r="E388" s="532"/>
      <c r="F388" s="20" t="s">
        <v>114</v>
      </c>
      <c r="G388" s="21" t="s">
        <v>12</v>
      </c>
      <c r="H388" s="518">
        <v>40</v>
      </c>
      <c r="I388" s="518"/>
      <c r="J388" s="518"/>
      <c r="K388" s="94"/>
      <c r="L388" s="534" t="s">
        <v>116</v>
      </c>
      <c r="M388" s="534"/>
      <c r="N388" s="107"/>
      <c r="O388" s="22" t="s">
        <v>14</v>
      </c>
      <c r="P388" s="224">
        <f>ROUND(C388*H388,0)</f>
        <v>0</v>
      </c>
      <c r="S388" s="104"/>
    </row>
    <row r="389" spans="1:64" ht="15.95" hidden="1" customHeight="1">
      <c r="A389" s="1"/>
      <c r="B389" s="531" t="s">
        <v>162</v>
      </c>
      <c r="C389" s="531"/>
      <c r="D389" s="531"/>
      <c r="E389" s="531"/>
      <c r="F389" s="531"/>
      <c r="G389" s="531"/>
      <c r="H389" s="531"/>
      <c r="I389" s="531"/>
      <c r="J389" s="531"/>
      <c r="K389" s="531"/>
      <c r="L389" s="531"/>
      <c r="M389" s="531"/>
      <c r="N389" s="531"/>
      <c r="O389" s="531"/>
      <c r="S389" s="3"/>
    </row>
    <row r="390" spans="1:64" ht="17.100000000000001" hidden="1" customHeight="1">
      <c r="A390" s="1"/>
      <c r="B390" s="67" t="s">
        <v>163</v>
      </c>
      <c r="C390" s="135"/>
      <c r="D390" s="136">
        <v>2</v>
      </c>
      <c r="E390" s="38" t="s">
        <v>8</v>
      </c>
      <c r="F390" s="136">
        <v>4</v>
      </c>
      <c r="G390" s="136" t="s">
        <v>8</v>
      </c>
      <c r="H390" s="68">
        <v>17</v>
      </c>
      <c r="I390" s="136" t="s">
        <v>8</v>
      </c>
      <c r="J390" s="137">
        <v>9</v>
      </c>
      <c r="K390" s="136"/>
      <c r="L390" s="141"/>
      <c r="M390" s="3" t="s">
        <v>9</v>
      </c>
      <c r="N390" s="39">
        <f>ROUND(D390*F390*H390*J390,0)</f>
        <v>1224</v>
      </c>
      <c r="O390" s="2"/>
      <c r="R390" s="4"/>
      <c r="S390" s="135"/>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s="4"/>
      <c r="BD390" s="4"/>
      <c r="BE390" s="4"/>
      <c r="BF390" s="4"/>
      <c r="BG390" s="4"/>
      <c r="BH390" s="4"/>
      <c r="BI390" s="4"/>
      <c r="BJ390" s="4"/>
      <c r="BK390" s="4"/>
      <c r="BL390" s="4"/>
    </row>
    <row r="391" spans="1:64" ht="17.100000000000001" hidden="1" customHeight="1">
      <c r="A391" s="1"/>
      <c r="B391" s="67" t="s">
        <v>164</v>
      </c>
      <c r="C391" s="135"/>
      <c r="D391" s="136">
        <v>4</v>
      </c>
      <c r="E391" s="38" t="s">
        <v>8</v>
      </c>
      <c r="F391" s="136">
        <v>14</v>
      </c>
      <c r="G391" s="136" t="s">
        <v>8</v>
      </c>
      <c r="H391" s="68">
        <v>19</v>
      </c>
      <c r="I391" s="136" t="s">
        <v>8</v>
      </c>
      <c r="J391" s="137">
        <v>1.24</v>
      </c>
      <c r="K391" s="136"/>
      <c r="L391" s="141"/>
      <c r="M391" s="3" t="s">
        <v>9</v>
      </c>
      <c r="N391" s="39">
        <f>ROUND(D391*F391*H391*J391,0)</f>
        <v>1319</v>
      </c>
      <c r="O391" s="2"/>
      <c r="R391" s="4"/>
      <c r="S391" s="135"/>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row>
    <row r="392" spans="1:64" ht="17.100000000000001" hidden="1" customHeight="1">
      <c r="A392" s="1"/>
      <c r="B392" s="67" t="s">
        <v>165</v>
      </c>
      <c r="C392" s="135"/>
      <c r="D392" s="136">
        <v>1</v>
      </c>
      <c r="E392" s="38" t="s">
        <v>8</v>
      </c>
      <c r="F392" s="136">
        <v>65</v>
      </c>
      <c r="G392" s="136" t="s">
        <v>8</v>
      </c>
      <c r="H392" s="68">
        <v>7</v>
      </c>
      <c r="I392" s="136" t="s">
        <v>8</v>
      </c>
      <c r="J392" s="137">
        <v>1.24</v>
      </c>
      <c r="K392" s="136"/>
      <c r="L392" s="141"/>
      <c r="M392" s="3" t="s">
        <v>9</v>
      </c>
      <c r="N392" s="39">
        <f>ROUND(D392*F392*H392*J392,0)</f>
        <v>564</v>
      </c>
      <c r="O392" s="2"/>
      <c r="R392" s="4"/>
      <c r="S392" s="135"/>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s="4"/>
      <c r="BD392" s="4"/>
      <c r="BE392" s="4"/>
      <c r="BF392" s="4"/>
      <c r="BG392" s="4"/>
      <c r="BH392" s="4"/>
      <c r="BI392" s="4"/>
      <c r="BJ392" s="4"/>
      <c r="BK392" s="4"/>
      <c r="BL392" s="4"/>
    </row>
    <row r="393" spans="1:64" ht="17.100000000000001" hidden="1" customHeight="1">
      <c r="A393" s="1"/>
      <c r="C393" s="38"/>
      <c r="D393" s="69"/>
      <c r="F393" s="136"/>
      <c r="G393" s="136"/>
      <c r="H393" s="68"/>
      <c r="I393" s="136"/>
      <c r="J393" s="137"/>
      <c r="K393" s="136"/>
      <c r="L393" s="12" t="s">
        <v>10</v>
      </c>
      <c r="M393" s="40"/>
      <c r="N393" s="5"/>
      <c r="O393" s="6"/>
      <c r="P393" s="197"/>
      <c r="S393" s="38"/>
    </row>
    <row r="394" spans="1:64" ht="15.95" hidden="1" customHeight="1">
      <c r="A394" s="1"/>
      <c r="C394" s="71"/>
      <c r="D394" s="567">
        <f>N393</f>
        <v>0</v>
      </c>
      <c r="E394" s="567"/>
      <c r="F394" s="567"/>
      <c r="G394" s="568" t="s">
        <v>105</v>
      </c>
      <c r="H394" s="569"/>
      <c r="I394" s="12" t="s">
        <v>9</v>
      </c>
      <c r="J394" s="512">
        <f>D394/112</f>
        <v>0</v>
      </c>
      <c r="K394" s="512"/>
      <c r="L394" s="40"/>
      <c r="M394" s="130"/>
      <c r="N394" s="42"/>
      <c r="O394" s="142"/>
      <c r="P394" s="80"/>
      <c r="Q394" s="45"/>
      <c r="S394" s="71"/>
    </row>
    <row r="395" spans="1:64" ht="21.75" hidden="1" customHeight="1">
      <c r="A395" s="1"/>
      <c r="B395" s="66"/>
      <c r="C395" s="565">
        <f>J394</f>
        <v>0</v>
      </c>
      <c r="D395" s="565"/>
      <c r="E395" s="565"/>
      <c r="F395" s="138" t="s">
        <v>53</v>
      </c>
      <c r="G395" s="8" t="s">
        <v>12</v>
      </c>
      <c r="H395" s="70">
        <v>126.04</v>
      </c>
      <c r="I395" s="129"/>
      <c r="J395" s="129"/>
      <c r="K395" s="129"/>
      <c r="L395" s="516" t="s">
        <v>54</v>
      </c>
      <c r="M395" s="516"/>
      <c r="N395" s="140"/>
      <c r="O395" s="9" t="s">
        <v>14</v>
      </c>
      <c r="P395" s="223">
        <f>ROUND(C395*H395,0)</f>
        <v>0</v>
      </c>
      <c r="S395" s="128"/>
    </row>
    <row r="396" spans="1:64" ht="26.25" hidden="1" customHeight="1">
      <c r="A396" s="77"/>
      <c r="B396" s="566" t="s">
        <v>71</v>
      </c>
      <c r="C396" s="566"/>
      <c r="D396" s="566"/>
      <c r="E396" s="566"/>
      <c r="F396" s="566"/>
      <c r="G396" s="566"/>
      <c r="H396" s="566"/>
      <c r="I396" s="566"/>
      <c r="J396" s="566"/>
      <c r="K396" s="566"/>
      <c r="L396" s="566"/>
      <c r="M396" s="566"/>
      <c r="N396" s="566"/>
      <c r="O396" s="566"/>
      <c r="S396" s="3"/>
    </row>
    <row r="397" spans="1:64" ht="15.95" hidden="1" customHeight="1">
      <c r="A397" s="1"/>
      <c r="B397" s="67" t="s">
        <v>204</v>
      </c>
      <c r="C397" s="203"/>
      <c r="D397" s="204">
        <v>1</v>
      </c>
      <c r="E397" s="206" t="s">
        <v>8</v>
      </c>
      <c r="F397" s="204">
        <v>1</v>
      </c>
      <c r="G397" s="204" t="s">
        <v>8</v>
      </c>
      <c r="H397" s="68">
        <v>22</v>
      </c>
      <c r="I397" s="204" t="s">
        <v>8</v>
      </c>
      <c r="J397" s="205">
        <v>7.5</v>
      </c>
      <c r="K397" s="204" t="s">
        <v>8</v>
      </c>
      <c r="L397" s="205">
        <v>0.38</v>
      </c>
      <c r="M397" s="3" t="s">
        <v>9</v>
      </c>
      <c r="N397" s="39">
        <f t="shared" ref="N397:N399" si="36">ROUND(D397*F397*H397*J397*L397,0)</f>
        <v>63</v>
      </c>
      <c r="O397" s="2"/>
      <c r="R397" s="4"/>
      <c r="S397" s="203"/>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s="4"/>
      <c r="BD397" s="4"/>
      <c r="BE397" s="4"/>
      <c r="BF397" s="4"/>
      <c r="BG397" s="4"/>
      <c r="BH397" s="4"/>
      <c r="BI397" s="4"/>
      <c r="BJ397" s="4"/>
      <c r="BK397" s="4"/>
      <c r="BL397" s="4"/>
    </row>
    <row r="398" spans="1:64" ht="15.95" hidden="1" customHeight="1">
      <c r="A398" s="1"/>
      <c r="B398" s="67" t="s">
        <v>193</v>
      </c>
      <c r="C398" s="243"/>
      <c r="D398" s="245">
        <v>1</v>
      </c>
      <c r="E398" s="246" t="s">
        <v>8</v>
      </c>
      <c r="F398" s="245">
        <v>1</v>
      </c>
      <c r="G398" s="245" t="s">
        <v>8</v>
      </c>
      <c r="H398" s="68">
        <v>19</v>
      </c>
      <c r="I398" s="245" t="s">
        <v>8</v>
      </c>
      <c r="J398" s="240">
        <v>0.75</v>
      </c>
      <c r="K398" s="245" t="s">
        <v>8</v>
      </c>
      <c r="L398" s="240">
        <v>0.75</v>
      </c>
      <c r="M398" s="3" t="s">
        <v>9</v>
      </c>
      <c r="N398" s="39">
        <f t="shared" si="36"/>
        <v>11</v>
      </c>
      <c r="O398" s="2"/>
      <c r="P398" s="247"/>
      <c r="R398" s="4"/>
      <c r="S398" s="243"/>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s="4"/>
      <c r="BD398" s="4"/>
      <c r="BE398" s="4"/>
      <c r="BF398" s="4"/>
      <c r="BG398" s="4"/>
      <c r="BH398" s="4"/>
      <c r="BI398" s="4"/>
      <c r="BJ398" s="4"/>
      <c r="BK398" s="4"/>
      <c r="BL398" s="4"/>
    </row>
    <row r="399" spans="1:64" ht="15.95" hidden="1" customHeight="1">
      <c r="A399" s="1"/>
      <c r="B399" s="67" t="s">
        <v>94</v>
      </c>
      <c r="C399" s="243"/>
      <c r="D399" s="245">
        <v>1</v>
      </c>
      <c r="E399" s="246" t="s">
        <v>8</v>
      </c>
      <c r="F399" s="245">
        <v>2</v>
      </c>
      <c r="G399" s="245" t="s">
        <v>8</v>
      </c>
      <c r="H399" s="68">
        <v>1.5</v>
      </c>
      <c r="I399" s="245" t="s">
        <v>8</v>
      </c>
      <c r="J399" s="240">
        <v>1.5</v>
      </c>
      <c r="K399" s="245" t="s">
        <v>8</v>
      </c>
      <c r="L399" s="240">
        <v>7</v>
      </c>
      <c r="M399" s="3" t="s">
        <v>9</v>
      </c>
      <c r="N399" s="39">
        <f t="shared" si="36"/>
        <v>32</v>
      </c>
      <c r="O399" s="2"/>
      <c r="P399" s="247"/>
      <c r="R399" s="4"/>
      <c r="S399" s="243"/>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s="4"/>
      <c r="BD399" s="4"/>
      <c r="BE399" s="4"/>
      <c r="BF399" s="4"/>
      <c r="BG399" s="4"/>
      <c r="BH399" s="4"/>
      <c r="BI399" s="4"/>
      <c r="BJ399" s="4"/>
      <c r="BK399" s="4"/>
      <c r="BL399" s="4"/>
    </row>
    <row r="400" spans="1:64" ht="15.95" hidden="1" customHeight="1">
      <c r="A400" s="1"/>
      <c r="B400" s="67" t="s">
        <v>207</v>
      </c>
      <c r="C400" s="108"/>
      <c r="D400" s="109">
        <v>1</v>
      </c>
      <c r="E400" s="38" t="s">
        <v>8</v>
      </c>
      <c r="F400" s="109">
        <v>2</v>
      </c>
      <c r="G400" s="109" t="s">
        <v>8</v>
      </c>
      <c r="H400" s="68">
        <v>76.75</v>
      </c>
      <c r="I400" s="109" t="s">
        <v>8</v>
      </c>
      <c r="J400" s="110">
        <v>0.75</v>
      </c>
      <c r="K400" s="109" t="s">
        <v>8</v>
      </c>
      <c r="L400" s="110">
        <v>0.75</v>
      </c>
      <c r="M400" s="3" t="s">
        <v>9</v>
      </c>
      <c r="N400" s="39">
        <f t="shared" ref="N400" si="37">ROUND(D400*F400*H400*J400*L400,0)</f>
        <v>86</v>
      </c>
      <c r="O400" s="2"/>
      <c r="R400" s="4"/>
      <c r="S400" s="108"/>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s="4"/>
      <c r="BD400" s="4"/>
      <c r="BE400" s="4"/>
      <c r="BF400" s="4"/>
      <c r="BG400" s="4"/>
      <c r="BH400" s="4"/>
      <c r="BI400" s="4"/>
      <c r="BJ400" s="4"/>
      <c r="BK400" s="4"/>
      <c r="BL400" s="4"/>
    </row>
    <row r="401" spans="1:19" ht="21" hidden="1" customHeight="1">
      <c r="A401" s="1"/>
      <c r="C401" s="38"/>
      <c r="D401" s="69"/>
      <c r="H401" s="68"/>
      <c r="I401" s="109"/>
      <c r="J401" s="110"/>
      <c r="K401" s="109"/>
      <c r="L401" s="12" t="s">
        <v>10</v>
      </c>
      <c r="M401" s="40"/>
      <c r="N401" s="5"/>
      <c r="O401" s="6"/>
      <c r="P401" s="197"/>
      <c r="S401" s="38"/>
    </row>
    <row r="402" spans="1:19" ht="21.75" hidden="1" customHeight="1">
      <c r="A402" s="1"/>
      <c r="B402" s="66"/>
      <c r="C402" s="529">
        <f>N401</f>
        <v>0</v>
      </c>
      <c r="D402" s="530"/>
      <c r="E402" s="529"/>
      <c r="F402" s="7" t="s">
        <v>11</v>
      </c>
      <c r="G402" s="8" t="s">
        <v>12</v>
      </c>
      <c r="H402" s="70">
        <v>5445</v>
      </c>
      <c r="I402" s="129"/>
      <c r="J402" s="129"/>
      <c r="K402" s="129"/>
      <c r="L402" s="516" t="s">
        <v>13</v>
      </c>
      <c r="M402" s="516"/>
      <c r="N402" s="140"/>
      <c r="O402" s="9" t="s">
        <v>14</v>
      </c>
      <c r="P402" s="223">
        <f>ROUND(C402*H402/100,0)</f>
        <v>0</v>
      </c>
      <c r="S402" s="96"/>
    </row>
    <row r="403" spans="1:19" s="17" customFormat="1" ht="15.95" hidden="1" customHeight="1">
      <c r="A403" s="86"/>
      <c r="B403" s="548" t="s">
        <v>141</v>
      </c>
      <c r="C403" s="548"/>
      <c r="D403" s="548"/>
      <c r="E403" s="548"/>
      <c r="F403" s="548"/>
      <c r="G403" s="548"/>
      <c r="H403" s="548"/>
      <c r="I403" s="548"/>
      <c r="J403" s="548"/>
      <c r="K403" s="548"/>
      <c r="L403" s="548"/>
      <c r="M403" s="548"/>
      <c r="N403" s="548"/>
      <c r="O403" s="106"/>
      <c r="P403" s="224"/>
    </row>
    <row r="404" spans="1:19" s="17" customFormat="1" ht="15.95" hidden="1" customHeight="1">
      <c r="A404" s="15"/>
      <c r="B404" s="17" t="s">
        <v>211</v>
      </c>
      <c r="C404" s="95"/>
      <c r="D404" s="99">
        <v>4</v>
      </c>
      <c r="E404" s="48" t="s">
        <v>8</v>
      </c>
      <c r="F404" s="99">
        <v>4</v>
      </c>
      <c r="G404" s="99" t="s">
        <v>8</v>
      </c>
      <c r="H404" s="27">
        <v>18</v>
      </c>
      <c r="I404" s="99" t="s">
        <v>8</v>
      </c>
      <c r="J404" s="105">
        <v>14</v>
      </c>
      <c r="K404" s="99"/>
      <c r="L404" s="105"/>
      <c r="M404" s="17" t="s">
        <v>9</v>
      </c>
      <c r="N404" s="30">
        <f>ROUND(D404*F404*H404*J404,0)</f>
        <v>4032</v>
      </c>
      <c r="O404" s="16"/>
      <c r="P404" s="224"/>
      <c r="S404" s="95"/>
    </row>
    <row r="405" spans="1:19" s="17" customFormat="1" ht="15.95" hidden="1" customHeight="1">
      <c r="A405" s="15"/>
      <c r="B405" s="17" t="s">
        <v>212</v>
      </c>
      <c r="C405" s="259"/>
      <c r="D405" s="251">
        <v>1</v>
      </c>
      <c r="E405" s="48" t="s">
        <v>8</v>
      </c>
      <c r="F405" s="251">
        <v>2</v>
      </c>
      <c r="G405" s="251" t="s">
        <v>8</v>
      </c>
      <c r="H405" s="27">
        <v>13</v>
      </c>
      <c r="I405" s="251" t="s">
        <v>8</v>
      </c>
      <c r="J405" s="252">
        <v>12</v>
      </c>
      <c r="K405" s="251"/>
      <c r="L405" s="252"/>
      <c r="M405" s="17" t="s">
        <v>9</v>
      </c>
      <c r="N405" s="30">
        <f>ROUND(D405*F405*H405*J405,0)</f>
        <v>312</v>
      </c>
      <c r="O405" s="16"/>
      <c r="P405" s="248"/>
      <c r="S405" s="259"/>
    </row>
    <row r="406" spans="1:19" s="17" customFormat="1" ht="15.95" hidden="1" customHeight="1" thickBot="1">
      <c r="A406" s="15"/>
      <c r="B406" s="17" t="s">
        <v>173</v>
      </c>
      <c r="C406" s="95"/>
      <c r="D406" s="99">
        <v>1</v>
      </c>
      <c r="E406" s="48" t="s">
        <v>8</v>
      </c>
      <c r="F406" s="99">
        <v>18</v>
      </c>
      <c r="G406" s="99" t="s">
        <v>8</v>
      </c>
      <c r="H406" s="27">
        <v>8</v>
      </c>
      <c r="I406" s="99" t="s">
        <v>8</v>
      </c>
      <c r="J406" s="105">
        <v>10</v>
      </c>
      <c r="K406" s="99"/>
      <c r="L406" s="105"/>
      <c r="M406" s="17" t="s">
        <v>9</v>
      </c>
      <c r="N406" s="30">
        <f>ROUND(D406*F406*H406*J406,0)</f>
        <v>1440</v>
      </c>
      <c r="O406" s="16"/>
      <c r="P406" s="224"/>
      <c r="S406" s="95"/>
    </row>
    <row r="407" spans="1:19" s="17" customFormat="1" ht="15.95" hidden="1" customHeight="1" thickBot="1">
      <c r="A407" s="93"/>
      <c r="C407" s="107">
        <f>N407</f>
        <v>0</v>
      </c>
      <c r="D407" s="17" t="s">
        <v>105</v>
      </c>
      <c r="E407" s="49"/>
      <c r="F407" s="560">
        <f>C407/112</f>
        <v>0</v>
      </c>
      <c r="G407" s="560"/>
      <c r="H407" s="27"/>
      <c r="I407" s="94"/>
      <c r="J407" s="24"/>
      <c r="K407" s="94"/>
      <c r="L407" s="24" t="s">
        <v>10</v>
      </c>
      <c r="M407" s="93"/>
      <c r="N407" s="26"/>
      <c r="O407" s="19"/>
      <c r="P407" s="224"/>
      <c r="S407" s="107"/>
    </row>
    <row r="408" spans="1:19" s="17" customFormat="1" ht="15.95" hidden="1" customHeight="1">
      <c r="A408" s="15"/>
      <c r="B408" s="52"/>
      <c r="C408" s="156">
        <f>F407</f>
        <v>0</v>
      </c>
      <c r="D408" s="99" t="s">
        <v>142</v>
      </c>
      <c r="E408" s="104"/>
      <c r="F408" s="99"/>
      <c r="G408" s="52" t="s">
        <v>12</v>
      </c>
      <c r="H408" s="94">
        <v>3850</v>
      </c>
      <c r="I408" s="94"/>
      <c r="J408" s="105"/>
      <c r="K408" s="94"/>
      <c r="L408" s="93" t="s">
        <v>54</v>
      </c>
      <c r="M408" s="93"/>
      <c r="N408" s="52"/>
      <c r="O408" s="103" t="s">
        <v>14</v>
      </c>
      <c r="P408" s="224">
        <f>(C408*H408)</f>
        <v>0</v>
      </c>
      <c r="S408" s="104"/>
    </row>
    <row r="409" spans="1:19" s="17" customFormat="1" ht="15.95" hidden="1" customHeight="1">
      <c r="A409" s="15"/>
      <c r="B409" s="561" t="s">
        <v>143</v>
      </c>
      <c r="C409" s="561"/>
      <c r="D409" s="561"/>
      <c r="E409" s="561"/>
      <c r="F409" s="561"/>
      <c r="G409" s="561"/>
      <c r="H409" s="561"/>
      <c r="I409" s="561"/>
      <c r="J409" s="561"/>
      <c r="K409" s="561"/>
      <c r="L409" s="561"/>
      <c r="M409" s="561"/>
      <c r="N409" s="561"/>
      <c r="O409" s="106"/>
      <c r="P409" s="224"/>
    </row>
    <row r="410" spans="1:19" s="17" customFormat="1" ht="15.95" hidden="1" customHeight="1">
      <c r="A410" s="15"/>
      <c r="B410" s="17" t="s">
        <v>213</v>
      </c>
      <c r="C410" s="259"/>
      <c r="D410" s="251">
        <v>4</v>
      </c>
      <c r="E410" s="48" t="s">
        <v>8</v>
      </c>
      <c r="F410" s="251">
        <v>15</v>
      </c>
      <c r="G410" s="251" t="s">
        <v>8</v>
      </c>
      <c r="H410" s="27">
        <v>21</v>
      </c>
      <c r="I410" s="251" t="s">
        <v>8</v>
      </c>
      <c r="J410" s="252">
        <v>2.2400000000000002</v>
      </c>
      <c r="K410" s="251"/>
      <c r="L410" s="252"/>
      <c r="M410" s="17" t="s">
        <v>9</v>
      </c>
      <c r="N410" s="30">
        <f>ROUND(D410*F410*H410*J410,0)</f>
        <v>2822</v>
      </c>
      <c r="O410" s="16"/>
      <c r="P410" s="248"/>
      <c r="S410" s="259"/>
    </row>
    <row r="411" spans="1:19" s="17" customFormat="1" ht="15.95" hidden="1" customHeight="1">
      <c r="A411" s="15"/>
      <c r="B411" s="17" t="s">
        <v>214</v>
      </c>
      <c r="C411" s="154"/>
      <c r="D411" s="151">
        <v>1</v>
      </c>
      <c r="E411" s="48" t="s">
        <v>8</v>
      </c>
      <c r="F411" s="151">
        <v>15</v>
      </c>
      <c r="G411" s="151" t="s">
        <v>8</v>
      </c>
      <c r="H411" s="27">
        <v>21</v>
      </c>
      <c r="I411" s="151" t="s">
        <v>8</v>
      </c>
      <c r="J411" s="152">
        <v>2.2400000000000002</v>
      </c>
      <c r="K411" s="151"/>
      <c r="L411" s="152"/>
      <c r="M411" s="17" t="s">
        <v>9</v>
      </c>
      <c r="N411" s="30">
        <f>ROUND(D411*F411*H411*J411,0)</f>
        <v>706</v>
      </c>
      <c r="O411" s="16"/>
      <c r="P411" s="224"/>
      <c r="S411" s="154"/>
    </row>
    <row r="412" spans="1:19" s="17" customFormat="1" ht="15.95" hidden="1" customHeight="1" thickBot="1">
      <c r="A412" s="15"/>
      <c r="B412" s="17" t="s">
        <v>201</v>
      </c>
      <c r="C412" s="95"/>
      <c r="D412" s="99">
        <v>1</v>
      </c>
      <c r="E412" s="48" t="s">
        <v>8</v>
      </c>
      <c r="F412" s="99">
        <v>5</v>
      </c>
      <c r="G412" s="99" t="s">
        <v>8</v>
      </c>
      <c r="H412" s="27">
        <v>82</v>
      </c>
      <c r="I412" s="99" t="s">
        <v>8</v>
      </c>
      <c r="J412" s="105">
        <v>2.2400000000000002</v>
      </c>
      <c r="K412" s="99"/>
      <c r="L412" s="105"/>
      <c r="M412" s="17" t="s">
        <v>9</v>
      </c>
      <c r="N412" s="30">
        <f>ROUND(D412*F412*H412*J412,0)</f>
        <v>918</v>
      </c>
      <c r="O412" s="16"/>
      <c r="P412" s="224"/>
      <c r="S412" s="95"/>
    </row>
    <row r="413" spans="1:19" s="17" customFormat="1" ht="15.95" hidden="1" customHeight="1" thickBot="1">
      <c r="A413" s="93"/>
      <c r="C413" s="107">
        <f>N413</f>
        <v>0</v>
      </c>
      <c r="D413" s="17" t="s">
        <v>105</v>
      </c>
      <c r="E413" s="49"/>
      <c r="F413" s="562">
        <f>C413/112</f>
        <v>0</v>
      </c>
      <c r="G413" s="562"/>
      <c r="H413" s="27"/>
      <c r="I413" s="94"/>
      <c r="J413" s="24"/>
      <c r="K413" s="94"/>
      <c r="L413" s="24" t="s">
        <v>10</v>
      </c>
      <c r="M413" s="93"/>
      <c r="N413" s="26"/>
      <c r="O413" s="19"/>
      <c r="P413" s="224"/>
      <c r="S413" s="107"/>
    </row>
    <row r="414" spans="1:19" s="17" customFormat="1" ht="15.95" hidden="1" customHeight="1">
      <c r="A414" s="15"/>
      <c r="B414" s="52"/>
      <c r="C414" s="59">
        <f>F413</f>
        <v>0</v>
      </c>
      <c r="D414" s="99" t="s">
        <v>142</v>
      </c>
      <c r="E414" s="104"/>
      <c r="F414" s="99"/>
      <c r="G414" s="52" t="s">
        <v>12</v>
      </c>
      <c r="H414" s="94">
        <v>3570</v>
      </c>
      <c r="I414" s="94"/>
      <c r="J414" s="105"/>
      <c r="K414" s="94"/>
      <c r="L414" s="93" t="s">
        <v>54</v>
      </c>
      <c r="M414" s="93"/>
      <c r="N414" s="52"/>
      <c r="O414" s="103" t="s">
        <v>14</v>
      </c>
      <c r="P414" s="224">
        <f>(C414*H414)</f>
        <v>0</v>
      </c>
      <c r="S414" s="59"/>
    </row>
    <row r="415" spans="1:19" s="17" customFormat="1" ht="15.95" hidden="1" customHeight="1">
      <c r="A415" s="15"/>
      <c r="B415" s="561" t="s">
        <v>144</v>
      </c>
      <c r="C415" s="561"/>
      <c r="D415" s="561"/>
      <c r="E415" s="561"/>
      <c r="F415" s="561"/>
      <c r="G415" s="561"/>
      <c r="H415" s="561"/>
      <c r="I415" s="561"/>
      <c r="J415" s="561"/>
      <c r="K415" s="561"/>
      <c r="L415" s="561"/>
      <c r="M415" s="561"/>
      <c r="N415" s="561"/>
      <c r="O415" s="106"/>
      <c r="P415" s="224"/>
    </row>
    <row r="416" spans="1:19" s="17" customFormat="1" ht="15.95" hidden="1" customHeight="1" thickBot="1">
      <c r="A416" s="15"/>
      <c r="B416" s="17" t="s">
        <v>215</v>
      </c>
      <c r="C416" s="95"/>
      <c r="D416" s="99"/>
      <c r="E416" s="48"/>
      <c r="F416" s="99"/>
      <c r="G416" s="99"/>
      <c r="H416" s="27"/>
      <c r="I416" s="99"/>
      <c r="J416" s="105"/>
      <c r="K416" s="99"/>
      <c r="L416" s="105"/>
      <c r="M416" s="17" t="s">
        <v>9</v>
      </c>
      <c r="N416" s="126">
        <f>C414+C408</f>
        <v>0</v>
      </c>
      <c r="O416" s="16"/>
      <c r="P416" s="224"/>
      <c r="S416" s="154"/>
    </row>
    <row r="417" spans="1:24" s="17" customFormat="1" ht="15.95" hidden="1" customHeight="1" thickBot="1">
      <c r="A417" s="93"/>
      <c r="C417" s="107"/>
      <c r="D417" s="99"/>
      <c r="E417" s="49"/>
      <c r="F417" s="99"/>
      <c r="G417" s="93"/>
      <c r="H417" s="27"/>
      <c r="I417" s="94"/>
      <c r="J417" s="24"/>
      <c r="K417" s="94"/>
      <c r="L417" s="24" t="s">
        <v>10</v>
      </c>
      <c r="M417" s="93"/>
      <c r="N417" s="127">
        <f>SUM(N416)</f>
        <v>0</v>
      </c>
      <c r="O417" s="19"/>
      <c r="P417" s="224"/>
      <c r="S417" s="107"/>
    </row>
    <row r="418" spans="1:24" s="17" customFormat="1" ht="15.95" hidden="1" customHeight="1">
      <c r="A418" s="15"/>
      <c r="B418" s="52"/>
      <c r="C418" s="59">
        <f>N417</f>
        <v>0</v>
      </c>
      <c r="D418" s="99" t="s">
        <v>142</v>
      </c>
      <c r="E418" s="104"/>
      <c r="F418" s="99"/>
      <c r="G418" s="52" t="s">
        <v>12</v>
      </c>
      <c r="H418" s="94">
        <v>186.34</v>
      </c>
      <c r="I418" s="94"/>
      <c r="J418" s="105"/>
      <c r="K418" s="94"/>
      <c r="L418" s="93" t="s">
        <v>54</v>
      </c>
      <c r="M418" s="93"/>
      <c r="N418" s="52"/>
      <c r="O418" s="103" t="s">
        <v>14</v>
      </c>
      <c r="P418" s="224">
        <f>(C418*H418)</f>
        <v>0</v>
      </c>
      <c r="S418" s="59"/>
    </row>
    <row r="419" spans="1:24" ht="63" hidden="1" customHeight="1">
      <c r="A419" s="77"/>
      <c r="B419" s="563" t="s">
        <v>145</v>
      </c>
      <c r="C419" s="563"/>
      <c r="D419" s="564"/>
      <c r="E419" s="563"/>
      <c r="F419" s="564"/>
      <c r="G419" s="563"/>
      <c r="H419" s="564"/>
      <c r="I419" s="563"/>
      <c r="J419" s="564"/>
      <c r="K419" s="563"/>
      <c r="L419" s="563"/>
      <c r="M419" s="563"/>
      <c r="N419" s="563"/>
      <c r="O419" s="563"/>
      <c r="S419" s="3"/>
    </row>
    <row r="420" spans="1:24" ht="15.95" hidden="1" customHeight="1" thickBot="1">
      <c r="A420" s="1"/>
      <c r="B420" s="3" t="s">
        <v>136</v>
      </c>
      <c r="C420" s="108"/>
      <c r="D420" s="109">
        <v>1</v>
      </c>
      <c r="E420" s="38" t="s">
        <v>8</v>
      </c>
      <c r="F420" s="109">
        <v>1</v>
      </c>
      <c r="G420" s="109" t="s">
        <v>8</v>
      </c>
      <c r="H420" s="68">
        <v>82.75</v>
      </c>
      <c r="I420" s="109" t="s">
        <v>8</v>
      </c>
      <c r="J420" s="110">
        <v>29.13</v>
      </c>
      <c r="K420" s="109"/>
      <c r="L420" s="110"/>
      <c r="M420" s="3" t="s">
        <v>9</v>
      </c>
      <c r="N420" s="39">
        <f>ROUND(D420*F420*H420*J420,0)</f>
        <v>2411</v>
      </c>
      <c r="O420" s="2"/>
      <c r="S420" s="108"/>
    </row>
    <row r="421" spans="1:24" ht="15.95" hidden="1" customHeight="1" thickBot="1">
      <c r="E421" s="44"/>
      <c r="G421" s="98"/>
      <c r="H421" s="68"/>
      <c r="I421" s="97"/>
      <c r="J421" s="12"/>
      <c r="K421" s="97"/>
      <c r="L421" s="12" t="s">
        <v>10</v>
      </c>
      <c r="M421" s="98"/>
      <c r="N421" s="14"/>
      <c r="O421" s="6"/>
    </row>
    <row r="422" spans="1:24" ht="15.95" hidden="1" customHeight="1">
      <c r="A422" s="1"/>
      <c r="C422" s="46">
        <f>N421</f>
        <v>0</v>
      </c>
      <c r="D422" s="530" t="s">
        <v>32</v>
      </c>
      <c r="E422" s="549"/>
      <c r="G422" s="8" t="s">
        <v>12</v>
      </c>
      <c r="H422" s="515">
        <v>7607.25</v>
      </c>
      <c r="I422" s="515"/>
      <c r="J422" s="515"/>
      <c r="K422" s="515"/>
      <c r="L422" s="98" t="s">
        <v>62</v>
      </c>
      <c r="M422" s="98"/>
      <c r="O422" s="113" t="s">
        <v>14</v>
      </c>
      <c r="P422" s="223">
        <f>ROUND(C422*H422/100,0)</f>
        <v>0</v>
      </c>
      <c r="Q422" s="45"/>
      <c r="R422" s="45"/>
      <c r="S422" s="46"/>
      <c r="T422" s="45"/>
      <c r="U422" s="45"/>
      <c r="V422" s="45"/>
      <c r="W422" s="45"/>
      <c r="X422" s="45"/>
    </row>
    <row r="423" spans="1:24" ht="17.25" hidden="1" customHeight="1">
      <c r="A423" s="77"/>
      <c r="B423" s="563" t="s">
        <v>146</v>
      </c>
      <c r="C423" s="563"/>
      <c r="D423" s="564"/>
      <c r="E423" s="563"/>
      <c r="F423" s="564"/>
      <c r="G423" s="563"/>
      <c r="H423" s="564"/>
      <c r="I423" s="563"/>
      <c r="J423" s="564"/>
      <c r="K423" s="563"/>
      <c r="L423" s="563"/>
      <c r="M423" s="563"/>
      <c r="N423" s="563"/>
      <c r="O423" s="563"/>
      <c r="S423" s="3"/>
    </row>
    <row r="424" spans="1:24" ht="15.95" hidden="1" customHeight="1" thickBot="1">
      <c r="A424" s="1"/>
      <c r="B424" s="3" t="s">
        <v>136</v>
      </c>
      <c r="C424" s="211"/>
      <c r="D424" s="209">
        <v>1</v>
      </c>
      <c r="E424" s="213" t="s">
        <v>8</v>
      </c>
      <c r="F424" s="209">
        <v>1</v>
      </c>
      <c r="G424" s="209" t="s">
        <v>8</v>
      </c>
      <c r="H424" s="68">
        <v>82.75</v>
      </c>
      <c r="I424" s="209" t="s">
        <v>8</v>
      </c>
      <c r="J424" s="210">
        <v>29.13</v>
      </c>
      <c r="K424" s="209"/>
      <c r="L424" s="210"/>
      <c r="M424" s="3" t="s">
        <v>9</v>
      </c>
      <c r="N424" s="39">
        <f>ROUND(D424*F424*H424*J424,0)</f>
        <v>2411</v>
      </c>
      <c r="O424" s="2"/>
      <c r="S424" s="211"/>
    </row>
    <row r="425" spans="1:24" ht="15.95" hidden="1" customHeight="1" thickBot="1">
      <c r="E425" s="44"/>
      <c r="G425" s="98"/>
      <c r="H425" s="68"/>
      <c r="I425" s="97"/>
      <c r="J425" s="12"/>
      <c r="K425" s="97"/>
      <c r="L425" s="12" t="s">
        <v>10</v>
      </c>
      <c r="M425" s="98"/>
      <c r="N425" s="14"/>
      <c r="O425" s="6"/>
    </row>
    <row r="426" spans="1:24" ht="15.95" hidden="1" customHeight="1">
      <c r="A426" s="1"/>
      <c r="C426" s="46">
        <f>N425</f>
        <v>0</v>
      </c>
      <c r="D426" s="530" t="s">
        <v>32</v>
      </c>
      <c r="E426" s="549"/>
      <c r="G426" s="8" t="s">
        <v>12</v>
      </c>
      <c r="H426" s="515">
        <v>1428.35</v>
      </c>
      <c r="I426" s="515"/>
      <c r="J426" s="515"/>
      <c r="K426" s="515"/>
      <c r="L426" s="98" t="s">
        <v>62</v>
      </c>
      <c r="M426" s="98"/>
      <c r="O426" s="113" t="s">
        <v>14</v>
      </c>
      <c r="P426" s="223">
        <f>ROUND(C426*H426/100,0)</f>
        <v>0</v>
      </c>
      <c r="Q426" s="45"/>
      <c r="R426" s="45"/>
      <c r="S426" s="46"/>
      <c r="T426" s="45"/>
      <c r="U426" s="45"/>
      <c r="V426" s="45"/>
      <c r="W426" s="45"/>
      <c r="X426" s="45"/>
    </row>
    <row r="427" spans="1:24" s="17" customFormat="1" ht="15.95" hidden="1" customHeight="1">
      <c r="A427" s="15"/>
      <c r="B427" s="517" t="s">
        <v>82</v>
      </c>
      <c r="C427" s="517"/>
      <c r="D427" s="517"/>
      <c r="E427" s="517"/>
      <c r="F427" s="517"/>
      <c r="G427" s="517"/>
      <c r="H427" s="517"/>
      <c r="I427" s="517"/>
      <c r="J427" s="517"/>
      <c r="K427" s="517"/>
      <c r="L427" s="517"/>
      <c r="M427" s="517"/>
      <c r="N427" s="517"/>
      <c r="O427" s="103"/>
      <c r="P427" s="60"/>
      <c r="Q427" s="52"/>
    </row>
    <row r="428" spans="1:24" s="17" customFormat="1" ht="15.95" hidden="1" customHeight="1" thickBot="1">
      <c r="A428" s="15"/>
      <c r="B428" s="17" t="s">
        <v>59</v>
      </c>
      <c r="C428" s="220"/>
      <c r="D428" s="216">
        <v>1</v>
      </c>
      <c r="E428" s="48" t="s">
        <v>8</v>
      </c>
      <c r="F428" s="216">
        <v>1</v>
      </c>
      <c r="G428" s="216" t="s">
        <v>8</v>
      </c>
      <c r="H428" s="27">
        <v>210</v>
      </c>
      <c r="I428" s="216" t="s">
        <v>8</v>
      </c>
      <c r="J428" s="225">
        <v>0.75</v>
      </c>
      <c r="K428" s="216" t="s">
        <v>8</v>
      </c>
      <c r="L428" s="217">
        <v>6</v>
      </c>
      <c r="M428" s="17" t="s">
        <v>9</v>
      </c>
      <c r="N428" s="30">
        <f>ROUND(D428*F428*H428*J428*L428,0)</f>
        <v>945</v>
      </c>
      <c r="O428" s="16"/>
      <c r="P428" s="224"/>
      <c r="S428" s="220"/>
    </row>
    <row r="429" spans="1:24" s="17" customFormat="1" ht="15.95" hidden="1" customHeight="1" thickBot="1">
      <c r="A429" s="93"/>
      <c r="C429" s="107"/>
      <c r="D429" s="99"/>
      <c r="E429" s="49"/>
      <c r="F429" s="99"/>
      <c r="G429" s="93"/>
      <c r="H429" s="27"/>
      <c r="I429" s="94"/>
      <c r="J429" s="24"/>
      <c r="K429" s="94"/>
      <c r="L429" s="24" t="s">
        <v>10</v>
      </c>
      <c r="M429" s="93"/>
      <c r="N429" s="26"/>
      <c r="O429" s="19"/>
      <c r="P429" s="224"/>
      <c r="S429" s="107"/>
    </row>
    <row r="430" spans="1:24" s="17" customFormat="1" ht="15.95" hidden="1" customHeight="1">
      <c r="A430" s="15"/>
      <c r="C430" s="124">
        <f>N429</f>
        <v>0</v>
      </c>
      <c r="D430" s="124"/>
      <c r="E430" s="124"/>
      <c r="F430" s="99" t="s">
        <v>11</v>
      </c>
      <c r="G430" s="21" t="s">
        <v>12</v>
      </c>
      <c r="H430" s="518">
        <v>12346.65</v>
      </c>
      <c r="I430" s="518"/>
      <c r="J430" s="518"/>
      <c r="K430" s="518"/>
      <c r="L430" s="534" t="s">
        <v>83</v>
      </c>
      <c r="M430" s="534"/>
      <c r="N430" s="25"/>
      <c r="O430" s="103" t="s">
        <v>14</v>
      </c>
      <c r="P430" s="224">
        <f>ROUND(C430*H430/100,0)</f>
        <v>0</v>
      </c>
      <c r="S430" s="124"/>
    </row>
    <row r="431" spans="1:24" s="17" customFormat="1" ht="33" hidden="1" customHeight="1">
      <c r="A431" s="86"/>
      <c r="B431" s="509" t="s">
        <v>97</v>
      </c>
      <c r="C431" s="509"/>
      <c r="D431" s="509"/>
      <c r="E431" s="509"/>
      <c r="F431" s="509"/>
      <c r="G431" s="509"/>
      <c r="H431" s="509"/>
      <c r="I431" s="509"/>
      <c r="J431" s="509"/>
      <c r="K431" s="509"/>
      <c r="L431" s="509"/>
      <c r="M431" s="509"/>
      <c r="N431" s="509"/>
      <c r="O431" s="153"/>
      <c r="P431" s="224"/>
      <c r="Q431" s="52"/>
      <c r="R431" s="52"/>
      <c r="S431" s="52"/>
      <c r="T431" s="52"/>
      <c r="U431" s="52"/>
      <c r="V431" s="52"/>
      <c r="W431" s="52"/>
      <c r="X431" s="52"/>
    </row>
    <row r="432" spans="1:24" s="17" customFormat="1" ht="15.95" hidden="1" customHeight="1" thickBot="1">
      <c r="A432" s="36"/>
      <c r="B432" s="17" t="s">
        <v>98</v>
      </c>
      <c r="C432" s="48"/>
      <c r="D432" s="99">
        <v>1</v>
      </c>
      <c r="E432" s="48" t="s">
        <v>8</v>
      </c>
      <c r="F432" s="99">
        <v>1</v>
      </c>
      <c r="G432" s="99" t="s">
        <v>8</v>
      </c>
      <c r="H432" s="27">
        <v>10</v>
      </c>
      <c r="I432" s="99" t="s">
        <v>8</v>
      </c>
      <c r="J432" s="105">
        <v>6</v>
      </c>
      <c r="K432" s="99"/>
      <c r="L432" s="105"/>
      <c r="M432" s="17" t="s">
        <v>9</v>
      </c>
      <c r="N432" s="30">
        <f>ROUND(D432*F432*H432*J432,0)</f>
        <v>60</v>
      </c>
      <c r="O432" s="19"/>
      <c r="P432" s="197"/>
      <c r="S432" s="48"/>
    </row>
    <row r="433" spans="1:19" s="17" customFormat="1" ht="15.95" hidden="1" customHeight="1" thickBot="1">
      <c r="A433" s="15"/>
      <c r="C433" s="60"/>
      <c r="D433" s="93"/>
      <c r="E433" s="48"/>
      <c r="F433" s="99"/>
      <c r="G433" s="99"/>
      <c r="H433" s="37"/>
      <c r="I433" s="50"/>
      <c r="J433" s="24"/>
      <c r="K433" s="50"/>
      <c r="L433" s="93" t="s">
        <v>10</v>
      </c>
      <c r="M433" s="50"/>
      <c r="N433" s="26"/>
      <c r="O433" s="103"/>
      <c r="P433" s="224"/>
      <c r="S433" s="60"/>
    </row>
    <row r="434" spans="1:19" s="17" customFormat="1" ht="15.95" hidden="1" customHeight="1">
      <c r="A434" s="15"/>
      <c r="B434" s="52"/>
      <c r="C434" s="53">
        <f>N433</f>
        <v>0</v>
      </c>
      <c r="D434" s="539" t="s">
        <v>32</v>
      </c>
      <c r="E434" s="534"/>
      <c r="F434" s="50"/>
      <c r="G434" s="21" t="s">
        <v>12</v>
      </c>
      <c r="H434" s="518">
        <v>726.72</v>
      </c>
      <c r="I434" s="518"/>
      <c r="J434" s="518"/>
      <c r="K434" s="94"/>
      <c r="L434" s="550" t="s">
        <v>55</v>
      </c>
      <c r="M434" s="550"/>
      <c r="O434" s="103" t="s">
        <v>14</v>
      </c>
      <c r="P434" s="224">
        <f>ROUND(C434*H434,0)</f>
        <v>0</v>
      </c>
      <c r="S434" s="53"/>
    </row>
    <row r="435" spans="1:19" s="17" customFormat="1" ht="54.75" hidden="1" customHeight="1">
      <c r="A435" s="86"/>
      <c r="B435" s="545" t="s">
        <v>206</v>
      </c>
      <c r="C435" s="545"/>
      <c r="D435" s="545"/>
      <c r="E435" s="545"/>
      <c r="F435" s="545"/>
      <c r="G435" s="545"/>
      <c r="H435" s="545"/>
      <c r="I435" s="545"/>
      <c r="J435" s="545"/>
      <c r="K435" s="545"/>
      <c r="L435" s="545"/>
      <c r="M435" s="545"/>
      <c r="N435" s="545"/>
      <c r="O435" s="545"/>
      <c r="P435" s="224"/>
    </row>
    <row r="436" spans="1:19" s="17" customFormat="1" ht="15.95" hidden="1" customHeight="1">
      <c r="A436" s="15"/>
      <c r="B436" s="116" t="s">
        <v>94</v>
      </c>
      <c r="C436" s="184"/>
      <c r="D436" s="187">
        <v>1</v>
      </c>
      <c r="E436" s="48" t="s">
        <v>8</v>
      </c>
      <c r="F436" s="187">
        <v>1</v>
      </c>
      <c r="G436" s="187" t="s">
        <v>8</v>
      </c>
      <c r="H436" s="27">
        <v>4</v>
      </c>
      <c r="I436" s="187" t="s">
        <v>8</v>
      </c>
      <c r="J436" s="188">
        <v>4</v>
      </c>
      <c r="K436" s="17" t="s">
        <v>9</v>
      </c>
      <c r="L436" s="30">
        <f>ROUND(D436*F436*H436*J436,0)</f>
        <v>16</v>
      </c>
      <c r="O436" s="16"/>
      <c r="P436" s="224"/>
      <c r="S436" s="184"/>
    </row>
    <row r="437" spans="1:19" s="17" customFormat="1" ht="15.95" hidden="1" customHeight="1" thickBot="1">
      <c r="A437" s="15"/>
      <c r="B437" s="116" t="s">
        <v>94</v>
      </c>
      <c r="C437" s="184"/>
      <c r="D437" s="187">
        <v>16</v>
      </c>
      <c r="E437" s="48" t="s">
        <v>8</v>
      </c>
      <c r="F437" s="187">
        <v>4</v>
      </c>
      <c r="G437" s="187"/>
      <c r="H437" s="27"/>
      <c r="I437" s="187"/>
      <c r="J437" s="188"/>
      <c r="K437" s="187"/>
      <c r="L437" s="188"/>
      <c r="M437" s="17" t="s">
        <v>9</v>
      </c>
      <c r="N437" s="30">
        <f>ROUND(D437*F437,0)</f>
        <v>64</v>
      </c>
      <c r="O437" s="16"/>
      <c r="P437" s="224"/>
      <c r="S437" s="184"/>
    </row>
    <row r="438" spans="1:19" s="17" customFormat="1" ht="15.95" hidden="1" customHeight="1" thickBot="1">
      <c r="A438" s="15"/>
      <c r="C438" s="48"/>
      <c r="D438" s="55"/>
      <c r="E438" s="48"/>
      <c r="F438" s="99"/>
      <c r="G438" s="99"/>
      <c r="H438" s="27"/>
      <c r="I438" s="99"/>
      <c r="J438" s="105"/>
      <c r="K438" s="99"/>
      <c r="L438" s="24" t="s">
        <v>10</v>
      </c>
      <c r="M438" s="32"/>
      <c r="N438" s="26"/>
      <c r="O438" s="19"/>
      <c r="P438" s="197"/>
      <c r="S438" s="48"/>
    </row>
    <row r="439" spans="1:19" s="17" customFormat="1" ht="15.95" hidden="1" customHeight="1">
      <c r="A439" s="15"/>
      <c r="C439" s="542">
        <f>N438</f>
        <v>0</v>
      </c>
      <c r="D439" s="546"/>
      <c r="E439" s="542"/>
      <c r="F439" s="20" t="s">
        <v>114</v>
      </c>
      <c r="G439" s="21" t="s">
        <v>12</v>
      </c>
      <c r="H439" s="518">
        <v>222</v>
      </c>
      <c r="I439" s="518"/>
      <c r="J439" s="518"/>
      <c r="K439" s="94"/>
      <c r="L439" s="534" t="s">
        <v>88</v>
      </c>
      <c r="M439" s="534"/>
      <c r="N439" s="107"/>
      <c r="O439" s="22" t="s">
        <v>14</v>
      </c>
      <c r="P439" s="224">
        <f>ROUND(C439*H439,0)</f>
        <v>0</v>
      </c>
      <c r="S439" s="121"/>
    </row>
    <row r="440" spans="1:19" s="17" customFormat="1" ht="15.95" hidden="1" customHeight="1">
      <c r="A440" s="15"/>
      <c r="B440" s="528" t="s">
        <v>122</v>
      </c>
      <c r="C440" s="528"/>
      <c r="D440" s="528"/>
      <c r="E440" s="528"/>
      <c r="F440" s="528"/>
      <c r="G440" s="528"/>
      <c r="H440" s="528"/>
      <c r="I440" s="528"/>
      <c r="J440" s="528"/>
      <c r="K440" s="528"/>
      <c r="L440" s="528"/>
      <c r="M440" s="528"/>
      <c r="N440" s="528"/>
      <c r="O440" s="528"/>
      <c r="P440" s="224"/>
    </row>
    <row r="441" spans="1:19" s="17" customFormat="1" ht="15.95" hidden="1" customHeight="1">
      <c r="A441" s="15"/>
      <c r="B441" s="35"/>
      <c r="C441" s="48"/>
      <c r="D441" s="99"/>
      <c r="E441" s="48"/>
      <c r="F441" s="99"/>
      <c r="G441" s="99"/>
      <c r="H441" s="27"/>
      <c r="I441" s="99"/>
      <c r="J441" s="105"/>
      <c r="K441" s="99"/>
      <c r="L441" s="105"/>
      <c r="N441" s="30"/>
      <c r="P441" s="197"/>
      <c r="S441" s="48"/>
    </row>
    <row r="442" spans="1:19" s="17" customFormat="1" ht="15.95" hidden="1" customHeight="1">
      <c r="A442" s="15"/>
      <c r="B442" s="17" t="s">
        <v>208</v>
      </c>
      <c r="C442" s="48"/>
      <c r="D442" s="251">
        <v>1</v>
      </c>
      <c r="E442" s="48" t="s">
        <v>8</v>
      </c>
      <c r="F442" s="251">
        <v>3</v>
      </c>
      <c r="G442" s="251" t="s">
        <v>8</v>
      </c>
      <c r="H442" s="27">
        <v>84.63</v>
      </c>
      <c r="I442" s="251" t="s">
        <v>8</v>
      </c>
      <c r="J442" s="252">
        <v>3</v>
      </c>
      <c r="K442" s="251" t="s">
        <v>8</v>
      </c>
      <c r="L442" s="252">
        <v>0.5</v>
      </c>
      <c r="M442" s="17" t="s">
        <v>9</v>
      </c>
      <c r="N442" s="30">
        <f>ROUND(D442*F442*H442*J442*L442,0)</f>
        <v>381</v>
      </c>
      <c r="P442" s="197"/>
      <c r="S442" s="48"/>
    </row>
    <row r="443" spans="1:19" s="17" customFormat="1" ht="15.95" hidden="1" customHeight="1">
      <c r="A443" s="15"/>
      <c r="B443" s="17" t="s">
        <v>209</v>
      </c>
      <c r="C443" s="48"/>
      <c r="D443" s="251">
        <v>1</v>
      </c>
      <c r="E443" s="48" t="s">
        <v>8</v>
      </c>
      <c r="F443" s="251">
        <v>6</v>
      </c>
      <c r="G443" s="251" t="s">
        <v>8</v>
      </c>
      <c r="H443" s="27">
        <v>18.13</v>
      </c>
      <c r="I443" s="251" t="s">
        <v>8</v>
      </c>
      <c r="J443" s="252">
        <v>3</v>
      </c>
      <c r="K443" s="251" t="s">
        <v>8</v>
      </c>
      <c r="L443" s="252">
        <v>0.5</v>
      </c>
      <c r="M443" s="17" t="s">
        <v>9</v>
      </c>
      <c r="N443" s="30">
        <f>ROUND(D443*F443*H443*J443*L443,0)</f>
        <v>163</v>
      </c>
      <c r="P443" s="197"/>
      <c r="S443" s="48"/>
    </row>
    <row r="444" spans="1:19" s="17" customFormat="1" ht="15.95" hidden="1" customHeight="1">
      <c r="A444" s="15"/>
      <c r="B444" s="17" t="s">
        <v>210</v>
      </c>
      <c r="C444" s="48"/>
      <c r="D444" s="251">
        <v>1</v>
      </c>
      <c r="E444" s="48" t="s">
        <v>8</v>
      </c>
      <c r="F444" s="251">
        <v>1</v>
      </c>
      <c r="G444" s="251" t="s">
        <v>8</v>
      </c>
      <c r="H444" s="27">
        <v>10.130000000000001</v>
      </c>
      <c r="I444" s="251" t="s">
        <v>8</v>
      </c>
      <c r="J444" s="252">
        <v>3</v>
      </c>
      <c r="K444" s="251" t="s">
        <v>8</v>
      </c>
      <c r="L444" s="252">
        <v>0.5</v>
      </c>
      <c r="M444" s="17" t="s">
        <v>9</v>
      </c>
      <c r="N444" s="30">
        <f>ROUND(D444*F444*H444*J444*L444,0)</f>
        <v>15</v>
      </c>
      <c r="P444" s="197"/>
      <c r="S444" s="48"/>
    </row>
    <row r="445" spans="1:19" s="17" customFormat="1" ht="15.95" hidden="1" customHeight="1">
      <c r="A445" s="15"/>
      <c r="B445" s="17" t="s">
        <v>182</v>
      </c>
      <c r="C445" s="48"/>
      <c r="D445" s="99">
        <v>1</v>
      </c>
      <c r="E445" s="48" t="s">
        <v>8</v>
      </c>
      <c r="F445" s="99">
        <v>2</v>
      </c>
      <c r="G445" s="99" t="s">
        <v>8</v>
      </c>
      <c r="H445" s="27">
        <v>4.13</v>
      </c>
      <c r="I445" s="99" t="s">
        <v>8</v>
      </c>
      <c r="J445" s="105">
        <v>3</v>
      </c>
      <c r="K445" s="99" t="s">
        <v>8</v>
      </c>
      <c r="L445" s="105">
        <v>0.5</v>
      </c>
      <c r="M445" s="17" t="s">
        <v>9</v>
      </c>
      <c r="N445" s="30">
        <f>ROUND(D445*F445*H445*J445*L445,0)</f>
        <v>12</v>
      </c>
      <c r="P445" s="197"/>
      <c r="S445" s="48"/>
    </row>
    <row r="446" spans="1:19" s="17" customFormat="1" ht="15.95" hidden="1" customHeight="1">
      <c r="A446" s="15"/>
      <c r="C446" s="48"/>
      <c r="D446" s="55"/>
      <c r="E446" s="48"/>
      <c r="F446" s="99"/>
      <c r="G446" s="99"/>
      <c r="H446" s="27"/>
      <c r="I446" s="99"/>
      <c r="J446" s="105"/>
      <c r="K446" s="99"/>
      <c r="L446" s="24" t="s">
        <v>10</v>
      </c>
      <c r="M446" s="32"/>
      <c r="N446" s="18"/>
      <c r="O446" s="19"/>
      <c r="P446" s="197"/>
      <c r="S446" s="48"/>
    </row>
    <row r="447" spans="1:19" s="17" customFormat="1" ht="15.95" hidden="1" customHeight="1">
      <c r="A447" s="15"/>
      <c r="B447" s="103"/>
      <c r="C447" s="532">
        <f>N446</f>
        <v>0</v>
      </c>
      <c r="D447" s="533"/>
      <c r="E447" s="532"/>
      <c r="F447" s="20" t="s">
        <v>11</v>
      </c>
      <c r="G447" s="21" t="s">
        <v>12</v>
      </c>
      <c r="H447" s="57">
        <v>3327.5</v>
      </c>
      <c r="I447" s="94"/>
      <c r="J447" s="94"/>
      <c r="K447" s="94"/>
      <c r="L447" s="534" t="s">
        <v>13</v>
      </c>
      <c r="M447" s="534"/>
      <c r="N447" s="107"/>
      <c r="O447" s="22" t="s">
        <v>14</v>
      </c>
      <c r="P447" s="224">
        <f>ROUND(C447*H447/100,0)</f>
        <v>0</v>
      </c>
      <c r="S447" s="104"/>
    </row>
    <row r="448" spans="1:19" s="17" customFormat="1" ht="15.95" hidden="1" customHeight="1">
      <c r="A448" s="15"/>
      <c r="B448" s="528" t="s">
        <v>112</v>
      </c>
      <c r="C448" s="528"/>
      <c r="D448" s="528"/>
      <c r="E448" s="528"/>
      <c r="F448" s="528"/>
      <c r="G448" s="528"/>
      <c r="H448" s="528"/>
      <c r="I448" s="528"/>
      <c r="J448" s="528"/>
      <c r="K448" s="528"/>
      <c r="L448" s="528"/>
      <c r="M448" s="528"/>
      <c r="N448" s="528"/>
      <c r="O448" s="528"/>
      <c r="P448" s="224"/>
    </row>
    <row r="449" spans="1:24" ht="15.95" hidden="1" customHeight="1">
      <c r="A449" s="179"/>
      <c r="B449" s="3" t="s">
        <v>219</v>
      </c>
      <c r="C449" s="191"/>
      <c r="D449" s="189"/>
      <c r="E449" s="189"/>
      <c r="F449" s="189"/>
      <c r="G449" s="189"/>
      <c r="H449" s="68"/>
      <c r="I449" s="189"/>
      <c r="J449" s="190"/>
      <c r="K449" s="189"/>
      <c r="L449" s="190"/>
      <c r="M449" s="3" t="s">
        <v>9</v>
      </c>
      <c r="N449" s="76">
        <f>C166</f>
        <v>0</v>
      </c>
      <c r="O449" s="191"/>
      <c r="Q449" s="45"/>
      <c r="R449" s="45"/>
      <c r="S449" s="191"/>
      <c r="T449" s="45"/>
      <c r="U449" s="45"/>
      <c r="V449" s="45"/>
      <c r="W449" s="45"/>
      <c r="X449" s="45"/>
    </row>
    <row r="450" spans="1:24" s="17" customFormat="1" ht="15.95" hidden="1" customHeight="1">
      <c r="A450" s="15"/>
      <c r="C450" s="48"/>
      <c r="D450" s="55"/>
      <c r="E450" s="48"/>
      <c r="F450" s="99"/>
      <c r="G450" s="99"/>
      <c r="H450" s="27"/>
      <c r="I450" s="99"/>
      <c r="J450" s="105"/>
      <c r="K450" s="99"/>
      <c r="L450" s="24" t="s">
        <v>10</v>
      </c>
      <c r="M450" s="32"/>
      <c r="N450" s="18"/>
      <c r="O450" s="19"/>
      <c r="P450" s="197"/>
      <c r="S450" s="48"/>
    </row>
    <row r="451" spans="1:24" s="17" customFormat="1" ht="15.95" hidden="1" customHeight="1">
      <c r="A451" s="15"/>
      <c r="C451" s="532">
        <f>N450</f>
        <v>0</v>
      </c>
      <c r="D451" s="533"/>
      <c r="E451" s="532"/>
      <c r="F451" s="20" t="s">
        <v>32</v>
      </c>
      <c r="G451" s="21" t="s">
        <v>12</v>
      </c>
      <c r="H451" s="518">
        <v>416.63</v>
      </c>
      <c r="I451" s="518"/>
      <c r="J451" s="518"/>
      <c r="K451" s="94"/>
      <c r="L451" s="534" t="s">
        <v>33</v>
      </c>
      <c r="M451" s="534"/>
      <c r="N451" s="107"/>
      <c r="O451" s="22" t="s">
        <v>14</v>
      </c>
      <c r="P451" s="224">
        <f>ROUND(C451*H451/100,0)</f>
        <v>0</v>
      </c>
      <c r="S451" s="104"/>
    </row>
    <row r="452" spans="1:24" s="17" customFormat="1" ht="33.75" hidden="1" customHeight="1">
      <c r="A452" s="85"/>
      <c r="B452" s="545" t="s">
        <v>99</v>
      </c>
      <c r="C452" s="545"/>
      <c r="D452" s="545"/>
      <c r="E452" s="545"/>
      <c r="F452" s="545"/>
      <c r="G452" s="545"/>
      <c r="H452" s="545"/>
      <c r="I452" s="545"/>
      <c r="J452" s="545"/>
      <c r="K452" s="545"/>
      <c r="L452" s="545"/>
      <c r="M452" s="545"/>
      <c r="N452" s="545"/>
      <c r="O452" s="545"/>
      <c r="P452" s="224"/>
      <c r="Q452" s="52"/>
      <c r="R452" s="52"/>
      <c r="S452" s="52"/>
      <c r="T452" s="52"/>
      <c r="U452" s="52"/>
      <c r="V452" s="52"/>
      <c r="W452" s="52"/>
      <c r="X452" s="52"/>
    </row>
    <row r="453" spans="1:24" s="17" customFormat="1" ht="12" hidden="1" customHeight="1">
      <c r="A453" s="15"/>
      <c r="B453" s="17" t="s">
        <v>211</v>
      </c>
      <c r="C453" s="261"/>
      <c r="D453" s="262">
        <v>4</v>
      </c>
      <c r="E453" s="48" t="s">
        <v>8</v>
      </c>
      <c r="F453" s="262">
        <v>4</v>
      </c>
      <c r="G453" s="262" t="s">
        <v>8</v>
      </c>
      <c r="H453" s="27">
        <v>18</v>
      </c>
      <c r="I453" s="262" t="s">
        <v>8</v>
      </c>
      <c r="J453" s="263">
        <v>2.33</v>
      </c>
      <c r="K453" s="262"/>
      <c r="L453" s="263"/>
      <c r="M453" s="17" t="s">
        <v>9</v>
      </c>
      <c r="N453" s="30">
        <f t="shared" ref="N453:N459" si="38">ROUND(D453*F453*H453*J453,0)</f>
        <v>671</v>
      </c>
      <c r="O453" s="16"/>
      <c r="P453" s="264"/>
      <c r="S453" s="261"/>
    </row>
    <row r="454" spans="1:24" s="17" customFormat="1" ht="12" hidden="1" customHeight="1">
      <c r="A454" s="15"/>
      <c r="B454" s="17" t="s">
        <v>212</v>
      </c>
      <c r="C454" s="261"/>
      <c r="D454" s="262">
        <v>1</v>
      </c>
      <c r="E454" s="48" t="s">
        <v>8</v>
      </c>
      <c r="F454" s="262">
        <v>2</v>
      </c>
      <c r="G454" s="262" t="s">
        <v>8</v>
      </c>
      <c r="H454" s="27">
        <v>13</v>
      </c>
      <c r="I454" s="262" t="s">
        <v>8</v>
      </c>
      <c r="J454" s="263">
        <v>2.33</v>
      </c>
      <c r="K454" s="262"/>
      <c r="L454" s="263"/>
      <c r="M454" s="17" t="s">
        <v>9</v>
      </c>
      <c r="N454" s="30">
        <f t="shared" si="38"/>
        <v>61</v>
      </c>
      <c r="O454" s="16"/>
      <c r="P454" s="264"/>
      <c r="S454" s="261"/>
    </row>
    <row r="455" spans="1:24" s="17" customFormat="1" ht="12" hidden="1" customHeight="1">
      <c r="A455" s="15"/>
      <c r="B455" s="17" t="s">
        <v>173</v>
      </c>
      <c r="C455" s="261"/>
      <c r="D455" s="262">
        <v>1</v>
      </c>
      <c r="E455" s="48" t="s">
        <v>8</v>
      </c>
      <c r="F455" s="262">
        <v>18</v>
      </c>
      <c r="G455" s="262" t="s">
        <v>8</v>
      </c>
      <c r="H455" s="27">
        <v>8</v>
      </c>
      <c r="I455" s="262" t="s">
        <v>8</v>
      </c>
      <c r="J455" s="263">
        <v>2.33</v>
      </c>
      <c r="K455" s="262"/>
      <c r="L455" s="263"/>
      <c r="M455" s="17" t="s">
        <v>9</v>
      </c>
      <c r="N455" s="30">
        <f t="shared" si="38"/>
        <v>336</v>
      </c>
      <c r="O455" s="16"/>
      <c r="P455" s="264"/>
      <c r="S455" s="261"/>
    </row>
    <row r="456" spans="1:24" s="17" customFormat="1" ht="12" hidden="1" customHeight="1">
      <c r="A456" s="15"/>
      <c r="B456" s="17" t="s">
        <v>213</v>
      </c>
      <c r="C456" s="261"/>
      <c r="D456" s="262">
        <v>4</v>
      </c>
      <c r="E456" s="48" t="s">
        <v>8</v>
      </c>
      <c r="F456" s="262">
        <v>15</v>
      </c>
      <c r="G456" s="262" t="s">
        <v>8</v>
      </c>
      <c r="H456" s="27">
        <v>21</v>
      </c>
      <c r="I456" s="262" t="s">
        <v>8</v>
      </c>
      <c r="J456" s="263">
        <v>0.66</v>
      </c>
      <c r="K456" s="262"/>
      <c r="L456" s="263"/>
      <c r="M456" s="17" t="s">
        <v>9</v>
      </c>
      <c r="N456" s="30">
        <f t="shared" si="38"/>
        <v>832</v>
      </c>
      <c r="O456" s="16"/>
      <c r="P456" s="264"/>
      <c r="S456" s="261"/>
    </row>
    <row r="457" spans="1:24" s="17" customFormat="1" ht="12" hidden="1" customHeight="1">
      <c r="A457" s="15"/>
      <c r="B457" s="17" t="s">
        <v>214</v>
      </c>
      <c r="C457" s="261"/>
      <c r="D457" s="262">
        <v>1</v>
      </c>
      <c r="E457" s="48" t="s">
        <v>8</v>
      </c>
      <c r="F457" s="262">
        <v>15</v>
      </c>
      <c r="G457" s="262" t="s">
        <v>8</v>
      </c>
      <c r="H457" s="27">
        <v>21</v>
      </c>
      <c r="I457" s="262" t="s">
        <v>8</v>
      </c>
      <c r="J457" s="263">
        <v>0.66</v>
      </c>
      <c r="K457" s="262"/>
      <c r="L457" s="263"/>
      <c r="M457" s="17" t="s">
        <v>9</v>
      </c>
      <c r="N457" s="30">
        <f t="shared" si="38"/>
        <v>208</v>
      </c>
      <c r="O457" s="16"/>
      <c r="P457" s="264"/>
      <c r="S457" s="261"/>
    </row>
    <row r="458" spans="1:24" s="17" customFormat="1" ht="12" hidden="1" customHeight="1">
      <c r="A458" s="15"/>
      <c r="B458" s="17" t="s">
        <v>201</v>
      </c>
      <c r="C458" s="261"/>
      <c r="D458" s="262">
        <v>1</v>
      </c>
      <c r="E458" s="48" t="s">
        <v>8</v>
      </c>
      <c r="F458" s="262">
        <v>5</v>
      </c>
      <c r="G458" s="262" t="s">
        <v>8</v>
      </c>
      <c r="H458" s="27">
        <v>82</v>
      </c>
      <c r="I458" s="262" t="s">
        <v>8</v>
      </c>
      <c r="J458" s="263">
        <v>0.66</v>
      </c>
      <c r="K458" s="262"/>
      <c r="L458" s="263"/>
      <c r="M458" s="17" t="s">
        <v>9</v>
      </c>
      <c r="N458" s="30">
        <f t="shared" si="38"/>
        <v>271</v>
      </c>
      <c r="O458" s="16"/>
      <c r="P458" s="264"/>
      <c r="S458" s="261"/>
    </row>
    <row r="459" spans="1:24" s="17" customFormat="1" ht="12" hidden="1" customHeight="1" thickBot="1">
      <c r="A459" s="15"/>
      <c r="B459" s="17" t="s">
        <v>98</v>
      </c>
      <c r="C459" s="261"/>
      <c r="D459" s="262">
        <v>1</v>
      </c>
      <c r="E459" s="48" t="s">
        <v>8</v>
      </c>
      <c r="F459" s="262">
        <v>2</v>
      </c>
      <c r="G459" s="262" t="s">
        <v>8</v>
      </c>
      <c r="H459" s="27">
        <v>10</v>
      </c>
      <c r="I459" s="262" t="s">
        <v>8</v>
      </c>
      <c r="J459" s="263">
        <v>6</v>
      </c>
      <c r="K459" s="262"/>
      <c r="L459" s="263"/>
      <c r="M459" s="17" t="s">
        <v>9</v>
      </c>
      <c r="N459" s="30">
        <f t="shared" si="38"/>
        <v>120</v>
      </c>
      <c r="O459" s="16"/>
      <c r="P459" s="264"/>
      <c r="S459" s="261"/>
    </row>
    <row r="460" spans="1:24" s="17" customFormat="1" ht="15.95" hidden="1" customHeight="1" thickBot="1">
      <c r="A460" s="15"/>
      <c r="C460" s="60"/>
      <c r="D460" s="93"/>
      <c r="E460" s="48"/>
      <c r="F460" s="99"/>
      <c r="G460" s="99"/>
      <c r="H460" s="37"/>
      <c r="I460" s="50"/>
      <c r="J460" s="24"/>
      <c r="K460" s="50"/>
      <c r="L460" s="93" t="s">
        <v>10</v>
      </c>
      <c r="M460" s="50"/>
      <c r="N460" s="26"/>
      <c r="O460" s="103"/>
      <c r="P460" s="224"/>
      <c r="S460" s="60"/>
    </row>
    <row r="461" spans="1:24" s="17" customFormat="1" ht="15.95" hidden="1" customHeight="1">
      <c r="A461" s="15"/>
      <c r="B461" s="52"/>
      <c r="C461" s="53">
        <f>N460</f>
        <v>0</v>
      </c>
      <c r="D461" s="539" t="s">
        <v>32</v>
      </c>
      <c r="E461" s="534"/>
      <c r="F461" s="50"/>
      <c r="G461" s="21" t="s">
        <v>12</v>
      </c>
      <c r="H461" s="518">
        <v>1270.83</v>
      </c>
      <c r="I461" s="518"/>
      <c r="J461" s="518"/>
      <c r="K461" s="94"/>
      <c r="L461" s="550" t="s">
        <v>62</v>
      </c>
      <c r="M461" s="550"/>
      <c r="O461" s="103" t="s">
        <v>14</v>
      </c>
      <c r="P461" s="224">
        <f>ROUND(C461*H461/100,0)</f>
        <v>0</v>
      </c>
      <c r="S461" s="53"/>
    </row>
    <row r="462" spans="1:24" s="17" customFormat="1" ht="48" hidden="1" customHeight="1">
      <c r="A462" s="85"/>
      <c r="B462" s="556" t="s">
        <v>197</v>
      </c>
      <c r="C462" s="556"/>
      <c r="D462" s="556"/>
      <c r="E462" s="556"/>
      <c r="F462" s="556"/>
      <c r="G462" s="556"/>
      <c r="H462" s="556"/>
      <c r="I462" s="556"/>
      <c r="J462" s="556"/>
      <c r="K462" s="556"/>
      <c r="L462" s="556"/>
      <c r="M462" s="556"/>
      <c r="N462" s="556"/>
      <c r="O462" s="106"/>
      <c r="P462" s="224"/>
    </row>
    <row r="463" spans="1:24" s="17" customFormat="1" ht="15.95" hidden="1" customHeight="1">
      <c r="A463" s="15"/>
      <c r="B463" s="17" t="s">
        <v>202</v>
      </c>
      <c r="C463" s="184"/>
      <c r="D463" s="187">
        <v>1</v>
      </c>
      <c r="E463" s="48" t="s">
        <v>8</v>
      </c>
      <c r="F463" s="187">
        <v>1</v>
      </c>
      <c r="G463" s="187" t="s">
        <v>8</v>
      </c>
      <c r="H463" s="27">
        <v>50</v>
      </c>
      <c r="I463" s="187" t="s">
        <v>8</v>
      </c>
      <c r="J463" s="188">
        <v>10.5</v>
      </c>
      <c r="K463" s="187"/>
      <c r="L463" s="188"/>
      <c r="M463" s="17" t="s">
        <v>9</v>
      </c>
      <c r="N463" s="30">
        <f>ROUND(D463*F463*H463*J463,0)</f>
        <v>525</v>
      </c>
      <c r="O463" s="16"/>
      <c r="P463" s="224"/>
      <c r="S463" s="184"/>
    </row>
    <row r="464" spans="1:24" s="17" customFormat="1" ht="15.95" hidden="1" customHeight="1" thickBot="1">
      <c r="A464" s="15"/>
      <c r="B464" s="17" t="s">
        <v>205</v>
      </c>
      <c r="C464" s="95"/>
      <c r="D464" s="99">
        <v>1</v>
      </c>
      <c r="E464" s="48" t="s">
        <v>8</v>
      </c>
      <c r="F464" s="99">
        <v>1</v>
      </c>
      <c r="G464" s="99" t="s">
        <v>8</v>
      </c>
      <c r="H464" s="27">
        <v>35</v>
      </c>
      <c r="I464" s="99" t="s">
        <v>8</v>
      </c>
      <c r="J464" s="105">
        <v>4</v>
      </c>
      <c r="K464" s="99"/>
      <c r="L464" s="105"/>
      <c r="M464" s="17" t="s">
        <v>9</v>
      </c>
      <c r="N464" s="30">
        <f>ROUND(D464*F464*H464*J464,0)</f>
        <v>140</v>
      </c>
      <c r="O464" s="16"/>
      <c r="P464" s="224"/>
      <c r="S464" s="95"/>
    </row>
    <row r="465" spans="1:24" s="17" customFormat="1" ht="15.95" hidden="1" customHeight="1" thickBot="1">
      <c r="A465" s="93"/>
      <c r="C465" s="107"/>
      <c r="D465" s="99"/>
      <c r="E465" s="49"/>
      <c r="F465" s="99"/>
      <c r="G465" s="93"/>
      <c r="H465" s="27"/>
      <c r="I465" s="94"/>
      <c r="J465" s="24"/>
      <c r="K465" s="94"/>
      <c r="L465" s="24" t="s">
        <v>10</v>
      </c>
      <c r="M465" s="93"/>
      <c r="N465" s="26"/>
      <c r="O465" s="19"/>
      <c r="P465" s="224"/>
      <c r="S465" s="107"/>
    </row>
    <row r="466" spans="1:24" s="17" customFormat="1" ht="15.95" hidden="1" customHeight="1">
      <c r="A466" s="15"/>
      <c r="B466" s="52"/>
      <c r="C466" s="104">
        <f>N465</f>
        <v>0</v>
      </c>
      <c r="D466" s="99" t="s">
        <v>32</v>
      </c>
      <c r="E466" s="104"/>
      <c r="F466" s="99"/>
      <c r="G466" s="52" t="s">
        <v>12</v>
      </c>
      <c r="H466" s="94">
        <v>223.97</v>
      </c>
      <c r="I466" s="94"/>
      <c r="J466" s="105"/>
      <c r="K466" s="94"/>
      <c r="L466" s="218" t="s">
        <v>55</v>
      </c>
      <c r="M466" s="93"/>
      <c r="N466" s="52"/>
      <c r="O466" s="103" t="s">
        <v>14</v>
      </c>
      <c r="P466" s="224">
        <f>(C466*H466)</f>
        <v>0</v>
      </c>
      <c r="S466" s="104"/>
    </row>
    <row r="467" spans="1:24" s="17" customFormat="1" ht="15.95" hidden="1" customHeight="1">
      <c r="A467" s="15"/>
      <c r="C467" s="221"/>
      <c r="D467" s="222"/>
      <c r="E467" s="221"/>
      <c r="F467" s="20"/>
      <c r="G467" s="21"/>
      <c r="H467" s="219"/>
      <c r="I467" s="219"/>
      <c r="J467" s="219"/>
      <c r="K467" s="219"/>
      <c r="L467" s="218"/>
      <c r="M467" s="218"/>
      <c r="N467" s="107"/>
      <c r="O467" s="22"/>
      <c r="P467" s="224"/>
      <c r="S467" s="221"/>
    </row>
    <row r="468" spans="1:24" s="17" customFormat="1" ht="15.95" hidden="1" customHeight="1">
      <c r="A468" s="15"/>
      <c r="C468" s="221"/>
      <c r="D468" s="222"/>
      <c r="E468" s="221"/>
      <c r="F468" s="20"/>
      <c r="G468" s="21"/>
      <c r="H468" s="219"/>
      <c r="I468" s="219"/>
      <c r="J468" s="219"/>
      <c r="K468" s="219"/>
      <c r="L468" s="218"/>
      <c r="M468" s="218"/>
      <c r="N468" s="107"/>
      <c r="O468" s="22"/>
      <c r="P468" s="224"/>
      <c r="S468" s="221"/>
    </row>
    <row r="469" spans="1:24" s="17" customFormat="1" ht="15.95" hidden="1" customHeight="1">
      <c r="A469" s="15"/>
      <c r="C469" s="221"/>
      <c r="D469" s="222"/>
      <c r="E469" s="221"/>
      <c r="F469" s="20"/>
      <c r="G469" s="21"/>
      <c r="H469" s="219"/>
      <c r="I469" s="219"/>
      <c r="J469" s="219"/>
      <c r="K469" s="219"/>
      <c r="L469" s="218"/>
      <c r="M469" s="218"/>
      <c r="N469" s="107"/>
      <c r="O469" s="22"/>
      <c r="P469" s="224"/>
      <c r="S469" s="221"/>
    </row>
    <row r="470" spans="1:24" s="230" customFormat="1" ht="15.95" hidden="1" customHeight="1">
      <c r="A470" s="229"/>
      <c r="C470" s="231"/>
      <c r="D470" s="232"/>
      <c r="E470" s="231"/>
      <c r="F470" s="233"/>
      <c r="G470" s="234"/>
      <c r="H470" s="235"/>
      <c r="I470" s="235"/>
      <c r="J470" s="235"/>
      <c r="K470" s="235"/>
      <c r="L470" s="236"/>
      <c r="M470" s="236"/>
      <c r="N470" s="237"/>
      <c r="O470" s="238"/>
      <c r="P470" s="239"/>
      <c r="S470" s="231"/>
    </row>
    <row r="471" spans="1:24" s="230" customFormat="1" ht="15.95" hidden="1" customHeight="1">
      <c r="A471" s="229"/>
      <c r="C471" s="231"/>
      <c r="D471" s="232"/>
      <c r="E471" s="231"/>
      <c r="F471" s="233"/>
      <c r="G471" s="234"/>
      <c r="H471" s="235"/>
      <c r="I471" s="235"/>
      <c r="J471" s="235"/>
      <c r="K471" s="235"/>
      <c r="L471" s="236"/>
      <c r="M471" s="236"/>
      <c r="N471" s="237"/>
      <c r="O471" s="238"/>
      <c r="P471" s="239"/>
      <c r="S471" s="231"/>
    </row>
    <row r="472" spans="1:24" ht="17.25" hidden="1" customHeight="1">
      <c r="A472" s="77"/>
      <c r="B472" s="563" t="s">
        <v>147</v>
      </c>
      <c r="C472" s="563"/>
      <c r="D472" s="564"/>
      <c r="E472" s="563"/>
      <c r="F472" s="564"/>
      <c r="G472" s="563"/>
      <c r="H472" s="564"/>
      <c r="I472" s="563"/>
      <c r="J472" s="564"/>
      <c r="K472" s="563"/>
      <c r="L472" s="563"/>
      <c r="M472" s="563"/>
      <c r="N472" s="563"/>
      <c r="O472" s="563"/>
      <c r="S472" s="3"/>
    </row>
    <row r="473" spans="1:24" ht="15.95" hidden="1" customHeight="1" thickBot="1">
      <c r="A473" s="1"/>
      <c r="B473" s="3" t="s">
        <v>100</v>
      </c>
      <c r="C473" s="108"/>
      <c r="D473" s="109">
        <v>1</v>
      </c>
      <c r="E473" s="38" t="s">
        <v>8</v>
      </c>
      <c r="F473" s="109">
        <v>4</v>
      </c>
      <c r="H473" s="68"/>
      <c r="I473" s="109"/>
      <c r="J473" s="110"/>
      <c r="K473" s="109"/>
      <c r="L473" s="110"/>
      <c r="M473" s="3" t="s">
        <v>9</v>
      </c>
      <c r="N473" s="39">
        <f>ROUND(D473*F473,0)</f>
        <v>4</v>
      </c>
      <c r="O473" s="2"/>
      <c r="S473" s="108"/>
    </row>
    <row r="474" spans="1:24" ht="15.95" hidden="1" customHeight="1" thickBot="1">
      <c r="E474" s="44"/>
      <c r="G474" s="98"/>
      <c r="H474" s="68"/>
      <c r="I474" s="97"/>
      <c r="J474" s="12"/>
      <c r="K474" s="97"/>
      <c r="L474" s="12" t="s">
        <v>10</v>
      </c>
      <c r="M474" s="98"/>
      <c r="N474" s="14"/>
      <c r="O474" s="6"/>
    </row>
    <row r="475" spans="1:24" ht="15.95" hidden="1" customHeight="1">
      <c r="A475" s="1"/>
      <c r="C475" s="46">
        <f>N474</f>
        <v>0</v>
      </c>
      <c r="D475" s="530" t="s">
        <v>114</v>
      </c>
      <c r="E475" s="549"/>
      <c r="G475" s="8" t="s">
        <v>12</v>
      </c>
      <c r="H475" s="515">
        <v>1428.35</v>
      </c>
      <c r="I475" s="515"/>
      <c r="J475" s="515"/>
      <c r="K475" s="515"/>
      <c r="L475" s="98" t="s">
        <v>88</v>
      </c>
      <c r="M475" s="98"/>
      <c r="O475" s="113" t="s">
        <v>14</v>
      </c>
      <c r="P475" s="223">
        <f>ROUND(C475*H475,0)</f>
        <v>0</v>
      </c>
      <c r="Q475" s="45"/>
      <c r="R475" s="45"/>
      <c r="S475" s="46"/>
      <c r="T475" s="45"/>
      <c r="U475" s="45"/>
      <c r="V475" s="45"/>
      <c r="W475" s="45"/>
      <c r="X475" s="45"/>
    </row>
    <row r="476" spans="1:24" ht="17.25" hidden="1" customHeight="1">
      <c r="A476" s="77"/>
      <c r="B476" s="563" t="s">
        <v>148</v>
      </c>
      <c r="C476" s="563"/>
      <c r="D476" s="564"/>
      <c r="E476" s="563"/>
      <c r="F476" s="564"/>
      <c r="G476" s="563"/>
      <c r="H476" s="564"/>
      <c r="I476" s="563"/>
      <c r="J476" s="564"/>
      <c r="K476" s="563"/>
      <c r="L476" s="563"/>
      <c r="M476" s="563"/>
      <c r="N476" s="563"/>
      <c r="O476" s="563"/>
      <c r="S476" s="3"/>
    </row>
    <row r="477" spans="1:24" ht="15.95" hidden="1" customHeight="1" thickBot="1">
      <c r="A477" s="1"/>
      <c r="B477" s="3" t="s">
        <v>100</v>
      </c>
      <c r="C477" s="108"/>
      <c r="D477" s="109">
        <v>1</v>
      </c>
      <c r="E477" s="38" t="s">
        <v>8</v>
      </c>
      <c r="F477" s="109">
        <v>4</v>
      </c>
      <c r="H477" s="68"/>
      <c r="I477" s="109"/>
      <c r="J477" s="110"/>
      <c r="K477" s="109"/>
      <c r="L477" s="110"/>
      <c r="M477" s="3" t="s">
        <v>9</v>
      </c>
      <c r="N477" s="39">
        <f>ROUND(D477*F477,0)</f>
        <v>4</v>
      </c>
      <c r="O477" s="2"/>
      <c r="S477" s="108"/>
    </row>
    <row r="478" spans="1:24" ht="15.95" hidden="1" customHeight="1" thickBot="1">
      <c r="E478" s="44"/>
      <c r="G478" s="98"/>
      <c r="H478" s="68"/>
      <c r="I478" s="97"/>
      <c r="J478" s="12"/>
      <c r="K478" s="97"/>
      <c r="L478" s="12" t="s">
        <v>10</v>
      </c>
      <c r="M478" s="98"/>
      <c r="N478" s="14"/>
      <c r="O478" s="6"/>
    </row>
    <row r="479" spans="1:24" ht="15.95" hidden="1" customHeight="1">
      <c r="A479" s="1"/>
      <c r="C479" s="46">
        <f>N478</f>
        <v>0</v>
      </c>
      <c r="D479" s="530" t="s">
        <v>114</v>
      </c>
      <c r="E479" s="549"/>
      <c r="G479" s="8" t="s">
        <v>12</v>
      </c>
      <c r="H479" s="515">
        <v>649.83000000000004</v>
      </c>
      <c r="I479" s="515"/>
      <c r="J479" s="515"/>
      <c r="K479" s="515"/>
      <c r="L479" s="98" t="s">
        <v>88</v>
      </c>
      <c r="M479" s="98"/>
      <c r="O479" s="113" t="s">
        <v>14</v>
      </c>
      <c r="P479" s="223">
        <f>ROUND(C479*H479,0)</f>
        <v>0</v>
      </c>
      <c r="Q479" s="45"/>
      <c r="R479" s="45"/>
      <c r="S479" s="46"/>
      <c r="T479" s="45"/>
      <c r="U479" s="45"/>
      <c r="V479" s="45"/>
      <c r="W479" s="45"/>
      <c r="X479" s="45"/>
    </row>
    <row r="480" spans="1:24" ht="21" hidden="1" customHeight="1">
      <c r="A480" s="87"/>
      <c r="B480" s="509" t="s">
        <v>177</v>
      </c>
      <c r="C480" s="509"/>
      <c r="D480" s="509"/>
      <c r="E480" s="509"/>
      <c r="F480" s="509"/>
      <c r="G480" s="509"/>
      <c r="H480" s="509"/>
      <c r="I480" s="509"/>
      <c r="J480" s="509"/>
      <c r="K480" s="509"/>
      <c r="L480" s="509"/>
      <c r="M480" s="509"/>
      <c r="N480" s="509"/>
      <c r="O480" s="160"/>
      <c r="S480" s="3"/>
    </row>
    <row r="481" spans="1:19" ht="15.95" hidden="1" customHeight="1" thickBot="1">
      <c r="A481" s="1"/>
      <c r="B481" s="570" t="s">
        <v>178</v>
      </c>
      <c r="C481" s="570"/>
      <c r="D481" s="165" t="s">
        <v>8</v>
      </c>
      <c r="E481" s="510">
        <v>5.5</v>
      </c>
      <c r="F481" s="511"/>
      <c r="G481" s="168"/>
      <c r="H481" s="13"/>
      <c r="I481" s="170"/>
      <c r="J481" s="12"/>
      <c r="K481" s="170"/>
      <c r="L481" s="168"/>
      <c r="M481" s="168"/>
      <c r="N481" s="172"/>
      <c r="O481" s="169"/>
      <c r="S481" s="3"/>
    </row>
    <row r="482" spans="1:19" ht="15.95" hidden="1" customHeight="1">
      <c r="A482" s="1"/>
      <c r="C482" s="172"/>
      <c r="D482" s="165"/>
      <c r="E482" s="513">
        <v>112</v>
      </c>
      <c r="F482" s="514"/>
      <c r="G482" s="168"/>
      <c r="H482" s="13"/>
      <c r="I482" s="170"/>
      <c r="J482" s="166"/>
      <c r="K482" s="170"/>
      <c r="L482" s="168"/>
      <c r="M482" s="168"/>
      <c r="N482" s="172"/>
      <c r="O482" s="169"/>
      <c r="S482" s="172"/>
    </row>
    <row r="483" spans="1:19" ht="15.95" hidden="1" customHeight="1" thickBot="1">
      <c r="A483" s="1"/>
      <c r="C483" s="75" t="e">
        <f>#REF!</f>
        <v>#REF!</v>
      </c>
      <c r="D483" s="165" t="s">
        <v>8</v>
      </c>
      <c r="E483" s="510">
        <v>5.5</v>
      </c>
      <c r="F483" s="511"/>
      <c r="G483" s="165" t="s">
        <v>9</v>
      </c>
      <c r="H483" s="512" t="e">
        <f>C483*E483/E484</f>
        <v>#REF!</v>
      </c>
      <c r="I483" s="512"/>
      <c r="J483" s="166" t="s">
        <v>53</v>
      </c>
      <c r="K483" s="170"/>
      <c r="L483" s="168"/>
      <c r="M483" s="168"/>
      <c r="N483" s="172"/>
      <c r="O483" s="169"/>
      <c r="S483" s="75"/>
    </row>
    <row r="484" spans="1:19" ht="15.95" hidden="1" customHeight="1" thickBot="1">
      <c r="A484" s="1"/>
      <c r="C484" s="172"/>
      <c r="D484" s="165"/>
      <c r="E484" s="513">
        <v>112</v>
      </c>
      <c r="F484" s="514"/>
      <c r="G484" s="168"/>
      <c r="H484" s="68"/>
      <c r="I484" s="170"/>
      <c r="J484" s="166"/>
      <c r="K484" s="170"/>
      <c r="L484" s="168"/>
      <c r="M484" s="168"/>
      <c r="N484" s="172"/>
      <c r="O484" s="169"/>
      <c r="S484" s="172"/>
    </row>
    <row r="485" spans="1:19" ht="15.95" hidden="1" customHeight="1" thickBot="1">
      <c r="A485" s="1"/>
      <c r="C485" s="172"/>
      <c r="D485" s="165"/>
      <c r="E485" s="573"/>
      <c r="F485" s="573"/>
      <c r="H485" s="13"/>
      <c r="I485" s="170"/>
      <c r="J485" s="166"/>
      <c r="K485" s="170"/>
      <c r="L485" s="168"/>
      <c r="M485" s="168"/>
      <c r="N485" s="196"/>
      <c r="O485" s="169"/>
      <c r="S485" s="172"/>
    </row>
    <row r="486" spans="1:19" ht="15.95" hidden="1" customHeight="1">
      <c r="A486" s="1"/>
      <c r="C486" s="175">
        <f>N485</f>
        <v>0</v>
      </c>
      <c r="D486" s="165" t="s">
        <v>53</v>
      </c>
      <c r="E486" s="167"/>
      <c r="F486" s="165"/>
      <c r="G486" s="8" t="s">
        <v>12</v>
      </c>
      <c r="H486" s="515">
        <v>151.25</v>
      </c>
      <c r="I486" s="515"/>
      <c r="J486" s="515"/>
      <c r="K486" s="515"/>
      <c r="L486" s="516" t="s">
        <v>54</v>
      </c>
      <c r="M486" s="516"/>
      <c r="N486" s="172"/>
      <c r="O486" s="169" t="s">
        <v>14</v>
      </c>
      <c r="P486" s="223">
        <f>(C486*H486)</f>
        <v>0</v>
      </c>
      <c r="S486" s="117"/>
    </row>
    <row r="487" spans="1:19" s="17" customFormat="1" ht="15.95" hidden="1" customHeight="1">
      <c r="A487" s="15"/>
      <c r="B487" s="517" t="s">
        <v>184</v>
      </c>
      <c r="C487" s="517"/>
      <c r="D487" s="517"/>
      <c r="E487" s="517"/>
      <c r="F487" s="517"/>
      <c r="G487" s="517"/>
      <c r="H487" s="517"/>
      <c r="I487" s="517"/>
      <c r="J487" s="517"/>
      <c r="K487" s="517"/>
      <c r="L487" s="517"/>
      <c r="M487" s="517"/>
      <c r="N487" s="517"/>
      <c r="O487" s="103"/>
      <c r="P487" s="60"/>
      <c r="Q487" s="52"/>
    </row>
    <row r="488" spans="1:19" s="17" customFormat="1" ht="15.95" hidden="1" customHeight="1">
      <c r="A488" s="15"/>
      <c r="B488" s="160" t="s">
        <v>185</v>
      </c>
      <c r="C488" s="160"/>
      <c r="D488" s="160"/>
      <c r="E488" s="160"/>
      <c r="F488" s="160"/>
      <c r="G488" s="160"/>
      <c r="H488" s="160"/>
      <c r="I488" s="160"/>
      <c r="J488" s="160"/>
      <c r="K488" s="160"/>
      <c r="L488" s="160"/>
      <c r="M488" s="160"/>
      <c r="N488" s="160"/>
      <c r="O488" s="161"/>
      <c r="P488" s="60"/>
      <c r="Q488" s="52"/>
    </row>
    <row r="489" spans="1:19" s="17" customFormat="1" ht="15.95" hidden="1" customHeight="1">
      <c r="A489" s="15"/>
      <c r="B489" s="17" t="s">
        <v>186</v>
      </c>
      <c r="C489" s="95"/>
      <c r="D489" s="99">
        <v>1</v>
      </c>
      <c r="E489" s="48" t="s">
        <v>8</v>
      </c>
      <c r="F489" s="99">
        <v>2</v>
      </c>
      <c r="G489" s="99" t="s">
        <v>8</v>
      </c>
      <c r="H489" s="89">
        <v>10.5</v>
      </c>
      <c r="I489" s="88" t="s">
        <v>8</v>
      </c>
      <c r="J489" s="88">
        <v>0.75</v>
      </c>
      <c r="K489" s="99" t="s">
        <v>8</v>
      </c>
      <c r="L489" s="105">
        <v>7</v>
      </c>
      <c r="M489" s="17" t="s">
        <v>9</v>
      </c>
      <c r="N489" s="30">
        <f t="shared" ref="N489" si="39">ROUND(D489*F489*H489*J489*L489,0)</f>
        <v>110</v>
      </c>
      <c r="O489" s="16"/>
      <c r="P489" s="224"/>
      <c r="S489" s="95"/>
    </row>
    <row r="490" spans="1:19" s="17" customFormat="1" ht="15.95" hidden="1" customHeight="1" thickBot="1">
      <c r="A490" s="15"/>
      <c r="B490" s="17" t="s">
        <v>181</v>
      </c>
      <c r="C490" s="154"/>
      <c r="D490" s="151">
        <v>1</v>
      </c>
      <c r="E490" s="48" t="s">
        <v>8</v>
      </c>
      <c r="F490" s="151">
        <v>2</v>
      </c>
      <c r="G490" s="151" t="s">
        <v>8</v>
      </c>
      <c r="H490" s="33">
        <v>6</v>
      </c>
      <c r="I490" s="151" t="s">
        <v>8</v>
      </c>
      <c r="J490" s="144">
        <v>0.75</v>
      </c>
      <c r="K490" s="151" t="s">
        <v>8</v>
      </c>
      <c r="L490" s="152">
        <v>7</v>
      </c>
      <c r="M490" s="17" t="s">
        <v>9</v>
      </c>
      <c r="N490" s="30">
        <f t="shared" ref="N490" si="40">ROUND(D490*F490*H490*J490*L490,0)</f>
        <v>63</v>
      </c>
      <c r="O490" s="16"/>
      <c r="P490" s="224"/>
      <c r="S490" s="154"/>
    </row>
    <row r="491" spans="1:19" s="17" customFormat="1" ht="15.95" hidden="1" customHeight="1" thickBot="1">
      <c r="A491" s="93"/>
      <c r="C491" s="107"/>
      <c r="D491" s="99"/>
      <c r="E491" s="49"/>
      <c r="F491" s="99"/>
      <c r="G491" s="93"/>
      <c r="H491" s="33"/>
      <c r="I491" s="94"/>
      <c r="J491" s="24"/>
      <c r="K491" s="94"/>
      <c r="L491" s="24" t="s">
        <v>10</v>
      </c>
      <c r="M491" s="93"/>
      <c r="N491" s="26"/>
      <c r="O491" s="19"/>
      <c r="P491" s="224"/>
      <c r="S491" s="107"/>
    </row>
    <row r="492" spans="1:19" ht="15.95" hidden="1" customHeight="1">
      <c r="A492" s="1"/>
      <c r="B492" s="71" t="s">
        <v>24</v>
      </c>
      <c r="C492" s="176"/>
      <c r="D492" s="165"/>
      <c r="E492" s="169"/>
      <c r="F492" s="165"/>
      <c r="G492" s="168"/>
      <c r="H492" s="68"/>
      <c r="I492" s="170"/>
      <c r="J492" s="166"/>
      <c r="K492" s="168"/>
      <c r="L492" s="166"/>
      <c r="M492" s="45"/>
      <c r="N492" s="45"/>
      <c r="O492" s="169"/>
      <c r="Q492" s="45"/>
      <c r="S492" s="176"/>
    </row>
    <row r="493" spans="1:19" ht="15.95" hidden="1" customHeight="1">
      <c r="A493" s="1"/>
      <c r="B493" s="3" t="s">
        <v>183</v>
      </c>
      <c r="C493" s="176"/>
      <c r="D493" s="165">
        <v>1</v>
      </c>
      <c r="E493" s="176" t="s">
        <v>8</v>
      </c>
      <c r="F493" s="165">
        <v>1</v>
      </c>
      <c r="G493" s="165" t="s">
        <v>8</v>
      </c>
      <c r="H493" s="72">
        <v>3</v>
      </c>
      <c r="I493" s="165" t="s">
        <v>8</v>
      </c>
      <c r="J493" s="173">
        <v>0.75</v>
      </c>
      <c r="K493" s="163" t="s">
        <v>8</v>
      </c>
      <c r="L493" s="164">
        <v>7</v>
      </c>
      <c r="M493" s="17" t="s">
        <v>9</v>
      </c>
      <c r="N493" s="30">
        <f t="shared" ref="N493:N494" si="41">ROUND(D493*F493*H493*J493*L493,0)</f>
        <v>16</v>
      </c>
      <c r="O493" s="6"/>
      <c r="P493" s="198"/>
      <c r="S493" s="176"/>
    </row>
    <row r="494" spans="1:19" ht="15.95" hidden="1" customHeight="1" thickBot="1">
      <c r="A494" s="1"/>
      <c r="B494" s="3" t="s">
        <v>187</v>
      </c>
      <c r="C494" s="176"/>
      <c r="D494" s="165">
        <v>1</v>
      </c>
      <c r="E494" s="176" t="s">
        <v>8</v>
      </c>
      <c r="F494" s="165">
        <v>1</v>
      </c>
      <c r="G494" s="165" t="s">
        <v>8</v>
      </c>
      <c r="H494" s="72">
        <v>6</v>
      </c>
      <c r="I494" s="165" t="s">
        <v>8</v>
      </c>
      <c r="J494" s="173">
        <v>0.75</v>
      </c>
      <c r="K494" s="163" t="s">
        <v>8</v>
      </c>
      <c r="L494" s="164">
        <v>4</v>
      </c>
      <c r="M494" s="17" t="s">
        <v>9</v>
      </c>
      <c r="N494" s="30">
        <f t="shared" si="41"/>
        <v>18</v>
      </c>
      <c r="O494" s="6"/>
      <c r="P494" s="198"/>
      <c r="S494" s="176"/>
    </row>
    <row r="495" spans="1:19" ht="15.95" hidden="1" customHeight="1" thickBot="1">
      <c r="A495" s="1"/>
      <c r="B495" s="165"/>
      <c r="C495" s="3"/>
      <c r="D495" s="165"/>
      <c r="E495" s="169"/>
      <c r="F495" s="165"/>
      <c r="G495" s="168"/>
      <c r="H495" s="68"/>
      <c r="I495" s="170"/>
      <c r="J495" s="166"/>
      <c r="K495" s="168"/>
      <c r="L495" s="12" t="s">
        <v>10</v>
      </c>
      <c r="M495" s="3" t="s">
        <v>9</v>
      </c>
      <c r="N495" s="14"/>
      <c r="O495" s="169"/>
      <c r="P495" s="80"/>
      <c r="Q495" s="45"/>
      <c r="S495" s="3"/>
    </row>
    <row r="496" spans="1:19" ht="15.95" hidden="1" customHeight="1">
      <c r="A496" s="1"/>
      <c r="B496" s="71" t="s">
        <v>28</v>
      </c>
      <c r="C496" s="176"/>
      <c r="D496" s="165"/>
      <c r="E496" s="169"/>
      <c r="F496" s="165"/>
      <c r="G496" s="168"/>
      <c r="H496" s="68"/>
      <c r="I496" s="170"/>
      <c r="J496" s="166"/>
      <c r="K496" s="170"/>
      <c r="L496" s="168"/>
      <c r="M496" s="168"/>
      <c r="N496" s="45"/>
      <c r="O496" s="41"/>
      <c r="P496" s="80"/>
      <c r="Q496" s="45"/>
      <c r="S496" s="176"/>
    </row>
    <row r="497" spans="1:64" ht="15.95" hidden="1" customHeight="1">
      <c r="A497" s="1"/>
      <c r="C497" s="71"/>
      <c r="D497" s="540">
        <f>N491</f>
        <v>0</v>
      </c>
      <c r="E497" s="540"/>
      <c r="F497" s="540"/>
      <c r="G497" s="168" t="s">
        <v>29</v>
      </c>
      <c r="H497" s="73">
        <f>N495</f>
        <v>0</v>
      </c>
      <c r="I497" s="12" t="s">
        <v>9</v>
      </c>
      <c r="J497" s="541">
        <f>D497-H497</f>
        <v>0</v>
      </c>
      <c r="K497" s="541"/>
      <c r="L497" s="40"/>
      <c r="M497" s="168"/>
      <c r="N497" s="42"/>
      <c r="O497" s="169"/>
      <c r="P497" s="80"/>
      <c r="Q497" s="45"/>
      <c r="S497" s="71"/>
    </row>
    <row r="498" spans="1:64" s="17" customFormat="1" ht="15.95" hidden="1" customHeight="1">
      <c r="A498" s="15"/>
      <c r="C498" s="574">
        <f>J497</f>
        <v>0</v>
      </c>
      <c r="D498" s="574"/>
      <c r="E498" s="574"/>
      <c r="F498" s="99" t="s">
        <v>11</v>
      </c>
      <c r="G498" s="21" t="s">
        <v>12</v>
      </c>
      <c r="H498" s="518">
        <v>13112.99</v>
      </c>
      <c r="I498" s="518"/>
      <c r="J498" s="518"/>
      <c r="K498" s="518"/>
      <c r="L498" s="534" t="s">
        <v>83</v>
      </c>
      <c r="M498" s="534"/>
      <c r="N498" s="25"/>
      <c r="O498" s="103" t="s">
        <v>14</v>
      </c>
      <c r="P498" s="224">
        <f>ROUND(C498*H498/100,0)</f>
        <v>0</v>
      </c>
      <c r="S498" s="121"/>
    </row>
    <row r="499" spans="1:64" ht="42.75" hidden="1" customHeight="1">
      <c r="A499" s="77"/>
      <c r="B499" s="509" t="s">
        <v>189</v>
      </c>
      <c r="C499" s="509"/>
      <c r="D499" s="509"/>
      <c r="E499" s="509"/>
      <c r="F499" s="509"/>
      <c r="G499" s="509"/>
      <c r="H499" s="509"/>
      <c r="I499" s="509"/>
      <c r="J499" s="509"/>
      <c r="K499" s="509"/>
      <c r="L499" s="509"/>
      <c r="M499" s="509"/>
      <c r="N499" s="509"/>
      <c r="O499" s="193"/>
      <c r="P499" s="80"/>
      <c r="Q499" s="45"/>
      <c r="S499" s="3"/>
    </row>
    <row r="500" spans="1:64" ht="15.95" hidden="1" customHeight="1" thickBot="1">
      <c r="A500" s="1"/>
      <c r="B500" s="3" t="s">
        <v>190</v>
      </c>
      <c r="C500" s="177"/>
      <c r="D500" s="189">
        <v>1</v>
      </c>
      <c r="E500" s="192" t="s">
        <v>8</v>
      </c>
      <c r="F500" s="189">
        <v>1</v>
      </c>
      <c r="G500" s="189" t="s">
        <v>8</v>
      </c>
      <c r="H500" s="68">
        <v>6</v>
      </c>
      <c r="I500" s="189" t="s">
        <v>8</v>
      </c>
      <c r="J500" s="190">
        <v>4</v>
      </c>
      <c r="K500" s="189"/>
      <c r="L500" s="190"/>
      <c r="M500" s="3" t="s">
        <v>9</v>
      </c>
      <c r="N500" s="39">
        <f>ROUND(D500*F500*H500*J500,0)</f>
        <v>24</v>
      </c>
      <c r="O500" s="2"/>
      <c r="S500" s="177"/>
    </row>
    <row r="501" spans="1:64" ht="15.95" hidden="1" customHeight="1" thickBot="1">
      <c r="A501" s="179"/>
      <c r="C501" s="194"/>
      <c r="D501" s="189"/>
      <c r="E501" s="44"/>
      <c r="F501" s="189"/>
      <c r="G501" s="179"/>
      <c r="H501" s="68"/>
      <c r="I501" s="180"/>
      <c r="J501" s="12"/>
      <c r="K501" s="180"/>
      <c r="L501" s="12" t="s">
        <v>10</v>
      </c>
      <c r="M501" s="179"/>
      <c r="N501" s="14"/>
      <c r="O501" s="6"/>
      <c r="S501" s="194"/>
    </row>
    <row r="502" spans="1:64" ht="15.95" hidden="1" customHeight="1">
      <c r="A502" s="1"/>
      <c r="C502" s="529">
        <f>N501</f>
        <v>0</v>
      </c>
      <c r="D502" s="529"/>
      <c r="E502" s="529"/>
      <c r="F502" s="179" t="s">
        <v>32</v>
      </c>
      <c r="G502" s="8" t="s">
        <v>12</v>
      </c>
      <c r="H502" s="515">
        <v>194.16</v>
      </c>
      <c r="I502" s="515"/>
      <c r="J502" s="515"/>
      <c r="K502" s="515"/>
      <c r="L502" s="516" t="s">
        <v>55</v>
      </c>
      <c r="M502" s="516"/>
      <c r="N502" s="11"/>
      <c r="O502" s="193" t="s">
        <v>14</v>
      </c>
      <c r="P502" s="223">
        <f>ROUND(C502*H502,0)</f>
        <v>0</v>
      </c>
      <c r="S502" s="178"/>
    </row>
    <row r="503" spans="1:64" ht="49.5" hidden="1" customHeight="1">
      <c r="A503" s="77"/>
      <c r="B503" s="509" t="s">
        <v>191</v>
      </c>
      <c r="C503" s="509"/>
      <c r="D503" s="509"/>
      <c r="E503" s="509"/>
      <c r="F503" s="509"/>
      <c r="G503" s="509"/>
      <c r="H503" s="509"/>
      <c r="I503" s="509"/>
      <c r="J503" s="509"/>
      <c r="K503" s="509"/>
      <c r="L503" s="509"/>
      <c r="M503" s="509"/>
      <c r="N503" s="509"/>
      <c r="O503" s="113"/>
      <c r="P503" s="80"/>
      <c r="Q503" s="45"/>
      <c r="S503" s="3"/>
    </row>
    <row r="504" spans="1:64" ht="15.95" hidden="1" customHeight="1" thickBot="1">
      <c r="A504" s="1"/>
      <c r="B504" s="3" t="s">
        <v>192</v>
      </c>
      <c r="C504" s="177"/>
      <c r="D504" s="189">
        <v>1</v>
      </c>
      <c r="E504" s="192" t="s">
        <v>8</v>
      </c>
      <c r="F504" s="189">
        <v>3</v>
      </c>
      <c r="G504" s="189" t="s">
        <v>8</v>
      </c>
      <c r="H504" s="68">
        <v>5</v>
      </c>
      <c r="I504" s="189" t="s">
        <v>8</v>
      </c>
      <c r="J504" s="190">
        <v>7</v>
      </c>
      <c r="K504" s="189"/>
      <c r="L504" s="190"/>
      <c r="M504" s="3" t="s">
        <v>9</v>
      </c>
      <c r="N504" s="39">
        <f>ROUND(D504*F504*H504*J504,0)</f>
        <v>105</v>
      </c>
      <c r="O504" s="2"/>
      <c r="S504" s="177"/>
    </row>
    <row r="505" spans="1:64" ht="15.95" hidden="1" customHeight="1" thickBot="1">
      <c r="E505" s="44"/>
      <c r="G505" s="98"/>
      <c r="H505" s="68"/>
      <c r="I505" s="97"/>
      <c r="J505" s="12"/>
      <c r="K505" s="97"/>
      <c r="L505" s="12" t="s">
        <v>10</v>
      </c>
      <c r="M505" s="98"/>
      <c r="N505" s="14"/>
      <c r="O505" s="6"/>
    </row>
    <row r="506" spans="1:64" ht="15.95" hidden="1" customHeight="1">
      <c r="A506" s="1"/>
      <c r="C506" s="529">
        <f>N505</f>
        <v>0</v>
      </c>
      <c r="D506" s="529"/>
      <c r="E506" s="529"/>
      <c r="F506" s="98" t="s">
        <v>32</v>
      </c>
      <c r="G506" s="8" t="s">
        <v>12</v>
      </c>
      <c r="H506" s="515">
        <v>231.69</v>
      </c>
      <c r="I506" s="515"/>
      <c r="J506" s="515"/>
      <c r="K506" s="515"/>
      <c r="L506" s="516" t="s">
        <v>55</v>
      </c>
      <c r="M506" s="516"/>
      <c r="N506" s="11"/>
      <c r="O506" s="113" t="s">
        <v>14</v>
      </c>
      <c r="P506" s="223">
        <f>ROUND(C506*H506,0)</f>
        <v>0</v>
      </c>
      <c r="S506" s="96"/>
    </row>
    <row r="507" spans="1:64" ht="15.95" hidden="1" customHeight="1">
      <c r="A507" s="1"/>
      <c r="B507" s="531" t="s">
        <v>160</v>
      </c>
      <c r="C507" s="531"/>
      <c r="D507" s="531"/>
      <c r="E507" s="531"/>
      <c r="F507" s="531"/>
      <c r="G507" s="531"/>
      <c r="H507" s="531"/>
      <c r="I507" s="531"/>
      <c r="J507" s="531"/>
      <c r="K507" s="531"/>
      <c r="L507" s="531"/>
      <c r="M507" s="531"/>
      <c r="N507" s="531"/>
      <c r="O507" s="531"/>
      <c r="S507" s="3"/>
    </row>
    <row r="508" spans="1:64" ht="15.95" hidden="1" customHeight="1">
      <c r="A508" s="1"/>
      <c r="B508" s="67" t="s">
        <v>161</v>
      </c>
      <c r="C508" s="135"/>
      <c r="D508" s="136">
        <v>1</v>
      </c>
      <c r="E508" s="38" t="s">
        <v>8</v>
      </c>
      <c r="F508" s="136">
        <v>1</v>
      </c>
      <c r="G508" s="136" t="s">
        <v>8</v>
      </c>
      <c r="H508" s="68">
        <v>13</v>
      </c>
      <c r="I508" s="136" t="s">
        <v>8</v>
      </c>
      <c r="J508" s="137">
        <v>0.33</v>
      </c>
      <c r="K508" s="136" t="s">
        <v>8</v>
      </c>
      <c r="L508" s="137">
        <v>4</v>
      </c>
      <c r="M508" s="3" t="s">
        <v>9</v>
      </c>
      <c r="N508" s="39">
        <f>ROUND(D508*F508*H508*J508*L508,0)</f>
        <v>17</v>
      </c>
      <c r="O508" s="2"/>
      <c r="R508" s="4"/>
      <c r="S508" s="135"/>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s="4"/>
      <c r="BD508" s="4"/>
      <c r="BE508" s="4"/>
      <c r="BF508" s="4"/>
      <c r="BG508" s="4"/>
      <c r="BH508" s="4"/>
      <c r="BI508" s="4"/>
      <c r="BJ508" s="4"/>
      <c r="BK508" s="4"/>
      <c r="BL508" s="4"/>
    </row>
    <row r="509" spans="1:64" ht="17.100000000000001" hidden="1" customHeight="1">
      <c r="A509" s="1"/>
      <c r="C509" s="38"/>
      <c r="D509" s="69"/>
      <c r="F509" s="136"/>
      <c r="G509" s="136"/>
      <c r="H509" s="68"/>
      <c r="I509" s="136"/>
      <c r="J509" s="137"/>
      <c r="K509" s="136"/>
      <c r="L509" s="12" t="s">
        <v>10</v>
      </c>
      <c r="M509" s="40"/>
      <c r="N509" s="5"/>
      <c r="O509" s="6"/>
      <c r="P509" s="197"/>
      <c r="S509" s="38"/>
    </row>
    <row r="510" spans="1:64" ht="21.75" hidden="1" customHeight="1">
      <c r="A510" s="1"/>
      <c r="B510" s="66"/>
      <c r="C510" s="529">
        <f>N509</f>
        <v>0</v>
      </c>
      <c r="D510" s="530"/>
      <c r="E510" s="529"/>
      <c r="F510" s="7" t="s">
        <v>11</v>
      </c>
      <c r="G510" s="8" t="s">
        <v>12</v>
      </c>
      <c r="H510" s="70">
        <v>1134.3800000000001</v>
      </c>
      <c r="I510" s="129"/>
      <c r="J510" s="129"/>
      <c r="K510" s="129"/>
      <c r="L510" s="516" t="s">
        <v>13</v>
      </c>
      <c r="M510" s="516"/>
      <c r="N510" s="140"/>
      <c r="O510" s="9" t="s">
        <v>14</v>
      </c>
      <c r="P510" s="223">
        <f>ROUND(C510*H510/100,0)</f>
        <v>0</v>
      </c>
      <c r="S510" s="128"/>
    </row>
    <row r="511" spans="1:64" ht="15.95" hidden="1" customHeight="1">
      <c r="A511" s="1"/>
      <c r="B511" s="531" t="s">
        <v>138</v>
      </c>
      <c r="C511" s="531"/>
      <c r="D511" s="531"/>
      <c r="E511" s="531"/>
      <c r="F511" s="531"/>
      <c r="G511" s="531"/>
      <c r="H511" s="531"/>
      <c r="I511" s="531"/>
      <c r="J511" s="531"/>
      <c r="K511" s="531"/>
      <c r="L511" s="531"/>
      <c r="M511" s="531"/>
      <c r="N511" s="531"/>
      <c r="O511" s="531"/>
      <c r="S511" s="3"/>
    </row>
    <row r="512" spans="1:64" ht="15.95" hidden="1" customHeight="1">
      <c r="A512" s="1"/>
      <c r="B512" s="67" t="s">
        <v>72</v>
      </c>
      <c r="C512" s="135"/>
      <c r="D512" s="136">
        <v>1</v>
      </c>
      <c r="E512" s="38" t="s">
        <v>8</v>
      </c>
      <c r="F512" s="136">
        <v>1</v>
      </c>
      <c r="G512" s="136" t="s">
        <v>8</v>
      </c>
      <c r="H512" s="68">
        <v>20</v>
      </c>
      <c r="I512" s="136" t="s">
        <v>8</v>
      </c>
      <c r="J512" s="137">
        <v>14</v>
      </c>
      <c r="K512" s="136" t="s">
        <v>8</v>
      </c>
      <c r="L512" s="141">
        <v>0.17</v>
      </c>
      <c r="M512" s="3" t="s">
        <v>9</v>
      </c>
      <c r="N512" s="39">
        <f t="shared" ref="N512:N518" si="42">ROUND(D512*F512*H512*J512*L512,0)</f>
        <v>48</v>
      </c>
      <c r="O512" s="2"/>
      <c r="R512" s="4"/>
      <c r="S512" s="108"/>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s="4"/>
      <c r="BD512" s="4"/>
      <c r="BE512" s="4"/>
      <c r="BF512" s="4"/>
      <c r="BG512" s="4"/>
      <c r="BH512" s="4"/>
      <c r="BI512" s="4"/>
      <c r="BJ512" s="4"/>
      <c r="BK512" s="4"/>
      <c r="BL512" s="4"/>
    </row>
    <row r="513" spans="1:64" ht="15.95" hidden="1" customHeight="1">
      <c r="A513" s="1"/>
      <c r="B513" s="67" t="s">
        <v>76</v>
      </c>
      <c r="C513" s="135"/>
      <c r="D513" s="136">
        <v>1</v>
      </c>
      <c r="E513" s="38" t="s">
        <v>8</v>
      </c>
      <c r="F513" s="136">
        <v>1</v>
      </c>
      <c r="G513" s="136" t="s">
        <v>8</v>
      </c>
      <c r="H513" s="68">
        <v>20</v>
      </c>
      <c r="I513" s="136" t="s">
        <v>8</v>
      </c>
      <c r="J513" s="137">
        <v>6</v>
      </c>
      <c r="K513" s="136" t="s">
        <v>8</v>
      </c>
      <c r="L513" s="141">
        <v>0.17</v>
      </c>
      <c r="M513" s="3" t="s">
        <v>9</v>
      </c>
      <c r="N513" s="39">
        <f t="shared" si="42"/>
        <v>20</v>
      </c>
      <c r="O513" s="2"/>
      <c r="R513" s="4"/>
      <c r="S513" s="108"/>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s="4"/>
      <c r="BD513" s="4"/>
      <c r="BE513" s="4"/>
      <c r="BF513" s="4"/>
      <c r="BG513" s="4"/>
      <c r="BH513" s="4"/>
      <c r="BI513" s="4"/>
      <c r="BJ513" s="4"/>
      <c r="BK513" s="4"/>
      <c r="BL513" s="4"/>
    </row>
    <row r="514" spans="1:64" ht="15.95" hidden="1" customHeight="1">
      <c r="A514" s="1"/>
      <c r="B514" s="67" t="s">
        <v>72</v>
      </c>
      <c r="C514" s="135"/>
      <c r="D514" s="136">
        <v>1</v>
      </c>
      <c r="E514" s="38" t="s">
        <v>8</v>
      </c>
      <c r="F514" s="136">
        <v>2</v>
      </c>
      <c r="G514" s="136" t="s">
        <v>8</v>
      </c>
      <c r="H514" s="68">
        <v>14</v>
      </c>
      <c r="I514" s="136" t="s">
        <v>8</v>
      </c>
      <c r="J514" s="137">
        <v>18</v>
      </c>
      <c r="K514" s="136" t="s">
        <v>8</v>
      </c>
      <c r="L514" s="141">
        <v>0.17</v>
      </c>
      <c r="M514" s="3" t="s">
        <v>9</v>
      </c>
      <c r="N514" s="39">
        <f t="shared" si="42"/>
        <v>86</v>
      </c>
      <c r="O514" s="2"/>
      <c r="R514" s="4"/>
      <c r="S514" s="135"/>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s="4"/>
      <c r="BD514" s="4"/>
      <c r="BE514" s="4"/>
      <c r="BF514" s="4"/>
      <c r="BG514" s="4"/>
      <c r="BH514" s="4"/>
      <c r="BI514" s="4"/>
      <c r="BJ514" s="4"/>
      <c r="BK514" s="4"/>
      <c r="BL514" s="4"/>
    </row>
    <row r="515" spans="1:64" ht="15.95" hidden="1" customHeight="1">
      <c r="A515" s="1"/>
      <c r="B515" s="67" t="s">
        <v>166</v>
      </c>
      <c r="C515" s="135"/>
      <c r="D515" s="136">
        <v>1</v>
      </c>
      <c r="E515" s="38" t="s">
        <v>8</v>
      </c>
      <c r="F515" s="136">
        <v>1</v>
      </c>
      <c r="G515" s="136" t="s">
        <v>8</v>
      </c>
      <c r="H515" s="68">
        <v>19.5</v>
      </c>
      <c r="I515" s="136" t="s">
        <v>8</v>
      </c>
      <c r="J515" s="137">
        <v>6</v>
      </c>
      <c r="K515" s="136" t="s">
        <v>8</v>
      </c>
      <c r="L515" s="141">
        <v>0.17</v>
      </c>
      <c r="M515" s="3" t="s">
        <v>9</v>
      </c>
      <c r="N515" s="39">
        <f t="shared" si="42"/>
        <v>20</v>
      </c>
      <c r="O515" s="2"/>
      <c r="R515" s="4"/>
      <c r="S515" s="135"/>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s="4"/>
      <c r="BD515" s="4"/>
      <c r="BE515" s="4"/>
      <c r="BF515" s="4"/>
      <c r="BG515" s="4"/>
      <c r="BH515" s="4"/>
      <c r="BI515" s="4"/>
      <c r="BJ515" s="4"/>
      <c r="BK515" s="4"/>
      <c r="BL515" s="4"/>
    </row>
    <row r="516" spans="1:64" ht="15.95" hidden="1" customHeight="1">
      <c r="A516" s="1"/>
      <c r="B516" s="67" t="s">
        <v>74</v>
      </c>
      <c r="C516" s="135"/>
      <c r="D516" s="136">
        <v>1</v>
      </c>
      <c r="E516" s="38" t="s">
        <v>8</v>
      </c>
      <c r="F516" s="136">
        <v>1</v>
      </c>
      <c r="G516" s="136" t="s">
        <v>8</v>
      </c>
      <c r="H516" s="68">
        <v>8.5</v>
      </c>
      <c r="I516" s="136" t="s">
        <v>8</v>
      </c>
      <c r="J516" s="137">
        <v>6</v>
      </c>
      <c r="K516" s="136" t="s">
        <v>8</v>
      </c>
      <c r="L516" s="141">
        <v>0.17</v>
      </c>
      <c r="M516" s="3" t="s">
        <v>9</v>
      </c>
      <c r="N516" s="39">
        <f t="shared" si="42"/>
        <v>9</v>
      </c>
      <c r="O516" s="2"/>
      <c r="R516" s="4"/>
      <c r="S516" s="135"/>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s="4"/>
      <c r="BD516" s="4"/>
      <c r="BE516" s="4"/>
      <c r="BF516" s="4"/>
      <c r="BG516" s="4"/>
      <c r="BH516" s="4"/>
      <c r="BI516" s="4"/>
      <c r="BJ516" s="4"/>
      <c r="BK516" s="4"/>
      <c r="BL516" s="4"/>
    </row>
    <row r="517" spans="1:64" ht="15.95" hidden="1" customHeight="1">
      <c r="A517" s="1"/>
      <c r="B517" s="67" t="s">
        <v>167</v>
      </c>
      <c r="C517" s="135"/>
      <c r="D517" s="136">
        <v>1</v>
      </c>
      <c r="E517" s="38" t="s">
        <v>8</v>
      </c>
      <c r="F517" s="136">
        <v>2</v>
      </c>
      <c r="G517" s="136" t="s">
        <v>8</v>
      </c>
      <c r="H517" s="68">
        <v>4</v>
      </c>
      <c r="I517" s="136" t="s">
        <v>8</v>
      </c>
      <c r="J517" s="137">
        <v>4</v>
      </c>
      <c r="K517" s="136" t="s">
        <v>8</v>
      </c>
      <c r="L517" s="141">
        <v>0.17</v>
      </c>
      <c r="M517" s="3" t="s">
        <v>9</v>
      </c>
      <c r="N517" s="39">
        <f t="shared" si="42"/>
        <v>5</v>
      </c>
      <c r="O517" s="2"/>
      <c r="R517" s="4"/>
      <c r="S517" s="135"/>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s="4"/>
      <c r="BD517" s="4"/>
      <c r="BE517" s="4"/>
      <c r="BF517" s="4"/>
      <c r="BG517" s="4"/>
      <c r="BH517" s="4"/>
      <c r="BI517" s="4"/>
      <c r="BJ517" s="4"/>
      <c r="BK517" s="4"/>
      <c r="BL517" s="4"/>
    </row>
    <row r="518" spans="1:64" ht="15.95" hidden="1" customHeight="1">
      <c r="A518" s="1"/>
      <c r="B518" s="67" t="s">
        <v>168</v>
      </c>
      <c r="C518" s="135"/>
      <c r="D518" s="136">
        <v>1</v>
      </c>
      <c r="E518" s="38" t="s">
        <v>8</v>
      </c>
      <c r="F518" s="136">
        <v>1</v>
      </c>
      <c r="G518" s="136" t="s">
        <v>8</v>
      </c>
      <c r="H518" s="68">
        <v>12.25</v>
      </c>
      <c r="I518" s="136" t="s">
        <v>8</v>
      </c>
      <c r="J518" s="137">
        <v>7.5</v>
      </c>
      <c r="K518" s="136" t="s">
        <v>8</v>
      </c>
      <c r="L518" s="141">
        <v>0.125</v>
      </c>
      <c r="M518" s="3" t="s">
        <v>9</v>
      </c>
      <c r="N518" s="39">
        <f t="shared" si="42"/>
        <v>11</v>
      </c>
      <c r="O518" s="2"/>
      <c r="R518" s="4"/>
      <c r="S518" s="135"/>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s="4"/>
      <c r="BD518" s="4"/>
      <c r="BE518" s="4"/>
      <c r="BF518" s="4"/>
      <c r="BG518" s="4"/>
      <c r="BH518" s="4"/>
      <c r="BI518" s="4"/>
      <c r="BJ518" s="4"/>
      <c r="BK518" s="4"/>
      <c r="BL518" s="4"/>
    </row>
    <row r="519" spans="1:64" ht="15.95" hidden="1" customHeight="1">
      <c r="A519" s="1"/>
      <c r="B519" s="67" t="s">
        <v>169</v>
      </c>
      <c r="C519" s="135"/>
      <c r="D519" s="136">
        <v>1</v>
      </c>
      <c r="E519" s="38" t="s">
        <v>8</v>
      </c>
      <c r="F519" s="136">
        <v>1</v>
      </c>
      <c r="G519" s="136" t="s">
        <v>8</v>
      </c>
      <c r="H519" s="68">
        <v>25.25</v>
      </c>
      <c r="I519" s="136" t="s">
        <v>8</v>
      </c>
      <c r="J519" s="137">
        <v>26.375</v>
      </c>
      <c r="K519" s="136" t="s">
        <v>8</v>
      </c>
      <c r="L519" s="141">
        <v>0.125</v>
      </c>
      <c r="M519" s="3" t="s">
        <v>9</v>
      </c>
      <c r="N519" s="39">
        <f t="shared" ref="N519" si="43">ROUND(D519*F519*H519*J519*L519,0)</f>
        <v>83</v>
      </c>
      <c r="O519" s="2"/>
      <c r="R519" s="4"/>
      <c r="S519" s="108"/>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s="4"/>
      <c r="BD519" s="4"/>
      <c r="BE519" s="4"/>
      <c r="BF519" s="4"/>
      <c r="BG519" s="4"/>
      <c r="BH519" s="4"/>
      <c r="BI519" s="4"/>
      <c r="BJ519" s="4"/>
      <c r="BK519" s="4"/>
      <c r="BL519" s="4"/>
    </row>
    <row r="520" spans="1:64" ht="21" hidden="1" customHeight="1">
      <c r="A520" s="1"/>
      <c r="C520" s="38"/>
      <c r="D520" s="69"/>
      <c r="F520" s="136"/>
      <c r="G520" s="136"/>
      <c r="H520" s="68"/>
      <c r="I520" s="136"/>
      <c r="J520" s="137"/>
      <c r="K520" s="136"/>
      <c r="L520" s="12" t="s">
        <v>10</v>
      </c>
      <c r="M520" s="40"/>
      <c r="N520" s="5"/>
      <c r="O520" s="6"/>
      <c r="P520" s="197"/>
      <c r="S520" s="38"/>
    </row>
    <row r="521" spans="1:64" ht="21.75" hidden="1" customHeight="1">
      <c r="A521" s="1"/>
      <c r="B521" s="66"/>
      <c r="C521" s="529">
        <f>N520</f>
        <v>0</v>
      </c>
      <c r="D521" s="530"/>
      <c r="E521" s="529"/>
      <c r="F521" s="7" t="s">
        <v>11</v>
      </c>
      <c r="G521" s="8" t="s">
        <v>12</v>
      </c>
      <c r="H521" s="70">
        <v>1306.8</v>
      </c>
      <c r="I521" s="129"/>
      <c r="J521" s="129"/>
      <c r="K521" s="129"/>
      <c r="L521" s="516" t="s">
        <v>13</v>
      </c>
      <c r="M521" s="516"/>
      <c r="N521" s="140"/>
      <c r="O521" s="9" t="s">
        <v>14</v>
      </c>
      <c r="P521" s="223">
        <f>ROUND(C521*H521/100,0)</f>
        <v>0</v>
      </c>
      <c r="S521" s="96"/>
    </row>
    <row r="522" spans="1:64" s="17" customFormat="1" ht="15.95" hidden="1" customHeight="1">
      <c r="A522" s="15"/>
      <c r="B522" s="99"/>
      <c r="C522" s="58"/>
      <c r="D522" s="99"/>
      <c r="E522" s="103"/>
      <c r="F522" s="99"/>
      <c r="G522" s="21"/>
      <c r="H522" s="94"/>
      <c r="I522" s="94"/>
      <c r="J522" s="105"/>
      <c r="K522" s="94"/>
      <c r="L522" s="93"/>
      <c r="M522" s="32"/>
      <c r="N522" s="106"/>
      <c r="O522" s="103"/>
      <c r="P522" s="224"/>
      <c r="Q522" s="52"/>
      <c r="S522" s="58"/>
    </row>
    <row r="523" spans="1:64" ht="15.95" hidden="1" customHeight="1">
      <c r="A523" s="1"/>
      <c r="B523" s="45"/>
      <c r="C523" s="46"/>
      <c r="D523" s="114"/>
      <c r="E523" s="98"/>
      <c r="F523" s="41"/>
      <c r="G523" s="8"/>
      <c r="H523" s="97"/>
      <c r="I523" s="97"/>
      <c r="J523" s="97"/>
      <c r="K523" s="97"/>
      <c r="L523" s="115"/>
      <c r="M523" s="115"/>
      <c r="N523" s="3"/>
      <c r="O523" s="113"/>
      <c r="S523" s="46"/>
    </row>
    <row r="524" spans="1:64" ht="15.95" hidden="1" customHeight="1">
      <c r="A524" s="1"/>
      <c r="B524" s="45"/>
      <c r="C524" s="46"/>
      <c r="D524" s="114"/>
      <c r="E524" s="98"/>
      <c r="F524" s="41"/>
      <c r="G524" s="8"/>
      <c r="H524" s="97"/>
      <c r="I524" s="97"/>
      <c r="J524" s="97"/>
      <c r="K524" s="97"/>
      <c r="L524" s="115"/>
      <c r="M524" s="115"/>
      <c r="N524" s="3"/>
      <c r="O524" s="113"/>
      <c r="S524" s="46"/>
    </row>
    <row r="525" spans="1:64" s="17" customFormat="1" ht="82.5" hidden="1" customHeight="1">
      <c r="A525" s="86"/>
      <c r="B525" s="556" t="s">
        <v>58</v>
      </c>
      <c r="C525" s="556"/>
      <c r="D525" s="556"/>
      <c r="E525" s="556"/>
      <c r="F525" s="556"/>
      <c r="G525" s="556"/>
      <c r="H525" s="556"/>
      <c r="I525" s="556"/>
      <c r="J525" s="556"/>
      <c r="K525" s="556"/>
      <c r="L525" s="556"/>
      <c r="M525" s="556"/>
      <c r="N525" s="556"/>
      <c r="O525" s="106"/>
      <c r="P525" s="224"/>
    </row>
    <row r="526" spans="1:64" s="17" customFormat="1" ht="15.95" hidden="1" customHeight="1" thickBot="1">
      <c r="A526" s="15"/>
      <c r="B526" s="17" t="s">
        <v>125</v>
      </c>
      <c r="C526" s="95"/>
      <c r="D526" s="99">
        <v>1</v>
      </c>
      <c r="E526" s="48" t="s">
        <v>8</v>
      </c>
      <c r="F526" s="99">
        <v>20</v>
      </c>
      <c r="G526" s="99" t="s">
        <v>8</v>
      </c>
      <c r="H526" s="27">
        <v>3</v>
      </c>
      <c r="I526" s="99" t="s">
        <v>8</v>
      </c>
      <c r="J526" s="105">
        <v>1</v>
      </c>
      <c r="K526" s="99"/>
      <c r="L526" s="105"/>
      <c r="M526" s="17" t="s">
        <v>9</v>
      </c>
      <c r="N526" s="30">
        <f>ROUND(D526*F526*H526*J526,0)</f>
        <v>60</v>
      </c>
      <c r="O526" s="16"/>
      <c r="P526" s="224"/>
      <c r="S526" s="95"/>
    </row>
    <row r="527" spans="1:64" s="17" customFormat="1" ht="15.95" hidden="1" customHeight="1" thickBot="1">
      <c r="A527" s="93"/>
      <c r="C527" s="107"/>
      <c r="D527" s="99"/>
      <c r="E527" s="49"/>
      <c r="F527" s="99"/>
      <c r="G527" s="93"/>
      <c r="H527" s="27"/>
      <c r="I527" s="94"/>
      <c r="J527" s="24"/>
      <c r="K527" s="94"/>
      <c r="L527" s="24" t="s">
        <v>10</v>
      </c>
      <c r="M527" s="93"/>
      <c r="N527" s="26"/>
      <c r="O527" s="19"/>
      <c r="P527" s="224"/>
      <c r="S527" s="107"/>
    </row>
    <row r="528" spans="1:64" s="17" customFormat="1" ht="15.95" hidden="1" customHeight="1">
      <c r="A528" s="15"/>
      <c r="B528" s="52"/>
      <c r="C528" s="121">
        <f>N527</f>
        <v>0</v>
      </c>
      <c r="D528" s="99" t="s">
        <v>32</v>
      </c>
      <c r="E528" s="104"/>
      <c r="F528" s="99"/>
      <c r="G528" s="52" t="s">
        <v>12</v>
      </c>
      <c r="H528" s="94">
        <v>395</v>
      </c>
      <c r="I528" s="94"/>
      <c r="J528" s="105"/>
      <c r="K528" s="94"/>
      <c r="L528" s="93" t="s">
        <v>55</v>
      </c>
      <c r="M528" s="93"/>
      <c r="N528" s="52"/>
      <c r="O528" s="103" t="s">
        <v>14</v>
      </c>
      <c r="P528" s="224">
        <f>(C528*H528)</f>
        <v>0</v>
      </c>
      <c r="S528" s="121"/>
    </row>
    <row r="529" spans="1:19" s="17" customFormat="1" ht="15.95" hidden="1" customHeight="1">
      <c r="A529" s="15"/>
      <c r="B529" s="52"/>
      <c r="C529" s="53"/>
      <c r="D529" s="92"/>
      <c r="E529" s="93"/>
      <c r="F529" s="50"/>
      <c r="G529" s="21"/>
      <c r="H529" s="94"/>
      <c r="I529" s="94"/>
      <c r="J529" s="94"/>
      <c r="K529" s="94"/>
      <c r="L529" s="92"/>
      <c r="M529" s="93"/>
      <c r="O529" s="103"/>
      <c r="P529" s="224"/>
      <c r="S529" s="53"/>
    </row>
    <row r="530" spans="1:19" ht="15.95" hidden="1" customHeight="1">
      <c r="A530" s="1"/>
      <c r="B530" s="531" t="s">
        <v>34</v>
      </c>
      <c r="C530" s="531"/>
      <c r="D530" s="531"/>
      <c r="E530" s="531"/>
      <c r="F530" s="531"/>
      <c r="G530" s="531"/>
      <c r="H530" s="531"/>
      <c r="I530" s="531"/>
      <c r="J530" s="531"/>
      <c r="K530" s="531"/>
      <c r="L530" s="531"/>
      <c r="M530" s="531"/>
      <c r="N530" s="531"/>
      <c r="O530" s="531"/>
      <c r="S530" s="3"/>
    </row>
    <row r="531" spans="1:19" ht="15.95" hidden="1" customHeight="1">
      <c r="A531" s="1"/>
      <c r="B531" s="3" t="s">
        <v>35</v>
      </c>
      <c r="C531" s="108"/>
      <c r="D531" s="109">
        <v>1</v>
      </c>
      <c r="E531" s="38" t="s">
        <v>8</v>
      </c>
      <c r="F531" s="109">
        <v>1</v>
      </c>
      <c r="G531" s="109" t="s">
        <v>8</v>
      </c>
      <c r="H531" s="68">
        <v>30</v>
      </c>
      <c r="I531" s="109" t="s">
        <v>8</v>
      </c>
      <c r="J531" s="110">
        <v>19.920000000000002</v>
      </c>
      <c r="K531" s="109"/>
      <c r="L531" s="110"/>
      <c r="M531" s="3" t="s">
        <v>9</v>
      </c>
      <c r="N531" s="39">
        <f t="shared" ref="N531:N537" si="44">ROUND(D531*F531*H531*J531,0)</f>
        <v>598</v>
      </c>
      <c r="O531" s="2"/>
      <c r="P531" s="199"/>
      <c r="S531" s="108"/>
    </row>
    <row r="532" spans="1:19" ht="15.95" hidden="1" customHeight="1">
      <c r="A532" s="1"/>
      <c r="B532" s="3" t="s">
        <v>19</v>
      </c>
      <c r="C532" s="108"/>
      <c r="D532" s="109">
        <v>1</v>
      </c>
      <c r="E532" s="38" t="s">
        <v>8</v>
      </c>
      <c r="F532" s="109">
        <v>1</v>
      </c>
      <c r="G532" s="109" t="s">
        <v>8</v>
      </c>
      <c r="H532" s="68">
        <v>24</v>
      </c>
      <c r="I532" s="109" t="s">
        <v>8</v>
      </c>
      <c r="J532" s="110">
        <v>19.920000000000002</v>
      </c>
      <c r="K532" s="109"/>
      <c r="L532" s="110"/>
      <c r="M532" s="3" t="s">
        <v>9</v>
      </c>
      <c r="N532" s="39">
        <f t="shared" si="44"/>
        <v>478</v>
      </c>
      <c r="O532" s="2"/>
      <c r="S532" s="108"/>
    </row>
    <row r="533" spans="1:19" ht="15.95" hidden="1" customHeight="1">
      <c r="A533" s="1"/>
      <c r="B533" s="3" t="s">
        <v>36</v>
      </c>
      <c r="C533" s="108"/>
      <c r="D533" s="109">
        <v>3</v>
      </c>
      <c r="E533" s="38" t="s">
        <v>8</v>
      </c>
      <c r="F533" s="109">
        <v>2</v>
      </c>
      <c r="G533" s="109" t="s">
        <v>8</v>
      </c>
      <c r="H533" s="68">
        <v>19.920000000000002</v>
      </c>
      <c r="I533" s="109" t="s">
        <v>8</v>
      </c>
      <c r="J533" s="110">
        <v>2</v>
      </c>
      <c r="K533" s="109"/>
      <c r="L533" s="110"/>
      <c r="M533" s="3" t="s">
        <v>9</v>
      </c>
      <c r="N533" s="39">
        <f t="shared" si="44"/>
        <v>239</v>
      </c>
      <c r="O533" s="2"/>
      <c r="S533" s="108"/>
    </row>
    <row r="534" spans="1:19" ht="15.95" hidden="1" customHeight="1">
      <c r="A534" s="1"/>
      <c r="B534" s="3" t="s">
        <v>37</v>
      </c>
      <c r="C534" s="108"/>
      <c r="D534" s="109">
        <v>1</v>
      </c>
      <c r="E534" s="38" t="s">
        <v>8</v>
      </c>
      <c r="F534" s="109">
        <v>1</v>
      </c>
      <c r="G534" s="109" t="s">
        <v>8</v>
      </c>
      <c r="H534" s="68">
        <v>13.92</v>
      </c>
      <c r="I534" s="109" t="s">
        <v>8</v>
      </c>
      <c r="J534" s="110">
        <v>19.920000000000002</v>
      </c>
      <c r="K534" s="109"/>
      <c r="L534" s="110"/>
      <c r="M534" s="3" t="s">
        <v>9</v>
      </c>
      <c r="N534" s="39">
        <f t="shared" si="44"/>
        <v>277</v>
      </c>
      <c r="O534" s="2"/>
      <c r="S534" s="108"/>
    </row>
    <row r="535" spans="1:19" ht="15.95" hidden="1" customHeight="1">
      <c r="A535" s="1"/>
      <c r="B535" s="3" t="s">
        <v>20</v>
      </c>
      <c r="C535" s="108"/>
      <c r="D535" s="109">
        <v>1</v>
      </c>
      <c r="E535" s="38" t="s">
        <v>8</v>
      </c>
      <c r="F535" s="109">
        <v>1</v>
      </c>
      <c r="G535" s="109" t="s">
        <v>8</v>
      </c>
      <c r="H535" s="68">
        <v>12</v>
      </c>
      <c r="I535" s="109" t="s">
        <v>8</v>
      </c>
      <c r="J535" s="110">
        <v>11.75</v>
      </c>
      <c r="K535" s="109"/>
      <c r="L535" s="110"/>
      <c r="M535" s="3" t="s">
        <v>9</v>
      </c>
      <c r="N535" s="39">
        <f t="shared" si="44"/>
        <v>141</v>
      </c>
      <c r="O535" s="2"/>
      <c r="S535" s="108"/>
    </row>
    <row r="536" spans="1:19" ht="15.95" hidden="1" customHeight="1">
      <c r="A536" s="1"/>
      <c r="B536" s="3" t="s">
        <v>38</v>
      </c>
      <c r="C536" s="108"/>
      <c r="D536" s="109">
        <v>1</v>
      </c>
      <c r="E536" s="38" t="s">
        <v>8</v>
      </c>
      <c r="F536" s="109">
        <v>1</v>
      </c>
      <c r="G536" s="109" t="s">
        <v>8</v>
      </c>
      <c r="H536" s="68">
        <v>12.83</v>
      </c>
      <c r="I536" s="109" t="s">
        <v>8</v>
      </c>
      <c r="J536" s="110">
        <v>6.92</v>
      </c>
      <c r="K536" s="109"/>
      <c r="L536" s="110"/>
      <c r="M536" s="3" t="s">
        <v>9</v>
      </c>
      <c r="N536" s="39">
        <f t="shared" si="44"/>
        <v>89</v>
      </c>
      <c r="O536" s="2"/>
      <c r="S536" s="108"/>
    </row>
    <row r="537" spans="1:19" ht="15.95" hidden="1" customHeight="1">
      <c r="A537" s="1"/>
      <c r="B537" s="3" t="s">
        <v>39</v>
      </c>
      <c r="C537" s="108"/>
      <c r="D537" s="109">
        <v>1</v>
      </c>
      <c r="E537" s="38" t="s">
        <v>8</v>
      </c>
      <c r="F537" s="109">
        <v>1</v>
      </c>
      <c r="G537" s="109" t="s">
        <v>8</v>
      </c>
      <c r="H537" s="68">
        <v>84.83</v>
      </c>
      <c r="I537" s="109" t="s">
        <v>8</v>
      </c>
      <c r="J537" s="110">
        <v>6.92</v>
      </c>
      <c r="K537" s="109"/>
      <c r="L537" s="110"/>
      <c r="M537" s="3" t="s">
        <v>9</v>
      </c>
      <c r="N537" s="39">
        <f t="shared" si="44"/>
        <v>587</v>
      </c>
      <c r="O537" s="2"/>
      <c r="S537" s="108"/>
    </row>
    <row r="538" spans="1:19" ht="15.95" hidden="1" customHeight="1">
      <c r="A538" s="1"/>
      <c r="B538" s="3" t="s">
        <v>22</v>
      </c>
      <c r="C538" s="108"/>
      <c r="D538" s="109">
        <v>1</v>
      </c>
      <c r="E538" s="38" t="s">
        <v>8</v>
      </c>
      <c r="F538" s="109">
        <v>1</v>
      </c>
      <c r="G538" s="109" t="s">
        <v>8</v>
      </c>
      <c r="H538" s="68">
        <v>23.92</v>
      </c>
      <c r="I538" s="109" t="s">
        <v>8</v>
      </c>
      <c r="J538" s="110">
        <v>19.829999999999998</v>
      </c>
      <c r="K538" s="109"/>
      <c r="L538" s="110"/>
      <c r="M538" s="3" t="s">
        <v>9</v>
      </c>
      <c r="N538" s="39">
        <f>ROUND(D538*F538*H538*J538,0)</f>
        <v>474</v>
      </c>
      <c r="O538" s="2"/>
      <c r="S538" s="108"/>
    </row>
    <row r="539" spans="1:19" ht="15.95" hidden="1" customHeight="1">
      <c r="A539" s="1"/>
      <c r="B539" s="3" t="s">
        <v>23</v>
      </c>
      <c r="C539" s="108"/>
      <c r="D539" s="109">
        <v>1</v>
      </c>
      <c r="E539" s="38" t="s">
        <v>8</v>
      </c>
      <c r="F539" s="109">
        <v>1</v>
      </c>
      <c r="G539" s="109" t="s">
        <v>8</v>
      </c>
      <c r="H539" s="68">
        <v>30</v>
      </c>
      <c r="I539" s="109" t="s">
        <v>8</v>
      </c>
      <c r="J539" s="110">
        <v>19.829999999999998</v>
      </c>
      <c r="K539" s="109"/>
      <c r="L539" s="110"/>
      <c r="M539" s="3" t="s">
        <v>9</v>
      </c>
      <c r="N539" s="39">
        <f>ROUND(D539*F539*H539*J539,0)</f>
        <v>595</v>
      </c>
      <c r="O539" s="2"/>
      <c r="S539" s="108"/>
    </row>
    <row r="540" spans="1:19" ht="15.95" hidden="1" customHeight="1">
      <c r="A540" s="1"/>
      <c r="B540" s="3" t="s">
        <v>21</v>
      </c>
      <c r="C540" s="108"/>
      <c r="D540" s="109">
        <v>1</v>
      </c>
      <c r="E540" s="38" t="s">
        <v>8</v>
      </c>
      <c r="F540" s="109">
        <v>1</v>
      </c>
      <c r="G540" s="109" t="s">
        <v>8</v>
      </c>
      <c r="H540" s="68">
        <v>55.83</v>
      </c>
      <c r="I540" s="109" t="s">
        <v>8</v>
      </c>
      <c r="J540" s="110">
        <v>6.92</v>
      </c>
      <c r="K540" s="109"/>
      <c r="L540" s="110"/>
      <c r="M540" s="3" t="s">
        <v>9</v>
      </c>
      <c r="N540" s="39">
        <f>ROUND(D540*F540*H540*J540,0)</f>
        <v>386</v>
      </c>
      <c r="O540" s="2"/>
      <c r="S540" s="108"/>
    </row>
    <row r="541" spans="1:19" ht="15.95" hidden="1" customHeight="1">
      <c r="A541" s="1"/>
      <c r="B541" s="3" t="s">
        <v>40</v>
      </c>
      <c r="C541" s="108"/>
      <c r="D541" s="109">
        <v>1</v>
      </c>
      <c r="E541" s="38" t="s">
        <v>8</v>
      </c>
      <c r="F541" s="109">
        <v>1</v>
      </c>
      <c r="G541" s="109" t="s">
        <v>16</v>
      </c>
      <c r="H541" s="68">
        <v>59.58</v>
      </c>
      <c r="I541" s="109" t="s">
        <v>17</v>
      </c>
      <c r="J541" s="110">
        <v>24.58</v>
      </c>
      <c r="K541" s="109" t="s">
        <v>18</v>
      </c>
      <c r="L541" s="110">
        <v>2</v>
      </c>
      <c r="M541" s="3" t="s">
        <v>9</v>
      </c>
      <c r="N541" s="76">
        <f>ROUND(D541*F541*(H541+J541)*L541,0)</f>
        <v>168</v>
      </c>
      <c r="O541" s="2"/>
      <c r="S541" s="108"/>
    </row>
    <row r="542" spans="1:19" ht="15.95" hidden="1" customHeight="1">
      <c r="A542" s="1"/>
      <c r="C542" s="38"/>
      <c r="D542" s="69"/>
      <c r="H542" s="68"/>
      <c r="I542" s="109"/>
      <c r="J542" s="110"/>
      <c r="K542" s="109"/>
      <c r="L542" s="12" t="s">
        <v>10</v>
      </c>
      <c r="M542" s="40"/>
      <c r="N542" s="5"/>
      <c r="O542" s="6"/>
      <c r="P542" s="197"/>
      <c r="S542" s="38"/>
    </row>
    <row r="543" spans="1:19" ht="15.95" hidden="1" customHeight="1">
      <c r="A543" s="1"/>
      <c r="B543" s="71" t="s">
        <v>24</v>
      </c>
      <c r="C543" s="38"/>
      <c r="E543" s="113"/>
      <c r="G543" s="98"/>
      <c r="H543" s="68"/>
      <c r="I543" s="97"/>
      <c r="J543" s="110"/>
      <c r="K543" s="98"/>
      <c r="L543" s="110"/>
      <c r="M543" s="45"/>
      <c r="N543" s="45"/>
      <c r="O543" s="113"/>
      <c r="Q543" s="45"/>
      <c r="S543" s="38"/>
    </row>
    <row r="544" spans="1:19" ht="15.95" hidden="1" customHeight="1" thickBot="1">
      <c r="A544" s="1"/>
      <c r="B544" s="3" t="s">
        <v>41</v>
      </c>
      <c r="C544" s="38"/>
      <c r="D544" s="109">
        <v>1</v>
      </c>
      <c r="E544" s="38" t="s">
        <v>8</v>
      </c>
      <c r="F544" s="109">
        <v>1</v>
      </c>
      <c r="G544" s="109" t="s">
        <v>8</v>
      </c>
      <c r="H544" s="68">
        <v>12.75</v>
      </c>
      <c r="I544" s="109" t="s">
        <v>8</v>
      </c>
      <c r="J544" s="110">
        <v>7.75</v>
      </c>
      <c r="K544" s="109"/>
      <c r="L544" s="110"/>
      <c r="M544" s="3" t="s">
        <v>9</v>
      </c>
      <c r="N544" s="39">
        <f>ROUND(D544*F544*H544*J544,0)</f>
        <v>99</v>
      </c>
      <c r="O544" s="6"/>
      <c r="P544" s="198"/>
      <c r="S544" s="38"/>
    </row>
    <row r="545" spans="1:19" ht="15.95" hidden="1" customHeight="1" thickBot="1">
      <c r="A545" s="1"/>
      <c r="B545" s="109"/>
      <c r="C545" s="3"/>
      <c r="E545" s="113"/>
      <c r="G545" s="98"/>
      <c r="H545" s="68"/>
      <c r="I545" s="97"/>
      <c r="J545" s="110"/>
      <c r="K545" s="98"/>
      <c r="L545" s="12" t="s">
        <v>10</v>
      </c>
      <c r="M545" s="3" t="s">
        <v>9</v>
      </c>
      <c r="N545" s="14"/>
      <c r="O545" s="113"/>
      <c r="P545" s="80"/>
      <c r="Q545" s="45"/>
      <c r="S545" s="3"/>
    </row>
    <row r="546" spans="1:19" ht="15.95" hidden="1" customHeight="1">
      <c r="A546" s="1"/>
      <c r="B546" s="71" t="s">
        <v>28</v>
      </c>
      <c r="C546" s="38"/>
      <c r="E546" s="113"/>
      <c r="G546" s="98"/>
      <c r="H546" s="68"/>
      <c r="I546" s="97"/>
      <c r="J546" s="110"/>
      <c r="K546" s="97"/>
      <c r="L546" s="98"/>
      <c r="M546" s="98"/>
      <c r="N546" s="45"/>
      <c r="O546" s="41"/>
      <c r="P546" s="80"/>
      <c r="Q546" s="45"/>
      <c r="S546" s="38"/>
    </row>
    <row r="547" spans="1:19" ht="15.95" hidden="1" customHeight="1">
      <c r="A547" s="1"/>
      <c r="C547" s="71"/>
      <c r="D547" s="540">
        <f>N542</f>
        <v>0</v>
      </c>
      <c r="E547" s="540"/>
      <c r="F547" s="540"/>
      <c r="G547" s="98" t="s">
        <v>29</v>
      </c>
      <c r="H547" s="73">
        <f>N545</f>
        <v>0</v>
      </c>
      <c r="I547" s="12" t="s">
        <v>9</v>
      </c>
      <c r="J547" s="541">
        <f>D547-H547</f>
        <v>0</v>
      </c>
      <c r="K547" s="541"/>
      <c r="L547" s="40" t="s">
        <v>30</v>
      </c>
      <c r="M547" s="98"/>
      <c r="N547" s="42"/>
      <c r="O547" s="113"/>
      <c r="P547" s="80"/>
      <c r="Q547" s="45"/>
      <c r="S547" s="71"/>
    </row>
    <row r="548" spans="1:19" ht="15.95" hidden="1" customHeight="1">
      <c r="A548" s="1"/>
      <c r="B548" s="3" t="s">
        <v>31</v>
      </c>
      <c r="C548" s="529">
        <f>J547*50%</f>
        <v>0</v>
      </c>
      <c r="D548" s="530"/>
      <c r="E548" s="529"/>
      <c r="F548" s="7" t="s">
        <v>32</v>
      </c>
      <c r="G548" s="8" t="s">
        <v>12</v>
      </c>
      <c r="H548" s="70">
        <v>75.63</v>
      </c>
      <c r="I548" s="97"/>
      <c r="J548" s="97"/>
      <c r="K548" s="97"/>
      <c r="L548" s="516" t="s">
        <v>33</v>
      </c>
      <c r="M548" s="516"/>
      <c r="O548" s="9" t="s">
        <v>14</v>
      </c>
      <c r="P548" s="223">
        <f>ROUND(C548*H548/100,0)</f>
        <v>0</v>
      </c>
      <c r="S548" s="96"/>
    </row>
    <row r="549" spans="1:19" ht="15.95" hidden="1" customHeight="1">
      <c r="A549" s="1"/>
      <c r="B549" s="47"/>
      <c r="C549" s="46"/>
      <c r="D549" s="114"/>
      <c r="E549" s="98"/>
      <c r="F549" s="41"/>
      <c r="G549" s="8"/>
      <c r="H549" s="97"/>
      <c r="I549" s="97"/>
      <c r="J549" s="97"/>
      <c r="K549" s="97"/>
      <c r="L549" s="115"/>
      <c r="M549" s="115"/>
      <c r="N549" s="3"/>
      <c r="O549" s="113"/>
      <c r="S549" s="46"/>
    </row>
    <row r="550" spans="1:19" s="17" customFormat="1" ht="15.95" hidden="1" customHeight="1">
      <c r="A550" s="15"/>
      <c r="B550" s="99"/>
      <c r="C550" s="58"/>
      <c r="D550" s="99"/>
      <c r="E550" s="103"/>
      <c r="F550" s="99"/>
      <c r="G550" s="21"/>
      <c r="H550" s="94"/>
      <c r="I550" s="94"/>
      <c r="J550" s="105"/>
      <c r="K550" s="94"/>
      <c r="L550" s="93"/>
      <c r="M550" s="32"/>
      <c r="N550" s="106"/>
      <c r="O550" s="103"/>
      <c r="P550" s="224"/>
      <c r="Q550" s="52"/>
      <c r="S550" s="58"/>
    </row>
    <row r="551" spans="1:19" s="17" customFormat="1" ht="15.95" hidden="1" customHeight="1">
      <c r="A551" s="15"/>
      <c r="B551" s="528" t="s">
        <v>15</v>
      </c>
      <c r="C551" s="528"/>
      <c r="D551" s="528"/>
      <c r="E551" s="528"/>
      <c r="F551" s="528"/>
      <c r="G551" s="528"/>
      <c r="H551" s="528"/>
      <c r="I551" s="528"/>
      <c r="J551" s="528"/>
      <c r="K551" s="528"/>
      <c r="L551" s="528"/>
      <c r="M551" s="528"/>
      <c r="N551" s="528"/>
      <c r="O551" s="528"/>
      <c r="P551" s="224"/>
    </row>
    <row r="552" spans="1:19" s="17" customFormat="1" ht="15.95" hidden="1" customHeight="1">
      <c r="A552" s="15"/>
      <c r="B552" s="116" t="s">
        <v>73</v>
      </c>
      <c r="C552" s="95"/>
      <c r="D552" s="99">
        <v>1</v>
      </c>
      <c r="E552" s="48" t="s">
        <v>8</v>
      </c>
      <c r="F552" s="99">
        <v>2</v>
      </c>
      <c r="G552" s="99" t="s">
        <v>16</v>
      </c>
      <c r="H552" s="27">
        <v>29.75</v>
      </c>
      <c r="I552" s="99" t="s">
        <v>17</v>
      </c>
      <c r="J552" s="105">
        <v>19.829999999999998</v>
      </c>
      <c r="K552" s="99" t="s">
        <v>18</v>
      </c>
      <c r="L552" s="105">
        <v>11</v>
      </c>
      <c r="M552" s="17" t="s">
        <v>9</v>
      </c>
      <c r="N552" s="28">
        <f t="shared" ref="N552:N557" si="45">ROUND(D552*F552*(H552+J552)*L552,0)</f>
        <v>1091</v>
      </c>
      <c r="O552" s="16"/>
      <c r="P552" s="224"/>
      <c r="S552" s="95"/>
    </row>
    <row r="553" spans="1:19" s="17" customFormat="1" ht="15.95" hidden="1" customHeight="1">
      <c r="A553" s="15"/>
      <c r="B553" s="116" t="s">
        <v>72</v>
      </c>
      <c r="C553" s="95"/>
      <c r="D553" s="99">
        <v>3</v>
      </c>
      <c r="E553" s="48" t="s">
        <v>8</v>
      </c>
      <c r="F553" s="99">
        <v>2</v>
      </c>
      <c r="G553" s="99" t="s">
        <v>16</v>
      </c>
      <c r="H553" s="27">
        <v>23.75</v>
      </c>
      <c r="I553" s="99" t="s">
        <v>17</v>
      </c>
      <c r="J553" s="105">
        <v>19.829999999999998</v>
      </c>
      <c r="K553" s="99" t="s">
        <v>18</v>
      </c>
      <c r="L553" s="105">
        <v>11</v>
      </c>
      <c r="M553" s="17" t="s">
        <v>9</v>
      </c>
      <c r="N553" s="28">
        <f t="shared" si="45"/>
        <v>2876</v>
      </c>
      <c r="O553" s="16"/>
      <c r="P553" s="224"/>
      <c r="S553" s="95"/>
    </row>
    <row r="554" spans="1:19" s="17" customFormat="1" ht="15.95" hidden="1" customHeight="1">
      <c r="A554" s="15"/>
      <c r="B554" s="116" t="s">
        <v>76</v>
      </c>
      <c r="C554" s="95"/>
      <c r="D554" s="99">
        <v>1</v>
      </c>
      <c r="E554" s="48" t="s">
        <v>8</v>
      </c>
      <c r="F554" s="99">
        <v>2</v>
      </c>
      <c r="G554" s="99" t="s">
        <v>16</v>
      </c>
      <c r="H554" s="27">
        <v>105</v>
      </c>
      <c r="I554" s="99" t="s">
        <v>17</v>
      </c>
      <c r="J554" s="105">
        <v>6.83</v>
      </c>
      <c r="K554" s="99" t="s">
        <v>18</v>
      </c>
      <c r="L554" s="105">
        <v>11</v>
      </c>
      <c r="M554" s="17" t="s">
        <v>9</v>
      </c>
      <c r="N554" s="28">
        <f t="shared" si="45"/>
        <v>2460</v>
      </c>
      <c r="O554" s="16"/>
      <c r="P554" s="224"/>
      <c r="S554" s="95"/>
    </row>
    <row r="555" spans="1:19" s="17" customFormat="1" ht="15.95" hidden="1" customHeight="1">
      <c r="A555" s="15"/>
      <c r="B555" s="116" t="s">
        <v>19</v>
      </c>
      <c r="C555" s="95"/>
      <c r="D555" s="99">
        <v>1</v>
      </c>
      <c r="E555" s="48" t="s">
        <v>8</v>
      </c>
      <c r="F555" s="99">
        <v>2</v>
      </c>
      <c r="G555" s="99" t="s">
        <v>16</v>
      </c>
      <c r="H555" s="27">
        <v>26.25</v>
      </c>
      <c r="I555" s="99" t="s">
        <v>17</v>
      </c>
      <c r="J555" s="105">
        <v>6.83</v>
      </c>
      <c r="K555" s="99" t="s">
        <v>18</v>
      </c>
      <c r="L555" s="105">
        <v>11</v>
      </c>
      <c r="M555" s="17" t="s">
        <v>9</v>
      </c>
      <c r="N555" s="28">
        <f t="shared" si="45"/>
        <v>728</v>
      </c>
      <c r="O555" s="16"/>
      <c r="P555" s="224"/>
      <c r="S555" s="95"/>
    </row>
    <row r="556" spans="1:19" s="17" customFormat="1" ht="15.95" hidden="1" customHeight="1">
      <c r="A556" s="15"/>
      <c r="B556" s="116" t="s">
        <v>95</v>
      </c>
      <c r="C556" s="95"/>
      <c r="D556" s="99">
        <v>1</v>
      </c>
      <c r="E556" s="48" t="s">
        <v>8</v>
      </c>
      <c r="F556" s="99">
        <v>2</v>
      </c>
      <c r="G556" s="99" t="s">
        <v>16</v>
      </c>
      <c r="H556" s="27">
        <v>11.58</v>
      </c>
      <c r="I556" s="99" t="s">
        <v>17</v>
      </c>
      <c r="J556" s="105">
        <v>7</v>
      </c>
      <c r="K556" s="99" t="s">
        <v>18</v>
      </c>
      <c r="L556" s="105">
        <v>7.75</v>
      </c>
      <c r="M556" s="17" t="s">
        <v>9</v>
      </c>
      <c r="N556" s="28">
        <f t="shared" si="45"/>
        <v>288</v>
      </c>
      <c r="O556" s="16"/>
      <c r="P556" s="224"/>
      <c r="S556" s="95"/>
    </row>
    <row r="557" spans="1:19" s="17" customFormat="1" ht="15.95" hidden="1" customHeight="1">
      <c r="A557" s="15"/>
      <c r="B557" s="116" t="s">
        <v>74</v>
      </c>
      <c r="C557" s="95"/>
      <c r="D557" s="99">
        <v>1</v>
      </c>
      <c r="E557" s="48" t="s">
        <v>8</v>
      </c>
      <c r="F557" s="99">
        <v>2</v>
      </c>
      <c r="G557" s="99" t="s">
        <v>16</v>
      </c>
      <c r="H557" s="27">
        <v>11.83</v>
      </c>
      <c r="I557" s="99" t="s">
        <v>17</v>
      </c>
      <c r="J557" s="105">
        <v>11.83</v>
      </c>
      <c r="K557" s="99" t="s">
        <v>18</v>
      </c>
      <c r="L557" s="105">
        <v>11</v>
      </c>
      <c r="M557" s="17" t="s">
        <v>9</v>
      </c>
      <c r="N557" s="28">
        <f t="shared" si="45"/>
        <v>521</v>
      </c>
      <c r="O557" s="16"/>
      <c r="P557" s="224"/>
      <c r="S557" s="95"/>
    </row>
    <row r="558" spans="1:19" s="17" customFormat="1" ht="15.95" hidden="1" customHeight="1">
      <c r="A558" s="15"/>
      <c r="C558" s="48"/>
      <c r="D558" s="55"/>
      <c r="E558" s="48"/>
      <c r="F558" s="99"/>
      <c r="G558" s="99"/>
      <c r="H558" s="27"/>
      <c r="I558" s="99"/>
      <c r="J558" s="105"/>
      <c r="K558" s="99"/>
      <c r="L558" s="24" t="s">
        <v>10</v>
      </c>
      <c r="M558" s="32"/>
      <c r="N558" s="18"/>
      <c r="O558" s="19"/>
      <c r="P558" s="197"/>
      <c r="S558" s="48"/>
    </row>
    <row r="559" spans="1:19" s="17" customFormat="1" ht="15.95" hidden="1" customHeight="1">
      <c r="A559" s="15"/>
      <c r="B559" s="29" t="s">
        <v>24</v>
      </c>
      <c r="C559" s="48"/>
      <c r="D559" s="99"/>
      <c r="E559" s="103"/>
      <c r="F559" s="99"/>
      <c r="G559" s="93"/>
      <c r="H559" s="27"/>
      <c r="I559" s="94"/>
      <c r="J559" s="105"/>
      <c r="K559" s="93"/>
      <c r="L559" s="105"/>
      <c r="M559" s="52"/>
      <c r="N559" s="52"/>
      <c r="O559" s="103"/>
      <c r="P559" s="224"/>
      <c r="Q559" s="52"/>
      <c r="S559" s="48"/>
    </row>
    <row r="560" spans="1:19" s="17" customFormat="1" ht="15.95" hidden="1" customHeight="1">
      <c r="A560" s="15"/>
      <c r="B560" s="17" t="s">
        <v>68</v>
      </c>
      <c r="C560" s="48"/>
      <c r="D560" s="99">
        <v>1</v>
      </c>
      <c r="E560" s="48" t="s">
        <v>8</v>
      </c>
      <c r="F560" s="99">
        <v>6</v>
      </c>
      <c r="G560" s="99" t="s">
        <v>8</v>
      </c>
      <c r="H560" s="27">
        <v>4</v>
      </c>
      <c r="I560" s="99" t="s">
        <v>8</v>
      </c>
      <c r="J560" s="105">
        <v>7</v>
      </c>
      <c r="K560" s="99"/>
      <c r="L560" s="105"/>
      <c r="M560" s="17" t="s">
        <v>9</v>
      </c>
      <c r="N560" s="30">
        <f>ROUND(D560*F560*H560*J560,0)</f>
        <v>168</v>
      </c>
      <c r="O560" s="19"/>
      <c r="P560" s="197"/>
      <c r="S560" s="48"/>
    </row>
    <row r="561" spans="1:19" s="17" customFormat="1" ht="15.95" hidden="1" customHeight="1">
      <c r="A561" s="15"/>
      <c r="B561" s="17" t="s">
        <v>25</v>
      </c>
      <c r="C561" s="48"/>
      <c r="D561" s="99">
        <v>1</v>
      </c>
      <c r="E561" s="48" t="s">
        <v>8</v>
      </c>
      <c r="F561" s="99">
        <v>5</v>
      </c>
      <c r="G561" s="99" t="s">
        <v>8</v>
      </c>
      <c r="H561" s="27">
        <v>4</v>
      </c>
      <c r="I561" s="99" t="s">
        <v>8</v>
      </c>
      <c r="J561" s="105">
        <v>4</v>
      </c>
      <c r="K561" s="99"/>
      <c r="L561" s="105"/>
      <c r="M561" s="17" t="s">
        <v>9</v>
      </c>
      <c r="N561" s="30">
        <f>ROUND(D561*F561*H561*J561,0)</f>
        <v>80</v>
      </c>
      <c r="O561" s="19"/>
      <c r="P561" s="197"/>
      <c r="S561" s="48"/>
    </row>
    <row r="562" spans="1:19" s="17" customFormat="1" ht="15.95" hidden="1" customHeight="1" thickBot="1">
      <c r="A562" s="15"/>
      <c r="B562" s="17" t="s">
        <v>19</v>
      </c>
      <c r="C562" s="48"/>
      <c r="D562" s="99">
        <v>1</v>
      </c>
      <c r="E562" s="48" t="s">
        <v>8</v>
      </c>
      <c r="F562" s="99">
        <v>2</v>
      </c>
      <c r="G562" s="99" t="s">
        <v>8</v>
      </c>
      <c r="H562" s="27">
        <v>3</v>
      </c>
      <c r="I562" s="99" t="s">
        <v>8</v>
      </c>
      <c r="J562" s="105">
        <v>4</v>
      </c>
      <c r="K562" s="99"/>
      <c r="L562" s="105"/>
      <c r="M562" s="17" t="s">
        <v>9</v>
      </c>
      <c r="N562" s="30">
        <f>ROUND(D562*F562*H562*J562,0)</f>
        <v>24</v>
      </c>
      <c r="O562" s="19"/>
      <c r="P562" s="197"/>
      <c r="S562" s="48"/>
    </row>
    <row r="563" spans="1:19" s="17" customFormat="1" ht="15.95" hidden="1" customHeight="1" thickBot="1">
      <c r="A563" s="15"/>
      <c r="B563" s="99"/>
      <c r="D563" s="99"/>
      <c r="E563" s="103"/>
      <c r="F563" s="99"/>
      <c r="G563" s="93"/>
      <c r="H563" s="27"/>
      <c r="I563" s="94"/>
      <c r="J563" s="105"/>
      <c r="K563" s="93"/>
      <c r="L563" s="24" t="s">
        <v>10</v>
      </c>
      <c r="M563" s="17" t="s">
        <v>9</v>
      </c>
      <c r="N563" s="26"/>
      <c r="O563" s="103"/>
      <c r="P563" s="60"/>
      <c r="Q563" s="52"/>
    </row>
    <row r="564" spans="1:19" s="17" customFormat="1" ht="15.95" hidden="1" customHeight="1">
      <c r="A564" s="15"/>
      <c r="B564" s="29" t="s">
        <v>28</v>
      </c>
      <c r="C564" s="48"/>
      <c r="D564" s="99"/>
      <c r="E564" s="103"/>
      <c r="F564" s="99"/>
      <c r="G564" s="93"/>
      <c r="H564" s="27"/>
      <c r="I564" s="94"/>
      <c r="J564" s="105"/>
      <c r="K564" s="94"/>
      <c r="L564" s="93"/>
      <c r="M564" s="93"/>
      <c r="N564" s="52"/>
      <c r="O564" s="50"/>
      <c r="P564" s="60"/>
      <c r="Q564" s="52"/>
      <c r="S564" s="48"/>
    </row>
    <row r="565" spans="1:19" s="17" customFormat="1" ht="15.95" hidden="1" customHeight="1">
      <c r="A565" s="15"/>
      <c r="C565" s="29"/>
      <c r="D565" s="552">
        <f>N558</f>
        <v>0</v>
      </c>
      <c r="E565" s="552"/>
      <c r="F565" s="552"/>
      <c r="G565" s="93" t="s">
        <v>29</v>
      </c>
      <c r="H565" s="31">
        <f>N563</f>
        <v>0</v>
      </c>
      <c r="I565" s="24" t="s">
        <v>9</v>
      </c>
      <c r="J565" s="553">
        <f>D565-H565</f>
        <v>0</v>
      </c>
      <c r="K565" s="553"/>
      <c r="L565" s="32" t="s">
        <v>30</v>
      </c>
      <c r="M565" s="93"/>
      <c r="N565" s="51"/>
      <c r="O565" s="103"/>
      <c r="P565" s="60"/>
      <c r="Q565" s="52"/>
      <c r="S565" s="29"/>
    </row>
    <row r="566" spans="1:19" s="17" customFormat="1" ht="15.95" hidden="1" customHeight="1">
      <c r="A566" s="15"/>
      <c r="B566" s="17" t="s">
        <v>31</v>
      </c>
      <c r="C566" s="532">
        <f>J565*50%</f>
        <v>0</v>
      </c>
      <c r="D566" s="533"/>
      <c r="E566" s="532"/>
      <c r="F566" s="20" t="s">
        <v>32</v>
      </c>
      <c r="G566" s="21" t="s">
        <v>12</v>
      </c>
      <c r="H566" s="57">
        <v>226.88</v>
      </c>
      <c r="I566" s="94"/>
      <c r="J566" s="94"/>
      <c r="K566" s="94"/>
      <c r="L566" s="534" t="s">
        <v>33</v>
      </c>
      <c r="M566" s="534"/>
      <c r="N566" s="107"/>
      <c r="O566" s="22" t="s">
        <v>14</v>
      </c>
      <c r="P566" s="224">
        <f>ROUND(C566*H566/100,0)</f>
        <v>0</v>
      </c>
      <c r="S566" s="104"/>
    </row>
    <row r="567" spans="1:19" s="17" customFormat="1" ht="15.95" hidden="1" customHeight="1">
      <c r="A567" s="15"/>
      <c r="B567" s="528" t="s">
        <v>103</v>
      </c>
      <c r="C567" s="528"/>
      <c r="D567" s="528"/>
      <c r="E567" s="528"/>
      <c r="F567" s="528"/>
      <c r="G567" s="528"/>
      <c r="H567" s="528"/>
      <c r="I567" s="528"/>
      <c r="J567" s="528"/>
      <c r="K567" s="528"/>
      <c r="L567" s="528"/>
      <c r="M567" s="528"/>
      <c r="N567" s="528"/>
      <c r="O567" s="528"/>
      <c r="P567" s="224"/>
    </row>
    <row r="568" spans="1:19" s="17" customFormat="1" ht="15.95" hidden="1" customHeight="1">
      <c r="A568" s="15"/>
      <c r="B568" s="116" t="s">
        <v>72</v>
      </c>
      <c r="C568" s="95"/>
      <c r="D568" s="99">
        <v>1</v>
      </c>
      <c r="E568" s="48" t="s">
        <v>8</v>
      </c>
      <c r="F568" s="99">
        <v>5</v>
      </c>
      <c r="G568" s="99" t="s">
        <v>8</v>
      </c>
      <c r="H568" s="27">
        <v>20</v>
      </c>
      <c r="I568" s="99" t="s">
        <v>8</v>
      </c>
      <c r="J568" s="105">
        <v>16</v>
      </c>
      <c r="K568" s="99"/>
      <c r="L568" s="105"/>
      <c r="M568" s="17" t="s">
        <v>9</v>
      </c>
      <c r="N568" s="30">
        <f>ROUND(D568*F568*H568*J568,0)</f>
        <v>1600</v>
      </c>
      <c r="O568" s="16"/>
      <c r="P568" s="224"/>
      <c r="S568" s="95"/>
    </row>
    <row r="569" spans="1:19" s="17" customFormat="1" ht="15.95" hidden="1" customHeight="1">
      <c r="A569" s="15"/>
      <c r="B569" s="17" t="s">
        <v>21</v>
      </c>
      <c r="C569" s="95"/>
      <c r="D569" s="99">
        <v>1</v>
      </c>
      <c r="E569" s="48" t="s">
        <v>8</v>
      </c>
      <c r="F569" s="99">
        <v>1</v>
      </c>
      <c r="G569" s="99" t="s">
        <v>8</v>
      </c>
      <c r="H569" s="27">
        <v>56</v>
      </c>
      <c r="I569" s="99" t="s">
        <v>8</v>
      </c>
      <c r="J569" s="105">
        <v>5.75</v>
      </c>
      <c r="K569" s="99"/>
      <c r="L569" s="105"/>
      <c r="M569" s="17" t="s">
        <v>9</v>
      </c>
      <c r="N569" s="30">
        <f>ROUND(D569*F569*H569*J569,0)</f>
        <v>322</v>
      </c>
      <c r="O569" s="16"/>
      <c r="P569" s="224"/>
      <c r="S569" s="95"/>
    </row>
    <row r="570" spans="1:19" s="17" customFormat="1" ht="15.95" hidden="1" customHeight="1">
      <c r="A570" s="15"/>
      <c r="B570" s="17" t="s">
        <v>19</v>
      </c>
      <c r="C570" s="95"/>
      <c r="D570" s="99">
        <v>1</v>
      </c>
      <c r="E570" s="48" t="s">
        <v>8</v>
      </c>
      <c r="F570" s="99">
        <v>1</v>
      </c>
      <c r="G570" s="99" t="s">
        <v>8</v>
      </c>
      <c r="H570" s="27">
        <v>24.5</v>
      </c>
      <c r="I570" s="99" t="s">
        <v>8</v>
      </c>
      <c r="J570" s="105">
        <v>6</v>
      </c>
      <c r="K570" s="99"/>
      <c r="L570" s="105"/>
      <c r="M570" s="17" t="s">
        <v>9</v>
      </c>
      <c r="N570" s="30">
        <f>ROUND(D570*F570*H570*J570,0)</f>
        <v>147</v>
      </c>
      <c r="O570" s="16"/>
      <c r="P570" s="224"/>
      <c r="S570" s="95"/>
    </row>
    <row r="571" spans="1:19" s="17" customFormat="1" ht="15.95" hidden="1" customHeight="1">
      <c r="A571" s="15"/>
      <c r="B571" s="17" t="s">
        <v>74</v>
      </c>
      <c r="C571" s="95"/>
      <c r="D571" s="99">
        <v>1</v>
      </c>
      <c r="E571" s="48" t="s">
        <v>8</v>
      </c>
      <c r="F571" s="99">
        <v>1</v>
      </c>
      <c r="G571" s="99" t="s">
        <v>8</v>
      </c>
      <c r="H571" s="27">
        <v>15.17</v>
      </c>
      <c r="I571" s="99" t="s">
        <v>8</v>
      </c>
      <c r="J571" s="105">
        <v>9.83</v>
      </c>
      <c r="K571" s="99"/>
      <c r="L571" s="105"/>
      <c r="M571" s="17" t="s">
        <v>9</v>
      </c>
      <c r="N571" s="30">
        <f>ROUND(D571*F571*H571*J571,0)</f>
        <v>149</v>
      </c>
      <c r="O571" s="16"/>
      <c r="P571" s="224"/>
      <c r="S571" s="95"/>
    </row>
    <row r="572" spans="1:19" s="17" customFormat="1" ht="15.95" hidden="1" customHeight="1">
      <c r="A572" s="15"/>
      <c r="C572" s="48"/>
      <c r="D572" s="55"/>
      <c r="E572" s="48"/>
      <c r="F572" s="99"/>
      <c r="G572" s="99"/>
      <c r="H572" s="27"/>
      <c r="I572" s="99"/>
      <c r="J572" s="105"/>
      <c r="K572" s="99"/>
      <c r="L572" s="24" t="s">
        <v>10</v>
      </c>
      <c r="M572" s="32"/>
      <c r="N572" s="18"/>
      <c r="O572" s="19"/>
      <c r="P572" s="197"/>
      <c r="S572" s="48"/>
    </row>
    <row r="573" spans="1:19" s="17" customFormat="1" ht="15.95" hidden="1" customHeight="1">
      <c r="A573" s="15"/>
      <c r="B573" s="56"/>
      <c r="C573" s="532">
        <f>N572</f>
        <v>0</v>
      </c>
      <c r="D573" s="533"/>
      <c r="E573" s="532"/>
      <c r="F573" s="20" t="s">
        <v>32</v>
      </c>
      <c r="G573" s="21" t="s">
        <v>12</v>
      </c>
      <c r="H573" s="57">
        <v>786.5</v>
      </c>
      <c r="I573" s="94"/>
      <c r="J573" s="94"/>
      <c r="K573" s="94"/>
      <c r="L573" s="534" t="s">
        <v>33</v>
      </c>
      <c r="M573" s="534"/>
      <c r="N573" s="107"/>
      <c r="O573" s="22" t="s">
        <v>14</v>
      </c>
      <c r="P573" s="224">
        <f>ROUND(C573*H573/100,0)</f>
        <v>0</v>
      </c>
      <c r="S573" s="104"/>
    </row>
    <row r="574" spans="1:19" s="23" customFormat="1" ht="15.95" hidden="1" customHeight="1">
      <c r="A574" s="36"/>
      <c r="B574" s="551" t="s">
        <v>42</v>
      </c>
      <c r="C574" s="551"/>
      <c r="D574" s="551"/>
      <c r="E574" s="551"/>
      <c r="F574" s="551"/>
      <c r="G574" s="551"/>
      <c r="H574" s="551"/>
      <c r="I574" s="551"/>
      <c r="J574" s="551"/>
      <c r="K574" s="551"/>
      <c r="L574" s="551"/>
      <c r="M574" s="551"/>
      <c r="N574" s="551"/>
      <c r="O574" s="551"/>
      <c r="P574" s="200"/>
    </row>
    <row r="575" spans="1:19" s="17" customFormat="1" ht="15.95" hidden="1" customHeight="1">
      <c r="A575" s="15"/>
      <c r="B575" s="17" t="s">
        <v>104</v>
      </c>
      <c r="D575" s="187"/>
      <c r="E575" s="48"/>
      <c r="F575" s="187"/>
      <c r="G575" s="187"/>
      <c r="H575" s="27"/>
      <c r="I575" s="187"/>
      <c r="J575" s="188"/>
      <c r="K575" s="187"/>
      <c r="L575" s="188"/>
      <c r="M575" s="17" t="s">
        <v>9</v>
      </c>
      <c r="N575" s="30">
        <f>N568*0.33</f>
        <v>528</v>
      </c>
      <c r="P575" s="197"/>
    </row>
    <row r="576" spans="1:19" s="17" customFormat="1" ht="15.95" hidden="1" customHeight="1">
      <c r="A576" s="15"/>
      <c r="C576" s="48"/>
      <c r="D576" s="55"/>
      <c r="E576" s="48"/>
      <c r="F576" s="187"/>
      <c r="G576" s="187"/>
      <c r="H576" s="27"/>
      <c r="I576" s="187"/>
      <c r="J576" s="188"/>
      <c r="K576" s="187"/>
      <c r="L576" s="24" t="s">
        <v>10</v>
      </c>
      <c r="M576" s="32"/>
      <c r="N576" s="18"/>
      <c r="O576" s="19"/>
      <c r="P576" s="197"/>
      <c r="S576" s="48"/>
    </row>
    <row r="577" spans="1:24" s="17" customFormat="1" ht="15.95" hidden="1" customHeight="1">
      <c r="A577" s="15"/>
      <c r="B577" s="195"/>
      <c r="C577" s="532">
        <f>N576</f>
        <v>0</v>
      </c>
      <c r="D577" s="533"/>
      <c r="E577" s="532"/>
      <c r="F577" s="20" t="s">
        <v>11</v>
      </c>
      <c r="G577" s="21" t="s">
        <v>12</v>
      </c>
      <c r="H577" s="182">
        <v>14429.25</v>
      </c>
      <c r="I577" s="182"/>
      <c r="J577" s="182"/>
      <c r="K577" s="182"/>
      <c r="L577" s="534" t="s">
        <v>13</v>
      </c>
      <c r="M577" s="534"/>
      <c r="N577" s="107"/>
      <c r="O577" s="22" t="s">
        <v>14</v>
      </c>
      <c r="P577" s="224">
        <f>ROUND(C577*H577/100,0)</f>
        <v>0</v>
      </c>
      <c r="S577" s="185"/>
    </row>
    <row r="578" spans="1:24" s="17" customFormat="1" ht="15.95" hidden="1" customHeight="1">
      <c r="A578" s="15"/>
      <c r="C578" s="104"/>
      <c r="D578" s="102"/>
      <c r="E578" s="104"/>
      <c r="F578" s="20"/>
      <c r="G578" s="21"/>
      <c r="H578" s="94"/>
      <c r="I578" s="94"/>
      <c r="J578" s="94"/>
      <c r="K578" s="94"/>
      <c r="L578" s="93"/>
      <c r="M578" s="93"/>
      <c r="N578" s="107"/>
      <c r="O578" s="22"/>
      <c r="P578" s="224"/>
      <c r="S578" s="104"/>
    </row>
    <row r="579" spans="1:24" s="17" customFormat="1" ht="15.95" hidden="1" customHeight="1">
      <c r="A579" s="15"/>
      <c r="B579" s="52"/>
      <c r="C579" s="104"/>
      <c r="D579" s="99"/>
      <c r="E579" s="104"/>
      <c r="F579" s="99"/>
      <c r="G579" s="52"/>
      <c r="H579" s="94"/>
      <c r="I579" s="94"/>
      <c r="J579" s="105"/>
      <c r="K579" s="94"/>
      <c r="L579" s="93"/>
      <c r="M579" s="93"/>
      <c r="N579" s="52"/>
      <c r="O579" s="103"/>
      <c r="P579" s="224"/>
      <c r="S579" s="104"/>
    </row>
    <row r="580" spans="1:24" s="17" customFormat="1" ht="15.95" hidden="1" customHeight="1">
      <c r="A580" s="36"/>
      <c r="B580" s="528" t="s">
        <v>107</v>
      </c>
      <c r="C580" s="528"/>
      <c r="D580" s="528"/>
      <c r="E580" s="528"/>
      <c r="F580" s="528"/>
      <c r="G580" s="528"/>
      <c r="H580" s="528"/>
      <c r="I580" s="528"/>
      <c r="J580" s="528"/>
      <c r="K580" s="528"/>
      <c r="L580" s="528"/>
      <c r="M580" s="528"/>
      <c r="N580" s="528"/>
      <c r="O580" s="528"/>
      <c r="P580" s="224"/>
      <c r="Q580" s="52"/>
      <c r="R580" s="52"/>
      <c r="S580" s="52"/>
      <c r="T580" s="52"/>
      <c r="U580" s="52"/>
      <c r="V580" s="52"/>
      <c r="W580" s="52"/>
      <c r="X580" s="52"/>
    </row>
    <row r="581" spans="1:24" s="17" customFormat="1" ht="15.95" hidden="1" customHeight="1" thickBot="1">
      <c r="A581" s="15"/>
      <c r="B581" s="17" t="s">
        <v>70</v>
      </c>
      <c r="C581" s="48"/>
      <c r="D581" s="99">
        <v>1</v>
      </c>
      <c r="E581" s="48" t="s">
        <v>8</v>
      </c>
      <c r="F581" s="99">
        <v>2</v>
      </c>
      <c r="G581" s="99" t="s">
        <v>16</v>
      </c>
      <c r="H581" s="27">
        <v>78.5</v>
      </c>
      <c r="I581" s="99" t="s">
        <v>17</v>
      </c>
      <c r="J581" s="105">
        <v>42.25</v>
      </c>
      <c r="K581" s="99" t="s">
        <v>18</v>
      </c>
      <c r="L581" s="105">
        <v>11.5</v>
      </c>
      <c r="M581" s="17" t="s">
        <v>9</v>
      </c>
      <c r="N581" s="28">
        <f>ROUND(D581*F581*(H581+J581)*L581,0)</f>
        <v>2777</v>
      </c>
      <c r="O581" s="19"/>
      <c r="P581" s="197"/>
      <c r="S581" s="48"/>
    </row>
    <row r="582" spans="1:24" s="17" customFormat="1" ht="15.95" hidden="1" customHeight="1" thickBot="1">
      <c r="A582" s="15"/>
      <c r="C582" s="60"/>
      <c r="D582" s="93"/>
      <c r="E582" s="48"/>
      <c r="F582" s="99"/>
      <c r="G582" s="99"/>
      <c r="H582" s="37"/>
      <c r="I582" s="50"/>
      <c r="J582" s="24"/>
      <c r="K582" s="50"/>
      <c r="L582" s="93" t="s">
        <v>10</v>
      </c>
      <c r="M582" s="50"/>
      <c r="N582" s="26"/>
      <c r="O582" s="103"/>
      <c r="P582" s="224"/>
      <c r="S582" s="60"/>
    </row>
    <row r="583" spans="1:24" s="17" customFormat="1" ht="15.95" hidden="1" customHeight="1">
      <c r="A583" s="15"/>
      <c r="B583" s="29" t="s">
        <v>24</v>
      </c>
      <c r="C583" s="48"/>
      <c r="D583" s="99"/>
      <c r="E583" s="103"/>
      <c r="F583" s="99"/>
      <c r="G583" s="93"/>
      <c r="H583" s="27"/>
      <c r="I583" s="94"/>
      <c r="J583" s="105"/>
      <c r="K583" s="93"/>
      <c r="L583" s="105"/>
      <c r="M583" s="52"/>
      <c r="N583" s="52"/>
      <c r="O583" s="103"/>
      <c r="P583" s="224"/>
      <c r="Q583" s="52"/>
      <c r="S583" s="48"/>
    </row>
    <row r="584" spans="1:24" s="17" customFormat="1" ht="15.95" hidden="1" customHeight="1">
      <c r="A584" s="15"/>
      <c r="B584" s="17" t="s">
        <v>108</v>
      </c>
      <c r="C584" s="48"/>
      <c r="D584" s="99">
        <v>1</v>
      </c>
      <c r="E584" s="48" t="s">
        <v>8</v>
      </c>
      <c r="F584" s="99">
        <v>11</v>
      </c>
      <c r="G584" s="99" t="s">
        <v>8</v>
      </c>
      <c r="H584" s="27">
        <v>4</v>
      </c>
      <c r="I584" s="99" t="s">
        <v>8</v>
      </c>
      <c r="J584" s="105">
        <v>4</v>
      </c>
      <c r="K584" s="99"/>
      <c r="L584" s="105"/>
      <c r="M584" s="17" t="s">
        <v>9</v>
      </c>
      <c r="N584" s="30">
        <f>ROUND(D584*F584*H584*J584,0)</f>
        <v>176</v>
      </c>
      <c r="O584" s="19"/>
      <c r="P584" s="197"/>
      <c r="S584" s="48"/>
    </row>
    <row r="585" spans="1:24" s="17" customFormat="1" ht="15.95" hidden="1" customHeight="1">
      <c r="A585" s="15"/>
      <c r="B585" s="17" t="s">
        <v>27</v>
      </c>
      <c r="C585" s="48"/>
      <c r="D585" s="99">
        <v>1</v>
      </c>
      <c r="E585" s="48" t="s">
        <v>8</v>
      </c>
      <c r="F585" s="99">
        <v>5</v>
      </c>
      <c r="G585" s="99" t="s">
        <v>8</v>
      </c>
      <c r="H585" s="27">
        <v>7.5</v>
      </c>
      <c r="I585" s="99" t="s">
        <v>8</v>
      </c>
      <c r="J585" s="105">
        <v>7.75</v>
      </c>
      <c r="K585" s="99"/>
      <c r="L585" s="105"/>
      <c r="M585" s="17" t="s">
        <v>9</v>
      </c>
      <c r="N585" s="30">
        <f>ROUND(D585*F585*H585*J585,0)</f>
        <v>291</v>
      </c>
      <c r="O585" s="19"/>
      <c r="P585" s="197"/>
      <c r="S585" s="48"/>
    </row>
    <row r="586" spans="1:24" s="17" customFormat="1" ht="15.95" hidden="1" customHeight="1">
      <c r="A586" s="15"/>
      <c r="B586" s="17" t="s">
        <v>27</v>
      </c>
      <c r="C586" s="48"/>
      <c r="D586" s="99">
        <v>1</v>
      </c>
      <c r="E586" s="48" t="s">
        <v>8</v>
      </c>
      <c r="F586" s="99">
        <v>4</v>
      </c>
      <c r="G586" s="99" t="s">
        <v>8</v>
      </c>
      <c r="H586" s="27">
        <v>5.5</v>
      </c>
      <c r="I586" s="99" t="s">
        <v>8</v>
      </c>
      <c r="J586" s="105">
        <v>8.5</v>
      </c>
      <c r="K586" s="99"/>
      <c r="L586" s="105"/>
      <c r="M586" s="17" t="s">
        <v>9</v>
      </c>
      <c r="N586" s="30">
        <f>ROUND(D586*F586*H586*J586,0)</f>
        <v>187</v>
      </c>
      <c r="O586" s="19"/>
      <c r="P586" s="197"/>
      <c r="S586" s="48"/>
    </row>
    <row r="587" spans="1:24" s="17" customFormat="1" ht="15.95" hidden="1" customHeight="1" thickBot="1">
      <c r="A587" s="15"/>
      <c r="B587" s="17" t="s">
        <v>27</v>
      </c>
      <c r="C587" s="48"/>
      <c r="D587" s="99">
        <v>1</v>
      </c>
      <c r="E587" s="48" t="s">
        <v>8</v>
      </c>
      <c r="F587" s="99">
        <v>1</v>
      </c>
      <c r="G587" s="99" t="s">
        <v>8</v>
      </c>
      <c r="H587" s="27">
        <v>7.5</v>
      </c>
      <c r="I587" s="99" t="s">
        <v>8</v>
      </c>
      <c r="J587" s="105">
        <v>8.5</v>
      </c>
      <c r="K587" s="99"/>
      <c r="L587" s="105"/>
      <c r="M587" s="17" t="s">
        <v>9</v>
      </c>
      <c r="N587" s="30">
        <f>ROUND(D587*F587*H587*J587,0)</f>
        <v>64</v>
      </c>
      <c r="O587" s="19"/>
      <c r="P587" s="197"/>
      <c r="S587" s="48"/>
    </row>
    <row r="588" spans="1:24" s="17" customFormat="1" ht="15.95" hidden="1" customHeight="1" thickBot="1">
      <c r="A588" s="15"/>
      <c r="B588" s="99"/>
      <c r="D588" s="99"/>
      <c r="E588" s="103"/>
      <c r="F588" s="99"/>
      <c r="G588" s="93"/>
      <c r="H588" s="27"/>
      <c r="I588" s="94"/>
      <c r="J588" s="105"/>
      <c r="K588" s="93"/>
      <c r="L588" s="24" t="s">
        <v>10</v>
      </c>
      <c r="M588" s="17" t="s">
        <v>9</v>
      </c>
      <c r="N588" s="26"/>
      <c r="O588" s="103"/>
      <c r="P588" s="60"/>
      <c r="Q588" s="52"/>
    </row>
    <row r="589" spans="1:24" s="17" customFormat="1" ht="15.95" hidden="1" customHeight="1">
      <c r="A589" s="15"/>
      <c r="B589" s="29" t="s">
        <v>28</v>
      </c>
      <c r="C589" s="48"/>
      <c r="D589" s="99"/>
      <c r="E589" s="103"/>
      <c r="F589" s="99"/>
      <c r="G589" s="93"/>
      <c r="H589" s="27"/>
      <c r="I589" s="94"/>
      <c r="J589" s="105"/>
      <c r="K589" s="94"/>
      <c r="L589" s="93"/>
      <c r="M589" s="93"/>
      <c r="N589" s="52"/>
      <c r="O589" s="50"/>
      <c r="P589" s="60"/>
      <c r="Q589" s="52"/>
      <c r="S589" s="48"/>
    </row>
    <row r="590" spans="1:24" s="17" customFormat="1" ht="15.95" hidden="1" customHeight="1">
      <c r="A590" s="15"/>
      <c r="C590" s="29"/>
      <c r="D590" s="552">
        <f>N582</f>
        <v>0</v>
      </c>
      <c r="E590" s="552"/>
      <c r="F590" s="552"/>
      <c r="G590" s="93" t="s">
        <v>29</v>
      </c>
      <c r="H590" s="31">
        <f>N588</f>
        <v>0</v>
      </c>
      <c r="I590" s="24" t="s">
        <v>9</v>
      </c>
      <c r="J590" s="553">
        <f>D590-H590</f>
        <v>0</v>
      </c>
      <c r="K590" s="553"/>
      <c r="L590" s="32" t="s">
        <v>30</v>
      </c>
      <c r="M590" s="93"/>
      <c r="N590" s="51"/>
      <c r="O590" s="103"/>
      <c r="P590" s="60"/>
      <c r="Q590" s="52"/>
      <c r="S590" s="29"/>
    </row>
    <row r="591" spans="1:24" s="17" customFormat="1" ht="15.95" hidden="1" customHeight="1">
      <c r="A591" s="15"/>
      <c r="C591" s="532">
        <f>J590</f>
        <v>0</v>
      </c>
      <c r="D591" s="533"/>
      <c r="E591" s="532"/>
      <c r="F591" s="20" t="s">
        <v>32</v>
      </c>
      <c r="G591" s="21" t="s">
        <v>12</v>
      </c>
      <c r="H591" s="518">
        <v>1498.58</v>
      </c>
      <c r="I591" s="518"/>
      <c r="J591" s="518"/>
      <c r="K591" s="94"/>
      <c r="L591" s="534" t="s">
        <v>33</v>
      </c>
      <c r="M591" s="534"/>
      <c r="N591" s="107"/>
      <c r="O591" s="22" t="s">
        <v>14</v>
      </c>
      <c r="P591" s="224">
        <f>ROUND(C591*H591/100,0)</f>
        <v>0</v>
      </c>
      <c r="S591" s="104"/>
    </row>
    <row r="592" spans="1:24" s="17" customFormat="1" ht="15.95" hidden="1" customHeight="1">
      <c r="A592" s="15"/>
      <c r="B592" s="528" t="s">
        <v>121</v>
      </c>
      <c r="C592" s="528"/>
      <c r="D592" s="528"/>
      <c r="E592" s="528"/>
      <c r="F592" s="528"/>
      <c r="G592" s="528"/>
      <c r="H592" s="528"/>
      <c r="I592" s="528"/>
      <c r="J592" s="528"/>
      <c r="K592" s="528"/>
      <c r="L592" s="528"/>
      <c r="M592" s="528"/>
      <c r="N592" s="528"/>
      <c r="O592" s="528"/>
      <c r="P592" s="224"/>
    </row>
    <row r="593" spans="1:19" s="17" customFormat="1" ht="15.95" hidden="1" customHeight="1">
      <c r="A593" s="15"/>
      <c r="B593" s="35" t="s">
        <v>119</v>
      </c>
      <c r="C593" s="48"/>
      <c r="D593" s="99"/>
      <c r="E593" s="48"/>
      <c r="F593" s="99"/>
      <c r="G593" s="99"/>
      <c r="H593" s="27"/>
      <c r="I593" s="99"/>
      <c r="J593" s="105"/>
      <c r="K593" s="99"/>
      <c r="L593" s="105"/>
      <c r="N593" s="30"/>
      <c r="P593" s="197"/>
      <c r="S593" s="48"/>
    </row>
    <row r="594" spans="1:19" s="17" customFormat="1" ht="15.95" hidden="1" customHeight="1">
      <c r="A594" s="15"/>
      <c r="B594" s="17" t="s">
        <v>120</v>
      </c>
      <c r="C594" s="48"/>
      <c r="D594" s="99">
        <v>1</v>
      </c>
      <c r="E594" s="48" t="s">
        <v>8</v>
      </c>
      <c r="F594" s="99">
        <v>2</v>
      </c>
      <c r="G594" s="99" t="s">
        <v>8</v>
      </c>
      <c r="H594" s="27">
        <v>90</v>
      </c>
      <c r="I594" s="99" t="s">
        <v>8</v>
      </c>
      <c r="J594" s="105">
        <v>10</v>
      </c>
      <c r="K594" s="99" t="s">
        <v>8</v>
      </c>
      <c r="L594" s="105">
        <v>0.67</v>
      </c>
      <c r="M594" s="17" t="s">
        <v>9</v>
      </c>
      <c r="N594" s="30">
        <f>ROUND(D594*F594*H594*J594*L594,0)</f>
        <v>1206</v>
      </c>
      <c r="P594" s="197"/>
      <c r="S594" s="48"/>
    </row>
    <row r="595" spans="1:19" s="17" customFormat="1" ht="15.95" hidden="1" customHeight="1">
      <c r="A595" s="15"/>
      <c r="C595" s="48"/>
      <c r="D595" s="55"/>
      <c r="E595" s="48"/>
      <c r="F595" s="99"/>
      <c r="G595" s="99"/>
      <c r="H595" s="27"/>
      <c r="I595" s="99"/>
      <c r="J595" s="105"/>
      <c r="K595" s="99"/>
      <c r="L595" s="24" t="s">
        <v>10</v>
      </c>
      <c r="M595" s="32"/>
      <c r="N595" s="18"/>
      <c r="O595" s="19"/>
      <c r="P595" s="197"/>
      <c r="S595" s="48"/>
    </row>
    <row r="596" spans="1:19" s="17" customFormat="1" ht="15.95" hidden="1" customHeight="1">
      <c r="A596" s="15"/>
      <c r="B596" s="103"/>
      <c r="C596" s="532">
        <f>N595</f>
        <v>0</v>
      </c>
      <c r="D596" s="533"/>
      <c r="E596" s="532"/>
      <c r="F596" s="20" t="s">
        <v>11</v>
      </c>
      <c r="G596" s="21" t="s">
        <v>12</v>
      </c>
      <c r="H596" s="82">
        <v>13051.5</v>
      </c>
      <c r="I596" s="94"/>
      <c r="J596" s="94"/>
      <c r="K596" s="94"/>
      <c r="L596" s="534" t="s">
        <v>13</v>
      </c>
      <c r="M596" s="534"/>
      <c r="N596" s="107"/>
      <c r="O596" s="22" t="s">
        <v>14</v>
      </c>
      <c r="P596" s="224">
        <f>ROUND(C596*H596/100,0)</f>
        <v>0</v>
      </c>
      <c r="S596" s="104"/>
    </row>
    <row r="597" spans="1:19" ht="15.95" hidden="1" customHeight="1"/>
    <row r="598" spans="1:19" ht="15.95" hidden="1" customHeight="1">
      <c r="A598" s="179"/>
      <c r="C598" s="194"/>
      <c r="D598" s="189"/>
      <c r="E598" s="192"/>
      <c r="F598" s="189"/>
      <c r="G598" s="189"/>
      <c r="J598" s="189"/>
      <c r="N598" s="194"/>
      <c r="S598" s="194"/>
    </row>
    <row r="599" spans="1:19" ht="15.95" customHeight="1">
      <c r="N599" s="379" t="s">
        <v>285</v>
      </c>
      <c r="P599" s="223">
        <f>SUM(P5:P377)</f>
        <v>114154.36749999999</v>
      </c>
    </row>
    <row r="600" spans="1:19" ht="15.95" hidden="1" customHeight="1">
      <c r="N600" s="112" t="s">
        <v>153</v>
      </c>
      <c r="P600" s="223">
        <f>P286+P439+P366</f>
        <v>0</v>
      </c>
    </row>
    <row r="601" spans="1:19" ht="15.95" hidden="1" customHeight="1">
      <c r="N601" s="112" t="s">
        <v>154</v>
      </c>
      <c r="P601" s="223">
        <f>P388</f>
        <v>0</v>
      </c>
    </row>
    <row r="602" spans="1:19" ht="15.95" customHeight="1">
      <c r="N602" s="112" t="s">
        <v>155</v>
      </c>
      <c r="P602" s="223">
        <f>P599-P600</f>
        <v>114154.36749999999</v>
      </c>
    </row>
    <row r="607" spans="1:19" ht="15.95" customHeight="1">
      <c r="B607" s="109"/>
      <c r="J607" s="418"/>
    </row>
    <row r="608" spans="1:19" ht="15.95" customHeight="1">
      <c r="J608" s="418"/>
    </row>
  </sheetData>
  <mergeCells count="306">
    <mergeCell ref="B243:N243"/>
    <mergeCell ref="L148:M148"/>
    <mergeCell ref="B91:O91"/>
    <mergeCell ref="D99:F99"/>
    <mergeCell ref="J99:K99"/>
    <mergeCell ref="C100:E100"/>
    <mergeCell ref="L100:M100"/>
    <mergeCell ref="D56:F56"/>
    <mergeCell ref="J56:K56"/>
    <mergeCell ref="D188:F188"/>
    <mergeCell ref="J188:K188"/>
    <mergeCell ref="B167:N167"/>
    <mergeCell ref="D170:E170"/>
    <mergeCell ref="H170:J170"/>
    <mergeCell ref="L170:M170"/>
    <mergeCell ref="B70:O70"/>
    <mergeCell ref="D73:E73"/>
    <mergeCell ref="L104:M104"/>
    <mergeCell ref="B101:N101"/>
    <mergeCell ref="C104:E104"/>
    <mergeCell ref="H104:K104"/>
    <mergeCell ref="D148:E148"/>
    <mergeCell ref="H148:J148"/>
    <mergeCell ref="C237:E237"/>
    <mergeCell ref="D166:E166"/>
    <mergeCell ref="H166:K166"/>
    <mergeCell ref="B157:N157"/>
    <mergeCell ref="D165:F165"/>
    <mergeCell ref="B218:N218"/>
    <mergeCell ref="D232:F232"/>
    <mergeCell ref="B49:N49"/>
    <mergeCell ref="H35:I35"/>
    <mergeCell ref="D39:E39"/>
    <mergeCell ref="H39:K39"/>
    <mergeCell ref="H346:K346"/>
    <mergeCell ref="C354:E354"/>
    <mergeCell ref="B180:O180"/>
    <mergeCell ref="H294:J294"/>
    <mergeCell ref="D334:F334"/>
    <mergeCell ref="J334:K334"/>
    <mergeCell ref="C126:E126"/>
    <mergeCell ref="B132:N132"/>
    <mergeCell ref="H309:K309"/>
    <mergeCell ref="C335:E335"/>
    <mergeCell ref="H335:J335"/>
    <mergeCell ref="D262:E262"/>
    <mergeCell ref="H262:J262"/>
    <mergeCell ref="L262:M262"/>
    <mergeCell ref="H317:J317"/>
    <mergeCell ref="L317:M317"/>
    <mergeCell ref="B291:N291"/>
    <mergeCell ref="L126:M126"/>
    <mergeCell ref="D304:E304"/>
    <mergeCell ref="H304:K304"/>
    <mergeCell ref="B190:O190"/>
    <mergeCell ref="D142:F142"/>
    <mergeCell ref="J142:K142"/>
    <mergeCell ref="B144:O144"/>
    <mergeCell ref="B249:N249"/>
    <mergeCell ref="L210:M210"/>
    <mergeCell ref="B238:N238"/>
    <mergeCell ref="B40:N40"/>
    <mergeCell ref="B36:N36"/>
    <mergeCell ref="H20:K20"/>
    <mergeCell ref="L20:M20"/>
    <mergeCell ref="E24:F24"/>
    <mergeCell ref="E25:F25"/>
    <mergeCell ref="H25:I25"/>
    <mergeCell ref="E26:F26"/>
    <mergeCell ref="C242:D242"/>
    <mergeCell ref="H27:K27"/>
    <mergeCell ref="L27:M27"/>
    <mergeCell ref="B149:N149"/>
    <mergeCell ref="J232:K232"/>
    <mergeCell ref="C233:E233"/>
    <mergeCell ref="H233:K233"/>
    <mergeCell ref="L233:M233"/>
    <mergeCell ref="L61:M61"/>
    <mergeCell ref="H174:J174"/>
    <mergeCell ref="L216:M216"/>
    <mergeCell ref="E23:F23"/>
    <mergeCell ref="D174:E174"/>
    <mergeCell ref="L237:M237"/>
    <mergeCell ref="L242:M242"/>
    <mergeCell ref="L152:M152"/>
    <mergeCell ref="C216:E216"/>
    <mergeCell ref="C143:E143"/>
    <mergeCell ref="C20:E20"/>
    <mergeCell ref="B17:N17"/>
    <mergeCell ref="B21:N21"/>
    <mergeCell ref="B234:N234"/>
    <mergeCell ref="D209:F209"/>
    <mergeCell ref="J209:K209"/>
    <mergeCell ref="B211:O211"/>
    <mergeCell ref="B194:N194"/>
    <mergeCell ref="C210:E210"/>
    <mergeCell ref="J165:K165"/>
    <mergeCell ref="L174:M174"/>
    <mergeCell ref="B45:N45"/>
    <mergeCell ref="H189:K189"/>
    <mergeCell ref="D189:E189"/>
    <mergeCell ref="B58:N58"/>
    <mergeCell ref="C61:E61"/>
    <mergeCell ref="B171:N171"/>
    <mergeCell ref="H131:I131"/>
    <mergeCell ref="L31:M31"/>
    <mergeCell ref="A1:P1"/>
    <mergeCell ref="A3:B3"/>
    <mergeCell ref="C3:P3"/>
    <mergeCell ref="C4:G4"/>
    <mergeCell ref="H4:J4"/>
    <mergeCell ref="K4:M4"/>
    <mergeCell ref="N4:P4"/>
    <mergeCell ref="B153:O153"/>
    <mergeCell ref="C156:E156"/>
    <mergeCell ref="L156:M156"/>
    <mergeCell ref="B127:N127"/>
    <mergeCell ref="C131:E131"/>
    <mergeCell ref="C152:D152"/>
    <mergeCell ref="H143:K143"/>
    <mergeCell ref="L143:M143"/>
    <mergeCell ref="D125:F125"/>
    <mergeCell ref="J125:K125"/>
    <mergeCell ref="B10:N10"/>
    <mergeCell ref="H44:I44"/>
    <mergeCell ref="H61:K61"/>
    <mergeCell ref="B113:O113"/>
    <mergeCell ref="L112:M112"/>
    <mergeCell ref="B109:O109"/>
    <mergeCell ref="C112:E112"/>
    <mergeCell ref="B253:O253"/>
    <mergeCell ref="D257:E257"/>
    <mergeCell ref="H257:J257"/>
    <mergeCell ref="L257:M257"/>
    <mergeCell ref="B275:O275"/>
    <mergeCell ref="B310:N310"/>
    <mergeCell ref="B287:N287"/>
    <mergeCell ref="L294:M294"/>
    <mergeCell ref="B281:N281"/>
    <mergeCell ref="B295:O295"/>
    <mergeCell ref="B271:N271"/>
    <mergeCell ref="D309:E309"/>
    <mergeCell ref="D303:F303"/>
    <mergeCell ref="J303:K303"/>
    <mergeCell ref="C510:E510"/>
    <mergeCell ref="L510:M510"/>
    <mergeCell ref="B503:N503"/>
    <mergeCell ref="B472:O472"/>
    <mergeCell ref="D475:E475"/>
    <mergeCell ref="H475:K475"/>
    <mergeCell ref="B415:N415"/>
    <mergeCell ref="D434:E434"/>
    <mergeCell ref="L434:M434"/>
    <mergeCell ref="H451:J451"/>
    <mergeCell ref="L451:M451"/>
    <mergeCell ref="H439:J439"/>
    <mergeCell ref="L430:M430"/>
    <mergeCell ref="B452:O452"/>
    <mergeCell ref="B431:N431"/>
    <mergeCell ref="L439:M439"/>
    <mergeCell ref="B462:N462"/>
    <mergeCell ref="L447:M447"/>
    <mergeCell ref="D461:E461"/>
    <mergeCell ref="B419:O419"/>
    <mergeCell ref="C506:E506"/>
    <mergeCell ref="H506:K506"/>
    <mergeCell ref="L506:M506"/>
    <mergeCell ref="H483:I483"/>
    <mergeCell ref="B6:O6"/>
    <mergeCell ref="E481:F481"/>
    <mergeCell ref="B480:N480"/>
    <mergeCell ref="B476:O476"/>
    <mergeCell ref="D479:E479"/>
    <mergeCell ref="H479:K479"/>
    <mergeCell ref="B481:C481"/>
    <mergeCell ref="L376:M376"/>
    <mergeCell ref="B396:O396"/>
    <mergeCell ref="B403:N403"/>
    <mergeCell ref="B409:N409"/>
    <mergeCell ref="B389:O389"/>
    <mergeCell ref="B87:O87"/>
    <mergeCell ref="B314:N314"/>
    <mergeCell ref="C342:E342"/>
    <mergeCell ref="L342:M342"/>
    <mergeCell ref="D317:E317"/>
    <mergeCell ref="H179:K179"/>
    <mergeCell ref="B175:N175"/>
    <mergeCell ref="D179:E179"/>
    <mergeCell ref="D90:E90"/>
    <mergeCell ref="J394:K394"/>
    <mergeCell ref="D193:E193"/>
    <mergeCell ref="B318:O318"/>
    <mergeCell ref="D362:E362"/>
    <mergeCell ref="H362:K362"/>
    <mergeCell ref="L461:M461"/>
    <mergeCell ref="H498:K498"/>
    <mergeCell ref="L498:M498"/>
    <mergeCell ref="H502:K502"/>
    <mergeCell ref="L502:M502"/>
    <mergeCell ref="G394:H394"/>
    <mergeCell ref="F413:G413"/>
    <mergeCell ref="F407:G407"/>
    <mergeCell ref="D394:F394"/>
    <mergeCell ref="C376:E376"/>
    <mergeCell ref="H376:J376"/>
    <mergeCell ref="B377:O377"/>
    <mergeCell ref="B367:O367"/>
    <mergeCell ref="C388:E388"/>
    <mergeCell ref="H388:J388"/>
    <mergeCell ref="L388:M388"/>
    <mergeCell ref="B511:O511"/>
    <mergeCell ref="C521:E521"/>
    <mergeCell ref="L90:M90"/>
    <mergeCell ref="C16:E16"/>
    <mergeCell ref="C395:E395"/>
    <mergeCell ref="L395:M395"/>
    <mergeCell ref="B435:O435"/>
    <mergeCell ref="C439:E439"/>
    <mergeCell ref="C402:E402"/>
    <mergeCell ref="L402:M402"/>
    <mergeCell ref="E485:F485"/>
    <mergeCell ref="H486:K486"/>
    <mergeCell ref="L486:M486"/>
    <mergeCell ref="E484:F484"/>
    <mergeCell ref="C498:E498"/>
    <mergeCell ref="H434:J434"/>
    <mergeCell ref="L16:M16"/>
    <mergeCell ref="B427:N427"/>
    <mergeCell ref="E482:F482"/>
    <mergeCell ref="E483:F483"/>
    <mergeCell ref="D497:F497"/>
    <mergeCell ref="J497:K497"/>
    <mergeCell ref="H430:K430"/>
    <mergeCell ref="D65:E65"/>
    <mergeCell ref="C9:E9"/>
    <mergeCell ref="B82:O82"/>
    <mergeCell ref="C86:E86"/>
    <mergeCell ref="L86:M86"/>
    <mergeCell ref="B32:N32"/>
    <mergeCell ref="H422:K422"/>
    <mergeCell ref="B423:O423"/>
    <mergeCell ref="D426:E426"/>
    <mergeCell ref="H426:K426"/>
    <mergeCell ref="B105:N105"/>
    <mergeCell ref="B66:O66"/>
    <mergeCell ref="D69:E69"/>
    <mergeCell ref="B28:O28"/>
    <mergeCell ref="L9:M9"/>
    <mergeCell ref="L335:M335"/>
    <mergeCell ref="B351:N351"/>
    <mergeCell ref="B336:O336"/>
    <mergeCell ref="B343:N343"/>
    <mergeCell ref="D346:E346"/>
    <mergeCell ref="B347:N347"/>
    <mergeCell ref="B74:O74"/>
    <mergeCell ref="D77:E77"/>
    <mergeCell ref="H77:J77"/>
    <mergeCell ref="L77:M77"/>
    <mergeCell ref="C596:E596"/>
    <mergeCell ref="L596:M596"/>
    <mergeCell ref="L81:M81"/>
    <mergeCell ref="J590:K590"/>
    <mergeCell ref="C591:E591"/>
    <mergeCell ref="H591:J591"/>
    <mergeCell ref="L591:M591"/>
    <mergeCell ref="B574:O574"/>
    <mergeCell ref="D565:F565"/>
    <mergeCell ref="J565:K565"/>
    <mergeCell ref="C566:E566"/>
    <mergeCell ref="L566:M566"/>
    <mergeCell ref="B580:O580"/>
    <mergeCell ref="D590:F590"/>
    <mergeCell ref="B567:O567"/>
    <mergeCell ref="B530:O530"/>
    <mergeCell ref="C577:E577"/>
    <mergeCell ref="L577:M577"/>
    <mergeCell ref="L548:M548"/>
    <mergeCell ref="D81:E81"/>
    <mergeCell ref="H81:J81"/>
    <mergeCell ref="B592:O592"/>
    <mergeCell ref="C573:E573"/>
    <mergeCell ref="B487:N487"/>
    <mergeCell ref="B507:O507"/>
    <mergeCell ref="L573:M573"/>
    <mergeCell ref="B551:O551"/>
    <mergeCell ref="H65:K65"/>
    <mergeCell ref="B440:O440"/>
    <mergeCell ref="C447:E447"/>
    <mergeCell ref="B62:O62"/>
    <mergeCell ref="D547:F547"/>
    <mergeCell ref="B78:O78"/>
    <mergeCell ref="J547:K547"/>
    <mergeCell ref="C548:E548"/>
    <mergeCell ref="H90:J90"/>
    <mergeCell ref="C502:E502"/>
    <mergeCell ref="L521:M521"/>
    <mergeCell ref="B525:N525"/>
    <mergeCell ref="H354:K354"/>
    <mergeCell ref="L354:M354"/>
    <mergeCell ref="D422:E422"/>
    <mergeCell ref="B363:O363"/>
    <mergeCell ref="B371:O371"/>
    <mergeCell ref="B499:N499"/>
    <mergeCell ref="H461:J461"/>
    <mergeCell ref="B448:O448"/>
    <mergeCell ref="C451:E451"/>
  </mergeCells>
  <pageMargins left="0.5" right="0.25" top="0.5" bottom="0.5" header="0.3" footer="0.3"/>
  <pageSetup paperSize="9" scale="95" orientation="portrait" r:id="rId1"/>
  <headerFooter>
    <oddHeader>&amp;R&amp;"Arial,Italic"&amp;8Page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W&amp;S</vt:lpstr>
      <vt:lpstr>C.Wall</vt:lpstr>
      <vt:lpstr>Lav Block</vt:lpstr>
      <vt:lpstr>'W&amp;S'!Print_Area</vt:lpstr>
      <vt:lpstr>C.Wall!Print_Titles</vt:lpstr>
      <vt:lpstr>'Lav Block'!Print_Titles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Windows User</cp:lastModifiedBy>
  <cp:lastPrinted>2017-05-01T07:45:02Z</cp:lastPrinted>
  <dcterms:created xsi:type="dcterms:W3CDTF">2017-02-10T14:37:45Z</dcterms:created>
  <dcterms:modified xsi:type="dcterms:W3CDTF">2017-05-01T07:45:08Z</dcterms:modified>
</cp:coreProperties>
</file>