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50" windowWidth="15255" windowHeight="7935"/>
  </bookViews>
  <sheets>
    <sheet name="W&amp;S" sheetId="7" r:id="rId1"/>
    <sheet name="C.Wall" sheetId="6" r:id="rId2"/>
    <sheet name="Lav Block" sheetId="4" r:id="rId3"/>
  </sheets>
  <definedNames>
    <definedName name="_xlnm._FilterDatabase" localSheetId="0" hidden="1">'W&amp;S'!$A$7:$F$81</definedName>
    <definedName name="_xlnm.Print_Area" localSheetId="0">'W&amp;S'!$A$1:$F$101</definedName>
    <definedName name="_xlnm.Print_Titles" localSheetId="1">C.Wall!$4:$4</definedName>
    <definedName name="_xlnm.Print_Titles" localSheetId="2">'Lav Block'!$4:$4</definedName>
  </definedNames>
  <calcPr calcId="124519"/>
</workbook>
</file>

<file path=xl/calcChain.xml><?xml version="1.0" encoding="utf-8"?>
<calcChain xmlns="http://schemas.openxmlformats.org/spreadsheetml/2006/main">
  <c r="F83" i="7"/>
  <c r="F80"/>
  <c r="F79"/>
  <c r="F78"/>
  <c r="F77"/>
  <c r="F76"/>
  <c r="F75"/>
  <c r="F74"/>
  <c r="F73"/>
  <c r="F72"/>
  <c r="F71"/>
  <c r="F70"/>
  <c r="F69"/>
  <c r="F68"/>
  <c r="F67"/>
  <c r="F66"/>
  <c r="F65"/>
  <c r="F64"/>
  <c r="F63"/>
  <c r="F62"/>
  <c r="F61"/>
  <c r="F60"/>
  <c r="F59"/>
  <c r="F57"/>
  <c r="F56"/>
  <c r="F55"/>
  <c r="F53"/>
  <c r="F52"/>
  <c r="F51"/>
  <c r="F50"/>
  <c r="F49"/>
  <c r="F48"/>
  <c r="F47"/>
  <c r="F46"/>
  <c r="F45"/>
  <c r="F43"/>
  <c r="F42"/>
  <c r="F41"/>
  <c r="F40"/>
  <c r="F38"/>
  <c r="F37"/>
  <c r="F36"/>
  <c r="F35"/>
  <c r="F33"/>
  <c r="F32"/>
  <c r="F31"/>
  <c r="F30"/>
  <c r="F29"/>
  <c r="F28"/>
  <c r="F27"/>
  <c r="F26"/>
  <c r="F25"/>
  <c r="F23"/>
  <c r="F22"/>
  <c r="F21"/>
  <c r="F20"/>
  <c r="F18"/>
  <c r="F17"/>
  <c r="F16"/>
  <c r="F15"/>
  <c r="F14"/>
  <c r="F13"/>
  <c r="F12"/>
  <c r="F11"/>
  <c r="F10"/>
  <c r="F9"/>
  <c r="F8"/>
  <c r="F87" s="1"/>
  <c r="F91" s="1"/>
  <c r="H41" i="6"/>
  <c r="N41" s="1"/>
  <c r="H7"/>
  <c r="N65" i="4"/>
  <c r="N45"/>
  <c r="N44"/>
  <c r="N46" s="1"/>
  <c r="N15"/>
  <c r="N15" i="6"/>
  <c r="N11"/>
  <c r="N30" i="4"/>
  <c r="N31" s="1"/>
  <c r="N33"/>
  <c r="N34" s="1"/>
  <c r="H36" s="1"/>
  <c r="H68"/>
  <c r="N62"/>
  <c r="N61"/>
  <c r="N53" i="6"/>
  <c r="N33"/>
  <c r="N28"/>
  <c r="N20"/>
  <c r="N7"/>
  <c r="N154" i="4"/>
  <c r="N88"/>
  <c r="N10"/>
  <c r="N89" i="6"/>
  <c r="C156" i="4"/>
  <c r="P156" s="1"/>
  <c r="N24" i="6"/>
  <c r="C546"/>
  <c r="P546" s="1"/>
  <c r="N544"/>
  <c r="H540"/>
  <c r="D540"/>
  <c r="N537"/>
  <c r="N536"/>
  <c r="N535"/>
  <c r="N534"/>
  <c r="N531"/>
  <c r="C527"/>
  <c r="P527" s="1"/>
  <c r="N525"/>
  <c r="N524"/>
  <c r="N523"/>
  <c r="N522"/>
  <c r="H519"/>
  <c r="D519"/>
  <c r="N516"/>
  <c r="N515"/>
  <c r="N514"/>
  <c r="N511"/>
  <c r="N510"/>
  <c r="N509"/>
  <c r="N508"/>
  <c r="N507"/>
  <c r="N506"/>
  <c r="C501"/>
  <c r="P501" s="1"/>
  <c r="N499"/>
  <c r="C495"/>
  <c r="P495" s="1"/>
  <c r="N493"/>
  <c r="N492"/>
  <c r="C490"/>
  <c r="P490" s="1"/>
  <c r="N488"/>
  <c r="N487"/>
  <c r="C484"/>
  <c r="P484" s="1"/>
  <c r="N482"/>
  <c r="N481"/>
  <c r="C479"/>
  <c r="P479" s="1"/>
  <c r="N477"/>
  <c r="N476"/>
  <c r="N475"/>
  <c r="N474"/>
  <c r="N473"/>
  <c r="N472"/>
  <c r="N471"/>
  <c r="N470"/>
  <c r="C468"/>
  <c r="P468" s="1"/>
  <c r="N466"/>
  <c r="C464"/>
  <c r="P464" s="1"/>
  <c r="N462"/>
  <c r="C460"/>
  <c r="P460" s="1"/>
  <c r="N458"/>
  <c r="H455"/>
  <c r="D455"/>
  <c r="N452"/>
  <c r="N451"/>
  <c r="N448"/>
  <c r="N447"/>
  <c r="C444"/>
  <c r="P444" s="1"/>
  <c r="N442"/>
  <c r="N441"/>
  <c r="N440"/>
  <c r="N439"/>
  <c r="N438"/>
  <c r="C436"/>
  <c r="P436" s="1"/>
  <c r="C433"/>
  <c r="H433" s="1"/>
  <c r="C429"/>
  <c r="P429" s="1"/>
  <c r="N427"/>
  <c r="N61"/>
  <c r="N62" s="1"/>
  <c r="C63" s="1"/>
  <c r="P63" s="1"/>
  <c r="C425"/>
  <c r="P425" s="1"/>
  <c r="N423"/>
  <c r="C416"/>
  <c r="P416" s="1"/>
  <c r="N414"/>
  <c r="N413"/>
  <c r="C411"/>
  <c r="P411" s="1"/>
  <c r="N409"/>
  <c r="N408"/>
  <c r="N407"/>
  <c r="N406"/>
  <c r="N405"/>
  <c r="N404"/>
  <c r="N403"/>
  <c r="C401"/>
  <c r="P401" s="1"/>
  <c r="C397"/>
  <c r="P397" s="1"/>
  <c r="N395"/>
  <c r="N394"/>
  <c r="N393"/>
  <c r="N392"/>
  <c r="C389"/>
  <c r="P389" s="1"/>
  <c r="N387"/>
  <c r="L386"/>
  <c r="C384"/>
  <c r="P384" s="1"/>
  <c r="N382"/>
  <c r="C380"/>
  <c r="P380" s="1"/>
  <c r="N378"/>
  <c r="C376"/>
  <c r="P376" s="1"/>
  <c r="N374"/>
  <c r="C367"/>
  <c r="F367" s="1"/>
  <c r="C368" s="1"/>
  <c r="N366"/>
  <c r="N365"/>
  <c r="N364"/>
  <c r="C361"/>
  <c r="F361" s="1"/>
  <c r="C362" s="1"/>
  <c r="P362" s="1"/>
  <c r="N360"/>
  <c r="N359"/>
  <c r="N358"/>
  <c r="C356"/>
  <c r="P356" s="1"/>
  <c r="N354"/>
  <c r="N353"/>
  <c r="N352"/>
  <c r="N351"/>
  <c r="D348"/>
  <c r="J348" s="1"/>
  <c r="C349" s="1"/>
  <c r="P349" s="1"/>
  <c r="N346"/>
  <c r="N345"/>
  <c r="N344"/>
  <c r="C342"/>
  <c r="P342" s="1"/>
  <c r="P551" s="1"/>
  <c r="N340"/>
  <c r="N339"/>
  <c r="N335"/>
  <c r="H334"/>
  <c r="N334" s="1"/>
  <c r="C330"/>
  <c r="P330" s="1"/>
  <c r="N328"/>
  <c r="N327"/>
  <c r="N326"/>
  <c r="C324"/>
  <c r="P324" s="1"/>
  <c r="N322"/>
  <c r="C320"/>
  <c r="P320" s="1"/>
  <c r="N318"/>
  <c r="C316"/>
  <c r="H338" s="1"/>
  <c r="N338" s="1"/>
  <c r="N314"/>
  <c r="N313"/>
  <c r="N310"/>
  <c r="C308"/>
  <c r="P308" s="1"/>
  <c r="N306"/>
  <c r="C304"/>
  <c r="P304" s="1"/>
  <c r="N302"/>
  <c r="C300"/>
  <c r="P300" s="1"/>
  <c r="N298"/>
  <c r="C296"/>
  <c r="P296" s="1"/>
  <c r="N294"/>
  <c r="N293"/>
  <c r="N292"/>
  <c r="N291"/>
  <c r="N290"/>
  <c r="N289"/>
  <c r="N288"/>
  <c r="C286"/>
  <c r="P286" s="1"/>
  <c r="N284"/>
  <c r="C282"/>
  <c r="P282" s="1"/>
  <c r="C278"/>
  <c r="P278" s="1"/>
  <c r="N276"/>
  <c r="N275"/>
  <c r="H272"/>
  <c r="D272"/>
  <c r="N269"/>
  <c r="N266"/>
  <c r="C263"/>
  <c r="P263" s="1"/>
  <c r="N261"/>
  <c r="C259"/>
  <c r="P259" s="1"/>
  <c r="N257"/>
  <c r="C255"/>
  <c r="P255" s="1"/>
  <c r="N253"/>
  <c r="N252"/>
  <c r="N251"/>
  <c r="C249"/>
  <c r="P249" s="1"/>
  <c r="N247"/>
  <c r="N246"/>
  <c r="N245"/>
  <c r="C243"/>
  <c r="P243" s="1"/>
  <c r="N241"/>
  <c r="C235"/>
  <c r="N237" s="1"/>
  <c r="N238" s="1"/>
  <c r="C239" s="1"/>
  <c r="P239" s="1"/>
  <c r="N233"/>
  <c r="C231"/>
  <c r="P231" s="1"/>
  <c r="N229"/>
  <c r="N228"/>
  <c r="C226"/>
  <c r="P226" s="1"/>
  <c r="N224"/>
  <c r="C217"/>
  <c r="N219" s="1"/>
  <c r="N220" s="1"/>
  <c r="C221" s="1"/>
  <c r="P221" s="1"/>
  <c r="N215"/>
  <c r="N214"/>
  <c r="N213"/>
  <c r="C211"/>
  <c r="P211" s="1"/>
  <c r="N209"/>
  <c r="N208"/>
  <c r="J204"/>
  <c r="H201"/>
  <c r="D201"/>
  <c r="N198"/>
  <c r="N197"/>
  <c r="N196"/>
  <c r="N195"/>
  <c r="N192"/>
  <c r="N191"/>
  <c r="N190"/>
  <c r="N189"/>
  <c r="C185"/>
  <c r="H332" s="1"/>
  <c r="N332" s="1"/>
  <c r="N183"/>
  <c r="N182"/>
  <c r="N181"/>
  <c r="H178"/>
  <c r="D178"/>
  <c r="N175"/>
  <c r="N174"/>
  <c r="N173"/>
  <c r="N170"/>
  <c r="N169"/>
  <c r="N168"/>
  <c r="N167"/>
  <c r="N166"/>
  <c r="N165"/>
  <c r="N164"/>
  <c r="N156"/>
  <c r="C158" s="1"/>
  <c r="P158" s="1"/>
  <c r="N149"/>
  <c r="H152" s="1"/>
  <c r="N146"/>
  <c r="D152" s="1"/>
  <c r="N142"/>
  <c r="C144" s="1"/>
  <c r="P144" s="1"/>
  <c r="N138"/>
  <c r="C140" s="1"/>
  <c r="C91"/>
  <c r="P91" s="1"/>
  <c r="N85"/>
  <c r="N134"/>
  <c r="C136" s="1"/>
  <c r="N130"/>
  <c r="C132" s="1"/>
  <c r="N126"/>
  <c r="C128" s="1"/>
  <c r="P128" s="1"/>
  <c r="N122"/>
  <c r="C124" s="1"/>
  <c r="P124" s="1"/>
  <c r="N118"/>
  <c r="C120" s="1"/>
  <c r="P120" s="1"/>
  <c r="N111"/>
  <c r="N110"/>
  <c r="N109"/>
  <c r="N106"/>
  <c r="N105"/>
  <c r="E81"/>
  <c r="N74"/>
  <c r="N70"/>
  <c r="N66"/>
  <c r="N65"/>
  <c r="N101"/>
  <c r="C103" s="1"/>
  <c r="P103" s="1"/>
  <c r="N179" i="4"/>
  <c r="H182" s="1"/>
  <c r="N176"/>
  <c r="N175"/>
  <c r="N71"/>
  <c r="N128"/>
  <c r="C130" s="1"/>
  <c r="P130" s="1"/>
  <c r="N120"/>
  <c r="N121"/>
  <c r="N119"/>
  <c r="N116"/>
  <c r="N115"/>
  <c r="N329"/>
  <c r="N328"/>
  <c r="N327"/>
  <c r="N326"/>
  <c r="N325"/>
  <c r="N324"/>
  <c r="N323"/>
  <c r="N322"/>
  <c r="N321"/>
  <c r="N320"/>
  <c r="N317"/>
  <c r="D332" s="1"/>
  <c r="N295"/>
  <c r="N281"/>
  <c r="N282"/>
  <c r="N166"/>
  <c r="N145"/>
  <c r="N144"/>
  <c r="N227"/>
  <c r="N226"/>
  <c r="N225"/>
  <c r="N224"/>
  <c r="N221"/>
  <c r="N220"/>
  <c r="N219"/>
  <c r="N218"/>
  <c r="N25" i="6" l="1"/>
  <c r="C26" s="1"/>
  <c r="D68" i="4"/>
  <c r="N12" i="6"/>
  <c r="N54"/>
  <c r="C55" s="1"/>
  <c r="P55" s="1"/>
  <c r="J68" i="4"/>
  <c r="N29" i="6"/>
  <c r="C30" s="1"/>
  <c r="P30" s="1"/>
  <c r="N21"/>
  <c r="C22" s="1"/>
  <c r="P22" s="1"/>
  <c r="N16"/>
  <c r="C17" s="1"/>
  <c r="P17" s="1"/>
  <c r="N8"/>
  <c r="J178"/>
  <c r="C179" s="1"/>
  <c r="P179" s="1"/>
  <c r="J201"/>
  <c r="C202" s="1"/>
  <c r="P202" s="1"/>
  <c r="C87"/>
  <c r="P550"/>
  <c r="C68"/>
  <c r="P68" s="1"/>
  <c r="J152"/>
  <c r="C153" s="1"/>
  <c r="P153" s="1"/>
  <c r="C72"/>
  <c r="P72" s="1"/>
  <c r="C76"/>
  <c r="C79" s="1"/>
  <c r="C81" s="1"/>
  <c r="H81" s="1"/>
  <c r="C83" s="1"/>
  <c r="P83" s="1"/>
  <c r="D114"/>
  <c r="H114"/>
  <c r="J272"/>
  <c r="C273" s="1"/>
  <c r="P273" s="1"/>
  <c r="J455"/>
  <c r="C456" s="1"/>
  <c r="P456" s="1"/>
  <c r="J519"/>
  <c r="C520" s="1"/>
  <c r="P520" s="1"/>
  <c r="J540"/>
  <c r="C541" s="1"/>
  <c r="P541" s="1"/>
  <c r="P132"/>
  <c r="H333"/>
  <c r="N333" s="1"/>
  <c r="H336"/>
  <c r="N336" s="1"/>
  <c r="P136"/>
  <c r="N160"/>
  <c r="C162" s="1"/>
  <c r="P162" s="1"/>
  <c r="P140"/>
  <c r="H204"/>
  <c r="N204" s="1"/>
  <c r="N205" s="1"/>
  <c r="C206" s="1"/>
  <c r="P206" s="1"/>
  <c r="P368"/>
  <c r="N370"/>
  <c r="N371" s="1"/>
  <c r="C372" s="1"/>
  <c r="P372" s="1"/>
  <c r="P185"/>
  <c r="P217"/>
  <c r="P235"/>
  <c r="P316"/>
  <c r="D182" i="4"/>
  <c r="J182" s="1"/>
  <c r="C183" s="1"/>
  <c r="D124"/>
  <c r="H124"/>
  <c r="H332"/>
  <c r="J332" s="1"/>
  <c r="C333" s="1"/>
  <c r="N262"/>
  <c r="C264" s="1"/>
  <c r="H230"/>
  <c r="D230"/>
  <c r="C13" i="6" l="1"/>
  <c r="N57"/>
  <c r="N58" s="1"/>
  <c r="C59" s="1"/>
  <c r="P59" s="1"/>
  <c r="N49"/>
  <c r="C9"/>
  <c r="P9" s="1"/>
  <c r="P26"/>
  <c r="N32"/>
  <c r="N34" s="1"/>
  <c r="C35" s="1"/>
  <c r="N37" s="1"/>
  <c r="N38" s="1"/>
  <c r="C39" s="1"/>
  <c r="N42" s="1"/>
  <c r="C43" s="1"/>
  <c r="P43" s="1"/>
  <c r="N50"/>
  <c r="C51" s="1"/>
  <c r="P51" s="1"/>
  <c r="P13"/>
  <c r="N45"/>
  <c r="C47" s="1"/>
  <c r="P47" s="1"/>
  <c r="C69" i="4"/>
  <c r="N280" i="6"/>
  <c r="J114"/>
  <c r="C115" s="1"/>
  <c r="P115" s="1"/>
  <c r="H337"/>
  <c r="N337" s="1"/>
  <c r="P87"/>
  <c r="P76"/>
  <c r="N399"/>
  <c r="J124" i="4"/>
  <c r="C125" s="1"/>
  <c r="J230"/>
  <c r="C231" s="1"/>
  <c r="P231" s="1"/>
  <c r="P264"/>
  <c r="N266"/>
  <c r="N267" s="1"/>
  <c r="C268" s="1"/>
  <c r="P268" s="1"/>
  <c r="P69" l="1"/>
  <c r="P39" i="6"/>
  <c r="N93"/>
  <c r="C95" s="1"/>
  <c r="P35"/>
  <c r="E26" i="4"/>
  <c r="N212"/>
  <c r="N211"/>
  <c r="N210"/>
  <c r="N204"/>
  <c r="N203"/>
  <c r="N202"/>
  <c r="N148"/>
  <c r="N286"/>
  <c r="D36"/>
  <c r="J36" s="1"/>
  <c r="C37" s="1"/>
  <c r="N276"/>
  <c r="N270"/>
  <c r="C272" s="1"/>
  <c r="P272" s="1"/>
  <c r="N258"/>
  <c r="N243"/>
  <c r="J233"/>
  <c r="N136"/>
  <c r="C138" s="1"/>
  <c r="N193"/>
  <c r="N196"/>
  <c r="N158"/>
  <c r="N280"/>
  <c r="C360"/>
  <c r="N298"/>
  <c r="H301" s="1"/>
  <c r="N257"/>
  <c r="N342"/>
  <c r="C344" s="1"/>
  <c r="N338"/>
  <c r="N337"/>
  <c r="N336"/>
  <c r="P95" i="6" l="1"/>
  <c r="N97"/>
  <c r="C99" s="1"/>
  <c r="P99" s="1"/>
  <c r="H207" i="4"/>
  <c r="C340"/>
  <c r="P340" s="1"/>
  <c r="P549" i="6" l="1"/>
  <c r="P552" s="1"/>
  <c r="N456" i="4"/>
  <c r="N455"/>
  <c r="N454"/>
  <c r="N453"/>
  <c r="N452"/>
  <c r="N451"/>
  <c r="N457"/>
  <c r="N372"/>
  <c r="N358"/>
  <c r="N357"/>
  <c r="N275"/>
  <c r="N274"/>
  <c r="N140"/>
  <c r="N238"/>
  <c r="N237"/>
  <c r="N442"/>
  <c r="N441"/>
  <c r="N440"/>
  <c r="N162"/>
  <c r="N408"/>
  <c r="N403"/>
  <c r="N132"/>
  <c r="N244"/>
  <c r="N242"/>
  <c r="N104"/>
  <c r="N100"/>
  <c r="N397"/>
  <c r="N396"/>
  <c r="N92"/>
  <c r="C240" l="1"/>
  <c r="C134"/>
  <c r="N304"/>
  <c r="N253"/>
  <c r="N426"/>
  <c r="N199"/>
  <c r="N195"/>
  <c r="N194"/>
  <c r="N384"/>
  <c r="N379"/>
  <c r="N313"/>
  <c r="N422"/>
  <c r="N19"/>
  <c r="N20" s="1"/>
  <c r="N99"/>
  <c r="N395"/>
  <c r="H378" l="1"/>
  <c r="C21"/>
  <c r="C24" s="1"/>
  <c r="D301"/>
  <c r="N435"/>
  <c r="L434"/>
  <c r="N290"/>
  <c r="N461"/>
  <c r="N462"/>
  <c r="N510"/>
  <c r="N506"/>
  <c r="C508" s="1"/>
  <c r="P508" s="1"/>
  <c r="C73"/>
  <c r="P73" s="1"/>
  <c r="N500"/>
  <c r="N499"/>
  <c r="N198"/>
  <c r="N197"/>
  <c r="C464" l="1"/>
  <c r="P464" s="1"/>
  <c r="C288"/>
  <c r="P288" s="1"/>
  <c r="H151"/>
  <c r="H503"/>
  <c r="D207" l="1"/>
  <c r="J207" s="1"/>
  <c r="C208" s="1"/>
  <c r="H233" s="1"/>
  <c r="N233" s="1"/>
  <c r="P125"/>
  <c r="N111"/>
  <c r="N110"/>
  <c r="N370"/>
  <c r="C113" l="1"/>
  <c r="P208"/>
  <c r="C481"/>
  <c r="H481" s="1"/>
  <c r="C484" s="1"/>
  <c r="N171" l="1"/>
  <c r="N354"/>
  <c r="J301" s="1"/>
  <c r="C302" s="1"/>
  <c r="N409"/>
  <c r="N496"/>
  <c r="N9"/>
  <c r="N8"/>
  <c r="N7"/>
  <c r="C12" l="1"/>
  <c r="N75" s="1"/>
  <c r="N309"/>
  <c r="P302"/>
  <c r="P12" l="1"/>
  <c r="N524" l="1"/>
  <c r="N523"/>
  <c r="N522"/>
  <c r="N521"/>
  <c r="N520"/>
  <c r="N389"/>
  <c r="N390"/>
  <c r="N388"/>
  <c r="N514"/>
  <c r="D392" l="1"/>
  <c r="C94"/>
  <c r="P94" s="1"/>
  <c r="J392" l="1"/>
  <c r="C393" s="1"/>
  <c r="P393" l="1"/>
  <c r="C516"/>
  <c r="P516" s="1"/>
  <c r="N103"/>
  <c r="N98" l="1"/>
  <c r="N97"/>
  <c r="N39"/>
  <c r="N40"/>
  <c r="D151"/>
  <c r="J151" s="1"/>
  <c r="C152" s="1"/>
  <c r="N519"/>
  <c r="N41" l="1"/>
  <c r="N371"/>
  <c r="N305"/>
  <c r="N518"/>
  <c r="N398"/>
  <c r="C400" l="1"/>
  <c r="P400" s="1"/>
  <c r="N362" l="1"/>
  <c r="N366"/>
  <c r="N350"/>
  <c r="N475"/>
  <c r="C477" s="1"/>
  <c r="P477" s="1"/>
  <c r="N471"/>
  <c r="N418"/>
  <c r="N410"/>
  <c r="N402"/>
  <c r="N404"/>
  <c r="N346"/>
  <c r="C348" s="1"/>
  <c r="P348" s="1"/>
  <c r="N87"/>
  <c r="C90" s="1"/>
  <c r="N495"/>
  <c r="N490"/>
  <c r="N525"/>
  <c r="N96"/>
  <c r="N489"/>
  <c r="N488"/>
  <c r="N487"/>
  <c r="N486"/>
  <c r="N532"/>
  <c r="C534" s="1"/>
  <c r="P534" s="1"/>
  <c r="C284"/>
  <c r="N443"/>
  <c r="N600"/>
  <c r="C602" s="1"/>
  <c r="P602" s="1"/>
  <c r="N593"/>
  <c r="N592"/>
  <c r="N591"/>
  <c r="N590"/>
  <c r="N587"/>
  <c r="D596" s="1"/>
  <c r="N577"/>
  <c r="N576"/>
  <c r="N575"/>
  <c r="N574"/>
  <c r="N581" s="1"/>
  <c r="C583" s="1"/>
  <c r="P583" s="1"/>
  <c r="N568"/>
  <c r="N567"/>
  <c r="N566"/>
  <c r="N563"/>
  <c r="N562"/>
  <c r="N561"/>
  <c r="N560"/>
  <c r="N559"/>
  <c r="N558"/>
  <c r="N430"/>
  <c r="C315"/>
  <c r="P315" s="1"/>
  <c r="C160"/>
  <c r="P160" s="1"/>
  <c r="N57"/>
  <c r="N58" s="1"/>
  <c r="N53"/>
  <c r="N54" s="1"/>
  <c r="N550"/>
  <c r="H553" s="1"/>
  <c r="N547"/>
  <c r="N546"/>
  <c r="N545"/>
  <c r="N544"/>
  <c r="N543"/>
  <c r="N542"/>
  <c r="N541"/>
  <c r="N540"/>
  <c r="N539"/>
  <c r="N538"/>
  <c r="N537"/>
  <c r="N14"/>
  <c r="N16" l="1"/>
  <c r="C17" s="1"/>
  <c r="C445"/>
  <c r="P445" s="1"/>
  <c r="C352"/>
  <c r="P352" s="1"/>
  <c r="C405"/>
  <c r="F405" s="1"/>
  <c r="C406" s="1"/>
  <c r="P406" s="1"/>
  <c r="C164"/>
  <c r="N189" s="1"/>
  <c r="C432"/>
  <c r="P432" s="1"/>
  <c r="C168"/>
  <c r="P168" s="1"/>
  <c r="C473"/>
  <c r="P473" s="1"/>
  <c r="C420"/>
  <c r="P420" s="1"/>
  <c r="C292"/>
  <c r="P292" s="1"/>
  <c r="C437"/>
  <c r="P437" s="1"/>
  <c r="N234"/>
  <c r="C235" s="1"/>
  <c r="C173"/>
  <c r="H382"/>
  <c r="N382" s="1"/>
  <c r="P284"/>
  <c r="C255"/>
  <c r="P255" s="1"/>
  <c r="C307"/>
  <c r="C512"/>
  <c r="P512" s="1"/>
  <c r="C459"/>
  <c r="P459" s="1"/>
  <c r="C364"/>
  <c r="C260"/>
  <c r="P260" s="1"/>
  <c r="C424"/>
  <c r="P424" s="1"/>
  <c r="C411"/>
  <c r="F411" s="1"/>
  <c r="C412" s="1"/>
  <c r="H381"/>
  <c r="N381" s="1"/>
  <c r="C492"/>
  <c r="P492" s="1"/>
  <c r="C527"/>
  <c r="P527" s="1"/>
  <c r="H107"/>
  <c r="C55"/>
  <c r="P55" s="1"/>
  <c r="C59"/>
  <c r="P59" s="1"/>
  <c r="D571"/>
  <c r="H571"/>
  <c r="H596"/>
  <c r="J596" s="1"/>
  <c r="C597" s="1"/>
  <c r="P597" s="1"/>
  <c r="C214"/>
  <c r="H376" s="1"/>
  <c r="N376" s="1"/>
  <c r="C368"/>
  <c r="P368" s="1"/>
  <c r="C579"/>
  <c r="P579" s="1"/>
  <c r="D553"/>
  <c r="J553" s="1"/>
  <c r="C554" s="1"/>
  <c r="P554" s="1"/>
  <c r="C246"/>
  <c r="N49" l="1"/>
  <c r="N50" s="1"/>
  <c r="C51" s="1"/>
  <c r="P51" s="1"/>
  <c r="N383"/>
  <c r="C311"/>
  <c r="P311" s="1"/>
  <c r="P246"/>
  <c r="N248"/>
  <c r="N249" s="1"/>
  <c r="C250" s="1"/>
  <c r="P250" s="1"/>
  <c r="P37"/>
  <c r="H377"/>
  <c r="N377" s="1"/>
  <c r="P214"/>
  <c r="D503"/>
  <c r="J503" s="1"/>
  <c r="C504" s="1"/>
  <c r="P504" s="1"/>
  <c r="P235"/>
  <c r="P173"/>
  <c r="P307"/>
  <c r="C42"/>
  <c r="P42" s="1"/>
  <c r="C142"/>
  <c r="H380" s="1"/>
  <c r="N380" s="1"/>
  <c r="P113"/>
  <c r="P364"/>
  <c r="P606" s="1"/>
  <c r="P138"/>
  <c r="P360"/>
  <c r="P164"/>
  <c r="N190"/>
  <c r="C191" s="1"/>
  <c r="P191" s="1"/>
  <c r="C374"/>
  <c r="P374" s="1"/>
  <c r="P412"/>
  <c r="N414"/>
  <c r="N415" s="1"/>
  <c r="C428"/>
  <c r="P428" s="1"/>
  <c r="P17"/>
  <c r="D107"/>
  <c r="J107" s="1"/>
  <c r="C108" s="1"/>
  <c r="P108" s="1"/>
  <c r="J571"/>
  <c r="C77"/>
  <c r="N79" s="1"/>
  <c r="N80" s="1"/>
  <c r="C81" s="1"/>
  <c r="N83" s="1"/>
  <c r="N84" s="1"/>
  <c r="C85" s="1"/>
  <c r="P81" l="1"/>
  <c r="P333"/>
  <c r="N447"/>
  <c r="P134"/>
  <c r="P142"/>
  <c r="P152"/>
  <c r="C449"/>
  <c r="P449" s="1"/>
  <c r="P77"/>
  <c r="C416"/>
  <c r="P416" s="1"/>
  <c r="P90"/>
  <c r="C572"/>
  <c r="P572" s="1"/>
  <c r="C47" l="1"/>
  <c r="P47" s="1"/>
  <c r="P240"/>
  <c r="P344" l="1"/>
  <c r="C278"/>
  <c r="P85" l="1"/>
  <c r="N185"/>
  <c r="N186" s="1"/>
  <c r="C187" s="1"/>
  <c r="P187" s="1"/>
  <c r="P183"/>
  <c r="P278"/>
  <c r="P484" l="1"/>
  <c r="N378"/>
  <c r="C386" s="1"/>
  <c r="P386" s="1"/>
  <c r="P607" s="1"/>
  <c r="P21" l="1"/>
  <c r="C26"/>
  <c r="H26" l="1"/>
  <c r="C28" s="1"/>
  <c r="P28" l="1"/>
  <c r="P605" s="1"/>
  <c r="P608" s="1"/>
</calcChain>
</file>

<file path=xl/sharedStrings.xml><?xml version="1.0" encoding="utf-8"?>
<sst xmlns="http://schemas.openxmlformats.org/spreadsheetml/2006/main" count="3669" uniqueCount="396">
  <si>
    <t>NAME OF WORK:-</t>
  </si>
  <si>
    <t>S#</t>
  </si>
  <si>
    <t>DESCRIPTION</t>
  </si>
  <si>
    <t>QUANTITY</t>
  </si>
  <si>
    <t>RATE</t>
  </si>
  <si>
    <t>UNIT</t>
  </si>
  <si>
    <t>AMOUNT</t>
  </si>
  <si>
    <t>Dismantling cement concrete plain 1:2:4 (S.I.NO:19(c)/P-10)</t>
  </si>
  <si>
    <t>x</t>
  </si>
  <si>
    <t>.=</t>
  </si>
  <si>
    <t>Total</t>
  </si>
  <si>
    <t>Cft</t>
  </si>
  <si>
    <t>@</t>
  </si>
  <si>
    <t>%  Cft</t>
  </si>
  <si>
    <t>Rs:</t>
  </si>
  <si>
    <t>Scraping Distemper or oil bound Distemper.</t>
  </si>
  <si>
    <t>(</t>
  </si>
  <si>
    <t>.+</t>
  </si>
  <si>
    <t>)</t>
  </si>
  <si>
    <t>=</t>
  </si>
  <si>
    <t>Clerk Office</t>
  </si>
  <si>
    <t>Veranda</t>
  </si>
  <si>
    <t>F.Floor C/R</t>
  </si>
  <si>
    <t>S/Hall</t>
  </si>
  <si>
    <t>Deduction</t>
  </si>
  <si>
    <t>Window</t>
  </si>
  <si>
    <t>Lav Door</t>
  </si>
  <si>
    <t>Veranda Opening</t>
  </si>
  <si>
    <t>Net Quantity:-</t>
  </si>
  <si>
    <t>(-)</t>
  </si>
  <si>
    <t>sft</t>
  </si>
  <si>
    <t>Allowed 50%</t>
  </si>
  <si>
    <t>Sft</t>
  </si>
  <si>
    <t>%  Sft</t>
  </si>
  <si>
    <t>Scraping White Wash or Colour Wash.</t>
  </si>
  <si>
    <t>C/R Ceilling</t>
  </si>
  <si>
    <t>Beam</t>
  </si>
  <si>
    <t>H M Office</t>
  </si>
  <si>
    <t>Office Ver</t>
  </si>
  <si>
    <t>C/R Veranda</t>
  </si>
  <si>
    <t>Chhaja</t>
  </si>
  <si>
    <t>Stair Opening</t>
  </si>
  <si>
    <t>CC Plain i/c placing compting finishing and curing ratio 1:2:4</t>
  </si>
  <si>
    <t>Filling watering and remainng earth under floor with new earth (Excavated from out side) lead upto one chain and lift upto 5 ft</t>
  </si>
  <si>
    <t>% 0Cft</t>
  </si>
  <si>
    <t xml:space="preserve">Cement concrete brick or stone ballast 1-½" to 2" gauge. 1:5:10 (S.I.# 04/P-17)        
</t>
  </si>
  <si>
    <t xml:space="preserve">Reinforced Cement Concrete work including all labour and material except the cost of steel reinforcement and its labour for bending and binding which will be paid separately. This rate also includes all kinds of forms moulds: lifting shuttering curing rendering and finishing the exposed surface (a) R.C.work in roof slab, beams, columns, rafts,lintels and other structural members laid in situ or precast laid in position complete in all respect.Ratio 1:2:4. (S.I.# 6-a/P-18)         
</t>
  </si>
  <si>
    <t>P.Cft</t>
  </si>
  <si>
    <t>Fabrication of mild steel reinforcement for cement concrete including cutting, bending, laying in position making joints and fastenings including cost of binding wire (also removal of rust from bars.) (S.I.# 7/P-20)</t>
  </si>
  <si>
    <t>Tor Bar.</t>
  </si>
  <si>
    <t>Cwt</t>
  </si>
  <si>
    <t>P.Cwt</t>
  </si>
  <si>
    <t>P.Sft</t>
  </si>
  <si>
    <t>Two Coat of bitumen laid hot using 34 lbs for % Sft Over Roof and blinded with sand at one Cft Per %Sft</t>
  </si>
  <si>
    <t>%Sft</t>
  </si>
  <si>
    <t>Providing &amp; Lying floor of Verona marble tiles of size 48”x12”x3/4” fine dressed on the surface without winding set in white cement laid over ¾”  thick bed of 1:2 grey cement mortar setting the tiles  with grey cement slurry, jointing and washing the tiles with slurry of white cement  and pigment to match the colour of tiles, including curing, grinding, rubbing and chemical polishing etc complete  i.c cutting tiles to proper profile.(R.A)</t>
  </si>
  <si>
    <t>C/Wall</t>
  </si>
  <si>
    <t>RS:</t>
  </si>
  <si>
    <t>Cement Pointing struck joints on wall Ratio 1:2</t>
  </si>
  <si>
    <t>% Sft</t>
  </si>
  <si>
    <t xml:space="preserve"> Distemper   02 coats. (S.I.# 24/P-59)</t>
  </si>
  <si>
    <t>Primary coats of chalk under distemper.(S.No.23 /P.53)</t>
  </si>
  <si>
    <t xml:space="preserve"> Distemper   03 coats. </t>
  </si>
  <si>
    <t xml:space="preserve">Colour Wash 02 coats. </t>
  </si>
  <si>
    <t xml:space="preserve">Painting OLD surfaces, painting of Door &amp; Window any type i/c edge. </t>
  </si>
  <si>
    <t>C/R Door</t>
  </si>
  <si>
    <t>Painting old  surfaces Gurad Bars , Gates, Iron Bars, gratings, railings, including standard baraces etc and similar open works ( 2 coat) S.I No. 4P69)</t>
  </si>
  <si>
    <t xml:space="preserve">O/S </t>
  </si>
  <si>
    <t>Dismentling R.CC reinforcement saparating reinforcement</t>
  </si>
  <si>
    <t xml:space="preserve">C/R </t>
  </si>
  <si>
    <t>Hall</t>
  </si>
  <si>
    <t>Office</t>
  </si>
  <si>
    <t>Lav</t>
  </si>
  <si>
    <t>Ver</t>
  </si>
  <si>
    <t>Dismentling brick work in lime cement mortar</t>
  </si>
  <si>
    <t>% Cft</t>
  </si>
  <si>
    <t>Excavation in foundation of building, bridges &amp; other structures I/c  degbelling, dressing, refilling around structure with excavated earth watering &amp; ramming lead up to 5 feet. (b) In ordinary soil.  (S.INo:18(b)/P-4)</t>
  </si>
  <si>
    <t>Pacca brick work in foundation and plinth in cement sand mortar 1:6</t>
  </si>
  <si>
    <t xml:space="preserve">Applying floating coat of Hi Bond (Universal) as bond coat as an adhesive link between old &amp; fresh concrete or plaster as directed by engineer incharge </t>
  </si>
  <si>
    <t xml:space="preserve">Pacca brick work in other than building in cement sand mortar 1:6 </t>
  </si>
  <si>
    <t>%Cft</t>
  </si>
  <si>
    <t>Glazed tiles dedo 1/4'' thicks laid in pigment over 1:2 cement sand mortar 3/4'' thick i/c finishing (S.No.38 / P.45)</t>
  </si>
  <si>
    <t>Laying floor of approved colored galazed tiles 1/4'' thick laid in white cement 1:2 over 3/4'' thick cement mortar 1:2 (S.No.25 / P.43)</t>
  </si>
  <si>
    <t xml:space="preserve">First class deodar wood wrought, joinery in doors and windows joinery in fixed in position i/c chowkats hold fasts 3/4'' </t>
  </si>
  <si>
    <t>RCC spout i/c fixing in position  2 1/2''x6''x5'' (S.No. 38/P.44)</t>
  </si>
  <si>
    <t>P.No</t>
  </si>
  <si>
    <t>Add: Extra labour rate for making cement plaster patta/bend around or opening a around the edges or roof slab Engineer Incharge.</t>
  </si>
  <si>
    <t>Rft</t>
  </si>
  <si>
    <t>P.Rft</t>
  </si>
  <si>
    <t xml:space="preserve">Extra labour rate for making grooves of 1''x1/4 or 3/4'' x 1/2'' plastered surface with true edges both vertically and hoizontly with uniform depth and with groove base smoothly finished etc complete as per direction of Engineer Incharge  </t>
  </si>
  <si>
    <t xml:space="preserve">Painting New surfaces, painting of Door &amp; Window any type i/c edge. </t>
  </si>
  <si>
    <t>Gate Piller</t>
  </si>
  <si>
    <t>Tower</t>
  </si>
  <si>
    <t xml:space="preserve">Pacca brick work in ground floor in cement sand mortar 1:6 </t>
  </si>
  <si>
    <t>Making &amp; Fixing grated door with 1/16'' thick sheeting i/c angle iron frame 2''x2'' 3/8'' square bars 4'' center to center with locking arrangement.</t>
  </si>
  <si>
    <t>Main Gate</t>
  </si>
  <si>
    <t>Preparing New surface and painting guard bars gates of iron bars i/c standards braces etc and similar open work</t>
  </si>
  <si>
    <t>Over Roof</t>
  </si>
  <si>
    <t>Making Notice board made with cement (S.I No. 1 P.94)</t>
  </si>
  <si>
    <t>C/R</t>
  </si>
  <si>
    <t>Dismantling glazed or encaustic tiles etc.</t>
  </si>
  <si>
    <t>Qty Same as Item No.01x0.33</t>
  </si>
  <si>
    <t>/112</t>
  </si>
  <si>
    <t>P/L Coloured cement tiles (Pattern 8''x8''x3/4'') of approved shade and pattern laid flat in 1:2 grey cement mortar over a bed of 3/4'' thick grey cement mortar 1;2</t>
  </si>
  <si>
    <t>Preparing the surface and painting with weather coat of approved to old weather coat surface (S.I No 39/P-56) (2Coat)</t>
  </si>
  <si>
    <t>C/R Window</t>
  </si>
  <si>
    <t>Door</t>
  </si>
  <si>
    <t>Courtyard</t>
  </si>
  <si>
    <t>Providing and laying 1'' thick topping cement concret (1:2:4) i/c surface finishing and dividing into panels (S.No.16 d/P.41)</t>
  </si>
  <si>
    <t xml:space="preserve">White wash One  coats. </t>
  </si>
  <si>
    <t>Preparing the surface and painting with weather coat i/c rubbing the surface with rubbing bricks / sand paper filling the viod with chalk/plaster of paris painting with weather coat of approved make new surface.</t>
  </si>
  <si>
    <t>No</t>
  </si>
  <si>
    <t>Difference of S/R Cement.</t>
  </si>
  <si>
    <t>P.Bag</t>
  </si>
  <si>
    <t>3'' Thick</t>
  </si>
  <si>
    <t>Providing and laying Hala or pattern tiles glazed 6"x6"x1/2"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 S.No. 61/P47)</t>
  </si>
  <si>
    <t>Pavalion Building</t>
  </si>
  <si>
    <t>Long wall Footings</t>
  </si>
  <si>
    <t>Random rubble masonary (uncoursed) (a) dry masonary (S.No: 1-a P-27)</t>
  </si>
  <si>
    <t xml:space="preserve">Dry rammed bricks or stone ballast 1- 1/2 to 2'' guage </t>
  </si>
  <si>
    <t>Bitumen coating to plastered or cement concrete surface (S.No. 9 P 71)</t>
  </si>
  <si>
    <t>Provinding and lying single per layer polythene sheet 0.13 mm thick for water proffing as per specification and insttruction of Engineer Incharge</t>
  </si>
  <si>
    <t>Staircase</t>
  </si>
  <si>
    <t>White wash three coats. (S.No. 26a/P.53)</t>
  </si>
  <si>
    <t>P/F G.I fram chowkats size 7''x2'' or 4''x3'' for doors  and window using 20 gauge G.I Sheet i/c welded hinger and fixing at site with necessary hold fasts i/c all carriage tools and plants used etc.</t>
  </si>
  <si>
    <t>CC 1:4:8</t>
  </si>
  <si>
    <t>CC 1:5:10</t>
  </si>
  <si>
    <t>CC Plain 1:2:4</t>
  </si>
  <si>
    <t>CC Plain 1:3:6</t>
  </si>
  <si>
    <t>Pacca B.W in Foundation</t>
  </si>
  <si>
    <t>CC toping 1:2:4 3'' Thick</t>
  </si>
  <si>
    <t>CC toping 2'' Thick</t>
  </si>
  <si>
    <t>CC toping 1-1/2'' Thick</t>
  </si>
  <si>
    <t>C/R Roof</t>
  </si>
  <si>
    <t>Veranda Lintel</t>
  </si>
  <si>
    <t xml:space="preserve">Dismantling cement concrete plain 1:3:6 </t>
  </si>
  <si>
    <t xml:space="preserve">Lav </t>
  </si>
  <si>
    <t>Piller</t>
  </si>
  <si>
    <t>Suppplying Girder at the site of work (SOM Item 140/P.72)</t>
  </si>
  <si>
    <t>cwt</t>
  </si>
  <si>
    <t>Suppplying T-Iron  at the site of work (SOM Item 141/P.72)</t>
  </si>
  <si>
    <t>Erection of rolled Steel beam (S.No.6/P.90)</t>
  </si>
  <si>
    <t>2nd class tiles roofing consisting of 4'' earth and 1'' mud plaster with gobri leeping over 1/2'' thick cement plaster 1:6 with 34 lbs of hot bitumen coating snad blinded provided over 2 layer of tiles 12''x6''x2'' laid in 1:6 cement mortor i/c 1:2 cement pointing under nearth of tiles complete i/c curing etc (S.No.2/P.32)</t>
  </si>
  <si>
    <t xml:space="preserve">Lime Neru Plaster 1:2 with fine finish of neru plaster mixed with 10% of cement </t>
  </si>
  <si>
    <t>Khuras on roof 2'x2'x6'' (S.No.18/P.35)</t>
  </si>
  <si>
    <t>Bottom, Khuras of brick masonary in cement mortor (1:6) 4'x2xx4 1/2 over 3'' cc 1:1:8</t>
  </si>
  <si>
    <t>Providing and fixing iron / steel grill of 1/4"x3/4" size iron  of approved etc fixed in position i/c holds fasts to be less than 3.lbs/ Square foot finished grill. (S.I.No. 26/P.92)</t>
  </si>
  <si>
    <t>Providing and laying Hala or pattern tiles glazed 6"x6"x1/2"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 S.No. 62/P47)</t>
  </si>
  <si>
    <t>2</t>
  </si>
  <si>
    <t>3</t>
  </si>
  <si>
    <t>Assistant Engineer</t>
  </si>
  <si>
    <t>Sub-Engineer</t>
  </si>
  <si>
    <t>N.S.I</t>
  </si>
  <si>
    <t xml:space="preserve">S/R Cement </t>
  </si>
  <si>
    <t>S.Item</t>
  </si>
  <si>
    <t>Ver dedo</t>
  </si>
  <si>
    <t>1-1/2'' Thick</t>
  </si>
  <si>
    <t>RCC 1:2:4 A</t>
  </si>
  <si>
    <t>Dismentling 2nd class roofing tiles</t>
  </si>
  <si>
    <t xml:space="preserve">Dismentling Block Massonary work Ratio 1:3:6 </t>
  </si>
  <si>
    <t>Gate Site C/Wall</t>
  </si>
  <si>
    <t>Dismentling rolled steel beam iron rails etc</t>
  </si>
  <si>
    <t>C/R G</t>
  </si>
  <si>
    <t>CR T</t>
  </si>
  <si>
    <t>Veranda T</t>
  </si>
  <si>
    <t xml:space="preserve">Veranda </t>
  </si>
  <si>
    <t>Lav floor</t>
  </si>
  <si>
    <t>Lav Over roof</t>
  </si>
  <si>
    <t>C/R roof</t>
  </si>
  <si>
    <t>Removing cement or lime plaster. (S.I.NO:53/P-13)</t>
  </si>
  <si>
    <t>Tota</t>
  </si>
  <si>
    <t>Supplying and Filling Sand under floor and pluging in to wall.</t>
  </si>
  <si>
    <t>Veranda Girder</t>
  </si>
  <si>
    <t>Ver Piller</t>
  </si>
  <si>
    <t>Cement plaster 3/4" thick, ratio 1:4 upto 20' height.(S.I.#   /P-52)</t>
  </si>
  <si>
    <t>Total B</t>
  </si>
  <si>
    <t>Extra labour for lifting of steel above first floor for every additional floor (S.I.No.29P/18)</t>
  </si>
  <si>
    <t>total Qty  of R C C Item No. (4 C)</t>
  </si>
  <si>
    <t>Filling watering and remainng earth in floor with surplus earth from foundation lead upto one chain and lift upto 5 ft</t>
  </si>
  <si>
    <t xml:space="preserve">C/R Bed </t>
  </si>
  <si>
    <t>V/W</t>
  </si>
  <si>
    <t>Ver V/W</t>
  </si>
  <si>
    <t xml:space="preserve">Door </t>
  </si>
  <si>
    <t>Pacca brick work in ground floor in cement sand mortor ratio 1:6. (S.No: 5 e /P.20)</t>
  </si>
  <si>
    <t xml:space="preserve">First Floor </t>
  </si>
  <si>
    <t>Tower H/W</t>
  </si>
  <si>
    <t>Ventilator</t>
  </si>
  <si>
    <t>Plinth O/S</t>
  </si>
  <si>
    <t>Providing and fixing iron / steel grill using solid square bars of size 3/4"x1/2"  placed at 4" c/c and  frame of flat iron patti 3/4"x3/4" including circle shape at  1-0 apart equivalent fitted with screws or pins including painting 3 coats.</t>
  </si>
  <si>
    <t>Tower Grill</t>
  </si>
  <si>
    <t>Providing and fixing iron / steel grill using solid square bars of size 3/4"x1/2"  placed at 4" c/c and  frame of flat iron patti 1-1/2"x1-1/2" including circle shape at  1-0 apart equivalent fitted with screws or pins including painting 3 coats.</t>
  </si>
  <si>
    <t>Ver OpeningGrill</t>
  </si>
  <si>
    <t>Lintel</t>
  </si>
  <si>
    <t xml:space="preserve">White washing  02 coats. </t>
  </si>
  <si>
    <t>CC Plain i/c placing compting finishing and curing ratio 1:3:6</t>
  </si>
  <si>
    <t>Providing and fixing 3/8'' thick marble tiles of approved quality and colour and shade size 8"x4" /6''/4" in dado skirting and facing removal / tucking of existing plaster surface etc. over 1/2'' thick base of cement mortar 1:3 setting of tiles in sulry of white cement over mortar base i/c filling the joint and washing the tiles with white cement slury currint finishing cleaning and (1) for new work (S.No.68/P.48)</t>
  </si>
  <si>
    <t>Providing and fixing cement paving block flooring having size  197x97x60(mm) of city quddra / coble with pigment having strenth b/w 5000 psi to 8500 psi i/c filling the joints with hill sand and laying in specified manner / pattern and design etc (S.I.No. 72-P/48)</t>
  </si>
  <si>
    <t xml:space="preserve">C/R Ceilling </t>
  </si>
  <si>
    <t>VerCeilling</t>
  </si>
  <si>
    <t xml:space="preserve">C/R Door </t>
  </si>
  <si>
    <t>Ver T-Iron</t>
  </si>
  <si>
    <t>WW</t>
  </si>
  <si>
    <r>
      <t xml:space="preserve">Providing &amp; Lying floor of Verona marble tiles of size 12”x12”x3/4” fine dressed on the surface without winding set in white cement laid over ¾”  thick bed of 1:2 grey cement mortar setting the tiles  with grey cement slurry, jointing and washing the tiles with slurry of white cement  and pigment to match the colour of tiles, including curing, grinding, rubbing and chemical polishing etc complete  i.c cutting tiles to proper profile. </t>
    </r>
    <r>
      <rPr>
        <b/>
        <i/>
        <sz val="10"/>
        <color rgb="FFFF0000"/>
        <rFont val="Palatino Linotype"/>
        <family val="1"/>
      </rPr>
      <t>(R.A)</t>
    </r>
  </si>
  <si>
    <t>Lav Slab</t>
  </si>
  <si>
    <t>Path</t>
  </si>
  <si>
    <r>
      <t xml:space="preserve">Supplying and Fixing calligraphic (6x6)x1/4'' size in required color and design of tile specification base of 1:2 grey cement mortor 3/4'' above and i/c washing and filling of joints with solem white cement and pigment desired shape with finishing cleaning and cost of wax polish etc complete </t>
    </r>
    <r>
      <rPr>
        <b/>
        <i/>
        <sz val="10"/>
        <color rgb="FFFF0000"/>
        <rFont val="Palatino Linotype"/>
        <family val="1"/>
      </rPr>
      <t>(R.A)</t>
    </r>
  </si>
  <si>
    <t>C/R Lintel</t>
  </si>
  <si>
    <t>C/R H/W</t>
  </si>
  <si>
    <t>C/R V/W</t>
  </si>
  <si>
    <t>Office Wall</t>
  </si>
  <si>
    <t>C/R Girder</t>
  </si>
  <si>
    <t>Office Girder</t>
  </si>
  <si>
    <t>C/R T-Iron</t>
  </si>
  <si>
    <t>Office T-Iron</t>
  </si>
  <si>
    <t>Qty Same as ItemNo. (16+17)</t>
  </si>
  <si>
    <t>C/R I/S</t>
  </si>
  <si>
    <t xml:space="preserve">C/R Dado </t>
  </si>
  <si>
    <t>Main Buiding</t>
  </si>
  <si>
    <t>Same as Item No. (30)</t>
  </si>
  <si>
    <t>F-2</t>
  </si>
  <si>
    <t>F-3</t>
  </si>
  <si>
    <t>C/R Steps</t>
  </si>
  <si>
    <t xml:space="preserve">Cement concrete brick or stone ballast 1-½" to 2" gauge. 1:4:8 (S.I.# 04/P-17)        
</t>
  </si>
  <si>
    <t xml:space="preserve">Ver Bed </t>
  </si>
  <si>
    <t>C/R L/W</t>
  </si>
  <si>
    <t>C/R S/W</t>
  </si>
  <si>
    <t>Ver S/W</t>
  </si>
  <si>
    <t>Over Roof Col</t>
  </si>
  <si>
    <t xml:space="preserve">Erection and removal of centering for RCC or plain cement concrete works of deodar wood </t>
  </si>
  <si>
    <t>Ver Col</t>
  </si>
  <si>
    <t>Steps</t>
  </si>
  <si>
    <t>PP WallO/S</t>
  </si>
  <si>
    <t>VerandaOpening</t>
  </si>
  <si>
    <r>
      <t xml:space="preserve">P/L Procelene tiles glazed and polished 16"x16" x 5/16" on floor or wall facing in required colour and pattern in white cement and pigment over a base of 1:2 grey cement mortar 3/4" thick including washing  and filling of joints  with slutty of white cement and pigment in desired shape with finishing, cleaning and coat of wax polish etc. complete i/c cutting tiles to proper profile </t>
    </r>
    <r>
      <rPr>
        <b/>
        <i/>
        <sz val="10"/>
        <color rgb="FFFF0000"/>
        <rFont val="Palatino Linotype"/>
        <family val="1"/>
      </rPr>
      <t>(R.A)</t>
    </r>
  </si>
  <si>
    <t>2/3 Qty same as Item No. 1</t>
  </si>
  <si>
    <t xml:space="preserve">Ver </t>
  </si>
  <si>
    <t>F/S Ver</t>
  </si>
  <si>
    <t>Damp Proof Course Dampo 3/4'' thick S.I No. 69 (b) P/106</t>
  </si>
  <si>
    <t>F/S Vr Opening</t>
  </si>
  <si>
    <t>S/W Vr Opening</t>
  </si>
  <si>
    <t>D.Piece</t>
  </si>
  <si>
    <t>(A) 2'' Thick</t>
  </si>
  <si>
    <t>(B) 1-1/2'' Thick</t>
  </si>
  <si>
    <t>F-1</t>
  </si>
  <si>
    <t>C/R L/W Under Wall</t>
  </si>
  <si>
    <t>C/R S/W Under Wall</t>
  </si>
  <si>
    <t>Vr+Star S/W</t>
  </si>
  <si>
    <t>G.Floor</t>
  </si>
  <si>
    <t>Col</t>
  </si>
  <si>
    <t>S/W</t>
  </si>
  <si>
    <t>Ver D/W</t>
  </si>
  <si>
    <t>D.W Lint</t>
  </si>
  <si>
    <t xml:space="preserve">Pacca brick work in First floor in cement sand mortar 1:6 </t>
  </si>
  <si>
    <t>Qty Same as Item No .12</t>
  </si>
  <si>
    <t xml:space="preserve">Pointing </t>
  </si>
  <si>
    <t>Cement plaster 1/2" thick, ratio 1:6 upto 12' height.(S.I.# 13/P-52)</t>
  </si>
  <si>
    <t>Cement plaster 3/8" thick, ratio 1:4 upto 12' height.(S.I.# 13/P-52)</t>
  </si>
  <si>
    <t>C/R O/S</t>
  </si>
  <si>
    <t xml:space="preserve">Add: Extra labour rate for above 12' Highet </t>
  </si>
  <si>
    <t>Qty Same as ItemNo. (16-C)</t>
  </si>
  <si>
    <t>Qty Same as ItemNo. (17)</t>
  </si>
  <si>
    <t>=S/W</t>
  </si>
  <si>
    <t>Pointing Panel S/W</t>
  </si>
  <si>
    <t>Pointing Panel F/F</t>
  </si>
  <si>
    <t>Pointing Panel =</t>
  </si>
  <si>
    <t>F/S Vr Opening G/F</t>
  </si>
  <si>
    <t>Qty Same as ItemNo. (31)</t>
  </si>
  <si>
    <t>Lav Roof</t>
  </si>
  <si>
    <t>Lav L/w</t>
  </si>
  <si>
    <t>OHTWalls</t>
  </si>
  <si>
    <t xml:space="preserve">Lav Door </t>
  </si>
  <si>
    <t>Vent</t>
  </si>
  <si>
    <t>Lav L/W</t>
  </si>
  <si>
    <t>total Qty  of R C C</t>
  </si>
  <si>
    <t>Lint</t>
  </si>
  <si>
    <t>Lav Vent</t>
  </si>
  <si>
    <t>Lav Bed</t>
  </si>
  <si>
    <t>lav</t>
  </si>
  <si>
    <t xml:space="preserve">F/S </t>
  </si>
  <si>
    <t>Lav B/S</t>
  </si>
  <si>
    <t>Sides</t>
  </si>
  <si>
    <t>Same as Item No. (20)</t>
  </si>
  <si>
    <t>Same as Item No. (14)</t>
  </si>
  <si>
    <t>Qty Same as Item No.(16)x2</t>
  </si>
  <si>
    <t xml:space="preserve">Total </t>
  </si>
  <si>
    <t>C/W</t>
  </si>
  <si>
    <t>C/Wall Panal</t>
  </si>
  <si>
    <t xml:space="preserve">C/Wall </t>
  </si>
  <si>
    <t>C/W P.Beam</t>
  </si>
  <si>
    <t>Supplying and fixing broken glasses on courtyard walls.</t>
  </si>
  <si>
    <t>Qty Same as Item No (11)</t>
  </si>
  <si>
    <t>Lav I/S</t>
  </si>
  <si>
    <t>Lav Chhaja</t>
  </si>
  <si>
    <t>Lav Celling</t>
  </si>
  <si>
    <t>OHT O/S</t>
  </si>
  <si>
    <t>Gen Lav</t>
  </si>
  <si>
    <t>OHT Slab</t>
  </si>
  <si>
    <t>Qty Same as Item No (1)</t>
  </si>
  <si>
    <t>Qty Same as Item No (5)</t>
  </si>
  <si>
    <t>Qty Same as Item No (6)</t>
  </si>
  <si>
    <t>OHT I/S</t>
  </si>
  <si>
    <t xml:space="preserve">OHT Base </t>
  </si>
  <si>
    <t>C/Wall Raising</t>
  </si>
  <si>
    <t>Preparing the surface and painting with weather coat i/c rubbing the surface with rubbing bricks / sand paper filling the viod with chalk/plaster of paris painting with weather coat of approved make new surface. (Old Surface 2 Coat)</t>
  </si>
  <si>
    <t>Gen Lav B/S</t>
  </si>
  <si>
    <t>Qty Same as Item No. (01)</t>
  </si>
  <si>
    <t>Gen Lav Door</t>
  </si>
  <si>
    <t>Qty Same as Item No. 1</t>
  </si>
  <si>
    <t>Repair &amp; Maintainance of Non functional Washrooms &amp; Boundary Wall in Existing Primary Schools Taluka Sehwan @ GGPS Jan Muhammad Bhatti .(Lav Block)</t>
  </si>
  <si>
    <t>Water Room</t>
  </si>
  <si>
    <t xml:space="preserve">Gen Lav </t>
  </si>
  <si>
    <t xml:space="preserve">Gen Lav Celling </t>
  </si>
  <si>
    <t>Gen Lav B/s</t>
  </si>
  <si>
    <t>Water Room Door</t>
  </si>
  <si>
    <t>Sehwan</t>
  </si>
  <si>
    <t>Repair &amp; Maintainance of Non functional Washrooms &amp; Boundary Wall in Existing Primary Schools Taluka Sehwan @ GGPS Jan Muhammad Bhatti (Boundary Wall)</t>
  </si>
  <si>
    <t>Qty same as Item No, 5</t>
  </si>
  <si>
    <t>Qty Same as Item No (7)</t>
  </si>
  <si>
    <t>Qty same as Item No. 2</t>
  </si>
  <si>
    <t>Allowed 70%</t>
  </si>
  <si>
    <t xml:space="preserve">WATER SUPPLY &amp; SANITARY FITTING </t>
  </si>
  <si>
    <t>Name of Scheme:-</t>
  </si>
  <si>
    <t>GGPS JAN MUHAMMAD BHATTI</t>
  </si>
  <si>
    <t>(A) Description and Rate of Item based on composite Schedule Rate.</t>
  </si>
  <si>
    <t>Item No.</t>
  </si>
  <si>
    <t>Quantity</t>
  </si>
  <si>
    <t xml:space="preserve">Description of Item </t>
  </si>
  <si>
    <t xml:space="preserve">Rate </t>
  </si>
  <si>
    <t>Unit</t>
  </si>
  <si>
    <t>Amount</t>
  </si>
  <si>
    <t>P/F squitting type white glazed W.C pan with front flush in let and complete with i/c cost of flushing sistern with internal fitting with flush pipe with bend and making etc complete (S.I.No.1 (b)P/2)</t>
  </si>
  <si>
    <t>P/F 24''x18'' lavatory Bason in white galazed earthn with i/c the cost of W.I. or C.I contelver brackets 6''  bolt n to wall painted white in 2 coat after P.coat of red paint a pair of 1/2'' dia chrom plated piller traps 1/6" rubber superior quality etc. completed (S.I No-10 P/2)</t>
  </si>
  <si>
    <t>Add. Extra labour for P/fitting of earthen ware pedestal white or coloured glazed superior quality (S.I No-9 P/3)</t>
  </si>
  <si>
    <t>P/F 6"x3" or 6"x2" C.I floor trap of the approved self cleanbing &amp; design i/c C.I acrewed down grating with or without making required No of holes in walls plinth &amp; floorfor pipe connection &amp; making secro in C.C (S.I No-2 P/5)</t>
  </si>
  <si>
    <t>P/F in position nylon connection complete with 1/2" dia bross bib cock with pair of bross nuts &amp; bolts lining jointsto nylon connection (S.I No-26 P/6)</t>
  </si>
  <si>
    <t>P/F 15''x12 beveled edge mirror of belgium glass complete with thick hard board and C.P screw fixed to wooden plant standard</t>
  </si>
  <si>
    <t>Supplying &amp; fixing soap tray of made plastic of superior quality and design with fine finishing with C.P serews etc complet.</t>
  </si>
  <si>
    <t>P/F 4" dia C.I soil vent pipe i/c cutting fitting &amp; extra paint match colour of the building (S.I.No-1 P/8)</t>
  </si>
  <si>
    <t>P/F 4"x4" dia C.I branch of the required degree with accessaries doors rubber washer 3/4" thick bolts &amp; nuts &amp; extra painting to match colour of the building (S.I No-4 P/8)</t>
  </si>
  <si>
    <t>P/F 4"x4" x4"dia C.I branch of the required degree with accessaries doors rubber washer 3/4" thick bolts &amp; nuts &amp; extra painting to match colour of the building (S.I No-5 P/8)</t>
  </si>
  <si>
    <t>P/F 4'' dia C.I Teminal guard i/c extra painting to match of the colour of the building (S.I.No.11P/-10)</t>
  </si>
  <si>
    <t xml:space="preserve">Provding G.I pipe special &amp; clamps etc i/c fixing cutting and fitting completed and i/c the cost of breaking rough wall and roof making good etc painting two coats after cleaning the pipe etc white zink points with pigment to match the colour of building </t>
  </si>
  <si>
    <t xml:space="preserve">1/2'' Dia </t>
  </si>
  <si>
    <t xml:space="preserve">3/4'' Dia </t>
  </si>
  <si>
    <t xml:space="preserve">1'' Dia </t>
  </si>
  <si>
    <t>Provding as best Pipe</t>
  </si>
  <si>
    <t>Add extra labour for concealed G.I pipe and fitting including making recess in the wall for the pipes and making good in cement concrete etc complete</t>
  </si>
  <si>
    <t>Provding and fixing handle valve (1/2'' dia)</t>
  </si>
  <si>
    <t>Provding and fixing handle valve (3/4'' dia)</t>
  </si>
  <si>
    <t>P/F long Bib cock of superior quality with C.P bend 1/2" dia (S.I No-15 (b) P/15</t>
  </si>
  <si>
    <t xml:space="preserve">Supplying and fixing Long Bib Cock of superior quality with C.P head 1/2" dia. </t>
  </si>
  <si>
    <t xml:space="preserve">Supplying and fixing Swan Type Piller Cock of superior quality with C.P head ½” dia. </t>
  </si>
  <si>
    <t>Each</t>
  </si>
  <si>
    <t>S/F Fiber glass tank of approved quality &amp; design &amp; wall thickness as specified i/c cost of nuts bolts &amp; fixing in platform of C.C 1:3:6 250 Gal.&amp; making compection for inlet outlet &amp; over flow pipe etc completed (S.I.No-3(a) P/18)</t>
  </si>
  <si>
    <t>Provding RCC pipe with collars class B and digning the to requried depth and fixing in position i/c cutting fitting &amp; joints with maxphat composition cement mortar 1;1 and testing with water pressure to a head of 4'' feet above the top of the highest pipe &amp; refiling excavated staff 6'' pipe class B.</t>
  </si>
  <si>
    <t>3'' Dia 12 Rft</t>
  </si>
  <si>
    <t>4'' Dia 12 Rft</t>
  </si>
  <si>
    <t>6'' Dia 12 Rft</t>
  </si>
  <si>
    <t xml:space="preserve">Construction of main hole i/c inspection of chamber &amp; required depth 3/6" wall etc. completed </t>
  </si>
  <si>
    <t>P/L U P V C pressare pipe of class B i/c cutting fitting and jointing.</t>
  </si>
  <si>
    <t>3" dia</t>
  </si>
  <si>
    <t>4" dia</t>
  </si>
  <si>
    <t>6" dia</t>
  </si>
  <si>
    <t>Providing and fixing water pumping set with seimen motor and jawed pump 1H.P 1400 PRM single Phase 220 Vikts 1"x1-1/2" suction and deliver' 40 ft head i/c base plate and also making C.C 1:3:6 plate farm of required size and fixing with nuts and bolts complete in all respect (S.No: 3)</t>
  </si>
  <si>
    <t xml:space="preserve">P/F hand Pump with all accessaries wooden shown i/c </t>
  </si>
  <si>
    <t>Filter</t>
  </si>
  <si>
    <t>G.I Pipe Boring</t>
  </si>
  <si>
    <t>Machine</t>
  </si>
  <si>
    <t>P.Pump</t>
  </si>
  <si>
    <t>S/F swan type pillar cock of superior quality with C.P head 1/2" dia (S.I No-18(b) P/16)</t>
  </si>
  <si>
    <t>Construction of main hole i/c inspection of chamber &amp; required depth 3/6" wall etc. completed (S.I.No-</t>
  </si>
  <si>
    <t>boring cutting etc.</t>
  </si>
  <si>
    <t>P/F squitting type white glazed W.C pan with front flush inlet and complete with i/c cost of flushing cistern with internal fitting and flush pipe with bend and making requiste number of holes in wall, plinth and floor for pipe connection and making good in cement concrete 1:2:4 (B)(i) W.C of not less than 19'' clear opening between flushing rims and 3 gallons flushing tank with 4'' dia C.I trap &amp; C.I thumble</t>
  </si>
  <si>
    <t>P/F water pumping set 1 HP 2800 RPM single phase 220 voltss, 1.25''x1'' 40 ft head i/c base plate &amp; also making CC 1;3:6 plateform of required size &amp; fixing with nuts &amp; bolts etc complete in all respects</t>
  </si>
  <si>
    <t>S/F Fiber glass tank of approved quality &amp; design &amp; wall thickness as specified i/c cost of nuts bolts &amp; fixing in platform of C.C 1:3:6 500 Gal.&amp; making compection for inlet outlet &amp; over flow pipe etc completed (S.I.No-3(a) P/18)</t>
  </si>
  <si>
    <t>P/F bth room accessories set(7 pieces) i/c towl rod, brush holder, soap tray &amp; shelf of approved design i/c cost of screw nut etc cmpleted master brand (S.I.No.2/P-19)</t>
  </si>
  <si>
    <t>P/F M.S Clamp of approved design to 4'' C.I pipe socket i/c the cost of cutting and making good to wall or M.S bolts and nuts 4'' into wall i/c pipe distance pieces extra painting to match the color of building</t>
  </si>
  <si>
    <t>P/F 4'' dia C.I plain bend of the required degree i/c extra painting to match of the colour of the building (S.I.No.10P/-10)</t>
  </si>
  <si>
    <t xml:space="preserve">Supplying and fixing concealed stop Cock of superior quality with c.p. </t>
  </si>
  <si>
    <t xml:space="preserve">Provding and fixing handle valve </t>
  </si>
  <si>
    <t xml:space="preserve">Providing and fixing Handle Valves (China) (ii) 3/4" dia. </t>
  </si>
  <si>
    <t xml:space="preserve">Supplying and fixing Fiber Glass Tank of approved quality &amp; design and wall thickness as specified including cost of nuts bolts and fixing in plate form of C.C. 1:3:6 and making connections for Inlet, outlet &amp; over floe pipes etc complete 350 gallons &amp; wall thickness 4 mm. </t>
  </si>
  <si>
    <t>Providing R.C.C. pipe with collar class “B” and digging the trenches to the required depth and fixing in position including cutting, fitting and jointing with maxphalt composition and cement mortar 1:1 and testing with water pressure to a head 4 ft above the top of the highest pipe a)</t>
  </si>
  <si>
    <t xml:space="preserve">Providing Asbestos Pipes with collar (Dedex or equivalent) including digging the trench to required depth and fixing in position &amp; jointing with rubber rings including testing with water to pressure head of 200 ft (b) 4” dia. </t>
  </si>
  <si>
    <t>24</t>
  </si>
  <si>
    <t>Providing &amp; fixing chrome plated brass towel rail complete with brackets fixing on wooden cleats with 1" long c.p brass screws (iii) Towel rail 24" long (b) 3/4" dia round or square (Standard Pattern) (S.I No: 1  (iii) (a) P/7)</t>
  </si>
  <si>
    <t>25</t>
  </si>
  <si>
    <t>Providing Laying UPVC pipes of Class "D" fixing in trench i/c cutting, fitting and jointing with solvent cement i/c tsting with water to a head of 122 meter or 400ft. (S.I No: 6 P/24)</t>
  </si>
  <si>
    <t>0</t>
  </si>
  <si>
    <t>1/2" dia</t>
  </si>
  <si>
    <t>3/4" dia</t>
  </si>
  <si>
    <t>1" dia</t>
  </si>
  <si>
    <t>1 1/4" dia</t>
  </si>
  <si>
    <t>Add: 10%</t>
  </si>
  <si>
    <t>EDUCATION WORKS SUB-DIVISION</t>
  </si>
  <si>
    <t>Schedule B</t>
  </si>
</sst>
</file>

<file path=xl/styles.xml><?xml version="1.0" encoding="utf-8"?>
<styleSheet xmlns="http://schemas.openxmlformats.org/spreadsheetml/2006/main">
  <numFmts count="6">
    <numFmt numFmtId="43" formatCode="_(* #,##0.00_);_(* \(#,##0.00\);_(* &quot;-&quot;??_);_(@_)"/>
    <numFmt numFmtId="164" formatCode="_(* #,##0_);_(* \(#,##0\);_(* &quot;-&quot;??_);_(@_)"/>
    <numFmt numFmtId="165" formatCode="#,##0.000"/>
    <numFmt numFmtId="166" formatCode="0.0"/>
    <numFmt numFmtId="167" formatCode="0.000"/>
    <numFmt numFmtId="169" formatCode="_(* #,##0.000_);_(* \(#,##0.000\);_(* &quot;-&quot;??_);_(@_)"/>
  </numFmts>
  <fonts count="36">
    <font>
      <sz val="11"/>
      <color theme="1"/>
      <name val="Calibri"/>
      <family val="2"/>
      <scheme val="minor"/>
    </font>
    <font>
      <sz val="11"/>
      <color theme="1"/>
      <name val="Arial"/>
      <family val="2"/>
    </font>
    <font>
      <b/>
      <i/>
      <u/>
      <sz val="20"/>
      <name val="Palatino Linotype"/>
      <family val="1"/>
    </font>
    <font>
      <i/>
      <sz val="20"/>
      <name val="Palatino Linotype"/>
      <family val="1"/>
    </font>
    <font>
      <b/>
      <i/>
      <sz val="10"/>
      <name val="Palatino Linotype"/>
      <family val="1"/>
    </font>
    <font>
      <i/>
      <sz val="10"/>
      <name val="Palatino Linotype"/>
      <family val="1"/>
    </font>
    <font>
      <b/>
      <i/>
      <sz val="12"/>
      <name val="Palatino Linotype"/>
      <family val="1"/>
    </font>
    <font>
      <i/>
      <sz val="12"/>
      <name val="Palatino Linotype"/>
      <family val="1"/>
    </font>
    <font>
      <b/>
      <i/>
      <sz val="11"/>
      <name val="Palatino Linotype"/>
      <family val="1"/>
    </font>
    <font>
      <i/>
      <sz val="11"/>
      <name val="Palatino Linotype"/>
      <family val="1"/>
    </font>
    <font>
      <sz val="11"/>
      <color indexed="8"/>
      <name val="Arial"/>
      <family val="2"/>
    </font>
    <font>
      <b/>
      <sz val="10"/>
      <name val="Palatino Linotype"/>
      <family val="1"/>
    </font>
    <font>
      <b/>
      <i/>
      <u/>
      <sz val="10"/>
      <name val="Palatino Linotype"/>
      <family val="1"/>
    </font>
    <font>
      <sz val="10"/>
      <name val="Arial"/>
      <family val="2"/>
    </font>
    <font>
      <i/>
      <sz val="9"/>
      <name val="Palatino Linotype"/>
      <family val="1"/>
    </font>
    <font>
      <sz val="11"/>
      <name val="Calibri"/>
      <family val="2"/>
      <scheme val="minor"/>
    </font>
    <font>
      <b/>
      <i/>
      <sz val="10"/>
      <color rgb="FFFF0000"/>
      <name val="Palatino Linotype"/>
      <family val="1"/>
    </font>
    <font>
      <b/>
      <i/>
      <sz val="9.5"/>
      <name val="Palatino Linotype"/>
      <family val="1"/>
    </font>
    <font>
      <sz val="10"/>
      <name val="Arial"/>
    </font>
    <font>
      <b/>
      <u/>
      <sz val="16"/>
      <color indexed="8"/>
      <name val="Arial"/>
      <family val="2"/>
    </font>
    <font>
      <sz val="10"/>
      <color indexed="8"/>
      <name val="Arial"/>
      <family val="2"/>
    </font>
    <font>
      <b/>
      <u/>
      <sz val="16"/>
      <name val="Arial"/>
      <family val="2"/>
    </font>
    <font>
      <b/>
      <sz val="10"/>
      <color indexed="8"/>
      <name val="Arial"/>
      <family val="2"/>
    </font>
    <font>
      <b/>
      <sz val="11"/>
      <color indexed="8"/>
      <name val="Arial"/>
      <family val="2"/>
    </font>
    <font>
      <b/>
      <u/>
      <sz val="10"/>
      <color indexed="8"/>
      <name val="Arial"/>
      <family val="2"/>
    </font>
    <font>
      <b/>
      <u/>
      <sz val="11"/>
      <color indexed="8"/>
      <name val="Arial"/>
      <family val="2"/>
    </font>
    <font>
      <b/>
      <u/>
      <sz val="11"/>
      <name val="Arial"/>
      <family val="2"/>
    </font>
    <font>
      <b/>
      <sz val="12"/>
      <color indexed="8"/>
      <name val="Arial"/>
      <family val="2"/>
    </font>
    <font>
      <b/>
      <sz val="11"/>
      <name val="Arial"/>
      <family val="2"/>
    </font>
    <font>
      <sz val="10"/>
      <color indexed="10"/>
      <name val="Arial"/>
      <family val="2"/>
    </font>
    <font>
      <b/>
      <u/>
      <sz val="10"/>
      <name val="Arial"/>
      <family val="2"/>
    </font>
    <font>
      <sz val="11"/>
      <color theme="1"/>
      <name val="Cambria"/>
      <family val="1"/>
      <scheme val="major"/>
    </font>
    <font>
      <b/>
      <sz val="12"/>
      <name val="Arial"/>
      <family val="2"/>
    </font>
    <font>
      <b/>
      <sz val="10"/>
      <name val="Arial"/>
      <family val="2"/>
    </font>
    <font>
      <sz val="11"/>
      <name val="Arial"/>
      <family val="2"/>
    </font>
    <font>
      <sz val="10"/>
      <color theme="1"/>
      <name val="Algerian"/>
      <family val="5"/>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4">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bottom/>
      <diagonal/>
    </border>
  </borders>
  <cellStyleXfs count="15">
    <xf numFmtId="0" fontId="0" fillId="0" borderId="0"/>
    <xf numFmtId="0" fontId="1" fillId="0" borderId="0"/>
    <xf numFmtId="43" fontId="10" fillId="0" borderId="0" applyFont="0" applyFill="0" applyBorder="0" applyAlignment="0" applyProtection="0"/>
    <xf numFmtId="43" fontId="10" fillId="0" borderId="0" applyFont="0" applyFill="0" applyBorder="0" applyAlignment="0" applyProtection="0"/>
    <xf numFmtId="0" fontId="13" fillId="0" borderId="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0" fontId="18" fillId="0" borderId="0"/>
  </cellStyleXfs>
  <cellXfs count="579">
    <xf numFmtId="0" fontId="0" fillId="0" borderId="0" xfId="0"/>
    <xf numFmtId="0" fontId="4" fillId="0" borderId="0" xfId="1" applyNumberFormat="1" applyFont="1" applyFill="1" applyAlignment="1">
      <alignment horizontal="center" vertical="center"/>
    </xf>
    <xf numFmtId="3" fontId="4" fillId="0" borderId="0" xfId="1" applyNumberFormat="1" applyFont="1" applyFill="1" applyAlignment="1">
      <alignment vertical="center" wrapText="1"/>
    </xf>
    <xf numFmtId="3" fontId="5" fillId="0" borderId="0" xfId="1" applyNumberFormat="1" applyFont="1" applyFill="1" applyAlignment="1">
      <alignment horizontal="left" vertical="center"/>
    </xf>
    <xf numFmtId="3" fontId="5" fillId="0" borderId="0" xfId="1" applyNumberFormat="1" applyFont="1" applyFill="1" applyBorder="1" applyAlignment="1">
      <alignment horizontal="left" vertical="center"/>
    </xf>
    <xf numFmtId="2" fontId="4" fillId="0" borderId="6" xfId="1" applyNumberFormat="1" applyFont="1" applyFill="1" applyBorder="1" applyAlignment="1">
      <alignment horizontal="right" vertical="center"/>
    </xf>
    <xf numFmtId="1" fontId="4" fillId="0" borderId="0" xfId="1" applyNumberFormat="1" applyFont="1" applyFill="1" applyBorder="1" applyAlignment="1">
      <alignment horizontal="center" vertical="center"/>
    </xf>
    <xf numFmtId="43" fontId="4" fillId="0" borderId="0" xfId="1" applyNumberFormat="1" applyFont="1" applyFill="1" applyAlignment="1">
      <alignment vertical="center"/>
    </xf>
    <xf numFmtId="3" fontId="4" fillId="0" borderId="0" xfId="1" applyNumberFormat="1" applyFont="1" applyFill="1" applyAlignment="1">
      <alignment vertical="center"/>
    </xf>
    <xf numFmtId="0" fontId="4" fillId="0" borderId="0" xfId="1" applyNumberFormat="1" applyFont="1" applyFill="1" applyAlignment="1">
      <alignment horizontal="right" vertical="center"/>
    </xf>
    <xf numFmtId="2" fontId="5" fillId="0" borderId="0" xfId="1" applyNumberFormat="1" applyFont="1" applyFill="1" applyAlignment="1">
      <alignment horizontal="left" vertical="center"/>
    </xf>
    <xf numFmtId="2" fontId="5" fillId="0" borderId="0" xfId="1" applyNumberFormat="1" applyFont="1" applyFill="1" applyBorder="1" applyAlignment="1">
      <alignment horizontal="right" vertical="center"/>
    </xf>
    <xf numFmtId="2" fontId="4" fillId="0" borderId="0" xfId="1" applyNumberFormat="1" applyFont="1" applyFill="1" applyAlignment="1">
      <alignment horizontal="center" vertical="center"/>
    </xf>
    <xf numFmtId="43" fontId="5" fillId="0" borderId="0" xfId="1" applyNumberFormat="1" applyFont="1" applyFill="1" applyAlignment="1">
      <alignment vertical="center" wrapText="1"/>
    </xf>
    <xf numFmtId="2" fontId="4" fillId="0" borderId="4" xfId="1" applyNumberFormat="1" applyFont="1" applyFill="1" applyBorder="1" applyAlignment="1">
      <alignment horizontal="right" vertical="center"/>
    </xf>
    <xf numFmtId="0" fontId="4" fillId="0" borderId="0" xfId="0" applyNumberFormat="1" applyFont="1" applyFill="1" applyAlignment="1">
      <alignment horizontal="center" vertical="center"/>
    </xf>
    <xf numFmtId="3" fontId="4" fillId="0" borderId="0" xfId="0" applyNumberFormat="1" applyFont="1" applyFill="1" applyAlignment="1">
      <alignment vertical="center" wrapText="1"/>
    </xf>
    <xf numFmtId="3" fontId="5" fillId="0" borderId="0" xfId="0" applyNumberFormat="1" applyFont="1" applyFill="1" applyAlignment="1">
      <alignment horizontal="left" vertical="center"/>
    </xf>
    <xf numFmtId="2" fontId="4" fillId="0" borderId="6" xfId="0" applyNumberFormat="1" applyFont="1" applyFill="1" applyBorder="1" applyAlignment="1">
      <alignment horizontal="right" vertical="center"/>
    </xf>
    <xf numFmtId="1" fontId="4" fillId="0" borderId="0" xfId="0" applyNumberFormat="1" applyFont="1" applyFill="1" applyBorder="1" applyAlignment="1">
      <alignment horizontal="center" vertical="center"/>
    </xf>
    <xf numFmtId="43" fontId="4" fillId="0" borderId="0" xfId="0" applyNumberFormat="1" applyFont="1" applyFill="1" applyAlignment="1">
      <alignment vertical="center"/>
    </xf>
    <xf numFmtId="3" fontId="4" fillId="0" borderId="0" xfId="0" applyNumberFormat="1" applyFont="1" applyFill="1" applyAlignment="1">
      <alignment vertical="center"/>
    </xf>
    <xf numFmtId="0" fontId="4" fillId="0" borderId="0" xfId="0" applyNumberFormat="1" applyFont="1" applyFill="1" applyAlignment="1">
      <alignment horizontal="right" vertical="center"/>
    </xf>
    <xf numFmtId="2" fontId="5" fillId="0" borderId="0" xfId="0" applyNumberFormat="1" applyFont="1" applyFill="1" applyAlignment="1">
      <alignment horizontal="left" vertical="center"/>
    </xf>
    <xf numFmtId="2" fontId="4" fillId="0" borderId="0" xfId="0" applyNumberFormat="1" applyFont="1" applyFill="1" applyAlignment="1">
      <alignment horizontal="center" vertical="center"/>
    </xf>
    <xf numFmtId="2" fontId="5" fillId="0" borderId="0" xfId="0" applyNumberFormat="1" applyFont="1" applyFill="1" applyBorder="1" applyAlignment="1">
      <alignment horizontal="right" vertical="center"/>
    </xf>
    <xf numFmtId="2" fontId="4" fillId="0" borderId="4" xfId="0" applyNumberFormat="1" applyFont="1" applyFill="1" applyBorder="1" applyAlignment="1">
      <alignment horizontal="right" vertical="center"/>
    </xf>
    <xf numFmtId="43" fontId="5" fillId="0" borderId="0" xfId="0" applyNumberFormat="1" applyFont="1" applyFill="1" applyAlignment="1">
      <alignment horizontal="center" vertical="center"/>
    </xf>
    <xf numFmtId="2" fontId="5" fillId="0" borderId="0" xfId="3" applyNumberFormat="1" applyFont="1" applyFill="1" applyBorder="1" applyAlignment="1">
      <alignment horizontal="right" vertical="center"/>
    </xf>
    <xf numFmtId="3" fontId="12" fillId="0" borderId="0" xfId="0" applyNumberFormat="1" applyFont="1" applyFill="1" applyAlignment="1">
      <alignment vertical="center"/>
    </xf>
    <xf numFmtId="2" fontId="5" fillId="0" borderId="0" xfId="3" applyNumberFormat="1" applyFont="1" applyFill="1" applyAlignment="1">
      <alignment horizontal="right" vertical="center"/>
    </xf>
    <xf numFmtId="164" fontId="5" fillId="0" borderId="0" xfId="0" applyNumberFormat="1" applyFont="1" applyFill="1" applyAlignment="1">
      <alignment horizontal="center" vertical="center"/>
    </xf>
    <xf numFmtId="3" fontId="4" fillId="0" borderId="0" xfId="0" applyNumberFormat="1" applyFont="1" applyFill="1" applyAlignment="1">
      <alignment horizontal="left" vertical="center"/>
    </xf>
    <xf numFmtId="43" fontId="5" fillId="0" borderId="0" xfId="0" applyNumberFormat="1" applyFont="1" applyFill="1" applyAlignment="1">
      <alignment horizontal="right" vertical="center"/>
    </xf>
    <xf numFmtId="166" fontId="4" fillId="0" borderId="4" xfId="0" applyNumberFormat="1" applyFont="1" applyFill="1" applyBorder="1" applyAlignment="1">
      <alignment horizontal="right" vertical="center"/>
    </xf>
    <xf numFmtId="3" fontId="12" fillId="0" borderId="0" xfId="0" applyNumberFormat="1" applyFont="1" applyFill="1" applyAlignment="1">
      <alignment horizontal="left" vertical="center"/>
    </xf>
    <xf numFmtId="49" fontId="4" fillId="0" borderId="0" xfId="0" applyNumberFormat="1" applyFont="1" applyFill="1" applyAlignment="1">
      <alignment horizontal="center" vertical="center"/>
    </xf>
    <xf numFmtId="43" fontId="5" fillId="0" borderId="0" xfId="0" applyNumberFormat="1" applyFont="1" applyFill="1" applyAlignment="1">
      <alignment horizontal="justify" vertical="center" wrapText="1"/>
    </xf>
    <xf numFmtId="3" fontId="5" fillId="0" borderId="0" xfId="1" applyNumberFormat="1" applyFont="1" applyFill="1" applyAlignment="1">
      <alignment horizontal="right" vertical="center"/>
    </xf>
    <xf numFmtId="2" fontId="5" fillId="0" borderId="0" xfId="2" applyNumberFormat="1" applyFont="1" applyFill="1" applyAlignment="1">
      <alignment horizontal="right" vertical="center"/>
    </xf>
    <xf numFmtId="3" fontId="4" fillId="0" borderId="0" xfId="1" applyNumberFormat="1" applyFont="1" applyFill="1" applyAlignment="1">
      <alignment horizontal="left" vertical="center"/>
    </xf>
    <xf numFmtId="3" fontId="5" fillId="0" borderId="0" xfId="1" applyNumberFormat="1" applyFont="1" applyFill="1" applyAlignment="1">
      <alignment vertical="center"/>
    </xf>
    <xf numFmtId="3" fontId="5" fillId="0" borderId="0" xfId="1" applyNumberFormat="1" applyFont="1" applyFill="1" applyAlignment="1">
      <alignment horizontal="justify" vertical="center"/>
    </xf>
    <xf numFmtId="49" fontId="4" fillId="0" borderId="0" xfId="1" applyNumberFormat="1" applyFont="1" applyFill="1" applyAlignment="1">
      <alignment horizontal="center" vertical="center"/>
    </xf>
    <xf numFmtId="1" fontId="4" fillId="0" borderId="0" xfId="1" applyNumberFormat="1" applyFont="1" applyFill="1" applyAlignment="1">
      <alignment horizontal="right" vertical="center"/>
    </xf>
    <xf numFmtId="0" fontId="5" fillId="0" borderId="0" xfId="1" applyFont="1" applyFill="1" applyAlignment="1">
      <alignment vertical="center"/>
    </xf>
    <xf numFmtId="166" fontId="4" fillId="0" borderId="0" xfId="1" applyNumberFormat="1" applyFont="1" applyFill="1" applyAlignment="1">
      <alignment horizontal="right" vertical="center"/>
    </xf>
    <xf numFmtId="2" fontId="5" fillId="0" borderId="0" xfId="1" applyNumberFormat="1" applyFont="1" applyFill="1" applyAlignment="1">
      <alignment vertical="center"/>
    </xf>
    <xf numFmtId="3" fontId="5" fillId="0" borderId="0" xfId="0" applyNumberFormat="1" applyFont="1" applyFill="1" applyAlignment="1">
      <alignment horizontal="right" vertical="center"/>
    </xf>
    <xf numFmtId="1" fontId="4" fillId="0" borderId="0" xfId="0" applyNumberFormat="1" applyFont="1" applyFill="1" applyAlignment="1">
      <alignment horizontal="right" vertical="center"/>
    </xf>
    <xf numFmtId="3" fontId="5" fillId="0" borderId="0" xfId="0" applyNumberFormat="1" applyFont="1" applyFill="1" applyAlignment="1">
      <alignment vertical="center"/>
    </xf>
    <xf numFmtId="3" fontId="5" fillId="0" borderId="0" xfId="0" applyNumberFormat="1" applyFont="1" applyFill="1" applyAlignment="1">
      <alignment horizontal="justify" vertical="center"/>
    </xf>
    <xf numFmtId="0" fontId="5" fillId="0" borderId="0" xfId="0" applyFont="1" applyFill="1" applyAlignment="1">
      <alignment vertical="center"/>
    </xf>
    <xf numFmtId="166" fontId="4" fillId="0" borderId="0" xfId="0" applyNumberFormat="1" applyFont="1" applyFill="1" applyAlignment="1">
      <alignment horizontal="right" vertical="center"/>
    </xf>
    <xf numFmtId="0" fontId="5" fillId="0" borderId="0" xfId="0" applyFont="1" applyFill="1" applyAlignment="1">
      <alignment vertical="center" wrapText="1"/>
    </xf>
    <xf numFmtId="1" fontId="4" fillId="0" borderId="0" xfId="0" applyNumberFormat="1" applyFont="1" applyFill="1" applyAlignment="1">
      <alignment horizontal="center" vertical="center"/>
    </xf>
    <xf numFmtId="0" fontId="4" fillId="0" borderId="0" xfId="0" applyFont="1" applyFill="1" applyAlignment="1">
      <alignment vertical="center" wrapText="1"/>
    </xf>
    <xf numFmtId="2" fontId="11" fillId="0" borderId="0" xfId="0" applyNumberFormat="1" applyFont="1" applyFill="1" applyAlignment="1">
      <alignment horizontal="justify" vertical="center" wrapText="1"/>
    </xf>
    <xf numFmtId="2" fontId="4" fillId="0" borderId="0" xfId="3" applyNumberFormat="1" applyFont="1" applyFill="1" applyAlignment="1">
      <alignment horizontal="right" vertical="center"/>
    </xf>
    <xf numFmtId="167" fontId="4" fillId="0" borderId="0" xfId="0" applyNumberFormat="1" applyFont="1" applyFill="1" applyAlignment="1">
      <alignment horizontal="right" vertical="center"/>
    </xf>
    <xf numFmtId="0" fontId="5" fillId="0" borderId="0" xfId="0" applyFont="1" applyFill="1" applyAlignment="1">
      <alignment horizontal="right" vertical="center"/>
    </xf>
    <xf numFmtId="3" fontId="3" fillId="0" borderId="0" xfId="1" applyNumberFormat="1" applyFont="1" applyFill="1" applyAlignment="1">
      <alignment horizontal="left" vertical="center"/>
    </xf>
    <xf numFmtId="3" fontId="7" fillId="0" borderId="0" xfId="1" applyNumberFormat="1" applyFont="1" applyFill="1" applyAlignment="1">
      <alignment horizontal="left" vertical="center"/>
    </xf>
    <xf numFmtId="3" fontId="7" fillId="0" borderId="0" xfId="1" applyNumberFormat="1" applyFont="1" applyFill="1" applyBorder="1" applyAlignment="1">
      <alignment horizontal="left" vertical="center"/>
    </xf>
    <xf numFmtId="3" fontId="9" fillId="0" borderId="4" xfId="1" applyNumberFormat="1" applyFont="1" applyFill="1" applyBorder="1" applyAlignment="1">
      <alignment horizontal="center" vertical="center"/>
    </xf>
    <xf numFmtId="3" fontId="9" fillId="0" borderId="0" xfId="1" applyNumberFormat="1" applyFont="1" applyFill="1" applyBorder="1" applyAlignment="1">
      <alignment horizontal="center" vertical="center"/>
    </xf>
    <xf numFmtId="0" fontId="4" fillId="0" borderId="0" xfId="1" applyFont="1" applyFill="1" applyAlignment="1">
      <alignment vertical="center" wrapText="1"/>
    </xf>
    <xf numFmtId="0" fontId="5" fillId="0" borderId="0" xfId="1" applyFont="1" applyFill="1" applyAlignment="1">
      <alignment horizontal="left" vertical="center" wrapText="1"/>
    </xf>
    <xf numFmtId="43" fontId="5" fillId="0" borderId="0" xfId="1" applyNumberFormat="1" applyFont="1" applyFill="1" applyAlignment="1">
      <alignment horizontal="center" vertical="center"/>
    </xf>
    <xf numFmtId="1" fontId="4" fillId="0" borderId="0" xfId="1" applyNumberFormat="1" applyFont="1" applyFill="1" applyAlignment="1">
      <alignment horizontal="center" vertical="center"/>
    </xf>
    <xf numFmtId="2" fontId="11" fillId="0" borderId="0" xfId="1" applyNumberFormat="1" applyFont="1" applyFill="1" applyAlignment="1">
      <alignment horizontal="justify" vertical="center" wrapText="1"/>
    </xf>
    <xf numFmtId="3" fontId="12" fillId="0" borderId="0" xfId="1" applyNumberFormat="1" applyFont="1" applyFill="1" applyAlignment="1">
      <alignment vertical="center"/>
    </xf>
    <xf numFmtId="169" fontId="5" fillId="0" borderId="0" xfId="1" applyNumberFormat="1" applyFont="1" applyFill="1" applyAlignment="1">
      <alignment horizontal="center" vertical="center"/>
    </xf>
    <xf numFmtId="164" fontId="5" fillId="0" borderId="0" xfId="1" applyNumberFormat="1" applyFont="1" applyFill="1" applyAlignment="1">
      <alignment horizontal="center" vertical="center"/>
    </xf>
    <xf numFmtId="3" fontId="12" fillId="0" borderId="0" xfId="1" applyNumberFormat="1" applyFont="1" applyFill="1" applyAlignment="1">
      <alignment horizontal="left" vertical="center"/>
    </xf>
    <xf numFmtId="166" fontId="5" fillId="0" borderId="0" xfId="1" applyNumberFormat="1" applyFont="1" applyFill="1" applyAlignment="1">
      <alignment horizontal="right" vertical="center"/>
    </xf>
    <xf numFmtId="2" fontId="5" fillId="0" borderId="0" xfId="2" applyNumberFormat="1" applyFont="1" applyFill="1" applyBorder="1" applyAlignment="1">
      <alignment horizontal="right" vertical="center"/>
    </xf>
    <xf numFmtId="0" fontId="4" fillId="0" borderId="0" xfId="1" applyNumberFormat="1" applyFont="1" applyFill="1" applyAlignment="1">
      <alignment horizontal="center" vertical="top"/>
    </xf>
    <xf numFmtId="43" fontId="5" fillId="0" borderId="0" xfId="1" applyNumberFormat="1" applyFont="1" applyFill="1" applyAlignment="1">
      <alignment horizontal="right" vertical="center"/>
    </xf>
    <xf numFmtId="2" fontId="4" fillId="0" borderId="6" xfId="2" applyNumberFormat="1" applyFont="1" applyFill="1" applyBorder="1" applyAlignment="1">
      <alignment horizontal="right" vertical="center"/>
    </xf>
    <xf numFmtId="0" fontId="5" fillId="0" borderId="0" xfId="1" applyFont="1" applyFill="1" applyAlignment="1">
      <alignment horizontal="right" vertical="center"/>
    </xf>
    <xf numFmtId="43" fontId="5" fillId="0" borderId="0" xfId="1" applyNumberFormat="1" applyFont="1" applyFill="1" applyAlignment="1">
      <alignment horizontal="justify" vertical="center" wrapText="1"/>
    </xf>
    <xf numFmtId="2" fontId="4" fillId="0" borderId="0" xfId="0" applyNumberFormat="1" applyFont="1" applyFill="1" applyAlignment="1">
      <alignment horizontal="justify" vertical="center" wrapText="1"/>
    </xf>
    <xf numFmtId="10" fontId="14" fillId="0" borderId="0" xfId="0" applyNumberFormat="1" applyFont="1" applyFill="1" applyAlignment="1">
      <alignment horizontal="center" vertical="center"/>
    </xf>
    <xf numFmtId="43" fontId="5" fillId="0" borderId="0" xfId="1" applyNumberFormat="1" applyFont="1" applyFill="1" applyAlignment="1">
      <alignment horizontal="left" vertical="center"/>
    </xf>
    <xf numFmtId="49" fontId="4" fillId="0" borderId="0" xfId="0" applyNumberFormat="1" applyFont="1" applyFill="1" applyAlignment="1">
      <alignment horizontal="center" vertical="top"/>
    </xf>
    <xf numFmtId="0" fontId="4" fillId="0" borderId="0" xfId="0" applyNumberFormat="1" applyFont="1" applyFill="1" applyAlignment="1">
      <alignment horizontal="center" vertical="top"/>
    </xf>
    <xf numFmtId="49" fontId="4" fillId="0" borderId="0" xfId="1" applyNumberFormat="1" applyFont="1" applyFill="1" applyAlignment="1">
      <alignment horizontal="center" vertical="top"/>
    </xf>
    <xf numFmtId="167" fontId="5" fillId="0" borderId="0" xfId="0" applyNumberFormat="1" applyFont="1" applyFill="1" applyAlignment="1">
      <alignment horizontal="center" vertical="center"/>
    </xf>
    <xf numFmtId="167" fontId="5" fillId="0" borderId="0" xfId="0" applyNumberFormat="1" applyFont="1" applyFill="1" applyAlignment="1">
      <alignment horizontal="right" vertical="center"/>
    </xf>
    <xf numFmtId="167" fontId="5" fillId="0" borderId="0" xfId="1" applyNumberFormat="1" applyFont="1" applyFill="1" applyAlignment="1">
      <alignment horizontal="right" vertical="center"/>
    </xf>
    <xf numFmtId="164" fontId="5" fillId="0" borderId="0" xfId="1" applyNumberFormat="1" applyFont="1" applyFill="1" applyAlignment="1">
      <alignment horizontal="left" vertical="center"/>
    </xf>
    <xf numFmtId="43" fontId="4" fillId="0" borderId="0" xfId="0" applyNumberFormat="1" applyFont="1" applyFill="1" applyAlignment="1">
      <alignment horizontal="center" vertical="center"/>
    </xf>
    <xf numFmtId="3" fontId="4"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0" fontId="4" fillId="0" borderId="0" xfId="0" applyFont="1" applyFill="1" applyAlignment="1">
      <alignment horizontal="left" vertical="center" wrapText="1"/>
    </xf>
    <xf numFmtId="2" fontId="4" fillId="0" borderId="0" xfId="1" applyNumberFormat="1" applyFont="1" applyFill="1" applyAlignment="1">
      <alignment horizontal="right" vertical="center"/>
    </xf>
    <xf numFmtId="2" fontId="4" fillId="0" borderId="0" xfId="1" applyNumberFormat="1" applyFont="1" applyFill="1" applyAlignment="1">
      <alignment horizontal="left" vertical="center"/>
    </xf>
    <xf numFmtId="3" fontId="4" fillId="0" borderId="0" xfId="1" applyNumberFormat="1" applyFont="1" applyFill="1" applyAlignment="1">
      <alignment horizontal="center" vertical="center"/>
    </xf>
    <xf numFmtId="3" fontId="5" fillId="0" borderId="0" xfId="0" applyNumberFormat="1" applyFont="1" applyFill="1" applyAlignment="1">
      <alignment horizontal="center" vertical="center"/>
    </xf>
    <xf numFmtId="3" fontId="4" fillId="0" borderId="0" xfId="1" applyNumberFormat="1" applyFont="1" applyFill="1" applyAlignment="1">
      <alignment horizontal="justify" vertical="center"/>
    </xf>
    <xf numFmtId="43" fontId="4" fillId="0" borderId="0" xfId="1" applyNumberFormat="1" applyFont="1" applyFill="1" applyAlignment="1">
      <alignment horizontal="right" vertical="center"/>
    </xf>
    <xf numFmtId="43" fontId="4" fillId="0" borderId="0" xfId="0" applyNumberFormat="1" applyFont="1" applyFill="1" applyAlignment="1">
      <alignment horizontal="right" vertical="center"/>
    </xf>
    <xf numFmtId="3" fontId="4" fillId="0" borderId="0" xfId="0" applyNumberFormat="1" applyFont="1" applyFill="1" applyAlignment="1">
      <alignment horizontal="right" vertical="center"/>
    </xf>
    <xf numFmtId="2" fontId="4" fillId="0" borderId="0" xfId="0" applyNumberFormat="1" applyFont="1" applyFill="1" applyAlignment="1">
      <alignment horizontal="right" vertical="center"/>
    </xf>
    <xf numFmtId="2" fontId="5" fillId="0" borderId="0" xfId="0" applyNumberFormat="1" applyFont="1" applyFill="1" applyAlignment="1">
      <alignment horizontal="center" vertical="center"/>
    </xf>
    <xf numFmtId="3" fontId="4" fillId="0" borderId="0" xfId="0" applyNumberFormat="1" applyFont="1" applyFill="1" applyAlignment="1">
      <alignment horizontal="justify" vertical="center"/>
    </xf>
    <xf numFmtId="2" fontId="5" fillId="0" borderId="0" xfId="0" applyNumberFormat="1" applyFont="1" applyFill="1" applyAlignment="1">
      <alignment horizontal="right" vertical="center"/>
    </xf>
    <xf numFmtId="0" fontId="4" fillId="0" borderId="0" xfId="1" applyFont="1" applyFill="1" applyAlignment="1">
      <alignment horizontal="left" vertical="center" wrapText="1"/>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8" fillId="0" borderId="2" xfId="1" applyNumberFormat="1" applyFont="1" applyFill="1" applyBorder="1" applyAlignment="1">
      <alignment horizontal="center" vertical="center"/>
    </xf>
    <xf numFmtId="2" fontId="5" fillId="0" borderId="0" xfId="1" applyNumberFormat="1" applyFont="1" applyFill="1" applyAlignment="1">
      <alignment horizontal="right" vertical="center"/>
    </xf>
    <xf numFmtId="3" fontId="4" fillId="0" borderId="0" xfId="1" applyNumberFormat="1" applyFont="1" applyFill="1" applyAlignment="1">
      <alignment horizontal="right" vertical="center"/>
    </xf>
    <xf numFmtId="43" fontId="4" fillId="0" borderId="0" xfId="1" applyNumberFormat="1" applyFont="1" applyFill="1" applyAlignment="1">
      <alignment horizontal="center" vertical="center"/>
    </xf>
    <xf numFmtId="0" fontId="4" fillId="0" borderId="0" xfId="1" applyFont="1" applyFill="1" applyAlignment="1">
      <alignment horizontal="center" vertical="center"/>
    </xf>
    <xf numFmtId="0" fontId="5" fillId="0" borderId="0" xfId="0" applyFont="1" applyFill="1" applyAlignment="1">
      <alignment horizontal="left" vertical="center" wrapText="1"/>
    </xf>
    <xf numFmtId="167" fontId="4" fillId="2" borderId="0" xfId="1" applyNumberFormat="1" applyFont="1" applyFill="1" applyAlignment="1">
      <alignment horizontal="right" vertical="center"/>
    </xf>
    <xf numFmtId="2" fontId="4" fillId="2" borderId="0" xfId="3" applyNumberFormat="1" applyFont="1" applyFill="1" applyAlignment="1">
      <alignment horizontal="right" vertical="center"/>
    </xf>
    <xf numFmtId="166" fontId="4" fillId="2" borderId="0" xfId="0" applyNumberFormat="1" applyFont="1" applyFill="1" applyAlignment="1">
      <alignment horizontal="right" vertical="center"/>
    </xf>
    <xf numFmtId="166" fontId="4" fillId="2" borderId="0" xfId="1" applyNumberFormat="1" applyFont="1" applyFill="1" applyAlignment="1">
      <alignment horizontal="right" vertical="center"/>
    </xf>
    <xf numFmtId="2" fontId="4" fillId="2" borderId="0" xfId="0" applyNumberFormat="1" applyFont="1" applyFill="1" applyAlignment="1">
      <alignment horizontal="right" vertical="center"/>
    </xf>
    <xf numFmtId="2" fontId="4" fillId="2" borderId="0" xfId="1" applyNumberFormat="1" applyFont="1" applyFill="1" applyAlignment="1">
      <alignment horizontal="right" vertical="center"/>
    </xf>
    <xf numFmtId="43" fontId="4" fillId="2" borderId="0" xfId="0" applyNumberFormat="1" applyFont="1" applyFill="1" applyAlignment="1">
      <alignment horizontal="right" vertical="center"/>
    </xf>
    <xf numFmtId="2" fontId="4" fillId="2" borderId="0" xfId="0" applyNumberFormat="1" applyFont="1" applyFill="1" applyAlignment="1">
      <alignment vertical="center"/>
    </xf>
    <xf numFmtId="2" fontId="4" fillId="0" borderId="0" xfId="0" applyNumberFormat="1" applyFont="1" applyFill="1" applyAlignment="1">
      <alignment vertical="center"/>
    </xf>
    <xf numFmtId="167" fontId="5" fillId="0" borderId="0" xfId="3" applyNumberFormat="1" applyFont="1" applyFill="1" applyAlignment="1">
      <alignment horizontal="right" vertical="center"/>
    </xf>
    <xf numFmtId="167" fontId="4" fillId="0" borderId="4" xfId="0" applyNumberFormat="1" applyFont="1" applyFill="1" applyBorder="1" applyAlignment="1">
      <alignment horizontal="right" vertical="center"/>
    </xf>
    <xf numFmtId="2" fontId="4" fillId="0" borderId="0" xfId="1" applyNumberFormat="1" applyFont="1" applyFill="1" applyAlignment="1">
      <alignment horizontal="right" vertical="center"/>
    </xf>
    <xf numFmtId="2" fontId="4" fillId="0" borderId="0" xfId="1" applyNumberFormat="1" applyFont="1" applyFill="1" applyAlignment="1">
      <alignment horizontal="left" vertical="center"/>
    </xf>
    <xf numFmtId="3" fontId="4" fillId="0" borderId="0" xfId="1" applyNumberFormat="1" applyFont="1" applyFill="1" applyAlignment="1">
      <alignment horizontal="center" vertical="center"/>
    </xf>
    <xf numFmtId="0" fontId="4" fillId="0" borderId="0" xfId="0" applyFont="1" applyFill="1" applyAlignment="1">
      <alignment horizontal="left" vertical="center" wrapText="1"/>
    </xf>
    <xf numFmtId="2" fontId="4" fillId="0" borderId="0" xfId="0" applyNumberFormat="1" applyFont="1" applyFill="1" applyAlignment="1">
      <alignment horizontal="lef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1" applyFont="1" applyFill="1" applyAlignment="1">
      <alignment horizontal="left" vertical="center" wrapText="1"/>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43" fontId="4" fillId="0" borderId="0" xfId="1" applyNumberFormat="1" applyFont="1" applyFill="1" applyAlignment="1">
      <alignment horizontal="center" vertical="center"/>
    </xf>
    <xf numFmtId="0" fontId="4" fillId="0" borderId="0" xfId="4" applyFont="1" applyFill="1" applyAlignment="1">
      <alignment horizontal="justify" vertical="center"/>
    </xf>
    <xf numFmtId="2" fontId="5" fillId="0" borderId="0" xfId="1" applyNumberFormat="1" applyFont="1" applyFill="1" applyAlignment="1">
      <alignment horizontal="right" vertical="center"/>
    </xf>
    <xf numFmtId="167" fontId="5" fillId="0" borderId="0" xfId="1" applyNumberFormat="1" applyFont="1" applyFill="1" applyAlignment="1">
      <alignment horizontal="center" vertical="center"/>
    </xf>
    <xf numFmtId="3" fontId="4" fillId="0" borderId="0" xfId="1" applyNumberFormat="1" applyFont="1" applyFill="1" applyAlignment="1">
      <alignment horizontal="right" vertical="center"/>
    </xf>
    <xf numFmtId="3" fontId="4" fillId="0" borderId="0" xfId="0" applyNumberFormat="1" applyFont="1" applyFill="1" applyAlignment="1">
      <alignment horizontal="right" vertical="center"/>
    </xf>
    <xf numFmtId="167" fontId="5" fillId="0" borderId="0" xfId="0" applyNumberFormat="1" applyFont="1" applyFill="1" applyAlignment="1">
      <alignment horizontal="center" vertical="center"/>
    </xf>
    <xf numFmtId="0" fontId="4" fillId="0" borderId="0" xfId="4" applyFont="1" applyFill="1" applyAlignment="1">
      <alignment horizontal="justify" vertical="center" wrapText="1"/>
    </xf>
    <xf numFmtId="3" fontId="4" fillId="0" borderId="0" xfId="0" applyNumberFormat="1" applyFont="1" applyFill="1" applyAlignment="1">
      <alignment horizontal="center" vertical="center"/>
    </xf>
    <xf numFmtId="3" fontId="4" fillId="0" borderId="0" xfId="0" applyNumberFormat="1" applyFont="1" applyFill="1" applyAlignment="1">
      <alignment horizontal="justify" vertical="center"/>
    </xf>
    <xf numFmtId="3" fontId="4" fillId="0" borderId="0" xfId="0" applyNumberFormat="1" applyFont="1" applyFill="1" applyAlignment="1">
      <alignment horizontal="right"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4" applyFont="1" applyFill="1" applyAlignment="1">
      <alignment horizontal="justify" vertical="top" wrapText="1"/>
    </xf>
    <xf numFmtId="0" fontId="4" fillId="0" borderId="0" xfId="0" applyFont="1" applyFill="1" applyAlignment="1">
      <alignment horizontal="left" vertical="center" wrapText="1"/>
    </xf>
    <xf numFmtId="3" fontId="5" fillId="0" borderId="0" xfId="1" applyNumberFormat="1" applyFont="1" applyFill="1" applyAlignment="1">
      <alignment horizontal="right" vertical="center"/>
    </xf>
    <xf numFmtId="165" fontId="4" fillId="0" borderId="0" xfId="0" applyNumberFormat="1" applyFont="1" applyFill="1" applyAlignment="1">
      <alignment horizontal="right" vertical="center"/>
    </xf>
    <xf numFmtId="166" fontId="4" fillId="2" borderId="0" xfId="3" applyNumberFormat="1" applyFont="1" applyFill="1" applyAlignment="1">
      <alignment horizontal="right" vertical="center"/>
    </xf>
    <xf numFmtId="166" fontId="4" fillId="2" borderId="0" xfId="0" applyNumberFormat="1" applyFont="1" applyFill="1" applyAlignment="1">
      <alignment horizontal="left" vertical="center"/>
    </xf>
    <xf numFmtId="0" fontId="4" fillId="3" borderId="0" xfId="0" applyNumberFormat="1" applyFont="1" applyFill="1" applyAlignment="1">
      <alignment horizontal="center" vertical="top"/>
    </xf>
    <xf numFmtId="0" fontId="4" fillId="0" borderId="0" xfId="4" applyFont="1" applyFill="1" applyAlignment="1">
      <alignment horizontal="justify" vertical="center" wrapText="1"/>
    </xf>
    <xf numFmtId="3" fontId="4" fillId="0" borderId="0" xfId="0" applyNumberFormat="1" applyFont="1" applyFill="1" applyAlignment="1">
      <alignment horizontal="right" vertical="center"/>
    </xf>
    <xf numFmtId="2" fontId="4" fillId="0" borderId="0" xfId="0" applyNumberFormat="1" applyFont="1" applyFill="1" applyAlignment="1">
      <alignment horizontal="lef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2" fontId="4" fillId="0" borderId="0" xfId="1" applyNumberFormat="1" applyFont="1" applyFill="1" applyAlignment="1">
      <alignment horizontal="right" vertical="center"/>
    </xf>
    <xf numFmtId="3" fontId="4" fillId="0" borderId="0" xfId="1" applyNumberFormat="1" applyFont="1" applyFill="1" applyAlignment="1">
      <alignment horizontal="center" vertical="center"/>
    </xf>
    <xf numFmtId="3" fontId="4" fillId="0" borderId="0" xfId="1" applyNumberFormat="1" applyFont="1" applyFill="1" applyAlignment="1">
      <alignment horizontal="right" vertical="center"/>
    </xf>
    <xf numFmtId="2" fontId="4" fillId="0" borderId="0" xfId="1" applyNumberFormat="1" applyFont="1" applyFill="1" applyAlignment="1">
      <alignment horizontal="left" vertical="center"/>
    </xf>
    <xf numFmtId="2" fontId="4" fillId="2" borderId="0" xfId="0" applyNumberFormat="1" applyFont="1" applyFill="1" applyAlignment="1">
      <alignment horizontal="right" vertical="center"/>
    </xf>
    <xf numFmtId="2" fontId="5" fillId="0" borderId="0" xfId="1" applyNumberFormat="1" applyFont="1" applyFill="1" applyAlignment="1">
      <alignment horizontal="right" vertical="center"/>
    </xf>
    <xf numFmtId="167" fontId="5" fillId="0" borderId="0" xfId="1" applyNumberFormat="1" applyFont="1" applyFill="1" applyAlignment="1">
      <alignment horizontal="center" vertical="center"/>
    </xf>
    <xf numFmtId="2" fontId="4" fillId="0" borderId="0" xfId="0" applyNumberFormat="1" applyFont="1" applyFill="1" applyAlignment="1">
      <alignment horizontal="right" vertical="center"/>
    </xf>
    <xf numFmtId="167" fontId="4" fillId="0" borderId="0" xfId="1" applyNumberFormat="1" applyFont="1" applyFill="1" applyAlignment="1">
      <alignment horizontal="right" vertical="center"/>
    </xf>
    <xf numFmtId="3" fontId="5" fillId="0" borderId="0" xfId="1" applyNumberFormat="1" applyFont="1" applyFill="1" applyAlignment="1">
      <alignment horizontal="right" vertical="center"/>
    </xf>
    <xf numFmtId="0" fontId="4" fillId="0" borderId="0" xfId="1" applyFont="1" applyFill="1" applyAlignment="1">
      <alignment horizontal="left" vertical="center" wrapText="1"/>
    </xf>
    <xf numFmtId="2" fontId="4" fillId="0" borderId="0" xfId="1" applyNumberFormat="1" applyFont="1" applyFill="1" applyAlignment="1">
      <alignment horizontal="right" vertical="center"/>
    </xf>
    <xf numFmtId="3" fontId="4" fillId="0" borderId="0" xfId="1" applyNumberFormat="1" applyFont="1" applyFill="1" applyAlignment="1">
      <alignment horizontal="center" vertical="center"/>
    </xf>
    <xf numFmtId="2" fontId="4" fillId="0" borderId="0" xfId="1" applyNumberFormat="1" applyFont="1" applyFill="1" applyAlignment="1">
      <alignment horizontal="left" vertical="center"/>
    </xf>
    <xf numFmtId="2" fontId="4" fillId="2" borderId="0" xfId="0" applyNumberFormat="1" applyFont="1" applyFill="1" applyAlignment="1">
      <alignment horizontal="right" vertical="center"/>
    </xf>
    <xf numFmtId="2" fontId="4" fillId="0" borderId="0" xfId="0" applyNumberFormat="1" applyFont="1" applyFill="1" applyAlignment="1">
      <alignment horizontal="left" vertical="center"/>
    </xf>
    <xf numFmtId="3" fontId="4" fillId="0" borderId="0" xfId="0" applyNumberFormat="1" applyFont="1" applyFill="1" applyAlignment="1">
      <alignment horizontal="justify" vertical="center"/>
    </xf>
    <xf numFmtId="0" fontId="4" fillId="0" borderId="0" xfId="0" applyFont="1" applyFill="1" applyAlignment="1">
      <alignment horizontal="left" vertical="center" wrapText="1"/>
    </xf>
    <xf numFmtId="2" fontId="4" fillId="0" borderId="0" xfId="0" applyNumberFormat="1" applyFont="1" applyFill="1" applyAlignment="1">
      <alignment horizontal="right" vertical="center"/>
    </xf>
    <xf numFmtId="3" fontId="4" fillId="0" borderId="0" xfId="0" applyNumberFormat="1" applyFont="1" applyFill="1" applyAlignment="1">
      <alignment horizontal="center"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4" fillId="0" borderId="0" xfId="1" applyNumberFormat="1" applyFont="1" applyFill="1" applyAlignment="1">
      <alignment horizontal="justify" vertical="center"/>
    </xf>
    <xf numFmtId="3" fontId="5" fillId="0" borderId="0" xfId="1" applyNumberFormat="1" applyFont="1" applyFill="1" applyAlignment="1">
      <alignment horizontal="right" vertical="center"/>
    </xf>
    <xf numFmtId="3" fontId="4" fillId="0" borderId="0" xfId="1" applyNumberFormat="1" applyFont="1" applyFill="1" applyAlignment="1">
      <alignment horizontal="right" vertical="center"/>
    </xf>
    <xf numFmtId="2" fontId="5" fillId="0" borderId="0" xfId="1" applyNumberFormat="1" applyFont="1" applyFill="1" applyAlignment="1">
      <alignment horizontal="right" vertical="center"/>
    </xf>
    <xf numFmtId="3" fontId="4" fillId="0" borderId="0" xfId="0" applyNumberFormat="1" applyFont="1" applyFill="1" applyAlignment="1">
      <alignment horizontal="right" vertical="center"/>
    </xf>
    <xf numFmtId="167" fontId="4" fillId="0" borderId="4" xfId="1" applyNumberFormat="1" applyFont="1" applyFill="1" applyBorder="1" applyAlignment="1">
      <alignment horizontal="right" vertical="center"/>
    </xf>
    <xf numFmtId="164" fontId="5" fillId="0" borderId="0" xfId="3" applyNumberFormat="1" applyFont="1" applyFill="1" applyAlignment="1">
      <alignment horizontal="right" vertical="center"/>
    </xf>
    <xf numFmtId="164" fontId="5" fillId="0" borderId="0" xfId="2" applyNumberFormat="1" applyFont="1" applyFill="1" applyAlignment="1">
      <alignment horizontal="right" vertical="center"/>
    </xf>
    <xf numFmtId="165" fontId="4" fillId="0" borderId="0" xfId="1" applyNumberFormat="1" applyFont="1" applyFill="1" applyAlignment="1">
      <alignment horizontal="right" vertical="center"/>
    </xf>
    <xf numFmtId="2" fontId="5" fillId="0" borderId="0" xfId="0" applyNumberFormat="1" applyFont="1" applyFill="1" applyAlignment="1">
      <alignment horizontal="right" vertical="center" wrapText="1"/>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1" applyFont="1" applyFill="1" applyAlignment="1">
      <alignment horizontal="left" vertical="center" wrapText="1"/>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5" fillId="0" borderId="0" xfId="1" applyNumberFormat="1" applyFont="1" applyFill="1" applyAlignment="1">
      <alignment horizontal="righ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0" fontId="4" fillId="0" borderId="0" xfId="1" applyFont="1" applyFill="1" applyAlignment="1">
      <alignment horizontal="left" vertical="center" wrapText="1"/>
    </xf>
    <xf numFmtId="2" fontId="4" fillId="2" borderId="0" xfId="0" applyNumberFormat="1" applyFont="1" applyFill="1" applyAlignment="1">
      <alignment horizontal="right" vertical="center"/>
    </xf>
    <xf numFmtId="3" fontId="5" fillId="0" borderId="0" xfId="1" applyNumberFormat="1" applyFont="1" applyFill="1" applyAlignment="1">
      <alignment horizontal="righ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4"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0" fontId="4" fillId="0" borderId="0" xfId="0" applyFont="1" applyFill="1" applyAlignment="1">
      <alignment horizontal="left" vertical="center" wrapText="1"/>
    </xf>
    <xf numFmtId="2" fontId="4" fillId="0" borderId="0" xfId="0" applyNumberFormat="1" applyFont="1" applyFill="1" applyAlignment="1">
      <alignment horizontal="right" vertical="center"/>
    </xf>
    <xf numFmtId="43" fontId="4" fillId="0" borderId="0" xfId="0" applyNumberFormat="1" applyFont="1" applyFill="1" applyAlignment="1">
      <alignment horizontal="right" vertical="center"/>
    </xf>
    <xf numFmtId="3" fontId="4" fillId="0" borderId="0" xfId="1" applyNumberFormat="1" applyFont="1" applyFill="1" applyAlignment="1">
      <alignment horizontal="right" vertical="center"/>
    </xf>
    <xf numFmtId="3" fontId="4" fillId="0" borderId="0" xfId="0" applyNumberFormat="1" applyFont="1" applyFill="1" applyAlignment="1">
      <alignment horizontal="right" vertical="center"/>
    </xf>
    <xf numFmtId="167" fontId="5" fillId="0" borderId="0" xfId="0" applyNumberFormat="1" applyFont="1" applyFill="1" applyAlignment="1">
      <alignment horizontal="center" vertical="center"/>
    </xf>
    <xf numFmtId="166" fontId="4" fillId="3" borderId="0" xfId="0" applyNumberFormat="1" applyFont="1" applyFill="1" applyAlignment="1">
      <alignment horizontal="right" vertical="center"/>
    </xf>
    <xf numFmtId="2" fontId="5" fillId="0" borderId="0" xfId="1" applyNumberFormat="1" applyFont="1" applyFill="1" applyAlignment="1">
      <alignment horizontal="right" vertical="center" wrapText="1"/>
    </xf>
    <xf numFmtId="49" fontId="4" fillId="0" borderId="0" xfId="1" applyNumberFormat="1" applyFont="1" applyFill="1" applyBorder="1" applyAlignment="1">
      <alignment horizontal="right" vertical="center" wrapText="1"/>
    </xf>
    <xf numFmtId="0" fontId="4" fillId="3" borderId="0" xfId="0" applyNumberFormat="1" applyFont="1" applyFill="1" applyAlignment="1">
      <alignment horizontal="center" vertical="center"/>
    </xf>
    <xf numFmtId="3" fontId="5" fillId="3" borderId="0" xfId="0" applyNumberFormat="1" applyFont="1" applyFill="1" applyAlignment="1">
      <alignment horizontal="left" vertical="center"/>
    </xf>
    <xf numFmtId="2" fontId="4" fillId="3" borderId="0" xfId="0" applyNumberFormat="1" applyFont="1" applyFill="1" applyAlignment="1">
      <alignment horizontal="right" vertical="center"/>
    </xf>
    <xf numFmtId="43" fontId="4" fillId="3" borderId="0" xfId="0" applyNumberFormat="1" applyFont="1" applyFill="1" applyAlignment="1">
      <alignment horizontal="right" vertical="center"/>
    </xf>
    <xf numFmtId="43" fontId="4" fillId="3" borderId="0" xfId="0" applyNumberFormat="1" applyFont="1" applyFill="1" applyAlignment="1">
      <alignment vertical="center"/>
    </xf>
    <xf numFmtId="3" fontId="4" fillId="3" borderId="0" xfId="0" applyNumberFormat="1" applyFont="1" applyFill="1" applyAlignment="1">
      <alignment vertical="center"/>
    </xf>
    <xf numFmtId="2" fontId="4" fillId="3" borderId="0" xfId="0" applyNumberFormat="1" applyFont="1" applyFill="1" applyAlignment="1">
      <alignment horizontal="left" vertical="center"/>
    </xf>
    <xf numFmtId="3" fontId="4" fillId="3" borderId="0" xfId="0" applyNumberFormat="1" applyFont="1" applyFill="1" applyAlignment="1">
      <alignment horizontal="center" vertical="center"/>
    </xf>
    <xf numFmtId="2" fontId="5" fillId="3" borderId="0" xfId="0" applyNumberFormat="1" applyFont="1" applyFill="1" applyAlignment="1">
      <alignment horizontal="right" vertical="center"/>
    </xf>
    <xf numFmtId="0" fontId="4" fillId="3" borderId="0" xfId="0" applyNumberFormat="1" applyFont="1" applyFill="1" applyAlignment="1">
      <alignment horizontal="right" vertical="center"/>
    </xf>
    <xf numFmtId="3" fontId="4" fillId="3" borderId="0" xfId="0" applyNumberFormat="1" applyFont="1" applyFill="1" applyAlignment="1">
      <alignment horizontal="right" vertical="center"/>
    </xf>
    <xf numFmtId="2" fontId="5" fillId="0" borderId="0" xfId="1" applyNumberFormat="1" applyFont="1" applyFill="1" applyAlignment="1">
      <alignment horizontal="center" vertical="center"/>
    </xf>
    <xf numFmtId="3" fontId="5" fillId="0" borderId="0" xfId="0" applyNumberFormat="1" applyFont="1" applyFill="1" applyAlignment="1">
      <alignment horizontal="center" vertical="center"/>
    </xf>
    <xf numFmtId="167" fontId="5" fillId="0" borderId="0" xfId="1" applyNumberFormat="1" applyFont="1" applyFill="1" applyAlignment="1">
      <alignment horizontal="center" vertical="center"/>
    </xf>
    <xf numFmtId="0" fontId="4" fillId="0" borderId="0" xfId="1" applyFont="1" applyFill="1" applyAlignment="1">
      <alignment horizontal="left" vertical="center" wrapText="1"/>
    </xf>
    <xf numFmtId="2" fontId="5" fillId="0" borderId="0" xfId="0" applyNumberFormat="1" applyFont="1" applyFill="1" applyAlignment="1">
      <alignment horizontal="center" vertical="center"/>
    </xf>
    <xf numFmtId="3" fontId="5" fillId="0" borderId="0" xfId="1" applyNumberFormat="1" applyFont="1" applyFill="1" applyAlignment="1">
      <alignment horizontal="center" vertical="center"/>
    </xf>
    <xf numFmtId="3" fontId="5" fillId="0" borderId="0" xfId="1" applyNumberFormat="1" applyFont="1" applyFill="1" applyAlignment="1">
      <alignment horizontal="right" vertical="center"/>
    </xf>
    <xf numFmtId="3" fontId="4" fillId="0" borderId="0" xfId="1" applyNumberFormat="1" applyFont="1" applyFill="1" applyAlignment="1">
      <alignment horizontal="right" vertical="center"/>
    </xf>
    <xf numFmtId="3" fontId="4" fillId="0" borderId="0" xfId="0" applyNumberFormat="1" applyFont="1" applyFill="1" applyAlignment="1">
      <alignment horizontal="right" vertical="center"/>
    </xf>
    <xf numFmtId="3" fontId="4" fillId="0" borderId="0" xfId="0" applyNumberFormat="1" applyFont="1" applyFill="1" applyAlignment="1">
      <alignment horizontal="center" vertical="center"/>
    </xf>
    <xf numFmtId="3" fontId="4" fillId="0" borderId="0" xfId="0" applyNumberFormat="1" applyFont="1" applyFill="1" applyAlignment="1">
      <alignment horizontal="justify"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4" fillId="0" borderId="0" xfId="1" applyNumberFormat="1" applyFont="1" applyFill="1" applyAlignment="1">
      <alignment horizontal="right" vertical="center"/>
    </xf>
    <xf numFmtId="3" fontId="5" fillId="0" borderId="0" xfId="1" applyNumberFormat="1" applyFont="1" applyFill="1" applyAlignment="1">
      <alignment horizontal="right" vertical="center"/>
    </xf>
    <xf numFmtId="0" fontId="4" fillId="0" borderId="0" xfId="1" applyFont="1" applyFill="1" applyAlignment="1">
      <alignment horizontal="left" vertical="center" wrapText="1"/>
    </xf>
    <xf numFmtId="0" fontId="4" fillId="0" borderId="0" xfId="0" applyFont="1" applyFill="1" applyAlignment="1">
      <alignment horizontal="left" vertical="center" wrapText="1"/>
    </xf>
    <xf numFmtId="0" fontId="5" fillId="0" borderId="0" xfId="0" applyFont="1" applyFill="1" applyAlignment="1">
      <alignment horizontal="left" vertical="center" wrapText="1"/>
    </xf>
    <xf numFmtId="0" fontId="4" fillId="0" borderId="0" xfId="0" applyFont="1" applyFill="1" applyAlignment="1">
      <alignment horizontal="left" vertical="center" wrapText="1"/>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4" fillId="0" borderId="0" xfId="0" applyNumberFormat="1" applyFont="1" applyFill="1" applyAlignment="1">
      <alignment horizontal="right" vertical="center"/>
    </xf>
    <xf numFmtId="0" fontId="4" fillId="0" borderId="0" xfId="0" applyFont="1" applyFill="1" applyAlignment="1">
      <alignment horizontal="left" vertical="center" wrapText="1"/>
    </xf>
    <xf numFmtId="2" fontId="4" fillId="0" borderId="0" xfId="0" applyNumberFormat="1" applyFont="1" applyFill="1" applyAlignment="1">
      <alignment horizontal="right" vertical="center"/>
    </xf>
    <xf numFmtId="3" fontId="4"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0" fontId="4" fillId="0" borderId="0" xfId="1" applyFont="1" applyFill="1" applyAlignment="1">
      <alignment horizontal="left" vertical="center" wrapText="1"/>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5" fillId="0" borderId="0" xfId="0" applyNumberFormat="1" applyFont="1" applyFill="1" applyAlignment="1">
      <alignment horizontal="center" vertical="center"/>
    </xf>
    <xf numFmtId="0" fontId="5" fillId="0" borderId="0" xfId="0" applyFont="1" applyFill="1" applyAlignment="1">
      <alignment horizontal="left" vertical="center" wrapText="1"/>
    </xf>
    <xf numFmtId="3" fontId="4" fillId="0" borderId="0" xfId="1" applyNumberFormat="1" applyFont="1" applyFill="1" applyAlignment="1">
      <alignment horizontal="right" vertical="center"/>
    </xf>
    <xf numFmtId="3" fontId="4" fillId="0" borderId="0" xfId="0" applyNumberFormat="1" applyFont="1" applyFill="1" applyAlignment="1">
      <alignment horizontal="right" vertical="center"/>
    </xf>
    <xf numFmtId="3" fontId="5" fillId="0" borderId="0" xfId="1" applyNumberFormat="1" applyFont="1" applyFill="1" applyAlignment="1">
      <alignment horizontal="right" vertical="center"/>
    </xf>
    <xf numFmtId="2" fontId="5" fillId="0" borderId="0" xfId="0" applyNumberFormat="1" applyFont="1" applyFill="1" applyAlignment="1">
      <alignment horizontal="center" vertical="center"/>
    </xf>
    <xf numFmtId="3" fontId="5" fillId="0" borderId="0" xfId="0" applyNumberFormat="1" applyFont="1" applyFill="1" applyAlignment="1">
      <alignment horizontal="center"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2" fontId="5" fillId="2" borderId="0" xfId="3" applyNumberFormat="1" applyFont="1" applyFill="1" applyAlignment="1">
      <alignment horizontal="right"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5" fillId="0" borderId="0" xfId="1" applyNumberFormat="1" applyFont="1" applyFill="1" applyAlignment="1">
      <alignment horizontal="right" vertical="center"/>
    </xf>
    <xf numFmtId="167" fontId="5" fillId="0" borderId="0" xfId="0" applyNumberFormat="1" applyFont="1" applyFill="1" applyAlignment="1">
      <alignment horizontal="center" vertical="center"/>
    </xf>
    <xf numFmtId="0" fontId="4" fillId="0" borderId="0" xfId="0" applyFont="1" applyFill="1" applyAlignment="1">
      <alignment horizontal="left" vertical="center" wrapText="1"/>
    </xf>
    <xf numFmtId="2" fontId="5" fillId="0" borderId="0" xfId="0" applyNumberFormat="1" applyFont="1" applyFill="1" applyAlignment="1">
      <alignment horizontal="center" vertical="center"/>
    </xf>
    <xf numFmtId="3" fontId="5" fillId="0" borderId="0" xfId="0" applyNumberFormat="1" applyFont="1" applyFill="1" applyAlignment="1">
      <alignment horizontal="center" vertical="center"/>
    </xf>
    <xf numFmtId="3" fontId="5" fillId="0" borderId="0" xfId="0" quotePrefix="1" applyNumberFormat="1" applyFont="1" applyFill="1" applyAlignment="1">
      <alignment horizontal="left" vertical="center"/>
    </xf>
    <xf numFmtId="169" fontId="5" fillId="0" borderId="0" xfId="0" applyNumberFormat="1" applyFont="1" applyFill="1" applyAlignment="1">
      <alignment horizontal="center" vertical="center"/>
    </xf>
    <xf numFmtId="169" fontId="5" fillId="0" borderId="0" xfId="0" applyNumberFormat="1" applyFont="1" applyFill="1" applyAlignment="1">
      <alignment horizontal="right" vertical="center"/>
    </xf>
    <xf numFmtId="0" fontId="4" fillId="0" borderId="0" xfId="4" applyFont="1" applyFill="1" applyAlignment="1">
      <alignment horizontal="justify" vertical="center" wrapText="1"/>
    </xf>
    <xf numFmtId="2" fontId="5" fillId="0" borderId="0" xfId="0" applyNumberFormat="1" applyFont="1" applyFill="1" applyAlignment="1">
      <alignment horizontal="center" vertical="center"/>
    </xf>
    <xf numFmtId="3" fontId="5" fillId="0" borderId="0" xfId="0" applyNumberFormat="1" applyFont="1" applyFill="1" applyAlignment="1">
      <alignment horizontal="center" vertical="center"/>
    </xf>
    <xf numFmtId="3" fontId="4" fillId="0" borderId="0" xfId="0" applyNumberFormat="1" applyFont="1" applyFill="1" applyAlignment="1">
      <alignment horizontal="right" vertical="center"/>
    </xf>
    <xf numFmtId="3" fontId="4"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3" fontId="5" fillId="0" borderId="0" xfId="1" applyNumberFormat="1" applyFont="1" applyFill="1" applyAlignment="1">
      <alignment horizontal="center" vertical="center"/>
    </xf>
    <xf numFmtId="0" fontId="4" fillId="0" borderId="0" xfId="1" applyFont="1" applyFill="1" applyAlignment="1">
      <alignment horizontal="left" vertical="center" wrapText="1"/>
    </xf>
    <xf numFmtId="3" fontId="4" fillId="0" borderId="0" xfId="1" applyNumberFormat="1" applyFont="1" applyFill="1" applyAlignment="1">
      <alignment horizontal="right" vertical="center"/>
    </xf>
    <xf numFmtId="2" fontId="5" fillId="0" borderId="0" xfId="1" applyNumberFormat="1" applyFont="1" applyFill="1" applyAlignment="1">
      <alignment horizontal="center"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2" fontId="4" fillId="0" borderId="0" xfId="0" applyNumberFormat="1" applyFont="1" applyFill="1" applyAlignment="1">
      <alignment horizontal="right" vertical="center"/>
    </xf>
    <xf numFmtId="0" fontId="4" fillId="0" borderId="0" xfId="0" applyFont="1" applyFill="1" applyAlignment="1">
      <alignment horizontal="left" vertical="center" wrapText="1"/>
    </xf>
    <xf numFmtId="3" fontId="4" fillId="0" borderId="0" xfId="0" applyNumberFormat="1" applyFont="1" applyFill="1" applyAlignment="1">
      <alignment horizontal="right" vertical="center"/>
    </xf>
    <xf numFmtId="3" fontId="5" fillId="0" borderId="0" xfId="1" applyNumberFormat="1" applyFont="1" applyFill="1" applyAlignment="1">
      <alignment horizontal="right" vertical="center"/>
    </xf>
    <xf numFmtId="3" fontId="4" fillId="0" borderId="0" xfId="0" applyNumberFormat="1" applyFont="1" applyFill="1" applyAlignment="1">
      <alignment horizontal="justify"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0" applyFont="1" applyFill="1" applyAlignment="1">
      <alignment horizontal="left" vertical="center" wrapText="1"/>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4" fillId="0" borderId="0" xfId="0" applyNumberFormat="1" applyFont="1" applyFill="1" applyAlignment="1">
      <alignment horizontal="right" vertical="center"/>
    </xf>
    <xf numFmtId="0" fontId="5" fillId="0" borderId="0" xfId="0" applyFont="1" applyFill="1" applyAlignment="1">
      <alignment horizontal="left" vertical="center" wrapText="1"/>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0" applyFont="1" applyFill="1" applyAlignment="1">
      <alignment horizontal="left" vertical="center" wrapText="1"/>
    </xf>
    <xf numFmtId="3" fontId="4" fillId="0" borderId="0" xfId="1" applyNumberFormat="1" applyFont="1" applyFill="1" applyAlignment="1">
      <alignment horizontal="center" vertical="center"/>
    </xf>
    <xf numFmtId="2" fontId="4" fillId="0" borderId="0" xfId="1" applyNumberFormat="1" applyFont="1" applyFill="1" applyAlignment="1">
      <alignment horizontal="lef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4" fillId="0" borderId="0" xfId="1" applyNumberFormat="1" applyFont="1" applyFill="1" applyAlignment="1">
      <alignment horizontal="right" vertical="center"/>
    </xf>
    <xf numFmtId="3" fontId="4"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4" fillId="0" borderId="0" xfId="0" applyNumberFormat="1" applyFont="1" applyFill="1" applyAlignment="1">
      <alignment horizontal="right" vertical="center"/>
    </xf>
    <xf numFmtId="3" fontId="5" fillId="0" borderId="0" xfId="1" applyNumberFormat="1" applyFont="1" applyFill="1" applyAlignment="1">
      <alignment horizontal="right" vertical="center"/>
    </xf>
    <xf numFmtId="166" fontId="4" fillId="3" borderId="0" xfId="3" applyNumberFormat="1" applyFont="1" applyFill="1" applyAlignment="1">
      <alignment horizontal="righ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4" applyFont="1" applyFill="1" applyAlignment="1">
      <alignment horizontal="justify" vertical="center" wrapText="1"/>
    </xf>
    <xf numFmtId="2" fontId="4" fillId="0" borderId="0" xfId="0" applyNumberFormat="1" applyFont="1" applyFill="1" applyAlignment="1">
      <alignment horizontal="left" vertical="center"/>
    </xf>
    <xf numFmtId="43" fontId="4" fillId="0" borderId="0" xfId="0" applyNumberFormat="1" applyFont="1" applyFill="1" applyAlignment="1">
      <alignment horizontal="right" vertical="center"/>
    </xf>
    <xf numFmtId="3" fontId="4" fillId="0" borderId="0" xfId="0" applyNumberFormat="1" applyFont="1" applyFill="1" applyAlignment="1">
      <alignment horizontal="center" vertical="center"/>
    </xf>
    <xf numFmtId="0" fontId="4" fillId="0" borderId="0" xfId="4" applyFont="1" applyFill="1" applyAlignment="1">
      <alignment horizontal="justify" vertical="top" wrapText="1"/>
    </xf>
    <xf numFmtId="2" fontId="4" fillId="0" borderId="0" xfId="0" applyNumberFormat="1" applyFont="1" applyFill="1" applyAlignment="1">
      <alignment horizontal="right" vertical="center"/>
    </xf>
    <xf numFmtId="3" fontId="4" fillId="0" borderId="0" xfId="1" applyNumberFormat="1" applyFont="1" applyFill="1" applyAlignment="1">
      <alignment horizontal="center" vertical="center"/>
    </xf>
    <xf numFmtId="0" fontId="4" fillId="0" borderId="0" xfId="1" applyFont="1" applyFill="1" applyAlignment="1">
      <alignment horizontal="left" vertical="center" wrapText="1"/>
    </xf>
    <xf numFmtId="2" fontId="4" fillId="0" borderId="0" xfId="1" applyNumberFormat="1" applyFont="1" applyFill="1" applyAlignment="1">
      <alignment horizontal="left" vertical="center"/>
    </xf>
    <xf numFmtId="3" fontId="4" fillId="0" borderId="0" xfId="1" applyNumberFormat="1" applyFont="1" applyFill="1" applyAlignment="1">
      <alignment horizontal="right" vertical="center"/>
    </xf>
    <xf numFmtId="2" fontId="5" fillId="0" borderId="0" xfId="1" applyNumberFormat="1" applyFont="1" applyFill="1" applyAlignment="1">
      <alignment horizontal="right" vertical="center"/>
    </xf>
    <xf numFmtId="167" fontId="5" fillId="0" borderId="0" xfId="1" applyNumberFormat="1" applyFont="1" applyFill="1" applyAlignment="1">
      <alignment horizontal="center"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2" fontId="4" fillId="0" borderId="0" xfId="1" applyNumberFormat="1" applyFont="1" applyFill="1" applyAlignment="1">
      <alignment horizontal="right" vertical="center"/>
    </xf>
    <xf numFmtId="0" fontId="4" fillId="0" borderId="0" xfId="0" applyFont="1" applyFill="1" applyAlignment="1">
      <alignment horizontal="left" vertical="center" wrapText="1"/>
    </xf>
    <xf numFmtId="2" fontId="4" fillId="2" borderId="0" xfId="0" applyNumberFormat="1" applyFont="1" applyFill="1" applyAlignment="1">
      <alignment horizontal="right" vertical="center"/>
    </xf>
    <xf numFmtId="3" fontId="4" fillId="0" borderId="0" xfId="0" applyNumberFormat="1" applyFont="1" applyFill="1" applyAlignment="1">
      <alignment horizontal="right" vertical="center"/>
    </xf>
    <xf numFmtId="3" fontId="5" fillId="0" borderId="0" xfId="1" applyNumberFormat="1" applyFont="1" applyFill="1" applyAlignment="1">
      <alignment horizontal="right" vertical="center"/>
    </xf>
    <xf numFmtId="167" fontId="5" fillId="0" borderId="0" xfId="0" applyNumberFormat="1" applyFont="1" applyFill="1" applyAlignment="1">
      <alignment horizontal="center" vertical="center"/>
    </xf>
    <xf numFmtId="0" fontId="5" fillId="0" borderId="0" xfId="0" applyFont="1" applyFill="1" applyAlignment="1">
      <alignment horizontal="left" vertical="center" wrapText="1"/>
    </xf>
    <xf numFmtId="3" fontId="4" fillId="0" borderId="0" xfId="0" applyNumberFormat="1" applyFont="1" applyFill="1" applyAlignment="1">
      <alignment horizontal="justify" vertical="center"/>
    </xf>
    <xf numFmtId="167" fontId="4" fillId="0" borderId="0" xfId="1" applyNumberFormat="1" applyFont="1" applyFill="1" applyAlignment="1">
      <alignment horizontal="right" vertical="center"/>
    </xf>
    <xf numFmtId="1" fontId="5" fillId="0" borderId="0" xfId="1" applyNumberFormat="1" applyFont="1" applyFill="1" applyAlignment="1">
      <alignment horizontal="right" vertical="center"/>
    </xf>
    <xf numFmtId="167" fontId="17" fillId="0" borderId="0" xfId="1" applyNumberFormat="1" applyFont="1" applyFill="1" applyAlignment="1">
      <alignment horizontal="right" vertical="center"/>
    </xf>
    <xf numFmtId="169" fontId="5" fillId="0" borderId="0" xfId="3" applyNumberFormat="1" applyFont="1" applyFill="1" applyAlignment="1">
      <alignment horizontal="right" vertical="center"/>
    </xf>
    <xf numFmtId="166" fontId="4" fillId="0" borderId="0" xfId="3" applyNumberFormat="1" applyFont="1" applyFill="1" applyAlignment="1">
      <alignment horizontal="righ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4" applyFont="1" applyFill="1" applyAlignment="1">
      <alignment horizontal="justify" vertical="top" wrapText="1"/>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2" fontId="4" fillId="2" borderId="0" xfId="0" applyNumberFormat="1" applyFont="1" applyFill="1" applyAlignment="1">
      <alignment horizontal="right" vertical="center"/>
    </xf>
    <xf numFmtId="2" fontId="4" fillId="0" borderId="0" xfId="0" applyNumberFormat="1" applyFont="1" applyFill="1" applyAlignment="1">
      <alignment horizontal="left" vertical="center"/>
    </xf>
    <xf numFmtId="3" fontId="4" fillId="0" borderId="0" xfId="0" applyNumberFormat="1" applyFont="1" applyFill="1" applyAlignment="1">
      <alignment horizontal="center" vertical="center"/>
    </xf>
    <xf numFmtId="167" fontId="5" fillId="0" borderId="0" xfId="1" applyNumberFormat="1" applyFont="1" applyFill="1" applyAlignment="1">
      <alignment horizontal="center" vertical="center"/>
    </xf>
    <xf numFmtId="2" fontId="4" fillId="0" borderId="0" xfId="1" applyNumberFormat="1" applyFont="1" applyFill="1" applyAlignment="1">
      <alignment horizontal="left" vertical="center"/>
    </xf>
    <xf numFmtId="3" fontId="4" fillId="0" borderId="0" xfId="1" applyNumberFormat="1" applyFont="1" applyFill="1" applyAlignment="1">
      <alignment horizontal="center" vertical="center"/>
    </xf>
    <xf numFmtId="0" fontId="4" fillId="0" borderId="0" xfId="4" applyFont="1" applyFill="1" applyAlignment="1">
      <alignment horizontal="justify" vertical="center" wrapText="1"/>
    </xf>
    <xf numFmtId="43" fontId="4" fillId="0" borderId="0" xfId="0" applyNumberFormat="1" applyFont="1" applyFill="1" applyAlignment="1">
      <alignment horizontal="right" vertical="center"/>
    </xf>
    <xf numFmtId="43" fontId="4" fillId="0" borderId="0" xfId="0" applyNumberFormat="1" applyFont="1" applyFill="1" applyAlignment="1">
      <alignment horizontal="center" vertical="center"/>
    </xf>
    <xf numFmtId="2" fontId="4" fillId="0" borderId="0" xfId="0" applyNumberFormat="1" applyFont="1" applyFill="1" applyAlignment="1">
      <alignment horizontal="right" vertical="center"/>
    </xf>
    <xf numFmtId="0" fontId="4" fillId="0" borderId="0" xfId="1" applyFont="1" applyFill="1" applyAlignment="1">
      <alignment horizontal="left" vertical="center" wrapText="1"/>
    </xf>
    <xf numFmtId="43" fontId="4" fillId="0" borderId="0" xfId="1" applyNumberFormat="1" applyFont="1" applyFill="1" applyAlignment="1">
      <alignment horizontal="right" vertical="center"/>
    </xf>
    <xf numFmtId="3" fontId="4" fillId="0" borderId="0" xfId="1" applyNumberFormat="1" applyFont="1" applyFill="1" applyAlignment="1">
      <alignment horizontal="right" vertical="center"/>
    </xf>
    <xf numFmtId="2" fontId="5" fillId="0" borderId="0" xfId="1" applyNumberFormat="1" applyFont="1" applyFill="1" applyAlignment="1">
      <alignment horizontal="right" vertical="center"/>
    </xf>
    <xf numFmtId="3" fontId="4" fillId="0" borderId="0" xfId="1" applyNumberFormat="1" applyFont="1" applyFill="1" applyAlignment="1">
      <alignment horizontal="justify" vertical="center"/>
    </xf>
    <xf numFmtId="2" fontId="4" fillId="2" borderId="0" xfId="1" applyNumberFormat="1" applyFont="1" applyFill="1" applyAlignment="1">
      <alignment horizontal="right" vertical="center"/>
    </xf>
    <xf numFmtId="2" fontId="4" fillId="0" borderId="0" xfId="1" applyNumberFormat="1" applyFont="1" applyFill="1" applyAlignment="1">
      <alignment horizontal="right" vertical="center"/>
    </xf>
    <xf numFmtId="3" fontId="8" fillId="0" borderId="2" xfId="1" applyNumberFormat="1" applyFont="1" applyFill="1" applyBorder="1" applyAlignment="1">
      <alignment horizontal="center" vertical="center"/>
    </xf>
    <xf numFmtId="0" fontId="4" fillId="0" borderId="0" xfId="0" applyFont="1" applyFill="1" applyAlignment="1">
      <alignment horizontal="left" vertical="center" wrapText="1"/>
    </xf>
    <xf numFmtId="43" fontId="4" fillId="2" borderId="0" xfId="0" applyNumberFormat="1" applyFont="1" applyFill="1" applyAlignment="1">
      <alignment horizontal="right" vertical="center"/>
    </xf>
    <xf numFmtId="3" fontId="4" fillId="0" borderId="0" xfId="0" applyNumberFormat="1" applyFont="1" applyFill="1" applyAlignment="1">
      <alignment horizontal="right" vertical="center"/>
    </xf>
    <xf numFmtId="3" fontId="5" fillId="0" borderId="0" xfId="1" applyNumberFormat="1" applyFont="1" applyFill="1" applyAlignment="1">
      <alignment horizontal="right" vertical="center"/>
    </xf>
    <xf numFmtId="3" fontId="4" fillId="0" borderId="0" xfId="0" applyNumberFormat="1" applyFont="1" applyFill="1" applyAlignment="1">
      <alignment horizontal="justify" vertical="center"/>
    </xf>
    <xf numFmtId="164" fontId="5" fillId="0" borderId="0" xfId="1" applyNumberFormat="1" applyFont="1" applyFill="1" applyAlignment="1">
      <alignment horizontal="left" vertical="center"/>
    </xf>
    <xf numFmtId="167" fontId="5" fillId="0" borderId="0" xfId="0" applyNumberFormat="1" applyFont="1" applyFill="1" applyAlignment="1">
      <alignment horizontal="center" vertical="center"/>
    </xf>
    <xf numFmtId="43" fontId="4" fillId="0" borderId="0" xfId="1" applyNumberFormat="1" applyFont="1" applyFill="1" applyAlignment="1">
      <alignment horizontal="center" vertical="center"/>
    </xf>
    <xf numFmtId="2" fontId="4" fillId="3" borderId="0" xfId="0" applyNumberFormat="1" applyFont="1" applyFill="1" applyAlignment="1">
      <alignment horizontal="right" vertical="center"/>
    </xf>
    <xf numFmtId="0" fontId="4" fillId="0" borderId="0" xfId="1" applyFont="1" applyFill="1" applyAlignment="1">
      <alignment horizontal="center" vertical="center"/>
    </xf>
    <xf numFmtId="167" fontId="4" fillId="0" borderId="0" xfId="1" applyNumberFormat="1" applyFont="1" applyFill="1" applyAlignment="1">
      <alignment horizontal="right" vertical="center"/>
    </xf>
    <xf numFmtId="0" fontId="4" fillId="0" borderId="0" xfId="0" applyFont="1" applyFill="1" applyAlignment="1">
      <alignment horizontal="left" vertical="center" wrapText="1"/>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2" fontId="4" fillId="0" borderId="0" xfId="0" applyNumberFormat="1" applyFont="1" applyFill="1" applyAlignment="1">
      <alignment horizontal="right" vertical="center"/>
    </xf>
    <xf numFmtId="3" fontId="4" fillId="0" borderId="0" xfId="1" applyNumberFormat="1" applyFont="1" applyFill="1" applyAlignment="1">
      <alignment horizontal="right" vertical="center"/>
    </xf>
    <xf numFmtId="0" fontId="4" fillId="0" borderId="0" xfId="1" applyFont="1" applyFill="1" applyAlignment="1">
      <alignment horizontal="left" vertical="center" wrapText="1"/>
    </xf>
    <xf numFmtId="3" fontId="5" fillId="0" borderId="0" xfId="1" applyNumberFormat="1" applyFont="1" applyFill="1" applyAlignment="1">
      <alignment horizontal="center" vertical="center"/>
    </xf>
    <xf numFmtId="2" fontId="4" fillId="0" borderId="0" xfId="0" applyNumberFormat="1" applyFont="1" applyFill="1" applyAlignment="1">
      <alignment horizontal="left" vertical="center"/>
    </xf>
    <xf numFmtId="2" fontId="5" fillId="0" borderId="0" xfId="1" applyNumberFormat="1" applyFont="1" applyFill="1" applyAlignment="1">
      <alignment horizontal="center" vertical="center"/>
    </xf>
    <xf numFmtId="167" fontId="5" fillId="0" borderId="0" xfId="0" applyNumberFormat="1" applyFont="1" applyFill="1" applyAlignment="1">
      <alignment horizontal="center" vertical="center"/>
    </xf>
    <xf numFmtId="3" fontId="4" fillId="0" borderId="0" xfId="0" applyNumberFormat="1" applyFont="1" applyFill="1" applyAlignment="1">
      <alignment horizontal="right" vertical="center"/>
    </xf>
    <xf numFmtId="3" fontId="5" fillId="0" borderId="0" xfId="1" applyNumberFormat="1" applyFont="1" applyFill="1" applyAlignment="1">
      <alignment horizontal="right"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2" fontId="4" fillId="0" borderId="0" xfId="1" applyNumberFormat="1" applyFont="1" applyFill="1" applyAlignment="1">
      <alignment horizontal="right" vertical="center"/>
    </xf>
    <xf numFmtId="3" fontId="4" fillId="0" borderId="0" xfId="1" applyNumberFormat="1" applyFont="1" applyFill="1" applyAlignment="1">
      <alignment horizontal="center" vertical="center"/>
    </xf>
    <xf numFmtId="0" fontId="4" fillId="0" borderId="0" xfId="1" applyFont="1" applyFill="1" applyAlignment="1">
      <alignment horizontal="left" vertical="center" wrapText="1"/>
    </xf>
    <xf numFmtId="2" fontId="4" fillId="0" borderId="0" xfId="1" applyNumberFormat="1" applyFont="1" applyFill="1" applyAlignment="1">
      <alignment horizontal="left" vertical="center"/>
    </xf>
    <xf numFmtId="3" fontId="4" fillId="0" borderId="0" xfId="1" applyNumberFormat="1" applyFont="1" applyFill="1" applyAlignment="1">
      <alignment horizontal="right" vertical="center"/>
    </xf>
    <xf numFmtId="2" fontId="5" fillId="0" borderId="0" xfId="1" applyNumberFormat="1" applyFont="1" applyFill="1" applyAlignment="1">
      <alignment horizontal="right" vertical="center"/>
    </xf>
    <xf numFmtId="3" fontId="5" fillId="0" borderId="0" xfId="1" applyNumberFormat="1" applyFont="1" applyFill="1" applyAlignment="1">
      <alignment horizontal="right" vertical="center"/>
    </xf>
    <xf numFmtId="0" fontId="4" fillId="0" borderId="0" xfId="1" applyFont="1" applyFill="1" applyAlignment="1">
      <alignment horizontal="left" vertical="center" wrapText="1"/>
    </xf>
    <xf numFmtId="3" fontId="4" fillId="0" borderId="0" xfId="0" applyNumberFormat="1" applyFont="1" applyFill="1" applyAlignment="1">
      <alignment horizontal="right"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4" fillId="0" borderId="0" xfId="1" applyNumberFormat="1" applyFont="1" applyFill="1" applyAlignment="1">
      <alignment horizontal="righ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0" applyFont="1" applyFill="1" applyAlignment="1">
      <alignment horizontal="left" vertical="center" wrapText="1"/>
    </xf>
    <xf numFmtId="3" fontId="5" fillId="0" borderId="0" xfId="1" applyNumberFormat="1" applyFont="1" applyFill="1" applyAlignment="1">
      <alignment horizontal="right" vertical="center"/>
    </xf>
    <xf numFmtId="167" fontId="5" fillId="0" borderId="0" xfId="0" applyNumberFormat="1" applyFont="1" applyFill="1" applyAlignment="1">
      <alignment horizontal="center" vertical="center"/>
    </xf>
    <xf numFmtId="0" fontId="20" fillId="0" borderId="0" xfId="14" applyFont="1" applyFill="1" applyAlignment="1">
      <alignment vertical="center"/>
    </xf>
    <xf numFmtId="0" fontId="19" fillId="0" borderId="0" xfId="14" applyFont="1" applyFill="1" applyAlignment="1">
      <alignment horizontal="center" vertical="center"/>
    </xf>
    <xf numFmtId="0" fontId="21" fillId="0" borderId="0" xfId="14" applyFont="1" applyFill="1" applyAlignment="1">
      <alignment horizontal="center" vertical="center"/>
    </xf>
    <xf numFmtId="0" fontId="22" fillId="0" borderId="0" xfId="14" applyFont="1" applyFill="1" applyAlignment="1">
      <alignment horizontal="left" vertical="top"/>
    </xf>
    <xf numFmtId="0" fontId="24" fillId="0" borderId="0" xfId="14" applyFont="1" applyFill="1" applyAlignment="1">
      <alignment horizontal="left" vertical="top"/>
    </xf>
    <xf numFmtId="0" fontId="25" fillId="0" borderId="0" xfId="14" applyFont="1" applyFill="1" applyAlignment="1">
      <alignment horizontal="left" vertical="top" wrapText="1"/>
    </xf>
    <xf numFmtId="0" fontId="26" fillId="0" borderId="0" xfId="14" applyFont="1" applyFill="1" applyAlignment="1">
      <alignment horizontal="left" vertical="top" wrapText="1"/>
    </xf>
    <xf numFmtId="49" fontId="23" fillId="0" borderId="8" xfId="14" applyNumberFormat="1" applyFont="1" applyFill="1" applyBorder="1" applyAlignment="1">
      <alignment horizontal="center" vertical="center" wrapText="1"/>
    </xf>
    <xf numFmtId="0" fontId="23" fillId="0" borderId="8" xfId="14" applyFont="1" applyFill="1" applyBorder="1" applyAlignment="1">
      <alignment horizontal="center" vertical="center" wrapText="1"/>
    </xf>
    <xf numFmtId="0" fontId="28" fillId="0" borderId="8" xfId="14" applyFont="1" applyFill="1" applyBorder="1" applyAlignment="1">
      <alignment horizontal="center" vertical="center" wrapText="1"/>
    </xf>
    <xf numFmtId="49" fontId="20" fillId="0" borderId="8" xfId="14" applyNumberFormat="1" applyFont="1" applyFill="1" applyBorder="1" applyAlignment="1">
      <alignment horizontal="center" vertical="center"/>
    </xf>
    <xf numFmtId="0" fontId="20" fillId="0" borderId="8" xfId="14" applyFont="1" applyFill="1" applyBorder="1" applyAlignment="1">
      <alignment vertical="center"/>
    </xf>
    <xf numFmtId="0" fontId="13" fillId="0" borderId="8" xfId="14" applyFont="1" applyFill="1" applyBorder="1" applyAlignment="1">
      <alignment vertical="center"/>
    </xf>
    <xf numFmtId="1" fontId="20" fillId="0" borderId="9" xfId="14" applyNumberFormat="1" applyFont="1" applyFill="1" applyBorder="1" applyAlignment="1">
      <alignment horizontal="center" vertical="center"/>
    </xf>
    <xf numFmtId="2" fontId="20" fillId="0" borderId="9" xfId="14" applyNumberFormat="1" applyFont="1" applyFill="1" applyBorder="1" applyAlignment="1">
      <alignment horizontal="center" vertical="center"/>
    </xf>
    <xf numFmtId="0" fontId="13" fillId="0" borderId="9" xfId="14" applyFont="1" applyFill="1" applyBorder="1" applyAlignment="1">
      <alignment horizontal="justify" vertical="center" wrapText="1"/>
    </xf>
    <xf numFmtId="2" fontId="13" fillId="0" borderId="9" xfId="14" applyNumberFormat="1" applyFont="1" applyFill="1" applyBorder="1" applyAlignment="1">
      <alignment horizontal="center" vertical="center"/>
    </xf>
    <xf numFmtId="0" fontId="13" fillId="0" borderId="9" xfId="14" applyFont="1" applyFill="1" applyBorder="1" applyAlignment="1">
      <alignment horizontal="center" vertical="center"/>
    </xf>
    <xf numFmtId="1" fontId="29" fillId="0" borderId="9" xfId="14" applyNumberFormat="1" applyFont="1" applyFill="1" applyBorder="1" applyAlignment="1">
      <alignment horizontal="center" vertical="center"/>
    </xf>
    <xf numFmtId="1" fontId="20" fillId="0" borderId="10" xfId="14" applyNumberFormat="1" applyFont="1" applyFill="1" applyBorder="1" applyAlignment="1">
      <alignment horizontal="center" vertical="center"/>
    </xf>
    <xf numFmtId="2" fontId="20" fillId="0" borderId="10" xfId="14" applyNumberFormat="1" applyFont="1" applyFill="1" applyBorder="1" applyAlignment="1">
      <alignment horizontal="center" vertical="center"/>
    </xf>
    <xf numFmtId="0" fontId="13" fillId="0" borderId="10" xfId="14" applyFont="1" applyFill="1" applyBorder="1" applyAlignment="1">
      <alignment horizontal="justify" vertical="center" wrapText="1"/>
    </xf>
    <xf numFmtId="2" fontId="13" fillId="0" borderId="10" xfId="14" applyNumberFormat="1" applyFont="1" applyFill="1" applyBorder="1" applyAlignment="1">
      <alignment horizontal="center" vertical="center"/>
    </xf>
    <xf numFmtId="0" fontId="13" fillId="0" borderId="10" xfId="14" applyFont="1" applyFill="1" applyBorder="1" applyAlignment="1">
      <alignment horizontal="center" vertical="center"/>
    </xf>
    <xf numFmtId="1" fontId="29" fillId="0" borderId="10" xfId="14" applyNumberFormat="1" applyFont="1" applyFill="1" applyBorder="1" applyAlignment="1">
      <alignment horizontal="center" vertical="center"/>
    </xf>
    <xf numFmtId="0" fontId="20" fillId="0" borderId="10" xfId="14" applyNumberFormat="1" applyFont="1" applyFill="1" applyBorder="1" applyAlignment="1">
      <alignment horizontal="center" vertical="center"/>
    </xf>
    <xf numFmtId="167" fontId="20" fillId="0" borderId="10" xfId="14" applyNumberFormat="1" applyFont="1" applyFill="1" applyBorder="1" applyAlignment="1">
      <alignment horizontal="center" vertical="center"/>
    </xf>
    <xf numFmtId="1" fontId="20" fillId="0" borderId="11" xfId="14" applyNumberFormat="1" applyFont="1" applyFill="1" applyBorder="1" applyAlignment="1">
      <alignment horizontal="center" vertical="center"/>
    </xf>
    <xf numFmtId="2" fontId="20" fillId="0" borderId="11" xfId="14" applyNumberFormat="1" applyFont="1" applyFill="1" applyBorder="1" applyAlignment="1">
      <alignment horizontal="center" vertical="center"/>
    </xf>
    <xf numFmtId="0" fontId="20" fillId="0" borderId="11" xfId="14" applyFont="1" applyFill="1" applyBorder="1" applyAlignment="1">
      <alignment horizontal="justify" vertical="center" wrapText="1"/>
    </xf>
    <xf numFmtId="0" fontId="20" fillId="0" borderId="11" xfId="14" applyFont="1" applyFill="1" applyBorder="1" applyAlignment="1">
      <alignment horizontal="center" vertical="center"/>
    </xf>
    <xf numFmtId="1" fontId="29" fillId="0" borderId="11" xfId="14" applyNumberFormat="1" applyFont="1" applyFill="1" applyBorder="1" applyAlignment="1">
      <alignment horizontal="center" vertical="center"/>
    </xf>
    <xf numFmtId="0" fontId="20" fillId="0" borderId="10" xfId="14" applyFont="1" applyFill="1" applyBorder="1" applyAlignment="1">
      <alignment horizontal="justify" vertical="center" wrapText="1"/>
    </xf>
    <xf numFmtId="0" fontId="20" fillId="0" borderId="10" xfId="14" applyFont="1" applyFill="1" applyBorder="1" applyAlignment="1">
      <alignment horizontal="center" vertical="center"/>
    </xf>
    <xf numFmtId="1" fontId="20" fillId="0" borderId="12" xfId="14" applyNumberFormat="1" applyFont="1" applyFill="1" applyBorder="1" applyAlignment="1">
      <alignment horizontal="center" vertical="center"/>
    </xf>
    <xf numFmtId="2" fontId="20" fillId="0" borderId="12" xfId="14" applyNumberFormat="1" applyFont="1" applyFill="1" applyBorder="1" applyAlignment="1">
      <alignment horizontal="center" vertical="center"/>
    </xf>
    <xf numFmtId="0" fontId="13" fillId="0" borderId="12" xfId="14" applyFont="1" applyFill="1" applyBorder="1" applyAlignment="1">
      <alignment horizontal="justify" vertical="center" wrapText="1"/>
    </xf>
    <xf numFmtId="2" fontId="13" fillId="0" borderId="12" xfId="14" applyNumberFormat="1" applyFont="1" applyFill="1" applyBorder="1" applyAlignment="1">
      <alignment horizontal="center" vertical="center"/>
    </xf>
    <xf numFmtId="0" fontId="13" fillId="0" borderId="12" xfId="14" applyFont="1" applyFill="1" applyBorder="1" applyAlignment="1">
      <alignment horizontal="center" vertical="center"/>
    </xf>
    <xf numFmtId="1" fontId="13" fillId="0" borderId="12" xfId="14" applyNumberFormat="1" applyFont="1" applyFill="1" applyBorder="1" applyAlignment="1">
      <alignment horizontal="center" vertical="center"/>
    </xf>
    <xf numFmtId="1" fontId="13" fillId="0" borderId="10" xfId="14" applyNumberFormat="1" applyFont="1" applyFill="1" applyBorder="1" applyAlignment="1">
      <alignment horizontal="center" vertical="center"/>
    </xf>
    <xf numFmtId="1" fontId="13" fillId="0" borderId="11" xfId="14" applyNumberFormat="1" applyFont="1" applyFill="1" applyBorder="1" applyAlignment="1">
      <alignment horizontal="center" vertical="center"/>
    </xf>
    <xf numFmtId="1" fontId="29" fillId="0" borderId="12" xfId="14" applyNumberFormat="1" applyFont="1" applyFill="1" applyBorder="1" applyAlignment="1">
      <alignment horizontal="center" vertical="center"/>
    </xf>
    <xf numFmtId="0" fontId="13" fillId="0" borderId="11" xfId="14" applyFont="1" applyFill="1" applyBorder="1" applyAlignment="1">
      <alignment horizontal="justify" vertical="center" wrapText="1"/>
    </xf>
    <xf numFmtId="2" fontId="13" fillId="0" borderId="11" xfId="14" applyNumberFormat="1" applyFont="1" applyFill="1" applyBorder="1" applyAlignment="1">
      <alignment horizontal="center" vertical="center"/>
    </xf>
    <xf numFmtId="0" fontId="13" fillId="0" borderId="11" xfId="14" applyFont="1" applyFill="1" applyBorder="1" applyAlignment="1">
      <alignment horizontal="center" vertical="center"/>
    </xf>
    <xf numFmtId="0" fontId="30" fillId="0" borderId="11" xfId="14" applyFont="1" applyFill="1" applyBorder="1" applyAlignment="1">
      <alignment horizontal="justify" vertical="center" wrapText="1"/>
    </xf>
    <xf numFmtId="1" fontId="20" fillId="0" borderId="13" xfId="14" applyNumberFormat="1" applyFont="1" applyFill="1" applyBorder="1" applyAlignment="1">
      <alignment horizontal="center" vertical="center"/>
    </xf>
    <xf numFmtId="2" fontId="20" fillId="0" borderId="13" xfId="14" applyNumberFormat="1" applyFont="1" applyFill="1" applyBorder="1" applyAlignment="1">
      <alignment horizontal="center" vertical="center"/>
    </xf>
    <xf numFmtId="0" fontId="20" fillId="0" borderId="13" xfId="14" applyFont="1" applyFill="1" applyBorder="1" applyAlignment="1">
      <alignment horizontal="justify" vertical="center" wrapText="1"/>
    </xf>
    <xf numFmtId="0" fontId="20" fillId="0" borderId="13" xfId="14" applyFont="1" applyFill="1" applyBorder="1" applyAlignment="1">
      <alignment horizontal="center" vertical="center"/>
    </xf>
    <xf numFmtId="1" fontId="13" fillId="0" borderId="13" xfId="14" applyNumberFormat="1" applyFont="1" applyFill="1" applyBorder="1" applyAlignment="1">
      <alignment horizontal="center" vertical="center"/>
    </xf>
    <xf numFmtId="0" fontId="20" fillId="0" borderId="12" xfId="14" applyFont="1" applyFill="1" applyBorder="1" applyAlignment="1">
      <alignment horizontal="justify" vertical="center" wrapText="1"/>
    </xf>
    <xf numFmtId="0" fontId="20" fillId="0" borderId="12" xfId="14" applyFont="1" applyFill="1" applyBorder="1" applyAlignment="1">
      <alignment horizontal="center" vertical="center"/>
    </xf>
    <xf numFmtId="49" fontId="20" fillId="0" borderId="10" xfId="14" applyNumberFormat="1" applyFont="1" applyFill="1" applyBorder="1" applyAlignment="1">
      <alignment horizontal="center" vertical="center"/>
    </xf>
    <xf numFmtId="2" fontId="20" fillId="0" borderId="10" xfId="14" applyNumberFormat="1" applyFont="1" applyFill="1" applyBorder="1" applyAlignment="1">
      <alignment horizontal="center"/>
    </xf>
    <xf numFmtId="0" fontId="13" fillId="0" borderId="10" xfId="14" applyFont="1" applyFill="1" applyBorder="1" applyAlignment="1">
      <alignment horizontal="distributed" wrapText="1"/>
    </xf>
    <xf numFmtId="0" fontId="31" fillId="0" borderId="10" xfId="14" applyFont="1" applyFill="1" applyBorder="1" applyAlignment="1">
      <alignment horizontal="center" wrapText="1"/>
    </xf>
    <xf numFmtId="1" fontId="13" fillId="0" borderId="10" xfId="14" applyNumberFormat="1" applyFont="1" applyFill="1" applyBorder="1" applyAlignment="1">
      <alignment horizontal="center"/>
    </xf>
    <xf numFmtId="2" fontId="27" fillId="0" borderId="10" xfId="14" applyNumberFormat="1" applyFont="1" applyFill="1" applyBorder="1" applyAlignment="1">
      <alignment horizontal="left" vertical="center"/>
    </xf>
    <xf numFmtId="0" fontId="31" fillId="0" borderId="10" xfId="14" applyFont="1" applyFill="1" applyBorder="1" applyAlignment="1">
      <alignment wrapText="1"/>
    </xf>
    <xf numFmtId="0" fontId="20" fillId="0" borderId="10" xfId="14" applyFont="1" applyFill="1" applyBorder="1" applyAlignment="1">
      <alignment vertical="center"/>
    </xf>
    <xf numFmtId="1" fontId="32" fillId="0" borderId="10" xfId="14" applyNumberFormat="1" applyFont="1" applyFill="1" applyBorder="1" applyAlignment="1">
      <alignment horizontal="center" vertical="center"/>
    </xf>
    <xf numFmtId="1" fontId="13" fillId="0" borderId="10" xfId="14" applyNumberFormat="1" applyFont="1" applyFill="1" applyBorder="1" applyAlignment="1">
      <alignment vertical="center"/>
    </xf>
    <xf numFmtId="49" fontId="13" fillId="0" borderId="10" xfId="14" applyNumberFormat="1" applyFont="1" applyFill="1" applyBorder="1" applyAlignment="1">
      <alignment horizontal="center" vertical="center"/>
    </xf>
    <xf numFmtId="49" fontId="22" fillId="0" borderId="10" xfId="14" applyNumberFormat="1" applyFont="1" applyFill="1" applyBorder="1" applyAlignment="1">
      <alignment horizontal="left" vertical="center"/>
    </xf>
    <xf numFmtId="0" fontId="13" fillId="0" borderId="10" xfId="14" applyFont="1" applyFill="1" applyBorder="1" applyAlignment="1">
      <alignment vertical="center"/>
    </xf>
    <xf numFmtId="0" fontId="13" fillId="0" borderId="0" xfId="14" applyFont="1" applyFill="1" applyAlignment="1">
      <alignment vertical="center"/>
    </xf>
    <xf numFmtId="49" fontId="13" fillId="0" borderId="0" xfId="14" applyNumberFormat="1" applyFont="1" applyFill="1" applyAlignment="1">
      <alignment horizontal="center" vertical="center"/>
    </xf>
    <xf numFmtId="0" fontId="13" fillId="0" borderId="0" xfId="14" applyFont="1" applyFill="1" applyAlignment="1">
      <alignment horizontal="center" vertical="center"/>
    </xf>
    <xf numFmtId="0" fontId="33" fillId="0" borderId="0" xfId="14" applyFont="1" applyFill="1" applyAlignment="1">
      <alignment vertical="center"/>
    </xf>
    <xf numFmtId="0" fontId="34" fillId="0" borderId="0" xfId="14" applyFont="1" applyFill="1" applyBorder="1" applyAlignment="1">
      <alignment horizontal="center" vertical="center"/>
    </xf>
    <xf numFmtId="1" fontId="34" fillId="0" borderId="0" xfId="14" applyNumberFormat="1" applyFont="1" applyFill="1" applyBorder="1" applyAlignment="1">
      <alignment horizontal="center" vertical="center"/>
    </xf>
    <xf numFmtId="49" fontId="22" fillId="0" borderId="0" xfId="14" applyNumberFormat="1" applyFont="1" applyFill="1" applyAlignment="1">
      <alignment horizontal="left" vertical="center"/>
    </xf>
    <xf numFmtId="49" fontId="20" fillId="0" borderId="0" xfId="14" applyNumberFormat="1" applyFont="1" applyFill="1" applyAlignment="1">
      <alignment horizontal="left" vertical="center"/>
    </xf>
    <xf numFmtId="0" fontId="34" fillId="0" borderId="0" xfId="14" applyFont="1" applyFill="1" applyAlignment="1">
      <alignment horizontal="center" vertical="center"/>
    </xf>
    <xf numFmtId="49" fontId="20" fillId="0" borderId="0" xfId="14" applyNumberFormat="1" applyFont="1" applyFill="1" applyAlignment="1">
      <alignment horizontal="center" vertical="center"/>
    </xf>
    <xf numFmtId="0" fontId="23" fillId="0" borderId="8" xfId="14" applyFont="1" applyFill="1" applyBorder="1" applyAlignment="1">
      <alignment horizontal="center" vertical="center"/>
    </xf>
    <xf numFmtId="1" fontId="28" fillId="0" borderId="8" xfId="14" applyNumberFormat="1" applyFont="1" applyFill="1" applyBorder="1" applyAlignment="1">
      <alignment horizontal="center" vertical="center"/>
    </xf>
    <xf numFmtId="0" fontId="35" fillId="0" borderId="0" xfId="14" applyFont="1" applyAlignment="1">
      <alignment horizontal="left" vertical="top"/>
    </xf>
    <xf numFmtId="0" fontId="22" fillId="0" borderId="0" xfId="14" applyFont="1" applyFill="1" applyAlignment="1">
      <alignment horizontal="center" vertical="center"/>
    </xf>
    <xf numFmtId="0" fontId="33" fillId="0" borderId="0" xfId="14" applyFont="1" applyFill="1" applyAlignment="1">
      <alignment horizontal="center" vertical="center"/>
    </xf>
    <xf numFmtId="0" fontId="35" fillId="0" borderId="0" xfId="14" applyFont="1" applyAlignment="1">
      <alignment horizontal="center"/>
    </xf>
    <xf numFmtId="0" fontId="19" fillId="0" borderId="0" xfId="14" applyFont="1" applyFill="1" applyAlignment="1">
      <alignment horizontal="center" vertical="center"/>
    </xf>
    <xf numFmtId="0" fontId="23" fillId="0" borderId="0" xfId="14" applyFont="1" applyFill="1" applyAlignment="1">
      <alignment horizontal="left" vertical="top" wrapText="1"/>
    </xf>
    <xf numFmtId="49" fontId="27" fillId="0" borderId="0" xfId="14" applyNumberFormat="1" applyFont="1" applyFill="1" applyAlignment="1">
      <alignment horizontal="center" vertical="top"/>
    </xf>
    <xf numFmtId="0" fontId="34" fillId="0" borderId="0" xfId="14" applyFont="1" applyFill="1" applyAlignment="1">
      <alignment horizontal="right" vertical="center"/>
    </xf>
    <xf numFmtId="0" fontId="4" fillId="0" borderId="0" xfId="0" applyFont="1" applyFill="1" applyAlignment="1">
      <alignment horizontal="left" vertical="center" wrapText="1"/>
    </xf>
    <xf numFmtId="2" fontId="4" fillId="0" borderId="0" xfId="0" applyNumberFormat="1" applyFont="1" applyFill="1" applyAlignment="1">
      <alignment horizontal="right" vertical="center"/>
    </xf>
    <xf numFmtId="43" fontId="4" fillId="0" borderId="0" xfId="0" applyNumberFormat="1" applyFont="1" applyFill="1" applyAlignment="1">
      <alignment horizontal="right" vertical="center"/>
    </xf>
    <xf numFmtId="3" fontId="4" fillId="0" borderId="0" xfId="0" applyNumberFormat="1" applyFont="1" applyFill="1" applyAlignment="1">
      <alignment horizontal="center" vertical="center"/>
    </xf>
    <xf numFmtId="0" fontId="4" fillId="0" borderId="0" xfId="4" applyFont="1" applyFill="1" applyAlignment="1">
      <alignment horizontal="justify" vertical="top" wrapText="1"/>
    </xf>
    <xf numFmtId="43" fontId="4"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0" fontId="4" fillId="0" borderId="0" xfId="0" applyFont="1" applyFill="1" applyAlignment="1">
      <alignment horizontal="center"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4" fillId="0" borderId="0" xfId="1" applyNumberFormat="1" applyFont="1" applyFill="1" applyAlignment="1">
      <alignment horizontal="justify" vertical="center"/>
    </xf>
    <xf numFmtId="43" fontId="4" fillId="0" borderId="0" xfId="1" applyNumberFormat="1" applyFont="1" applyFill="1" applyAlignment="1">
      <alignment horizontal="justify" vertical="center"/>
    </xf>
    <xf numFmtId="0" fontId="4" fillId="0" borderId="0" xfId="1" applyFont="1" applyFill="1" applyAlignment="1">
      <alignment horizontal="left" vertical="center" wrapText="1"/>
    </xf>
    <xf numFmtId="2" fontId="4" fillId="0" borderId="0" xfId="1" applyNumberFormat="1" applyFont="1" applyFill="1" applyAlignment="1">
      <alignment horizontal="right" vertical="center"/>
    </xf>
    <xf numFmtId="43" fontId="4" fillId="0" borderId="0" xfId="1" applyNumberFormat="1" applyFont="1" applyFill="1" applyAlignment="1">
      <alignment horizontal="right" vertical="center"/>
    </xf>
    <xf numFmtId="3" fontId="4" fillId="0" borderId="0" xfId="1" applyNumberFormat="1" applyFont="1" applyFill="1" applyAlignment="1">
      <alignment horizontal="center" vertical="center"/>
    </xf>
    <xf numFmtId="0" fontId="4" fillId="0" borderId="0" xfId="1" applyFont="1" applyFill="1" applyAlignment="1">
      <alignment horizontal="left" vertical="top" wrapText="1"/>
    </xf>
    <xf numFmtId="43" fontId="4" fillId="0" borderId="0" xfId="1" applyNumberFormat="1" applyFont="1" applyFill="1" applyAlignment="1">
      <alignment horizontal="center" vertical="center"/>
    </xf>
    <xf numFmtId="2" fontId="4" fillId="0" borderId="0" xfId="1" applyNumberFormat="1" applyFont="1" applyFill="1" applyAlignment="1">
      <alignment horizontal="left" vertical="center"/>
    </xf>
    <xf numFmtId="0" fontId="4" fillId="0" borderId="0" xfId="1" applyFont="1" applyFill="1" applyAlignment="1">
      <alignment horizontal="center" vertical="center"/>
    </xf>
    <xf numFmtId="3" fontId="4" fillId="0" borderId="0" xfId="0" applyNumberFormat="1" applyFont="1" applyFill="1" applyAlignment="1">
      <alignment horizontal="justify" vertical="top"/>
    </xf>
    <xf numFmtId="3" fontId="4" fillId="0" borderId="0" xfId="0" applyNumberFormat="1" applyFont="1" applyFill="1" applyAlignment="1">
      <alignment horizontal="justify" vertical="center"/>
    </xf>
    <xf numFmtId="0" fontId="4" fillId="0" borderId="0" xfId="4" applyFont="1" applyFill="1" applyAlignment="1">
      <alignment horizontal="justify" vertical="center" wrapText="1"/>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49" fontId="4" fillId="0" borderId="0" xfId="0" applyNumberFormat="1" applyFont="1" applyFill="1" applyAlignment="1">
      <alignment horizontal="left" vertical="center" wrapText="1"/>
    </xf>
    <xf numFmtId="1" fontId="5" fillId="0" borderId="7" xfId="1" applyNumberFormat="1" applyFont="1" applyFill="1" applyBorder="1" applyAlignment="1">
      <alignment horizontal="center" vertical="center"/>
    </xf>
    <xf numFmtId="43" fontId="5" fillId="0" borderId="7" xfId="1" applyNumberFormat="1" applyFont="1" applyFill="1" applyBorder="1" applyAlignment="1">
      <alignment horizontal="center" vertical="center"/>
    </xf>
    <xf numFmtId="2" fontId="5" fillId="0" borderId="1" xfId="1" applyNumberFormat="1" applyFont="1" applyFill="1" applyBorder="1" applyAlignment="1">
      <alignment horizontal="center" vertical="center"/>
    </xf>
    <xf numFmtId="43" fontId="5" fillId="0" borderId="1" xfId="1" applyNumberFormat="1" applyFont="1" applyFill="1" applyBorder="1" applyAlignment="1">
      <alignment horizontal="center" vertical="center"/>
    </xf>
    <xf numFmtId="167" fontId="5" fillId="0" borderId="0" xfId="1" applyNumberFormat="1" applyFont="1" applyFill="1" applyAlignment="1">
      <alignment horizontal="center" vertical="center"/>
    </xf>
    <xf numFmtId="1" fontId="5" fillId="0" borderId="0" xfId="1" applyNumberFormat="1" applyFont="1" applyFill="1" applyBorder="1" applyAlignment="1">
      <alignment horizontal="center" vertical="center"/>
    </xf>
    <xf numFmtId="3" fontId="4" fillId="0" borderId="0" xfId="1" applyNumberFormat="1" applyFont="1" applyFill="1" applyAlignment="1">
      <alignment horizontal="justify" vertical="top"/>
    </xf>
    <xf numFmtId="43" fontId="4" fillId="0" borderId="0" xfId="1" applyNumberFormat="1" applyFont="1" applyFill="1" applyAlignment="1">
      <alignment horizontal="justify" vertical="top"/>
    </xf>
    <xf numFmtId="3" fontId="4" fillId="0" borderId="0" xfId="1" applyNumberFormat="1" applyFont="1" applyFill="1" applyAlignment="1">
      <alignment horizontal="right" vertical="center"/>
    </xf>
    <xf numFmtId="2" fontId="4" fillId="3" borderId="0" xfId="0" applyNumberFormat="1" applyFont="1" applyFill="1" applyAlignment="1">
      <alignment horizontal="right" vertical="center"/>
    </xf>
    <xf numFmtId="2" fontId="5" fillId="0" borderId="0" xfId="1" applyNumberFormat="1" applyFont="1" applyFill="1" applyAlignment="1">
      <alignment horizontal="right" vertical="center"/>
    </xf>
    <xf numFmtId="0" fontId="4" fillId="0" borderId="0" xfId="0" applyFont="1" applyFill="1" applyAlignment="1">
      <alignment horizontal="left" vertical="top" wrapText="1"/>
    </xf>
    <xf numFmtId="2" fontId="4" fillId="2" borderId="0" xfId="0" applyNumberFormat="1" applyFont="1" applyFill="1" applyAlignment="1">
      <alignment horizontal="right" vertical="center"/>
    </xf>
    <xf numFmtId="43" fontId="4" fillId="2" borderId="0" xfId="0" applyNumberFormat="1" applyFont="1" applyFill="1" applyAlignment="1">
      <alignment horizontal="right" vertical="center"/>
    </xf>
    <xf numFmtId="3" fontId="5" fillId="0" borderId="0" xfId="1" applyNumberFormat="1" applyFont="1" applyFill="1" applyAlignment="1">
      <alignment horizontal="right" vertical="center"/>
    </xf>
    <xf numFmtId="164" fontId="5" fillId="0" borderId="0" xfId="1" quotePrefix="1" applyNumberFormat="1" applyFont="1" applyFill="1" applyAlignment="1">
      <alignment horizontal="left" vertical="center"/>
    </xf>
    <xf numFmtId="164" fontId="5" fillId="0" borderId="0" xfId="1" applyNumberFormat="1" applyFont="1" applyFill="1" applyAlignment="1">
      <alignment horizontal="left" vertical="center"/>
    </xf>
    <xf numFmtId="165" fontId="5" fillId="0" borderId="0" xfId="0" applyNumberFormat="1" applyFont="1" applyFill="1" applyAlignment="1">
      <alignment horizontal="center" vertical="center"/>
    </xf>
    <xf numFmtId="3" fontId="4" fillId="0" borderId="0" xfId="0" applyNumberFormat="1" applyFont="1" applyFill="1" applyAlignment="1">
      <alignment horizontal="left" vertical="center" wrapText="1"/>
    </xf>
    <xf numFmtId="167" fontId="5" fillId="0" borderId="0" xfId="0" applyNumberFormat="1" applyFont="1" applyFill="1" applyAlignment="1">
      <alignment horizontal="center" vertical="center"/>
    </xf>
    <xf numFmtId="167" fontId="4" fillId="0" borderId="0" xfId="1" applyNumberFormat="1" applyFont="1" applyFill="1" applyAlignment="1">
      <alignment horizontal="right" vertical="center"/>
    </xf>
    <xf numFmtId="3" fontId="4" fillId="0" borderId="0" xfId="0" applyNumberFormat="1" applyFont="1" applyFill="1" applyAlignment="1">
      <alignment horizontal="left" vertical="top" wrapText="1"/>
    </xf>
    <xf numFmtId="0" fontId="15" fillId="0" borderId="0" xfId="0" applyFont="1"/>
    <xf numFmtId="3" fontId="4" fillId="0" borderId="0" xfId="0" applyNumberFormat="1" applyFont="1" applyFill="1" applyAlignment="1">
      <alignment horizontal="right" vertical="center"/>
    </xf>
    <xf numFmtId="43" fontId="4" fillId="0" borderId="0" xfId="0" applyNumberFormat="1" applyFont="1" applyFill="1" applyAlignment="1">
      <alignment horizontal="justify" vertical="top"/>
    </xf>
    <xf numFmtId="49" fontId="4" fillId="0" borderId="0" xfId="0" applyNumberFormat="1" applyFont="1" applyFill="1" applyAlignment="1">
      <alignment horizontal="left" vertical="top" wrapText="1"/>
    </xf>
    <xf numFmtId="2" fontId="4" fillId="2" borderId="0" xfId="0" applyNumberFormat="1" applyFont="1" applyFill="1" applyAlignment="1">
      <alignment horizontal="center" vertical="center"/>
    </xf>
    <xf numFmtId="2" fontId="4" fillId="2" borderId="0" xfId="1" applyNumberFormat="1" applyFont="1" applyFill="1" applyAlignment="1">
      <alignment horizontal="center" vertical="center"/>
    </xf>
    <xf numFmtId="49" fontId="4" fillId="0" borderId="0" xfId="1" applyNumberFormat="1" applyFont="1" applyFill="1" applyAlignment="1">
      <alignment horizontal="left" vertical="center" wrapText="1"/>
    </xf>
    <xf numFmtId="2" fontId="4" fillId="2" borderId="0" xfId="1" applyNumberFormat="1" applyFont="1" applyFill="1" applyAlignment="1">
      <alignment horizontal="right" vertical="center"/>
    </xf>
    <xf numFmtId="43" fontId="4" fillId="2" borderId="0" xfId="1" applyNumberFormat="1" applyFont="1" applyFill="1" applyAlignment="1">
      <alignment horizontal="right" vertical="center"/>
    </xf>
    <xf numFmtId="3" fontId="2" fillId="0" borderId="0" xfId="1" applyNumberFormat="1" applyFont="1" applyFill="1" applyAlignment="1">
      <alignment horizontal="center" vertical="center"/>
    </xf>
    <xf numFmtId="43" fontId="2" fillId="0" borderId="0" xfId="1" applyNumberFormat="1" applyFont="1" applyFill="1" applyAlignment="1">
      <alignment horizontal="center" vertical="center"/>
    </xf>
    <xf numFmtId="3" fontId="6" fillId="0" borderId="1" xfId="1" applyNumberFormat="1" applyFont="1" applyFill="1" applyBorder="1" applyAlignment="1">
      <alignment horizontal="right" vertical="top"/>
    </xf>
    <xf numFmtId="3" fontId="12" fillId="0" borderId="1" xfId="1" applyNumberFormat="1" applyFont="1" applyFill="1" applyBorder="1" applyAlignment="1">
      <alignment horizontal="left" vertical="top" wrapText="1"/>
    </xf>
    <xf numFmtId="3" fontId="8" fillId="0" borderId="2" xfId="1" applyNumberFormat="1" applyFont="1" applyFill="1" applyBorder="1" applyAlignment="1">
      <alignment horizontal="center" vertical="center"/>
    </xf>
    <xf numFmtId="43" fontId="8" fillId="0" borderId="2" xfId="1" applyNumberFormat="1" applyFont="1" applyFill="1" applyBorder="1" applyAlignment="1">
      <alignment horizontal="center" vertical="center"/>
    </xf>
    <xf numFmtId="3" fontId="8" fillId="0" borderId="3" xfId="1" applyNumberFormat="1" applyFont="1" applyFill="1" applyBorder="1" applyAlignment="1">
      <alignment horizontal="center" vertical="center"/>
    </xf>
    <xf numFmtId="3" fontId="8" fillId="0" borderId="4" xfId="1" applyNumberFormat="1" applyFont="1" applyFill="1" applyBorder="1" applyAlignment="1">
      <alignment horizontal="center" vertical="center"/>
    </xf>
    <xf numFmtId="3" fontId="8" fillId="0" borderId="5" xfId="1" applyNumberFormat="1" applyFont="1" applyFill="1" applyBorder="1" applyAlignment="1">
      <alignment horizontal="center" vertical="center"/>
    </xf>
  </cellXfs>
  <cellStyles count="15">
    <cellStyle name="Comma 12" xfId="3"/>
    <cellStyle name="Comma 13" xfId="5"/>
    <cellStyle name="Comma 15" xfId="6"/>
    <cellStyle name="Comma 2" xfId="2"/>
    <cellStyle name="Comma 2 2" xfId="7"/>
    <cellStyle name="Comma 4 2" xfId="8"/>
    <cellStyle name="Comma 5 2" xfId="9"/>
    <cellStyle name="Comma 6 2" xfId="10"/>
    <cellStyle name="Comma 7 2" xfId="11"/>
    <cellStyle name="Comma 8 2" xfId="12"/>
    <cellStyle name="Comma 8 3" xfId="13"/>
    <cellStyle name="Normal" xfId="0" builtinId="0"/>
    <cellStyle name="Normal 2" xfId="1"/>
    <cellStyle name="Normal 3" xfId="14"/>
    <cellStyle name="Normal_Estimate-civil"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G104"/>
  <sheetViews>
    <sheetView tabSelected="1" topLeftCell="A81" zoomScaleSheetLayoutView="100" workbookViewId="0">
      <selection activeCell="C89" sqref="A89:XFD100"/>
    </sheetView>
  </sheetViews>
  <sheetFormatPr defaultRowHeight="12.75"/>
  <cols>
    <col min="1" max="1" width="6.42578125" style="502" customWidth="1"/>
    <col min="2" max="2" width="11.42578125" style="502" customWidth="1"/>
    <col min="3" max="3" width="42.85546875" style="426" customWidth="1"/>
    <col min="4" max="4" width="9.85546875" style="426" customWidth="1"/>
    <col min="5" max="5" width="9" style="426" customWidth="1"/>
    <col min="6" max="6" width="13.140625" style="493" customWidth="1"/>
    <col min="7" max="256" width="9.140625" style="426"/>
    <col min="257" max="257" width="6.42578125" style="426" customWidth="1"/>
    <col min="258" max="258" width="11.42578125" style="426" customWidth="1"/>
    <col min="259" max="259" width="42.85546875" style="426" customWidth="1"/>
    <col min="260" max="260" width="9.85546875" style="426" customWidth="1"/>
    <col min="261" max="261" width="9" style="426" customWidth="1"/>
    <col min="262" max="262" width="13.140625" style="426" customWidth="1"/>
    <col min="263" max="512" width="9.140625" style="426"/>
    <col min="513" max="513" width="6.42578125" style="426" customWidth="1"/>
    <col min="514" max="514" width="11.42578125" style="426" customWidth="1"/>
    <col min="515" max="515" width="42.85546875" style="426" customWidth="1"/>
    <col min="516" max="516" width="9.85546875" style="426" customWidth="1"/>
    <col min="517" max="517" width="9" style="426" customWidth="1"/>
    <col min="518" max="518" width="13.140625" style="426" customWidth="1"/>
    <col min="519" max="768" width="9.140625" style="426"/>
    <col min="769" max="769" width="6.42578125" style="426" customWidth="1"/>
    <col min="770" max="770" width="11.42578125" style="426" customWidth="1"/>
    <col min="771" max="771" width="42.85546875" style="426" customWidth="1"/>
    <col min="772" max="772" width="9.85546875" style="426" customWidth="1"/>
    <col min="773" max="773" width="9" style="426" customWidth="1"/>
    <col min="774" max="774" width="13.140625" style="426" customWidth="1"/>
    <col min="775" max="1024" width="9.140625" style="426"/>
    <col min="1025" max="1025" width="6.42578125" style="426" customWidth="1"/>
    <col min="1026" max="1026" width="11.42578125" style="426" customWidth="1"/>
    <col min="1027" max="1027" width="42.85546875" style="426" customWidth="1"/>
    <col min="1028" max="1028" width="9.85546875" style="426" customWidth="1"/>
    <col min="1029" max="1029" width="9" style="426" customWidth="1"/>
    <col min="1030" max="1030" width="13.140625" style="426" customWidth="1"/>
    <col min="1031" max="1280" width="9.140625" style="426"/>
    <col min="1281" max="1281" width="6.42578125" style="426" customWidth="1"/>
    <col min="1282" max="1282" width="11.42578125" style="426" customWidth="1"/>
    <col min="1283" max="1283" width="42.85546875" style="426" customWidth="1"/>
    <col min="1284" max="1284" width="9.85546875" style="426" customWidth="1"/>
    <col min="1285" max="1285" width="9" style="426" customWidth="1"/>
    <col min="1286" max="1286" width="13.140625" style="426" customWidth="1"/>
    <col min="1287" max="1536" width="9.140625" style="426"/>
    <col min="1537" max="1537" width="6.42578125" style="426" customWidth="1"/>
    <col min="1538" max="1538" width="11.42578125" style="426" customWidth="1"/>
    <col min="1539" max="1539" width="42.85546875" style="426" customWidth="1"/>
    <col min="1540" max="1540" width="9.85546875" style="426" customWidth="1"/>
    <col min="1541" max="1541" width="9" style="426" customWidth="1"/>
    <col min="1542" max="1542" width="13.140625" style="426" customWidth="1"/>
    <col min="1543" max="1792" width="9.140625" style="426"/>
    <col min="1793" max="1793" width="6.42578125" style="426" customWidth="1"/>
    <col min="1794" max="1794" width="11.42578125" style="426" customWidth="1"/>
    <col min="1795" max="1795" width="42.85546875" style="426" customWidth="1"/>
    <col min="1796" max="1796" width="9.85546875" style="426" customWidth="1"/>
    <col min="1797" max="1797" width="9" style="426" customWidth="1"/>
    <col min="1798" max="1798" width="13.140625" style="426" customWidth="1"/>
    <col min="1799" max="2048" width="9.140625" style="426"/>
    <col min="2049" max="2049" width="6.42578125" style="426" customWidth="1"/>
    <col min="2050" max="2050" width="11.42578125" style="426" customWidth="1"/>
    <col min="2051" max="2051" width="42.85546875" style="426" customWidth="1"/>
    <col min="2052" max="2052" width="9.85546875" style="426" customWidth="1"/>
    <col min="2053" max="2053" width="9" style="426" customWidth="1"/>
    <col min="2054" max="2054" width="13.140625" style="426" customWidth="1"/>
    <col min="2055" max="2304" width="9.140625" style="426"/>
    <col min="2305" max="2305" width="6.42578125" style="426" customWidth="1"/>
    <col min="2306" max="2306" width="11.42578125" style="426" customWidth="1"/>
    <col min="2307" max="2307" width="42.85546875" style="426" customWidth="1"/>
    <col min="2308" max="2308" width="9.85546875" style="426" customWidth="1"/>
    <col min="2309" max="2309" width="9" style="426" customWidth="1"/>
    <col min="2310" max="2310" width="13.140625" style="426" customWidth="1"/>
    <col min="2311" max="2560" width="9.140625" style="426"/>
    <col min="2561" max="2561" width="6.42578125" style="426" customWidth="1"/>
    <col min="2562" max="2562" width="11.42578125" style="426" customWidth="1"/>
    <col min="2563" max="2563" width="42.85546875" style="426" customWidth="1"/>
    <col min="2564" max="2564" width="9.85546875" style="426" customWidth="1"/>
    <col min="2565" max="2565" width="9" style="426" customWidth="1"/>
    <col min="2566" max="2566" width="13.140625" style="426" customWidth="1"/>
    <col min="2567" max="2816" width="9.140625" style="426"/>
    <col min="2817" max="2817" width="6.42578125" style="426" customWidth="1"/>
    <col min="2818" max="2818" width="11.42578125" style="426" customWidth="1"/>
    <col min="2819" max="2819" width="42.85546875" style="426" customWidth="1"/>
    <col min="2820" max="2820" width="9.85546875" style="426" customWidth="1"/>
    <col min="2821" max="2821" width="9" style="426" customWidth="1"/>
    <col min="2822" max="2822" width="13.140625" style="426" customWidth="1"/>
    <col min="2823" max="3072" width="9.140625" style="426"/>
    <col min="3073" max="3073" width="6.42578125" style="426" customWidth="1"/>
    <col min="3074" max="3074" width="11.42578125" style="426" customWidth="1"/>
    <col min="3075" max="3075" width="42.85546875" style="426" customWidth="1"/>
    <col min="3076" max="3076" width="9.85546875" style="426" customWidth="1"/>
    <col min="3077" max="3077" width="9" style="426" customWidth="1"/>
    <col min="3078" max="3078" width="13.140625" style="426" customWidth="1"/>
    <col min="3079" max="3328" width="9.140625" style="426"/>
    <col min="3329" max="3329" width="6.42578125" style="426" customWidth="1"/>
    <col min="3330" max="3330" width="11.42578125" style="426" customWidth="1"/>
    <col min="3331" max="3331" width="42.85546875" style="426" customWidth="1"/>
    <col min="3332" max="3332" width="9.85546875" style="426" customWidth="1"/>
    <col min="3333" max="3333" width="9" style="426" customWidth="1"/>
    <col min="3334" max="3334" width="13.140625" style="426" customWidth="1"/>
    <col min="3335" max="3584" width="9.140625" style="426"/>
    <col min="3585" max="3585" width="6.42578125" style="426" customWidth="1"/>
    <col min="3586" max="3586" width="11.42578125" style="426" customWidth="1"/>
    <col min="3587" max="3587" width="42.85546875" style="426" customWidth="1"/>
    <col min="3588" max="3588" width="9.85546875" style="426" customWidth="1"/>
    <col min="3589" max="3589" width="9" style="426" customWidth="1"/>
    <col min="3590" max="3590" width="13.140625" style="426" customWidth="1"/>
    <col min="3591" max="3840" width="9.140625" style="426"/>
    <col min="3841" max="3841" width="6.42578125" style="426" customWidth="1"/>
    <col min="3842" max="3842" width="11.42578125" style="426" customWidth="1"/>
    <col min="3843" max="3843" width="42.85546875" style="426" customWidth="1"/>
    <col min="3844" max="3844" width="9.85546875" style="426" customWidth="1"/>
    <col min="3845" max="3845" width="9" style="426" customWidth="1"/>
    <col min="3846" max="3846" width="13.140625" style="426" customWidth="1"/>
    <col min="3847" max="4096" width="9.140625" style="426"/>
    <col min="4097" max="4097" width="6.42578125" style="426" customWidth="1"/>
    <col min="4098" max="4098" width="11.42578125" style="426" customWidth="1"/>
    <col min="4099" max="4099" width="42.85546875" style="426" customWidth="1"/>
    <col min="4100" max="4100" width="9.85546875" style="426" customWidth="1"/>
    <col min="4101" max="4101" width="9" style="426" customWidth="1"/>
    <col min="4102" max="4102" width="13.140625" style="426" customWidth="1"/>
    <col min="4103" max="4352" width="9.140625" style="426"/>
    <col min="4353" max="4353" width="6.42578125" style="426" customWidth="1"/>
    <col min="4354" max="4354" width="11.42578125" style="426" customWidth="1"/>
    <col min="4355" max="4355" width="42.85546875" style="426" customWidth="1"/>
    <col min="4356" max="4356" width="9.85546875" style="426" customWidth="1"/>
    <col min="4357" max="4357" width="9" style="426" customWidth="1"/>
    <col min="4358" max="4358" width="13.140625" style="426" customWidth="1"/>
    <col min="4359" max="4608" width="9.140625" style="426"/>
    <col min="4609" max="4609" width="6.42578125" style="426" customWidth="1"/>
    <col min="4610" max="4610" width="11.42578125" style="426" customWidth="1"/>
    <col min="4611" max="4611" width="42.85546875" style="426" customWidth="1"/>
    <col min="4612" max="4612" width="9.85546875" style="426" customWidth="1"/>
    <col min="4613" max="4613" width="9" style="426" customWidth="1"/>
    <col min="4614" max="4614" width="13.140625" style="426" customWidth="1"/>
    <col min="4615" max="4864" width="9.140625" style="426"/>
    <col min="4865" max="4865" width="6.42578125" style="426" customWidth="1"/>
    <col min="4866" max="4866" width="11.42578125" style="426" customWidth="1"/>
    <col min="4867" max="4867" width="42.85546875" style="426" customWidth="1"/>
    <col min="4868" max="4868" width="9.85546875" style="426" customWidth="1"/>
    <col min="4869" max="4869" width="9" style="426" customWidth="1"/>
    <col min="4870" max="4870" width="13.140625" style="426" customWidth="1"/>
    <col min="4871" max="5120" width="9.140625" style="426"/>
    <col min="5121" max="5121" width="6.42578125" style="426" customWidth="1"/>
    <col min="5122" max="5122" width="11.42578125" style="426" customWidth="1"/>
    <col min="5123" max="5123" width="42.85546875" style="426" customWidth="1"/>
    <col min="5124" max="5124" width="9.85546875" style="426" customWidth="1"/>
    <col min="5125" max="5125" width="9" style="426" customWidth="1"/>
    <col min="5126" max="5126" width="13.140625" style="426" customWidth="1"/>
    <col min="5127" max="5376" width="9.140625" style="426"/>
    <col min="5377" max="5377" width="6.42578125" style="426" customWidth="1"/>
    <col min="5378" max="5378" width="11.42578125" style="426" customWidth="1"/>
    <col min="5379" max="5379" width="42.85546875" style="426" customWidth="1"/>
    <col min="5380" max="5380" width="9.85546875" style="426" customWidth="1"/>
    <col min="5381" max="5381" width="9" style="426" customWidth="1"/>
    <col min="5382" max="5382" width="13.140625" style="426" customWidth="1"/>
    <col min="5383" max="5632" width="9.140625" style="426"/>
    <col min="5633" max="5633" width="6.42578125" style="426" customWidth="1"/>
    <col min="5634" max="5634" width="11.42578125" style="426" customWidth="1"/>
    <col min="5635" max="5635" width="42.85546875" style="426" customWidth="1"/>
    <col min="5636" max="5636" width="9.85546875" style="426" customWidth="1"/>
    <col min="5637" max="5637" width="9" style="426" customWidth="1"/>
    <col min="5638" max="5638" width="13.140625" style="426" customWidth="1"/>
    <col min="5639" max="5888" width="9.140625" style="426"/>
    <col min="5889" max="5889" width="6.42578125" style="426" customWidth="1"/>
    <col min="5890" max="5890" width="11.42578125" style="426" customWidth="1"/>
    <col min="5891" max="5891" width="42.85546875" style="426" customWidth="1"/>
    <col min="5892" max="5892" width="9.85546875" style="426" customWidth="1"/>
    <col min="5893" max="5893" width="9" style="426" customWidth="1"/>
    <col min="5894" max="5894" width="13.140625" style="426" customWidth="1"/>
    <col min="5895" max="6144" width="9.140625" style="426"/>
    <col min="6145" max="6145" width="6.42578125" style="426" customWidth="1"/>
    <col min="6146" max="6146" width="11.42578125" style="426" customWidth="1"/>
    <col min="6147" max="6147" width="42.85546875" style="426" customWidth="1"/>
    <col min="6148" max="6148" width="9.85546875" style="426" customWidth="1"/>
    <col min="6149" max="6149" width="9" style="426" customWidth="1"/>
    <col min="6150" max="6150" width="13.140625" style="426" customWidth="1"/>
    <col min="6151" max="6400" width="9.140625" style="426"/>
    <col min="6401" max="6401" width="6.42578125" style="426" customWidth="1"/>
    <col min="6402" max="6402" width="11.42578125" style="426" customWidth="1"/>
    <col min="6403" max="6403" width="42.85546875" style="426" customWidth="1"/>
    <col min="6404" max="6404" width="9.85546875" style="426" customWidth="1"/>
    <col min="6405" max="6405" width="9" style="426" customWidth="1"/>
    <col min="6406" max="6406" width="13.140625" style="426" customWidth="1"/>
    <col min="6407" max="6656" width="9.140625" style="426"/>
    <col min="6657" max="6657" width="6.42578125" style="426" customWidth="1"/>
    <col min="6658" max="6658" width="11.42578125" style="426" customWidth="1"/>
    <col min="6659" max="6659" width="42.85546875" style="426" customWidth="1"/>
    <col min="6660" max="6660" width="9.85546875" style="426" customWidth="1"/>
    <col min="6661" max="6661" width="9" style="426" customWidth="1"/>
    <col min="6662" max="6662" width="13.140625" style="426" customWidth="1"/>
    <col min="6663" max="6912" width="9.140625" style="426"/>
    <col min="6913" max="6913" width="6.42578125" style="426" customWidth="1"/>
    <col min="6914" max="6914" width="11.42578125" style="426" customWidth="1"/>
    <col min="6915" max="6915" width="42.85546875" style="426" customWidth="1"/>
    <col min="6916" max="6916" width="9.85546875" style="426" customWidth="1"/>
    <col min="6917" max="6917" width="9" style="426" customWidth="1"/>
    <col min="6918" max="6918" width="13.140625" style="426" customWidth="1"/>
    <col min="6919" max="7168" width="9.140625" style="426"/>
    <col min="7169" max="7169" width="6.42578125" style="426" customWidth="1"/>
    <col min="7170" max="7170" width="11.42578125" style="426" customWidth="1"/>
    <col min="7171" max="7171" width="42.85546875" style="426" customWidth="1"/>
    <col min="7172" max="7172" width="9.85546875" style="426" customWidth="1"/>
    <col min="7173" max="7173" width="9" style="426" customWidth="1"/>
    <col min="7174" max="7174" width="13.140625" style="426" customWidth="1"/>
    <col min="7175" max="7424" width="9.140625" style="426"/>
    <col min="7425" max="7425" width="6.42578125" style="426" customWidth="1"/>
    <col min="7426" max="7426" width="11.42578125" style="426" customWidth="1"/>
    <col min="7427" max="7427" width="42.85546875" style="426" customWidth="1"/>
    <col min="7428" max="7428" width="9.85546875" style="426" customWidth="1"/>
    <col min="7429" max="7429" width="9" style="426" customWidth="1"/>
    <col min="7430" max="7430" width="13.140625" style="426" customWidth="1"/>
    <col min="7431" max="7680" width="9.140625" style="426"/>
    <col min="7681" max="7681" width="6.42578125" style="426" customWidth="1"/>
    <col min="7682" max="7682" width="11.42578125" style="426" customWidth="1"/>
    <col min="7683" max="7683" width="42.85546875" style="426" customWidth="1"/>
    <col min="7684" max="7684" width="9.85546875" style="426" customWidth="1"/>
    <col min="7685" max="7685" width="9" style="426" customWidth="1"/>
    <col min="7686" max="7686" width="13.140625" style="426" customWidth="1"/>
    <col min="7687" max="7936" width="9.140625" style="426"/>
    <col min="7937" max="7937" width="6.42578125" style="426" customWidth="1"/>
    <col min="7938" max="7938" width="11.42578125" style="426" customWidth="1"/>
    <col min="7939" max="7939" width="42.85546875" style="426" customWidth="1"/>
    <col min="7940" max="7940" width="9.85546875" style="426" customWidth="1"/>
    <col min="7941" max="7941" width="9" style="426" customWidth="1"/>
    <col min="7942" max="7942" width="13.140625" style="426" customWidth="1"/>
    <col min="7943" max="8192" width="9.140625" style="426"/>
    <col min="8193" max="8193" width="6.42578125" style="426" customWidth="1"/>
    <col min="8194" max="8194" width="11.42578125" style="426" customWidth="1"/>
    <col min="8195" max="8195" width="42.85546875" style="426" customWidth="1"/>
    <col min="8196" max="8196" width="9.85546875" style="426" customWidth="1"/>
    <col min="8197" max="8197" width="9" style="426" customWidth="1"/>
    <col min="8198" max="8198" width="13.140625" style="426" customWidth="1"/>
    <col min="8199" max="8448" width="9.140625" style="426"/>
    <col min="8449" max="8449" width="6.42578125" style="426" customWidth="1"/>
    <col min="8450" max="8450" width="11.42578125" style="426" customWidth="1"/>
    <col min="8451" max="8451" width="42.85546875" style="426" customWidth="1"/>
    <col min="8452" max="8452" width="9.85546875" style="426" customWidth="1"/>
    <col min="8453" max="8453" width="9" style="426" customWidth="1"/>
    <col min="8454" max="8454" width="13.140625" style="426" customWidth="1"/>
    <col min="8455" max="8704" width="9.140625" style="426"/>
    <col min="8705" max="8705" width="6.42578125" style="426" customWidth="1"/>
    <col min="8706" max="8706" width="11.42578125" style="426" customWidth="1"/>
    <col min="8707" max="8707" width="42.85546875" style="426" customWidth="1"/>
    <col min="8708" max="8708" width="9.85546875" style="426" customWidth="1"/>
    <col min="8709" max="8709" width="9" style="426" customWidth="1"/>
    <col min="8710" max="8710" width="13.140625" style="426" customWidth="1"/>
    <col min="8711" max="8960" width="9.140625" style="426"/>
    <col min="8961" max="8961" width="6.42578125" style="426" customWidth="1"/>
    <col min="8962" max="8962" width="11.42578125" style="426" customWidth="1"/>
    <col min="8963" max="8963" width="42.85546875" style="426" customWidth="1"/>
    <col min="8964" max="8964" width="9.85546875" style="426" customWidth="1"/>
    <col min="8965" max="8965" width="9" style="426" customWidth="1"/>
    <col min="8966" max="8966" width="13.140625" style="426" customWidth="1"/>
    <col min="8967" max="9216" width="9.140625" style="426"/>
    <col min="9217" max="9217" width="6.42578125" style="426" customWidth="1"/>
    <col min="9218" max="9218" width="11.42578125" style="426" customWidth="1"/>
    <col min="9219" max="9219" width="42.85546875" style="426" customWidth="1"/>
    <col min="9220" max="9220" width="9.85546875" style="426" customWidth="1"/>
    <col min="9221" max="9221" width="9" style="426" customWidth="1"/>
    <col min="9222" max="9222" width="13.140625" style="426" customWidth="1"/>
    <col min="9223" max="9472" width="9.140625" style="426"/>
    <col min="9473" max="9473" width="6.42578125" style="426" customWidth="1"/>
    <col min="9474" max="9474" width="11.42578125" style="426" customWidth="1"/>
    <col min="9475" max="9475" width="42.85546875" style="426" customWidth="1"/>
    <col min="9476" max="9476" width="9.85546875" style="426" customWidth="1"/>
    <col min="9477" max="9477" width="9" style="426" customWidth="1"/>
    <col min="9478" max="9478" width="13.140625" style="426" customWidth="1"/>
    <col min="9479" max="9728" width="9.140625" style="426"/>
    <col min="9729" max="9729" width="6.42578125" style="426" customWidth="1"/>
    <col min="9730" max="9730" width="11.42578125" style="426" customWidth="1"/>
    <col min="9731" max="9731" width="42.85546875" style="426" customWidth="1"/>
    <col min="9732" max="9732" width="9.85546875" style="426" customWidth="1"/>
    <col min="9733" max="9733" width="9" style="426" customWidth="1"/>
    <col min="9734" max="9734" width="13.140625" style="426" customWidth="1"/>
    <col min="9735" max="9984" width="9.140625" style="426"/>
    <col min="9985" max="9985" width="6.42578125" style="426" customWidth="1"/>
    <col min="9986" max="9986" width="11.42578125" style="426" customWidth="1"/>
    <col min="9987" max="9987" width="42.85546875" style="426" customWidth="1"/>
    <col min="9988" max="9988" width="9.85546875" style="426" customWidth="1"/>
    <col min="9989" max="9989" width="9" style="426" customWidth="1"/>
    <col min="9990" max="9990" width="13.140625" style="426" customWidth="1"/>
    <col min="9991" max="10240" width="9.140625" style="426"/>
    <col min="10241" max="10241" width="6.42578125" style="426" customWidth="1"/>
    <col min="10242" max="10242" width="11.42578125" style="426" customWidth="1"/>
    <col min="10243" max="10243" width="42.85546875" style="426" customWidth="1"/>
    <col min="10244" max="10244" width="9.85546875" style="426" customWidth="1"/>
    <col min="10245" max="10245" width="9" style="426" customWidth="1"/>
    <col min="10246" max="10246" width="13.140625" style="426" customWidth="1"/>
    <col min="10247" max="10496" width="9.140625" style="426"/>
    <col min="10497" max="10497" width="6.42578125" style="426" customWidth="1"/>
    <col min="10498" max="10498" width="11.42578125" style="426" customWidth="1"/>
    <col min="10499" max="10499" width="42.85546875" style="426" customWidth="1"/>
    <col min="10500" max="10500" width="9.85546875" style="426" customWidth="1"/>
    <col min="10501" max="10501" width="9" style="426" customWidth="1"/>
    <col min="10502" max="10502" width="13.140625" style="426" customWidth="1"/>
    <col min="10503" max="10752" width="9.140625" style="426"/>
    <col min="10753" max="10753" width="6.42578125" style="426" customWidth="1"/>
    <col min="10754" max="10754" width="11.42578125" style="426" customWidth="1"/>
    <col min="10755" max="10755" width="42.85546875" style="426" customWidth="1"/>
    <col min="10756" max="10756" width="9.85546875" style="426" customWidth="1"/>
    <col min="10757" max="10757" width="9" style="426" customWidth="1"/>
    <col min="10758" max="10758" width="13.140625" style="426" customWidth="1"/>
    <col min="10759" max="11008" width="9.140625" style="426"/>
    <col min="11009" max="11009" width="6.42578125" style="426" customWidth="1"/>
    <col min="11010" max="11010" width="11.42578125" style="426" customWidth="1"/>
    <col min="11011" max="11011" width="42.85546875" style="426" customWidth="1"/>
    <col min="11012" max="11012" width="9.85546875" style="426" customWidth="1"/>
    <col min="11013" max="11013" width="9" style="426" customWidth="1"/>
    <col min="11014" max="11014" width="13.140625" style="426" customWidth="1"/>
    <col min="11015" max="11264" width="9.140625" style="426"/>
    <col min="11265" max="11265" width="6.42578125" style="426" customWidth="1"/>
    <col min="11266" max="11266" width="11.42578125" style="426" customWidth="1"/>
    <col min="11267" max="11267" width="42.85546875" style="426" customWidth="1"/>
    <col min="11268" max="11268" width="9.85546875" style="426" customWidth="1"/>
    <col min="11269" max="11269" width="9" style="426" customWidth="1"/>
    <col min="11270" max="11270" width="13.140625" style="426" customWidth="1"/>
    <col min="11271" max="11520" width="9.140625" style="426"/>
    <col min="11521" max="11521" width="6.42578125" style="426" customWidth="1"/>
    <col min="11522" max="11522" width="11.42578125" style="426" customWidth="1"/>
    <col min="11523" max="11523" width="42.85546875" style="426" customWidth="1"/>
    <col min="11524" max="11524" width="9.85546875" style="426" customWidth="1"/>
    <col min="11525" max="11525" width="9" style="426" customWidth="1"/>
    <col min="11526" max="11526" width="13.140625" style="426" customWidth="1"/>
    <col min="11527" max="11776" width="9.140625" style="426"/>
    <col min="11777" max="11777" width="6.42578125" style="426" customWidth="1"/>
    <col min="11778" max="11778" width="11.42578125" style="426" customWidth="1"/>
    <col min="11779" max="11779" width="42.85546875" style="426" customWidth="1"/>
    <col min="11780" max="11780" width="9.85546875" style="426" customWidth="1"/>
    <col min="11781" max="11781" width="9" style="426" customWidth="1"/>
    <col min="11782" max="11782" width="13.140625" style="426" customWidth="1"/>
    <col min="11783" max="12032" width="9.140625" style="426"/>
    <col min="12033" max="12033" width="6.42578125" style="426" customWidth="1"/>
    <col min="12034" max="12034" width="11.42578125" style="426" customWidth="1"/>
    <col min="12035" max="12035" width="42.85546875" style="426" customWidth="1"/>
    <col min="12036" max="12036" width="9.85546875" style="426" customWidth="1"/>
    <col min="12037" max="12037" width="9" style="426" customWidth="1"/>
    <col min="12038" max="12038" width="13.140625" style="426" customWidth="1"/>
    <col min="12039" max="12288" width="9.140625" style="426"/>
    <col min="12289" max="12289" width="6.42578125" style="426" customWidth="1"/>
    <col min="12290" max="12290" width="11.42578125" style="426" customWidth="1"/>
    <col min="12291" max="12291" width="42.85546875" style="426" customWidth="1"/>
    <col min="12292" max="12292" width="9.85546875" style="426" customWidth="1"/>
    <col min="12293" max="12293" width="9" style="426" customWidth="1"/>
    <col min="12294" max="12294" width="13.140625" style="426" customWidth="1"/>
    <col min="12295" max="12544" width="9.140625" style="426"/>
    <col min="12545" max="12545" width="6.42578125" style="426" customWidth="1"/>
    <col min="12546" max="12546" width="11.42578125" style="426" customWidth="1"/>
    <col min="12547" max="12547" width="42.85546875" style="426" customWidth="1"/>
    <col min="12548" max="12548" width="9.85546875" style="426" customWidth="1"/>
    <col min="12549" max="12549" width="9" style="426" customWidth="1"/>
    <col min="12550" max="12550" width="13.140625" style="426" customWidth="1"/>
    <col min="12551" max="12800" width="9.140625" style="426"/>
    <col min="12801" max="12801" width="6.42578125" style="426" customWidth="1"/>
    <col min="12802" max="12802" width="11.42578125" style="426" customWidth="1"/>
    <col min="12803" max="12803" width="42.85546875" style="426" customWidth="1"/>
    <col min="12804" max="12804" width="9.85546875" style="426" customWidth="1"/>
    <col min="12805" max="12805" width="9" style="426" customWidth="1"/>
    <col min="12806" max="12806" width="13.140625" style="426" customWidth="1"/>
    <col min="12807" max="13056" width="9.140625" style="426"/>
    <col min="13057" max="13057" width="6.42578125" style="426" customWidth="1"/>
    <col min="13058" max="13058" width="11.42578125" style="426" customWidth="1"/>
    <col min="13059" max="13059" width="42.85546875" style="426" customWidth="1"/>
    <col min="13060" max="13060" width="9.85546875" style="426" customWidth="1"/>
    <col min="13061" max="13061" width="9" style="426" customWidth="1"/>
    <col min="13062" max="13062" width="13.140625" style="426" customWidth="1"/>
    <col min="13063" max="13312" width="9.140625" style="426"/>
    <col min="13313" max="13313" width="6.42578125" style="426" customWidth="1"/>
    <col min="13314" max="13314" width="11.42578125" style="426" customWidth="1"/>
    <col min="13315" max="13315" width="42.85546875" style="426" customWidth="1"/>
    <col min="13316" max="13316" width="9.85546875" style="426" customWidth="1"/>
    <col min="13317" max="13317" width="9" style="426" customWidth="1"/>
    <col min="13318" max="13318" width="13.140625" style="426" customWidth="1"/>
    <col min="13319" max="13568" width="9.140625" style="426"/>
    <col min="13569" max="13569" width="6.42578125" style="426" customWidth="1"/>
    <col min="13570" max="13570" width="11.42578125" style="426" customWidth="1"/>
    <col min="13571" max="13571" width="42.85546875" style="426" customWidth="1"/>
    <col min="13572" max="13572" width="9.85546875" style="426" customWidth="1"/>
    <col min="13573" max="13573" width="9" style="426" customWidth="1"/>
    <col min="13574" max="13574" width="13.140625" style="426" customWidth="1"/>
    <col min="13575" max="13824" width="9.140625" style="426"/>
    <col min="13825" max="13825" width="6.42578125" style="426" customWidth="1"/>
    <col min="13826" max="13826" width="11.42578125" style="426" customWidth="1"/>
    <col min="13827" max="13827" width="42.85546875" style="426" customWidth="1"/>
    <col min="13828" max="13828" width="9.85546875" style="426" customWidth="1"/>
    <col min="13829" max="13829" width="9" style="426" customWidth="1"/>
    <col min="13830" max="13830" width="13.140625" style="426" customWidth="1"/>
    <col min="13831" max="14080" width="9.140625" style="426"/>
    <col min="14081" max="14081" width="6.42578125" style="426" customWidth="1"/>
    <col min="14082" max="14082" width="11.42578125" style="426" customWidth="1"/>
    <col min="14083" max="14083" width="42.85546875" style="426" customWidth="1"/>
    <col min="14084" max="14084" width="9.85546875" style="426" customWidth="1"/>
    <col min="14085" max="14085" width="9" style="426" customWidth="1"/>
    <col min="14086" max="14086" width="13.140625" style="426" customWidth="1"/>
    <col min="14087" max="14336" width="9.140625" style="426"/>
    <col min="14337" max="14337" width="6.42578125" style="426" customWidth="1"/>
    <col min="14338" max="14338" width="11.42578125" style="426" customWidth="1"/>
    <col min="14339" max="14339" width="42.85546875" style="426" customWidth="1"/>
    <col min="14340" max="14340" width="9.85546875" style="426" customWidth="1"/>
    <col min="14341" max="14341" width="9" style="426" customWidth="1"/>
    <col min="14342" max="14342" width="13.140625" style="426" customWidth="1"/>
    <col min="14343" max="14592" width="9.140625" style="426"/>
    <col min="14593" max="14593" width="6.42578125" style="426" customWidth="1"/>
    <col min="14594" max="14594" width="11.42578125" style="426" customWidth="1"/>
    <col min="14595" max="14595" width="42.85546875" style="426" customWidth="1"/>
    <col min="14596" max="14596" width="9.85546875" style="426" customWidth="1"/>
    <col min="14597" max="14597" width="9" style="426" customWidth="1"/>
    <col min="14598" max="14598" width="13.140625" style="426" customWidth="1"/>
    <col min="14599" max="14848" width="9.140625" style="426"/>
    <col min="14849" max="14849" width="6.42578125" style="426" customWidth="1"/>
    <col min="14850" max="14850" width="11.42578125" style="426" customWidth="1"/>
    <col min="14851" max="14851" width="42.85546875" style="426" customWidth="1"/>
    <col min="14852" max="14852" width="9.85546875" style="426" customWidth="1"/>
    <col min="14853" max="14853" width="9" style="426" customWidth="1"/>
    <col min="14854" max="14854" width="13.140625" style="426" customWidth="1"/>
    <col min="14855" max="15104" width="9.140625" style="426"/>
    <col min="15105" max="15105" width="6.42578125" style="426" customWidth="1"/>
    <col min="15106" max="15106" width="11.42578125" style="426" customWidth="1"/>
    <col min="15107" max="15107" width="42.85546875" style="426" customWidth="1"/>
    <col min="15108" max="15108" width="9.85546875" style="426" customWidth="1"/>
    <col min="15109" max="15109" width="9" style="426" customWidth="1"/>
    <col min="15110" max="15110" width="13.140625" style="426" customWidth="1"/>
    <col min="15111" max="15360" width="9.140625" style="426"/>
    <col min="15361" max="15361" width="6.42578125" style="426" customWidth="1"/>
    <col min="15362" max="15362" width="11.42578125" style="426" customWidth="1"/>
    <col min="15363" max="15363" width="42.85546875" style="426" customWidth="1"/>
    <col min="15364" max="15364" width="9.85546875" style="426" customWidth="1"/>
    <col min="15365" max="15365" width="9" style="426" customWidth="1"/>
    <col min="15366" max="15366" width="13.140625" style="426" customWidth="1"/>
    <col min="15367" max="15616" width="9.140625" style="426"/>
    <col min="15617" max="15617" width="6.42578125" style="426" customWidth="1"/>
    <col min="15618" max="15618" width="11.42578125" style="426" customWidth="1"/>
    <col min="15619" max="15619" width="42.85546875" style="426" customWidth="1"/>
    <col min="15620" max="15620" width="9.85546875" style="426" customWidth="1"/>
    <col min="15621" max="15621" width="9" style="426" customWidth="1"/>
    <col min="15622" max="15622" width="13.140625" style="426" customWidth="1"/>
    <col min="15623" max="15872" width="9.140625" style="426"/>
    <col min="15873" max="15873" width="6.42578125" style="426" customWidth="1"/>
    <col min="15874" max="15874" width="11.42578125" style="426" customWidth="1"/>
    <col min="15875" max="15875" width="42.85546875" style="426" customWidth="1"/>
    <col min="15876" max="15876" width="9.85546875" style="426" customWidth="1"/>
    <col min="15877" max="15877" width="9" style="426" customWidth="1"/>
    <col min="15878" max="15878" width="13.140625" style="426" customWidth="1"/>
    <col min="15879" max="16128" width="9.140625" style="426"/>
    <col min="16129" max="16129" width="6.42578125" style="426" customWidth="1"/>
    <col min="16130" max="16130" width="11.42578125" style="426" customWidth="1"/>
    <col min="16131" max="16131" width="42.85546875" style="426" customWidth="1"/>
    <col min="16132" max="16132" width="9.85546875" style="426" customWidth="1"/>
    <col min="16133" max="16133" width="9" style="426" customWidth="1"/>
    <col min="16134" max="16134" width="13.140625" style="426" customWidth="1"/>
    <col min="16135" max="16384" width="9.140625" style="426"/>
  </cols>
  <sheetData>
    <row r="1" spans="1:6" ht="23.25" customHeight="1">
      <c r="A1" s="509" t="s">
        <v>320</v>
      </c>
      <c r="B1" s="509"/>
      <c r="C1" s="509"/>
      <c r="D1" s="509"/>
      <c r="E1" s="509"/>
      <c r="F1" s="509"/>
    </row>
    <row r="2" spans="1:6" ht="12" customHeight="1">
      <c r="A2" s="427"/>
      <c r="B2" s="427"/>
      <c r="C2" s="427"/>
      <c r="D2" s="427"/>
      <c r="E2" s="427"/>
      <c r="F2" s="428"/>
    </row>
    <row r="3" spans="1:6" ht="50.25" customHeight="1">
      <c r="A3" s="429" t="s">
        <v>321</v>
      </c>
      <c r="B3" s="427"/>
      <c r="C3" s="510" t="s">
        <v>322</v>
      </c>
      <c r="D3" s="510"/>
      <c r="E3" s="510"/>
      <c r="F3" s="510"/>
    </row>
    <row r="4" spans="1:6" ht="15" customHeight="1">
      <c r="A4" s="430"/>
      <c r="B4" s="427"/>
      <c r="C4" s="431"/>
      <c r="D4" s="431"/>
      <c r="E4" s="431"/>
      <c r="F4" s="432"/>
    </row>
    <row r="5" spans="1:6" ht="19.5" customHeight="1">
      <c r="A5" s="511" t="s">
        <v>323</v>
      </c>
      <c r="B5" s="511"/>
      <c r="C5" s="511"/>
      <c r="D5" s="511"/>
      <c r="E5" s="511"/>
      <c r="F5" s="511"/>
    </row>
    <row r="6" spans="1:6" ht="38.25" customHeight="1">
      <c r="A6" s="433" t="s">
        <v>324</v>
      </c>
      <c r="B6" s="433" t="s">
        <v>325</v>
      </c>
      <c r="C6" s="434" t="s">
        <v>326</v>
      </c>
      <c r="D6" s="434" t="s">
        <v>327</v>
      </c>
      <c r="E6" s="434" t="s">
        <v>328</v>
      </c>
      <c r="F6" s="435" t="s">
        <v>329</v>
      </c>
    </row>
    <row r="7" spans="1:6">
      <c r="A7" s="436"/>
      <c r="B7" s="436"/>
      <c r="C7" s="437"/>
      <c r="D7" s="437"/>
      <c r="E7" s="437"/>
      <c r="F7" s="438"/>
    </row>
    <row r="8" spans="1:6" ht="59.25" customHeight="1">
      <c r="A8" s="439">
        <v>1</v>
      </c>
      <c r="B8" s="440">
        <v>0</v>
      </c>
      <c r="C8" s="441" t="s">
        <v>330</v>
      </c>
      <c r="D8" s="442">
        <v>4802.8999999999996</v>
      </c>
      <c r="E8" s="443" t="s">
        <v>85</v>
      </c>
      <c r="F8" s="444">
        <f>(B8*D8)</f>
        <v>0</v>
      </c>
    </row>
    <row r="9" spans="1:6" ht="87.75" customHeight="1">
      <c r="A9" s="445">
        <v>2</v>
      </c>
      <c r="B9" s="446">
        <v>0</v>
      </c>
      <c r="C9" s="447" t="s">
        <v>331</v>
      </c>
      <c r="D9" s="448">
        <v>4253.7</v>
      </c>
      <c r="E9" s="449" t="s">
        <v>85</v>
      </c>
      <c r="F9" s="450">
        <f t="shared" ref="F9:F18" si="0">(B9*D9)</f>
        <v>0</v>
      </c>
    </row>
    <row r="10" spans="1:6" ht="48.75" customHeight="1">
      <c r="A10" s="445">
        <v>3</v>
      </c>
      <c r="B10" s="446">
        <v>0</v>
      </c>
      <c r="C10" s="447" t="s">
        <v>332</v>
      </c>
      <c r="D10" s="448">
        <v>2533.4699999999998</v>
      </c>
      <c r="E10" s="449" t="s">
        <v>85</v>
      </c>
      <c r="F10" s="450">
        <f t="shared" si="0"/>
        <v>0</v>
      </c>
    </row>
    <row r="11" spans="1:6" ht="78" customHeight="1">
      <c r="A11" s="451">
        <v>4</v>
      </c>
      <c r="B11" s="446">
        <v>0</v>
      </c>
      <c r="C11" s="447" t="s">
        <v>333</v>
      </c>
      <c r="D11" s="448">
        <v>2042.43</v>
      </c>
      <c r="E11" s="449" t="s">
        <v>85</v>
      </c>
      <c r="F11" s="450">
        <f t="shared" si="0"/>
        <v>0</v>
      </c>
    </row>
    <row r="12" spans="1:6" ht="58.5" customHeight="1">
      <c r="A12" s="445">
        <v>5</v>
      </c>
      <c r="B12" s="452">
        <v>1</v>
      </c>
      <c r="C12" s="447" t="s">
        <v>334</v>
      </c>
      <c r="D12" s="448">
        <v>447.15</v>
      </c>
      <c r="E12" s="449" t="s">
        <v>85</v>
      </c>
      <c r="F12" s="450">
        <f t="shared" si="0"/>
        <v>447.15</v>
      </c>
    </row>
    <row r="13" spans="1:6" ht="49.5" customHeight="1">
      <c r="A13" s="445">
        <v>6</v>
      </c>
      <c r="B13" s="446">
        <v>1</v>
      </c>
      <c r="C13" s="447" t="s">
        <v>335</v>
      </c>
      <c r="D13" s="448">
        <v>1161.5999999999999</v>
      </c>
      <c r="E13" s="449" t="s">
        <v>85</v>
      </c>
      <c r="F13" s="450">
        <f t="shared" si="0"/>
        <v>1161.5999999999999</v>
      </c>
    </row>
    <row r="14" spans="1:6" ht="49.5" customHeight="1">
      <c r="A14" s="445">
        <v>7</v>
      </c>
      <c r="B14" s="446">
        <v>0</v>
      </c>
      <c r="C14" s="447" t="s">
        <v>336</v>
      </c>
      <c r="D14" s="448">
        <v>169.4</v>
      </c>
      <c r="E14" s="449" t="s">
        <v>85</v>
      </c>
      <c r="F14" s="450">
        <f t="shared" si="0"/>
        <v>0</v>
      </c>
    </row>
    <row r="15" spans="1:6" ht="49.5" customHeight="1">
      <c r="A15" s="453">
        <v>8</v>
      </c>
      <c r="B15" s="454">
        <v>0</v>
      </c>
      <c r="C15" s="455" t="s">
        <v>337</v>
      </c>
      <c r="D15" s="454">
        <v>333.29</v>
      </c>
      <c r="E15" s="456" t="s">
        <v>88</v>
      </c>
      <c r="F15" s="457">
        <f t="shared" si="0"/>
        <v>0</v>
      </c>
    </row>
    <row r="16" spans="1:6" ht="65.25" customHeight="1">
      <c r="A16" s="445">
        <v>9</v>
      </c>
      <c r="B16" s="446">
        <v>0</v>
      </c>
      <c r="C16" s="458" t="s">
        <v>338</v>
      </c>
      <c r="D16" s="446">
        <v>702</v>
      </c>
      <c r="E16" s="459" t="s">
        <v>85</v>
      </c>
      <c r="F16" s="450">
        <f t="shared" si="0"/>
        <v>0</v>
      </c>
    </row>
    <row r="17" spans="1:6" ht="59.25" customHeight="1">
      <c r="A17" s="460">
        <v>10</v>
      </c>
      <c r="B17" s="461">
        <v>0</v>
      </c>
      <c r="C17" s="462" t="s">
        <v>339</v>
      </c>
      <c r="D17" s="463">
        <v>270.60000000000002</v>
      </c>
      <c r="E17" s="464" t="s">
        <v>85</v>
      </c>
      <c r="F17" s="465">
        <f t="shared" si="0"/>
        <v>0</v>
      </c>
    </row>
    <row r="18" spans="1:6" ht="49.5" customHeight="1">
      <c r="A18" s="445">
        <v>11</v>
      </c>
      <c r="B18" s="446">
        <v>0</v>
      </c>
      <c r="C18" s="458" t="s">
        <v>340</v>
      </c>
      <c r="D18" s="446">
        <v>389.7</v>
      </c>
      <c r="E18" s="459" t="s">
        <v>85</v>
      </c>
      <c r="F18" s="466">
        <f t="shared" si="0"/>
        <v>0</v>
      </c>
    </row>
    <row r="19" spans="1:6" ht="85.5" customHeight="1">
      <c r="A19" s="445">
        <v>12</v>
      </c>
      <c r="B19" s="446"/>
      <c r="C19" s="447" t="s">
        <v>341</v>
      </c>
      <c r="D19" s="448"/>
      <c r="E19" s="449"/>
      <c r="F19" s="466"/>
    </row>
    <row r="20" spans="1:6" ht="21" customHeight="1">
      <c r="A20" s="445">
        <v>12</v>
      </c>
      <c r="B20" s="446">
        <v>0</v>
      </c>
      <c r="C20" s="447" t="s">
        <v>342</v>
      </c>
      <c r="D20" s="448">
        <v>73.209999999999994</v>
      </c>
      <c r="E20" s="449" t="s">
        <v>88</v>
      </c>
      <c r="F20" s="450">
        <f>(B20*D20)</f>
        <v>0</v>
      </c>
    </row>
    <row r="21" spans="1:6" ht="21" customHeight="1">
      <c r="A21" s="445">
        <v>12</v>
      </c>
      <c r="B21" s="446">
        <v>0</v>
      </c>
      <c r="C21" s="447" t="s">
        <v>343</v>
      </c>
      <c r="D21" s="448">
        <v>95.79</v>
      </c>
      <c r="E21" s="449" t="s">
        <v>88</v>
      </c>
      <c r="F21" s="450">
        <f>(B21*D21)</f>
        <v>0</v>
      </c>
    </row>
    <row r="22" spans="1:6" ht="21" customHeight="1">
      <c r="A22" s="445">
        <v>12</v>
      </c>
      <c r="B22" s="446">
        <v>0</v>
      </c>
      <c r="C22" s="447" t="s">
        <v>344</v>
      </c>
      <c r="D22" s="448">
        <v>128.55000000000001</v>
      </c>
      <c r="E22" s="449" t="s">
        <v>88</v>
      </c>
      <c r="F22" s="450">
        <f>(B22*D22)</f>
        <v>0</v>
      </c>
    </row>
    <row r="23" spans="1:6" ht="21" customHeight="1">
      <c r="A23" s="445">
        <v>12</v>
      </c>
      <c r="B23" s="446">
        <v>0</v>
      </c>
      <c r="C23" s="447" t="s">
        <v>345</v>
      </c>
      <c r="D23" s="448">
        <v>188.97</v>
      </c>
      <c r="E23" s="449" t="s">
        <v>88</v>
      </c>
      <c r="F23" s="450">
        <f>(B23*D23)</f>
        <v>0</v>
      </c>
    </row>
    <row r="24" spans="1:6" ht="51">
      <c r="A24" s="445">
        <v>13</v>
      </c>
      <c r="B24" s="446"/>
      <c r="C24" s="458" t="s">
        <v>346</v>
      </c>
      <c r="D24" s="446"/>
      <c r="E24" s="459"/>
      <c r="F24" s="466"/>
    </row>
    <row r="25" spans="1:6" ht="18" customHeight="1">
      <c r="A25" s="445">
        <v>13</v>
      </c>
      <c r="B25" s="446">
        <v>0</v>
      </c>
      <c r="C25" s="458" t="s">
        <v>342</v>
      </c>
      <c r="D25" s="446">
        <v>7.82</v>
      </c>
      <c r="E25" s="459" t="s">
        <v>88</v>
      </c>
      <c r="F25" s="466">
        <f t="shared" ref="F25:F33" si="1">(B25*D25)</f>
        <v>0</v>
      </c>
    </row>
    <row r="26" spans="1:6" ht="18" customHeight="1">
      <c r="A26" s="453">
        <v>13</v>
      </c>
      <c r="B26" s="454">
        <v>0</v>
      </c>
      <c r="C26" s="455" t="s">
        <v>343</v>
      </c>
      <c r="D26" s="454">
        <v>8.4499999999999993</v>
      </c>
      <c r="E26" s="456" t="s">
        <v>88</v>
      </c>
      <c r="F26" s="467">
        <f t="shared" si="1"/>
        <v>0</v>
      </c>
    </row>
    <row r="27" spans="1:6" ht="18" customHeight="1">
      <c r="A27" s="445">
        <v>13</v>
      </c>
      <c r="B27" s="446">
        <v>0</v>
      </c>
      <c r="C27" s="458" t="s">
        <v>344</v>
      </c>
      <c r="D27" s="446">
        <v>9.9600000000000009</v>
      </c>
      <c r="E27" s="459" t="s">
        <v>88</v>
      </c>
      <c r="F27" s="466">
        <f t="shared" si="1"/>
        <v>0</v>
      </c>
    </row>
    <row r="28" spans="1:6" ht="18" customHeight="1">
      <c r="A28" s="445">
        <v>14</v>
      </c>
      <c r="B28" s="446">
        <v>0</v>
      </c>
      <c r="C28" s="447" t="s">
        <v>347</v>
      </c>
      <c r="D28" s="448">
        <v>200.42</v>
      </c>
      <c r="E28" s="449" t="s">
        <v>85</v>
      </c>
      <c r="F28" s="466">
        <f t="shared" si="1"/>
        <v>0</v>
      </c>
    </row>
    <row r="29" spans="1:6" ht="18" customHeight="1">
      <c r="A29" s="445">
        <v>14</v>
      </c>
      <c r="B29" s="446">
        <v>0</v>
      </c>
      <c r="C29" s="447" t="s">
        <v>348</v>
      </c>
      <c r="D29" s="448">
        <v>271.92</v>
      </c>
      <c r="E29" s="449" t="s">
        <v>85</v>
      </c>
      <c r="F29" s="450">
        <f t="shared" si="1"/>
        <v>0</v>
      </c>
    </row>
    <row r="30" spans="1:6" ht="25.5">
      <c r="A30" s="445">
        <v>15</v>
      </c>
      <c r="B30" s="446">
        <v>0</v>
      </c>
      <c r="C30" s="447" t="s">
        <v>349</v>
      </c>
      <c r="D30" s="449">
        <v>889.46</v>
      </c>
      <c r="E30" s="449" t="s">
        <v>85</v>
      </c>
      <c r="F30" s="450">
        <f t="shared" si="1"/>
        <v>0</v>
      </c>
    </row>
    <row r="31" spans="1:6" ht="25.5">
      <c r="A31" s="445">
        <v>16</v>
      </c>
      <c r="B31" s="446">
        <v>2</v>
      </c>
      <c r="C31" s="458" t="s">
        <v>350</v>
      </c>
      <c r="D31" s="446">
        <v>1109.46</v>
      </c>
      <c r="E31" s="459" t="s">
        <v>88</v>
      </c>
      <c r="F31" s="450">
        <f t="shared" si="1"/>
        <v>2218.92</v>
      </c>
    </row>
    <row r="32" spans="1:6" ht="25.5">
      <c r="A32" s="445">
        <v>17</v>
      </c>
      <c r="B32" s="446">
        <v>1</v>
      </c>
      <c r="C32" s="458" t="s">
        <v>351</v>
      </c>
      <c r="D32" s="446">
        <v>795.3</v>
      </c>
      <c r="E32" s="459" t="s">
        <v>352</v>
      </c>
      <c r="F32" s="450">
        <f t="shared" si="1"/>
        <v>795.3</v>
      </c>
    </row>
    <row r="33" spans="1:6" ht="63.75">
      <c r="A33" s="460">
        <v>18</v>
      </c>
      <c r="B33" s="461">
        <v>0</v>
      </c>
      <c r="C33" s="462" t="s">
        <v>353</v>
      </c>
      <c r="D33" s="463">
        <v>21989.61</v>
      </c>
      <c r="E33" s="464" t="s">
        <v>352</v>
      </c>
      <c r="F33" s="468">
        <f t="shared" si="1"/>
        <v>0</v>
      </c>
    </row>
    <row r="34" spans="1:6" ht="89.25">
      <c r="A34" s="445">
        <v>19</v>
      </c>
      <c r="B34" s="446"/>
      <c r="C34" s="447" t="s">
        <v>354</v>
      </c>
      <c r="D34" s="448"/>
      <c r="E34" s="449"/>
      <c r="F34" s="466"/>
    </row>
    <row r="35" spans="1:6" ht="21" customHeight="1">
      <c r="A35" s="445">
        <v>19</v>
      </c>
      <c r="B35" s="446">
        <v>0</v>
      </c>
      <c r="C35" s="447" t="s">
        <v>355</v>
      </c>
      <c r="D35" s="448">
        <v>113.97</v>
      </c>
      <c r="E35" s="449" t="s">
        <v>88</v>
      </c>
      <c r="F35" s="466">
        <f>(B35*D35)</f>
        <v>0</v>
      </c>
    </row>
    <row r="36" spans="1:6" ht="21" customHeight="1">
      <c r="A36" s="445">
        <v>19</v>
      </c>
      <c r="B36" s="446">
        <v>0</v>
      </c>
      <c r="C36" s="447" t="s">
        <v>356</v>
      </c>
      <c r="D36" s="448">
        <v>146.57</v>
      </c>
      <c r="E36" s="449" t="s">
        <v>88</v>
      </c>
      <c r="F36" s="450">
        <f>(B36*D36)</f>
        <v>0</v>
      </c>
    </row>
    <row r="37" spans="1:6" ht="21" customHeight="1">
      <c r="A37" s="445">
        <v>19</v>
      </c>
      <c r="B37" s="446">
        <v>0</v>
      </c>
      <c r="C37" s="447" t="s">
        <v>357</v>
      </c>
      <c r="D37" s="448">
        <v>199.25</v>
      </c>
      <c r="E37" s="449" t="s">
        <v>88</v>
      </c>
      <c r="F37" s="450">
        <f>(B37*D37)</f>
        <v>0</v>
      </c>
    </row>
    <row r="38" spans="1:6" ht="38.25">
      <c r="A38" s="445">
        <v>20</v>
      </c>
      <c r="B38" s="446">
        <v>1</v>
      </c>
      <c r="C38" s="458" t="s">
        <v>358</v>
      </c>
      <c r="D38" s="446">
        <v>14748</v>
      </c>
      <c r="E38" s="459" t="s">
        <v>352</v>
      </c>
      <c r="F38" s="450">
        <f>(B38*D38)</f>
        <v>14748</v>
      </c>
    </row>
    <row r="39" spans="1:6" ht="25.5">
      <c r="A39" s="445">
        <v>21</v>
      </c>
      <c r="B39" s="446"/>
      <c r="C39" s="447" t="s">
        <v>359</v>
      </c>
      <c r="D39" s="448"/>
      <c r="E39" s="449"/>
      <c r="F39" s="466"/>
    </row>
    <row r="40" spans="1:6" ht="21" customHeight="1">
      <c r="A40" s="445">
        <v>21</v>
      </c>
      <c r="B40" s="446">
        <v>0</v>
      </c>
      <c r="C40" s="447" t="s">
        <v>360</v>
      </c>
      <c r="D40" s="448">
        <v>90</v>
      </c>
      <c r="E40" s="449" t="s">
        <v>88</v>
      </c>
      <c r="F40" s="466">
        <f>(B40*D40)</f>
        <v>0</v>
      </c>
    </row>
    <row r="41" spans="1:6" ht="21" customHeight="1">
      <c r="A41" s="445">
        <v>21</v>
      </c>
      <c r="B41" s="446">
        <v>0</v>
      </c>
      <c r="C41" s="447" t="s">
        <v>361</v>
      </c>
      <c r="D41" s="448">
        <v>136</v>
      </c>
      <c r="E41" s="449" t="s">
        <v>88</v>
      </c>
      <c r="F41" s="466">
        <f>(B41*D41)</f>
        <v>0</v>
      </c>
    </row>
    <row r="42" spans="1:6" ht="21" customHeight="1">
      <c r="A42" s="445">
        <v>21</v>
      </c>
      <c r="B42" s="446">
        <v>0</v>
      </c>
      <c r="C42" s="447" t="s">
        <v>362</v>
      </c>
      <c r="D42" s="448">
        <v>259</v>
      </c>
      <c r="E42" s="449" t="s">
        <v>88</v>
      </c>
      <c r="F42" s="466">
        <f>(B42*D42)</f>
        <v>0</v>
      </c>
    </row>
    <row r="43" spans="1:6" ht="89.25">
      <c r="A43" s="445">
        <v>22</v>
      </c>
      <c r="B43" s="446">
        <v>0</v>
      </c>
      <c r="C43" s="447" t="s">
        <v>363</v>
      </c>
      <c r="D43" s="448">
        <v>14417.7</v>
      </c>
      <c r="E43" s="449" t="s">
        <v>85</v>
      </c>
      <c r="F43" s="450">
        <f>(B43*D43)</f>
        <v>0</v>
      </c>
    </row>
    <row r="44" spans="1:6" ht="25.5">
      <c r="A44" s="445">
        <v>23</v>
      </c>
      <c r="B44" s="446"/>
      <c r="C44" s="447" t="s">
        <v>364</v>
      </c>
      <c r="D44" s="448"/>
      <c r="E44" s="449"/>
      <c r="F44" s="466"/>
    </row>
    <row r="45" spans="1:6" ht="21" customHeight="1">
      <c r="A45" s="466">
        <v>23</v>
      </c>
      <c r="B45" s="446">
        <v>0</v>
      </c>
      <c r="C45" s="447" t="s">
        <v>365</v>
      </c>
      <c r="D45" s="448">
        <v>76.05</v>
      </c>
      <c r="E45" s="449" t="s">
        <v>88</v>
      </c>
      <c r="F45" s="450">
        <f t="shared" ref="F45:F53" si="2">(B45*D45)</f>
        <v>0</v>
      </c>
    </row>
    <row r="46" spans="1:6" ht="21" customHeight="1">
      <c r="A46" s="466">
        <v>23</v>
      </c>
      <c r="B46" s="446">
        <v>0</v>
      </c>
      <c r="C46" s="447" t="s">
        <v>366</v>
      </c>
      <c r="D46" s="449">
        <v>38.950000000000003</v>
      </c>
      <c r="E46" s="449" t="s">
        <v>88</v>
      </c>
      <c r="F46" s="450">
        <f t="shared" si="2"/>
        <v>0</v>
      </c>
    </row>
    <row r="47" spans="1:6" ht="21" customHeight="1">
      <c r="A47" s="466">
        <v>23</v>
      </c>
      <c r="B47" s="446">
        <v>0</v>
      </c>
      <c r="C47" s="447" t="s">
        <v>367</v>
      </c>
      <c r="D47" s="448">
        <v>1441.65</v>
      </c>
      <c r="E47" s="449" t="s">
        <v>85</v>
      </c>
      <c r="F47" s="450">
        <f t="shared" si="2"/>
        <v>0</v>
      </c>
    </row>
    <row r="48" spans="1:6" ht="21" customHeight="1">
      <c r="A48" s="466">
        <v>23</v>
      </c>
      <c r="B48" s="454">
        <v>0</v>
      </c>
      <c r="C48" s="469" t="s">
        <v>368</v>
      </c>
      <c r="D48" s="470">
        <v>5404.59</v>
      </c>
      <c r="E48" s="471" t="s">
        <v>85</v>
      </c>
      <c r="F48" s="457">
        <f t="shared" si="2"/>
        <v>0</v>
      </c>
    </row>
    <row r="49" spans="1:6" ht="84.75" hidden="1" customHeight="1">
      <c r="A49" s="445"/>
      <c r="B49" s="446">
        <v>0</v>
      </c>
      <c r="C49" s="447" t="s">
        <v>337</v>
      </c>
      <c r="D49" s="448">
        <v>333.29</v>
      </c>
      <c r="E49" s="449" t="s">
        <v>88</v>
      </c>
      <c r="F49" s="466">
        <f t="shared" si="2"/>
        <v>0</v>
      </c>
    </row>
    <row r="50" spans="1:6" ht="51.75" hidden="1" customHeight="1">
      <c r="A50" s="460"/>
      <c r="B50" s="461">
        <v>0</v>
      </c>
      <c r="C50" s="462" t="s">
        <v>338</v>
      </c>
      <c r="D50" s="463">
        <v>702</v>
      </c>
      <c r="E50" s="464" t="s">
        <v>85</v>
      </c>
      <c r="F50" s="465">
        <f t="shared" si="2"/>
        <v>0</v>
      </c>
    </row>
    <row r="51" spans="1:6" ht="73.5" hidden="1" customHeight="1">
      <c r="A51" s="439"/>
      <c r="B51" s="446">
        <v>0</v>
      </c>
      <c r="C51" s="447" t="s">
        <v>349</v>
      </c>
      <c r="D51" s="448">
        <v>1109.46</v>
      </c>
      <c r="E51" s="449" t="s">
        <v>85</v>
      </c>
      <c r="F51" s="466">
        <f t="shared" si="2"/>
        <v>0</v>
      </c>
    </row>
    <row r="52" spans="1:6" ht="61.5" hidden="1" customHeight="1">
      <c r="A52" s="445"/>
      <c r="B52" s="446"/>
      <c r="C52" s="447" t="s">
        <v>369</v>
      </c>
      <c r="D52" s="448">
        <v>795.3</v>
      </c>
      <c r="E52" s="449" t="s">
        <v>85</v>
      </c>
      <c r="F52" s="466">
        <f t="shared" si="2"/>
        <v>0</v>
      </c>
    </row>
    <row r="53" spans="1:6" ht="61.5" hidden="1" customHeight="1">
      <c r="A53" s="439"/>
      <c r="B53" s="446"/>
      <c r="C53" s="447" t="s">
        <v>370</v>
      </c>
      <c r="D53" s="448">
        <v>14748</v>
      </c>
      <c r="E53" s="449" t="s">
        <v>85</v>
      </c>
      <c r="F53" s="466">
        <f t="shared" si="2"/>
        <v>0</v>
      </c>
    </row>
    <row r="54" spans="1:6" ht="49.5" hidden="1" customHeight="1">
      <c r="A54" s="467"/>
      <c r="B54" s="454"/>
      <c r="C54" s="472" t="s">
        <v>371</v>
      </c>
      <c r="D54" s="470"/>
      <c r="E54" s="471"/>
      <c r="F54" s="467"/>
    </row>
    <row r="55" spans="1:6" ht="49.5" hidden="1" customHeight="1">
      <c r="A55" s="445"/>
      <c r="B55" s="446"/>
      <c r="C55" s="447" t="s">
        <v>372</v>
      </c>
      <c r="D55" s="448">
        <v>4846</v>
      </c>
      <c r="E55" s="449" t="s">
        <v>85</v>
      </c>
      <c r="F55" s="466">
        <f>(B55*D55)</f>
        <v>0</v>
      </c>
    </row>
    <row r="56" spans="1:6" ht="61.5" hidden="1" customHeight="1">
      <c r="A56" s="473"/>
      <c r="B56" s="474"/>
      <c r="C56" s="475" t="s">
        <v>339</v>
      </c>
      <c r="D56" s="474">
        <v>270.60000000000002</v>
      </c>
      <c r="E56" s="476" t="s">
        <v>85</v>
      </c>
      <c r="F56" s="477">
        <f>(B56*D56)</f>
        <v>0</v>
      </c>
    </row>
    <row r="57" spans="1:6" ht="61.5" hidden="1" customHeight="1">
      <c r="A57" s="445"/>
      <c r="B57" s="446"/>
      <c r="C57" s="458" t="s">
        <v>373</v>
      </c>
      <c r="D57" s="446">
        <v>10000</v>
      </c>
      <c r="E57" s="459" t="s">
        <v>352</v>
      </c>
      <c r="F57" s="466">
        <f>(B57*D57)</f>
        <v>0</v>
      </c>
    </row>
    <row r="58" spans="1:6" ht="61.5" hidden="1" customHeight="1">
      <c r="A58" s="460"/>
      <c r="B58" s="461"/>
      <c r="C58" s="478" t="s">
        <v>341</v>
      </c>
      <c r="D58" s="461"/>
      <c r="E58" s="479"/>
      <c r="F58" s="465"/>
    </row>
    <row r="59" spans="1:6" ht="40.5" hidden="1" customHeight="1">
      <c r="A59" s="439"/>
      <c r="B59" s="446"/>
      <c r="C59" s="458" t="s">
        <v>342</v>
      </c>
      <c r="D59" s="446">
        <v>73.209999999999994</v>
      </c>
      <c r="E59" s="459" t="s">
        <v>88</v>
      </c>
      <c r="F59" s="466">
        <f t="shared" ref="F59:F79" si="3">(B59*D59)</f>
        <v>0</v>
      </c>
    </row>
    <row r="60" spans="1:6" ht="40.5" hidden="1" customHeight="1">
      <c r="A60" s="445"/>
      <c r="B60" s="446"/>
      <c r="C60" s="458" t="s">
        <v>343</v>
      </c>
      <c r="D60" s="446">
        <v>95.79</v>
      </c>
      <c r="E60" s="459" t="s">
        <v>88</v>
      </c>
      <c r="F60" s="466">
        <f t="shared" si="3"/>
        <v>0</v>
      </c>
    </row>
    <row r="61" spans="1:6" ht="40.5" hidden="1" customHeight="1">
      <c r="A61" s="439"/>
      <c r="B61" s="446"/>
      <c r="C61" s="447" t="s">
        <v>349</v>
      </c>
      <c r="D61" s="449">
        <v>337.92</v>
      </c>
      <c r="E61" s="449" t="s">
        <v>85</v>
      </c>
      <c r="F61" s="466">
        <f t="shared" si="3"/>
        <v>0</v>
      </c>
    </row>
    <row r="62" spans="1:6" ht="63.75" hidden="1">
      <c r="A62" s="445"/>
      <c r="B62" s="446"/>
      <c r="C62" s="447" t="s">
        <v>374</v>
      </c>
      <c r="D62" s="448">
        <v>37505.42</v>
      </c>
      <c r="E62" s="449" t="s">
        <v>352</v>
      </c>
      <c r="F62" s="466">
        <f t="shared" si="3"/>
        <v>0</v>
      </c>
    </row>
    <row r="63" spans="1:6" ht="40.5" hidden="1" customHeight="1">
      <c r="A63" s="439"/>
      <c r="B63" s="446"/>
      <c r="C63" s="447" t="s">
        <v>356</v>
      </c>
      <c r="D63" s="448">
        <v>136</v>
      </c>
      <c r="E63" s="449" t="s">
        <v>88</v>
      </c>
      <c r="F63" s="466">
        <f t="shared" si="3"/>
        <v>0</v>
      </c>
    </row>
    <row r="64" spans="1:6" ht="18.75" hidden="1" customHeight="1">
      <c r="A64" s="445"/>
      <c r="B64" s="446"/>
      <c r="C64" s="447" t="s">
        <v>357</v>
      </c>
      <c r="D64" s="448">
        <v>259</v>
      </c>
      <c r="E64" s="449" t="s">
        <v>88</v>
      </c>
      <c r="F64" s="466">
        <f t="shared" si="3"/>
        <v>0</v>
      </c>
    </row>
    <row r="65" spans="1:6" ht="63.75" hidden="1">
      <c r="A65" s="439"/>
      <c r="B65" s="446"/>
      <c r="C65" s="458" t="s">
        <v>330</v>
      </c>
      <c r="D65" s="446">
        <v>4928</v>
      </c>
      <c r="E65" s="459" t="s">
        <v>85</v>
      </c>
      <c r="F65" s="466">
        <f t="shared" si="3"/>
        <v>0</v>
      </c>
    </row>
    <row r="66" spans="1:6" ht="24.75" hidden="1" customHeight="1">
      <c r="A66" s="460"/>
      <c r="B66" s="446"/>
      <c r="C66" s="458" t="s">
        <v>332</v>
      </c>
      <c r="D66" s="446">
        <v>2533.4699999999998</v>
      </c>
      <c r="E66" s="459" t="s">
        <v>85</v>
      </c>
      <c r="F66" s="466">
        <f t="shared" si="3"/>
        <v>0</v>
      </c>
    </row>
    <row r="67" spans="1:6" ht="24.75" hidden="1" customHeight="1">
      <c r="A67" s="460"/>
      <c r="B67" s="446"/>
      <c r="C67" s="458" t="s">
        <v>333</v>
      </c>
      <c r="D67" s="446">
        <v>2042.43</v>
      </c>
      <c r="E67" s="459" t="s">
        <v>85</v>
      </c>
      <c r="F67" s="466">
        <f t="shared" si="3"/>
        <v>0</v>
      </c>
    </row>
    <row r="68" spans="1:6" ht="24.75" hidden="1" customHeight="1">
      <c r="A68" s="460"/>
      <c r="B68" s="452"/>
      <c r="C68" s="458" t="s">
        <v>334</v>
      </c>
      <c r="D68" s="446">
        <v>447.15</v>
      </c>
      <c r="E68" s="459" t="s">
        <v>85</v>
      </c>
      <c r="F68" s="466">
        <f t="shared" si="3"/>
        <v>0</v>
      </c>
    </row>
    <row r="69" spans="1:6" ht="84.75" hidden="1" customHeight="1">
      <c r="A69" s="445"/>
      <c r="B69" s="452"/>
      <c r="C69" s="458" t="s">
        <v>375</v>
      </c>
      <c r="D69" s="446">
        <v>10322.4</v>
      </c>
      <c r="E69" s="459"/>
      <c r="F69" s="466">
        <f t="shared" si="3"/>
        <v>0</v>
      </c>
    </row>
    <row r="70" spans="1:6" ht="84.75" hidden="1" customHeight="1">
      <c r="A70" s="439"/>
      <c r="B70" s="446"/>
      <c r="C70" s="458" t="s">
        <v>376</v>
      </c>
      <c r="D70" s="446">
        <v>72.16</v>
      </c>
      <c r="E70" s="459" t="s">
        <v>352</v>
      </c>
      <c r="F70" s="466">
        <f t="shared" si="3"/>
        <v>0</v>
      </c>
    </row>
    <row r="71" spans="1:6" ht="84.75" hidden="1" customHeight="1">
      <c r="A71" s="445"/>
      <c r="B71" s="446"/>
      <c r="C71" s="458" t="s">
        <v>377</v>
      </c>
      <c r="D71" s="446">
        <v>566.70000000000005</v>
      </c>
      <c r="E71" s="459" t="s">
        <v>85</v>
      </c>
      <c r="F71" s="466">
        <f t="shared" si="3"/>
        <v>0</v>
      </c>
    </row>
    <row r="72" spans="1:6" ht="40.5" hidden="1" customHeight="1">
      <c r="A72" s="439"/>
      <c r="B72" s="446"/>
      <c r="C72" s="458" t="s">
        <v>378</v>
      </c>
      <c r="D72" s="446">
        <v>478.28</v>
      </c>
      <c r="E72" s="459" t="s">
        <v>352</v>
      </c>
      <c r="F72" s="466">
        <f t="shared" si="3"/>
        <v>0</v>
      </c>
    </row>
    <row r="73" spans="1:6" ht="84.75" hidden="1" customHeight="1">
      <c r="A73" s="453"/>
      <c r="B73" s="454"/>
      <c r="C73" s="455" t="s">
        <v>379</v>
      </c>
      <c r="D73" s="454">
        <v>271.92</v>
      </c>
      <c r="E73" s="456" t="s">
        <v>85</v>
      </c>
      <c r="F73" s="467">
        <f t="shared" si="3"/>
        <v>0</v>
      </c>
    </row>
    <row r="74" spans="1:6" ht="81" hidden="1" customHeight="1">
      <c r="A74" s="445"/>
      <c r="B74" s="446"/>
      <c r="C74" s="458" t="s">
        <v>380</v>
      </c>
      <c r="D74" s="446">
        <v>365.42</v>
      </c>
      <c r="E74" s="459" t="s">
        <v>352</v>
      </c>
      <c r="F74" s="466">
        <f t="shared" si="3"/>
        <v>0</v>
      </c>
    </row>
    <row r="75" spans="1:6" ht="18.75" hidden="1" customHeight="1">
      <c r="A75" s="445"/>
      <c r="B75" s="446"/>
      <c r="C75" s="458" t="s">
        <v>381</v>
      </c>
      <c r="D75" s="446">
        <v>30773.42</v>
      </c>
      <c r="E75" s="459" t="s">
        <v>352</v>
      </c>
      <c r="F75" s="466">
        <f t="shared" si="3"/>
        <v>0</v>
      </c>
    </row>
    <row r="76" spans="1:6" ht="18.75" hidden="1" customHeight="1">
      <c r="A76" s="473"/>
      <c r="B76" s="474"/>
      <c r="C76" s="475" t="s">
        <v>382</v>
      </c>
      <c r="D76" s="474">
        <v>199.25</v>
      </c>
      <c r="E76" s="476" t="s">
        <v>352</v>
      </c>
      <c r="F76" s="477">
        <f t="shared" si="3"/>
        <v>0</v>
      </c>
    </row>
    <row r="77" spans="1:6" ht="18.75" hidden="1" customHeight="1">
      <c r="A77" s="445"/>
      <c r="B77" s="446"/>
      <c r="C77" s="458" t="s">
        <v>383</v>
      </c>
      <c r="D77" s="446">
        <v>188.44</v>
      </c>
      <c r="E77" s="459" t="s">
        <v>352</v>
      </c>
      <c r="F77" s="466">
        <f t="shared" si="3"/>
        <v>0</v>
      </c>
    </row>
    <row r="78" spans="1:6" ht="18.75" hidden="1" customHeight="1">
      <c r="A78" s="445"/>
      <c r="B78" s="446"/>
      <c r="C78" s="458" t="s">
        <v>344</v>
      </c>
      <c r="D78" s="446">
        <v>128.55000000000001</v>
      </c>
      <c r="E78" s="459" t="s">
        <v>88</v>
      </c>
      <c r="F78" s="466">
        <f t="shared" si="3"/>
        <v>0</v>
      </c>
    </row>
    <row r="79" spans="1:6" hidden="1">
      <c r="A79" s="460"/>
      <c r="B79" s="461"/>
      <c r="C79" s="478" t="s">
        <v>379</v>
      </c>
      <c r="D79" s="461">
        <v>271.92</v>
      </c>
      <c r="E79" s="479" t="s">
        <v>85</v>
      </c>
      <c r="F79" s="465">
        <f t="shared" si="3"/>
        <v>0</v>
      </c>
    </row>
    <row r="80" spans="1:6" ht="63.75">
      <c r="A80" s="480" t="s">
        <v>384</v>
      </c>
      <c r="B80" s="481">
        <v>0</v>
      </c>
      <c r="C80" s="482" t="s">
        <v>385</v>
      </c>
      <c r="D80" s="482">
        <v>972.95</v>
      </c>
      <c r="E80" s="483" t="s">
        <v>352</v>
      </c>
      <c r="F80" s="484">
        <f>B80*D80</f>
        <v>0</v>
      </c>
    </row>
    <row r="81" spans="1:7" ht="57">
      <c r="A81" s="480" t="s">
        <v>386</v>
      </c>
      <c r="B81" s="485"/>
      <c r="C81" s="486" t="s">
        <v>387</v>
      </c>
      <c r="D81" s="487"/>
      <c r="E81" s="487"/>
      <c r="F81" s="488"/>
    </row>
    <row r="82" spans="1:7" ht="14.25">
      <c r="A82" s="480"/>
      <c r="B82" s="480" t="s">
        <v>388</v>
      </c>
      <c r="C82" s="486" t="s">
        <v>389</v>
      </c>
      <c r="D82" s="483">
        <v>12</v>
      </c>
      <c r="E82" s="483" t="s">
        <v>87</v>
      </c>
      <c r="F82" s="489"/>
    </row>
    <row r="83" spans="1:7" ht="14.25">
      <c r="A83" s="480"/>
      <c r="B83" s="480" t="s">
        <v>388</v>
      </c>
      <c r="C83" s="486" t="s">
        <v>390</v>
      </c>
      <c r="D83" s="483">
        <v>19</v>
      </c>
      <c r="E83" s="483" t="s">
        <v>87</v>
      </c>
      <c r="F83" s="490">
        <f>B83*D83</f>
        <v>0</v>
      </c>
    </row>
    <row r="84" spans="1:7" ht="14.25">
      <c r="A84" s="491"/>
      <c r="B84" s="480" t="s">
        <v>388</v>
      </c>
      <c r="C84" s="486" t="s">
        <v>391</v>
      </c>
      <c r="D84" s="483">
        <v>27</v>
      </c>
      <c r="E84" s="483" t="s">
        <v>87</v>
      </c>
      <c r="F84" s="492"/>
    </row>
    <row r="85" spans="1:7" ht="14.25">
      <c r="A85" s="480"/>
      <c r="B85" s="480" t="s">
        <v>388</v>
      </c>
      <c r="C85" s="486" t="s">
        <v>392</v>
      </c>
      <c r="D85" s="483">
        <v>33</v>
      </c>
      <c r="E85" s="483" t="s">
        <v>87</v>
      </c>
      <c r="F85" s="492"/>
      <c r="G85" s="493"/>
    </row>
    <row r="86" spans="1:7" ht="15" customHeight="1">
      <c r="A86" s="494"/>
      <c r="B86" s="493"/>
      <c r="C86" s="495"/>
      <c r="D86" s="495"/>
      <c r="E86" s="495"/>
      <c r="F86" s="495"/>
      <c r="G86" s="493"/>
    </row>
    <row r="87" spans="1:7" ht="14.25">
      <c r="A87" s="494"/>
      <c r="B87" s="496"/>
      <c r="C87" s="495"/>
      <c r="D87" s="495"/>
      <c r="E87" s="497" t="s">
        <v>10</v>
      </c>
      <c r="F87" s="498">
        <f>SUM(F8:F86)</f>
        <v>19370.97</v>
      </c>
    </row>
    <row r="88" spans="1:7" ht="14.25" customHeight="1">
      <c r="A88" s="499"/>
      <c r="B88" s="499"/>
    </row>
    <row r="89" spans="1:7" ht="14.25" hidden="1" customHeight="1">
      <c r="A89" s="500"/>
      <c r="B89" s="499"/>
      <c r="C89" s="512" t="s">
        <v>393</v>
      </c>
      <c r="D89" s="512"/>
      <c r="E89" s="512"/>
      <c r="F89" s="501">
        <v>1937</v>
      </c>
    </row>
    <row r="90" spans="1:7" hidden="1">
      <c r="A90" s="500"/>
      <c r="B90" s="499"/>
    </row>
    <row r="91" spans="1:7" ht="18.75" hidden="1" customHeight="1">
      <c r="B91" s="500"/>
      <c r="E91" s="503" t="s">
        <v>10</v>
      </c>
      <c r="F91" s="504">
        <f>SUM(F87:F90)</f>
        <v>21307.97</v>
      </c>
    </row>
    <row r="92" spans="1:7" hidden="1"/>
    <row r="93" spans="1:7" hidden="1"/>
    <row r="94" spans="1:7" hidden="1"/>
    <row r="95" spans="1:7" hidden="1"/>
    <row r="96" spans="1:7" hidden="1"/>
    <row r="97" spans="1:6" hidden="1"/>
    <row r="98" spans="1:6" ht="14.25" hidden="1">
      <c r="A98" s="505" t="s">
        <v>151</v>
      </c>
      <c r="B98" s="505"/>
      <c r="C98" s="493"/>
      <c r="D98" s="508" t="s">
        <v>150</v>
      </c>
      <c r="E98" s="508"/>
      <c r="F98" s="508"/>
    </row>
    <row r="99" spans="1:6" ht="14.25" hidden="1">
      <c r="A99" s="494"/>
      <c r="B99" s="494"/>
      <c r="C99" s="493"/>
      <c r="D99" s="508" t="s">
        <v>394</v>
      </c>
      <c r="E99" s="508"/>
      <c r="F99" s="508"/>
    </row>
    <row r="100" spans="1:6" ht="14.25" hidden="1">
      <c r="A100" s="494"/>
      <c r="B100" s="494"/>
      <c r="C100" s="493"/>
      <c r="D100" s="508" t="s">
        <v>314</v>
      </c>
      <c r="E100" s="508"/>
      <c r="F100" s="508"/>
    </row>
    <row r="101" spans="1:6">
      <c r="D101" s="506"/>
      <c r="E101" s="506"/>
      <c r="F101" s="507"/>
    </row>
    <row r="104" spans="1:6">
      <c r="A104" s="494"/>
      <c r="B104" s="494"/>
      <c r="C104" s="493"/>
      <c r="D104" s="496"/>
      <c r="E104" s="493"/>
    </row>
  </sheetData>
  <autoFilter ref="A7:F81"/>
  <mergeCells count="7">
    <mergeCell ref="D100:F100"/>
    <mergeCell ref="A1:F1"/>
    <mergeCell ref="C3:F3"/>
    <mergeCell ref="A5:F5"/>
    <mergeCell ref="C89:E89"/>
    <mergeCell ref="D98:F98"/>
    <mergeCell ref="D99:F99"/>
  </mergeCells>
  <pageMargins left="0.75" right="0.2" top="0.4" bottom="0.3" header="0.5" footer="0.5"/>
  <pageSetup paperSize="9" orientation="portrait" verticalDpi="180" r:id="rId1"/>
  <headerFooter scaleWithDoc="0" alignWithMargins="0"/>
</worksheet>
</file>

<file path=xl/worksheets/sheet2.xml><?xml version="1.0" encoding="utf-8"?>
<worksheet xmlns="http://schemas.openxmlformats.org/spreadsheetml/2006/main" xmlns:r="http://schemas.openxmlformats.org/officeDocument/2006/relationships">
  <dimension ref="A1:BL560"/>
  <sheetViews>
    <sheetView topLeftCell="A43" zoomScaleSheetLayoutView="100" workbookViewId="0">
      <selection activeCell="N555" sqref="A555:XFD558"/>
    </sheetView>
  </sheetViews>
  <sheetFormatPr defaultColWidth="0" defaultRowHeight="15.95" customHeight="1"/>
  <cols>
    <col min="1" max="1" width="3.85546875" style="371" customWidth="1"/>
    <col min="2" max="2" width="22.140625" style="3" customWidth="1"/>
    <col min="3" max="3" width="7.42578125" style="379" customWidth="1"/>
    <col min="4" max="4" width="3.7109375" style="364" customWidth="1"/>
    <col min="5" max="5" width="2.28515625" style="387" customWidth="1"/>
    <col min="6" max="6" width="4.28515625" style="364" customWidth="1"/>
    <col min="7" max="7" width="2.85546875" style="364" customWidth="1"/>
    <col min="8" max="8" width="9.28515625" style="84" customWidth="1"/>
    <col min="9" max="9" width="2.7109375" style="3" customWidth="1"/>
    <col min="10" max="10" width="7.5703125" style="364" customWidth="1"/>
    <col min="11" max="11" width="3.140625" style="3" customWidth="1"/>
    <col min="12" max="12" width="6.7109375" style="3" customWidth="1"/>
    <col min="13" max="13" width="2.7109375" style="3" customWidth="1"/>
    <col min="14" max="14" width="9" style="379" customWidth="1"/>
    <col min="15" max="15" width="3.28515625" style="3" customWidth="1"/>
    <col min="16" max="16" width="9.42578125" style="378" customWidth="1"/>
    <col min="17" max="17" width="1.140625" style="3" hidden="1" customWidth="1"/>
    <col min="18" max="18" width="9.140625" style="3" hidden="1" customWidth="1"/>
    <col min="19" max="19" width="0" style="379" hidden="1" customWidth="1"/>
    <col min="20" max="64" width="0" style="3" hidden="1" customWidth="1"/>
    <col min="65" max="16384" width="9.140625" style="3" hidden="1"/>
  </cols>
  <sheetData>
    <row r="1" spans="1:64" s="61" customFormat="1" ht="22.5" customHeight="1">
      <c r="A1" s="570" t="s">
        <v>395</v>
      </c>
      <c r="B1" s="570"/>
      <c r="C1" s="570"/>
      <c r="D1" s="571"/>
      <c r="E1" s="570"/>
      <c r="F1" s="571"/>
      <c r="G1" s="570"/>
      <c r="H1" s="571"/>
      <c r="I1" s="570"/>
      <c r="J1" s="571"/>
      <c r="K1" s="570"/>
      <c r="L1" s="570"/>
      <c r="M1" s="570"/>
      <c r="N1" s="570"/>
      <c r="O1" s="570"/>
      <c r="P1" s="570"/>
    </row>
    <row r="2" spans="1:64" ht="7.5" customHeight="1">
      <c r="H2" s="377"/>
      <c r="J2" s="365"/>
    </row>
    <row r="3" spans="1:64" s="62" customFormat="1" ht="46.5" customHeight="1" thickBot="1">
      <c r="A3" s="572" t="s">
        <v>0</v>
      </c>
      <c r="B3" s="572"/>
      <c r="C3" s="573" t="s">
        <v>315</v>
      </c>
      <c r="D3" s="573"/>
      <c r="E3" s="573"/>
      <c r="F3" s="573"/>
      <c r="G3" s="573"/>
      <c r="H3" s="573"/>
      <c r="I3" s="573"/>
      <c r="J3" s="573"/>
      <c r="K3" s="573"/>
      <c r="L3" s="573"/>
      <c r="M3" s="573"/>
      <c r="N3" s="573"/>
      <c r="O3" s="573"/>
      <c r="P3" s="57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3"/>
      <c r="AW3" s="63"/>
      <c r="AX3" s="63"/>
      <c r="AY3" s="63"/>
      <c r="AZ3" s="63"/>
      <c r="BA3" s="63"/>
      <c r="BB3" s="63"/>
      <c r="BC3" s="63"/>
      <c r="BD3" s="63"/>
      <c r="BE3" s="63"/>
      <c r="BF3" s="63"/>
      <c r="BG3" s="63"/>
      <c r="BH3" s="63"/>
      <c r="BI3" s="63"/>
      <c r="BJ3" s="63"/>
      <c r="BK3" s="63"/>
      <c r="BL3" s="63"/>
    </row>
    <row r="4" spans="1:64" s="64" customFormat="1" ht="22.5" customHeight="1" thickBot="1">
      <c r="A4" s="383" t="s">
        <v>1</v>
      </c>
      <c r="B4" s="383" t="s">
        <v>2</v>
      </c>
      <c r="C4" s="574" t="s">
        <v>3</v>
      </c>
      <c r="D4" s="575"/>
      <c r="E4" s="574"/>
      <c r="F4" s="575"/>
      <c r="G4" s="574"/>
      <c r="H4" s="575" t="s">
        <v>4</v>
      </c>
      <c r="I4" s="574"/>
      <c r="J4" s="575"/>
      <c r="K4" s="576" t="s">
        <v>5</v>
      </c>
      <c r="L4" s="577"/>
      <c r="M4" s="578"/>
      <c r="N4" s="574" t="s">
        <v>6</v>
      </c>
      <c r="O4" s="574"/>
      <c r="P4" s="574"/>
      <c r="R4" s="65"/>
      <c r="S4" s="65"/>
      <c r="T4" s="65"/>
      <c r="U4" s="65"/>
      <c r="V4" s="65"/>
      <c r="W4" s="65"/>
      <c r="X4" s="65"/>
      <c r="Y4" s="65"/>
      <c r="Z4" s="65"/>
      <c r="AA4" s="65"/>
      <c r="AB4" s="65"/>
      <c r="AC4" s="65"/>
      <c r="AD4" s="65"/>
      <c r="AE4" s="65"/>
      <c r="AF4" s="65"/>
      <c r="AG4" s="65"/>
      <c r="AH4" s="65"/>
      <c r="AI4" s="65"/>
      <c r="AJ4" s="65"/>
      <c r="AK4" s="65"/>
      <c r="AL4" s="65"/>
      <c r="AM4" s="65"/>
      <c r="AN4" s="65"/>
      <c r="AO4" s="65"/>
      <c r="AP4" s="65"/>
      <c r="AQ4" s="65"/>
      <c r="AR4" s="65"/>
      <c r="AS4" s="65"/>
      <c r="AT4" s="65"/>
      <c r="AU4" s="65"/>
      <c r="AV4" s="65"/>
      <c r="AW4" s="65"/>
      <c r="AX4" s="65"/>
      <c r="AY4" s="65"/>
      <c r="AZ4" s="65"/>
      <c r="BA4" s="65"/>
      <c r="BB4" s="65"/>
      <c r="BC4" s="65"/>
      <c r="BD4" s="65"/>
      <c r="BE4" s="65"/>
      <c r="BF4" s="65"/>
      <c r="BG4" s="65"/>
      <c r="BH4" s="65"/>
      <c r="BI4" s="65"/>
      <c r="BJ4" s="65"/>
      <c r="BK4" s="65"/>
      <c r="BL4" s="65"/>
    </row>
    <row r="5" spans="1:64" ht="11.25" customHeight="1">
      <c r="A5" s="1"/>
      <c r="B5" s="66"/>
      <c r="C5" s="66"/>
      <c r="D5" s="66"/>
      <c r="E5" s="66"/>
      <c r="F5" s="66"/>
      <c r="G5" s="66"/>
      <c r="H5" s="66"/>
      <c r="I5" s="66"/>
      <c r="J5" s="66"/>
      <c r="K5" s="66"/>
      <c r="L5" s="66"/>
      <c r="M5" s="66"/>
      <c r="N5" s="66"/>
      <c r="O5" s="2"/>
      <c r="R5" s="4"/>
      <c r="S5" s="66"/>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row>
    <row r="6" spans="1:64" ht="15.95" customHeight="1">
      <c r="A6" s="15">
        <v>1</v>
      </c>
      <c r="B6" s="529" t="s">
        <v>15</v>
      </c>
      <c r="C6" s="529"/>
      <c r="D6" s="529"/>
      <c r="E6" s="529"/>
      <c r="F6" s="529"/>
      <c r="G6" s="529"/>
      <c r="H6" s="529"/>
      <c r="I6" s="529"/>
      <c r="J6" s="529"/>
      <c r="K6" s="529"/>
      <c r="L6" s="529"/>
      <c r="M6" s="529"/>
      <c r="N6" s="529"/>
      <c r="O6" s="529"/>
      <c r="S6" s="3"/>
    </row>
    <row r="7" spans="1:64" ht="15.95" hidden="1" customHeight="1">
      <c r="A7" s="1"/>
      <c r="B7" s="67" t="s">
        <v>56</v>
      </c>
      <c r="C7" s="400"/>
      <c r="D7" s="401">
        <v>1</v>
      </c>
      <c r="E7" s="406" t="s">
        <v>8</v>
      </c>
      <c r="F7" s="401">
        <v>1</v>
      </c>
      <c r="G7" s="401" t="s">
        <v>8</v>
      </c>
      <c r="H7" s="68">
        <f>37+3+34.33+26.25</f>
        <v>100.58</v>
      </c>
      <c r="I7" s="401" t="s">
        <v>8</v>
      </c>
      <c r="J7" s="403">
        <v>5.5</v>
      </c>
      <c r="K7" s="401"/>
      <c r="L7" s="403"/>
      <c r="M7" s="3" t="s">
        <v>9</v>
      </c>
      <c r="N7" s="39">
        <f>ROUND(D7*F7*H7*J7,0)</f>
        <v>553</v>
      </c>
      <c r="O7" s="2"/>
      <c r="P7" s="399"/>
      <c r="S7" s="400"/>
    </row>
    <row r="8" spans="1:64" ht="15.95" hidden="1" customHeight="1">
      <c r="A8" s="1"/>
      <c r="C8" s="387"/>
      <c r="D8" s="69"/>
      <c r="H8" s="68"/>
      <c r="I8" s="364"/>
      <c r="J8" s="365"/>
      <c r="K8" s="364"/>
      <c r="L8" s="12" t="s">
        <v>10</v>
      </c>
      <c r="M8" s="40"/>
      <c r="N8" s="5">
        <f>SUM(N7:N7)</f>
        <v>553</v>
      </c>
      <c r="O8" s="6"/>
      <c r="P8" s="197"/>
      <c r="S8" s="387"/>
    </row>
    <row r="9" spans="1:64" ht="15.95" customHeight="1">
      <c r="A9" s="1"/>
      <c r="B9" s="3" t="s">
        <v>319</v>
      </c>
      <c r="C9" s="526">
        <f>N8*70%</f>
        <v>387.09999999999997</v>
      </c>
      <c r="D9" s="527"/>
      <c r="E9" s="526"/>
      <c r="F9" s="7" t="s">
        <v>32</v>
      </c>
      <c r="G9" s="8" t="s">
        <v>12</v>
      </c>
      <c r="H9" s="70">
        <v>226.88</v>
      </c>
      <c r="I9" s="370"/>
      <c r="J9" s="370"/>
      <c r="K9" s="370"/>
      <c r="L9" s="528" t="s">
        <v>33</v>
      </c>
      <c r="M9" s="528"/>
      <c r="O9" s="9" t="s">
        <v>14</v>
      </c>
      <c r="P9" s="378">
        <f>ROUND(C9*H9/100,0)</f>
        <v>878</v>
      </c>
      <c r="S9" s="382"/>
    </row>
    <row r="10" spans="1:64" ht="15.95" customHeight="1">
      <c r="A10" s="1">
        <v>2</v>
      </c>
      <c r="B10" s="525" t="s">
        <v>34</v>
      </c>
      <c r="C10" s="525"/>
      <c r="D10" s="525"/>
      <c r="E10" s="525"/>
      <c r="F10" s="525"/>
      <c r="G10" s="525"/>
      <c r="H10" s="525"/>
      <c r="I10" s="525"/>
      <c r="J10" s="525"/>
      <c r="K10" s="525"/>
      <c r="L10" s="525"/>
      <c r="M10" s="525"/>
      <c r="N10" s="525"/>
      <c r="O10" s="525"/>
      <c r="S10" s="3"/>
    </row>
    <row r="11" spans="1:64" ht="15.95" hidden="1" customHeight="1">
      <c r="A11" s="1"/>
      <c r="B11" s="67" t="s">
        <v>56</v>
      </c>
      <c r="C11" s="411"/>
      <c r="D11" s="407">
        <v>1</v>
      </c>
      <c r="E11" s="415" t="s">
        <v>8</v>
      </c>
      <c r="F11" s="407">
        <v>1</v>
      </c>
      <c r="G11" s="407" t="s">
        <v>8</v>
      </c>
      <c r="H11" s="68">
        <v>101.58</v>
      </c>
      <c r="I11" s="407" t="s">
        <v>8</v>
      </c>
      <c r="J11" s="408">
        <v>5.5</v>
      </c>
      <c r="K11" s="407"/>
      <c r="L11" s="408"/>
      <c r="M11" s="3" t="s">
        <v>9</v>
      </c>
      <c r="N11" s="39">
        <f>ROUND(D11*F11*H11*J11,0)</f>
        <v>559</v>
      </c>
      <c r="O11" s="2"/>
      <c r="P11" s="413"/>
      <c r="S11" s="411"/>
    </row>
    <row r="12" spans="1:64" ht="15.95" hidden="1" customHeight="1">
      <c r="A12" s="1"/>
      <c r="C12" s="387"/>
      <c r="D12" s="69"/>
      <c r="H12" s="68"/>
      <c r="I12" s="364"/>
      <c r="J12" s="365"/>
      <c r="K12" s="364"/>
      <c r="L12" s="12" t="s">
        <v>10</v>
      </c>
      <c r="M12" s="40"/>
      <c r="N12" s="5">
        <f>SUM(N11:N11)</f>
        <v>559</v>
      </c>
      <c r="O12" s="6"/>
      <c r="P12" s="197"/>
      <c r="S12" s="387"/>
    </row>
    <row r="13" spans="1:64" ht="15.95" customHeight="1">
      <c r="A13" s="1"/>
      <c r="B13" s="3" t="s">
        <v>319</v>
      </c>
      <c r="C13" s="526">
        <f>N12*70%</f>
        <v>391.29999999999995</v>
      </c>
      <c r="D13" s="527"/>
      <c r="E13" s="526"/>
      <c r="F13" s="7" t="s">
        <v>32</v>
      </c>
      <c r="G13" s="8" t="s">
        <v>12</v>
      </c>
      <c r="H13" s="70">
        <v>75.63</v>
      </c>
      <c r="I13" s="370"/>
      <c r="J13" s="370"/>
      <c r="K13" s="370"/>
      <c r="L13" s="528" t="s">
        <v>33</v>
      </c>
      <c r="M13" s="528"/>
      <c r="O13" s="9" t="s">
        <v>14</v>
      </c>
      <c r="P13" s="378">
        <f>ROUND(C13*H13/100,0)</f>
        <v>296</v>
      </c>
      <c r="S13" s="382"/>
    </row>
    <row r="14" spans="1:64" s="23" customFormat="1" ht="15.95" customHeight="1">
      <c r="A14" s="36" t="s">
        <v>149</v>
      </c>
      <c r="B14" s="538" t="s">
        <v>42</v>
      </c>
      <c r="C14" s="538"/>
      <c r="D14" s="538"/>
      <c r="E14" s="538"/>
      <c r="F14" s="538"/>
      <c r="G14" s="538"/>
      <c r="H14" s="538"/>
      <c r="I14" s="538"/>
      <c r="J14" s="538"/>
      <c r="K14" s="538"/>
      <c r="L14" s="538"/>
      <c r="M14" s="538"/>
      <c r="N14" s="538"/>
      <c r="O14" s="538"/>
      <c r="P14" s="200"/>
    </row>
    <row r="15" spans="1:64" s="17" customFormat="1" ht="15.95" hidden="1" customHeight="1">
      <c r="A15" s="15"/>
      <c r="B15" s="17" t="s">
        <v>56</v>
      </c>
      <c r="C15" s="395"/>
      <c r="D15" s="396">
        <v>1</v>
      </c>
      <c r="E15" s="48" t="s">
        <v>8</v>
      </c>
      <c r="F15" s="396">
        <v>1</v>
      </c>
      <c r="G15" s="396" t="s">
        <v>8</v>
      </c>
      <c r="H15" s="27">
        <v>101.58</v>
      </c>
      <c r="I15" s="396" t="s">
        <v>8</v>
      </c>
      <c r="J15" s="404">
        <v>1</v>
      </c>
      <c r="K15" s="396" t="s">
        <v>8</v>
      </c>
      <c r="L15" s="397">
        <v>0.33</v>
      </c>
      <c r="M15" s="17" t="s">
        <v>9</v>
      </c>
      <c r="N15" s="30">
        <f>ROUND(D15*F15*H15*J15*L15,0)</f>
        <v>34</v>
      </c>
      <c r="O15" s="16"/>
      <c r="P15" s="405"/>
      <c r="S15" s="395"/>
    </row>
    <row r="16" spans="1:64" s="17" customFormat="1" ht="15.95" hidden="1" customHeight="1">
      <c r="A16" s="15"/>
      <c r="C16" s="48"/>
      <c r="D16" s="55"/>
      <c r="E16" s="48"/>
      <c r="F16" s="361"/>
      <c r="G16" s="361"/>
      <c r="H16" s="27"/>
      <c r="I16" s="361"/>
      <c r="J16" s="362"/>
      <c r="K16" s="361"/>
      <c r="L16" s="24" t="s">
        <v>10</v>
      </c>
      <c r="M16" s="32"/>
      <c r="N16" s="18">
        <f>SUM(N15:N15)</f>
        <v>34</v>
      </c>
      <c r="O16" s="19"/>
      <c r="P16" s="197"/>
      <c r="S16" s="48"/>
    </row>
    <row r="17" spans="1:19" s="17" customFormat="1" ht="15.95" customHeight="1">
      <c r="A17" s="15"/>
      <c r="B17" s="386"/>
      <c r="C17" s="514">
        <f>N16</f>
        <v>34</v>
      </c>
      <c r="D17" s="515"/>
      <c r="E17" s="514"/>
      <c r="F17" s="20" t="s">
        <v>11</v>
      </c>
      <c r="G17" s="21" t="s">
        <v>12</v>
      </c>
      <c r="H17" s="367">
        <v>14429.25</v>
      </c>
      <c r="I17" s="367"/>
      <c r="J17" s="367"/>
      <c r="K17" s="367"/>
      <c r="L17" s="516" t="s">
        <v>13</v>
      </c>
      <c r="M17" s="516"/>
      <c r="N17" s="107"/>
      <c r="O17" s="22" t="s">
        <v>14</v>
      </c>
      <c r="P17" s="386">
        <f>ROUND(C17*H17/100,0)</f>
        <v>4906</v>
      </c>
      <c r="S17" s="375"/>
    </row>
    <row r="18" spans="1:19" s="17" customFormat="1" ht="15.95" customHeight="1">
      <c r="A18" s="15">
        <v>4</v>
      </c>
      <c r="B18" s="513" t="s">
        <v>228</v>
      </c>
      <c r="C18" s="513"/>
      <c r="D18" s="513"/>
      <c r="E18" s="513"/>
      <c r="F18" s="513"/>
      <c r="G18" s="513"/>
      <c r="H18" s="513"/>
      <c r="I18" s="513"/>
      <c r="J18" s="513"/>
      <c r="K18" s="513"/>
      <c r="L18" s="513"/>
      <c r="M18" s="513"/>
      <c r="N18" s="513"/>
      <c r="O18" s="513"/>
      <c r="P18" s="386"/>
    </row>
    <row r="19" spans="1:19" s="17" customFormat="1" ht="15.95" customHeight="1">
      <c r="A19" s="15"/>
      <c r="B19" s="35"/>
      <c r="C19" s="48"/>
      <c r="D19" s="361"/>
      <c r="E19" s="48"/>
      <c r="F19" s="361"/>
      <c r="G19" s="361"/>
      <c r="H19" s="27"/>
      <c r="I19" s="361"/>
      <c r="J19" s="362"/>
      <c r="K19" s="361"/>
      <c r="L19" s="362"/>
      <c r="N19" s="30"/>
      <c r="P19" s="197"/>
      <c r="S19" s="48"/>
    </row>
    <row r="20" spans="1:19" s="17" customFormat="1" ht="15.95" hidden="1" customHeight="1">
      <c r="A20" s="15"/>
      <c r="B20" s="17" t="s">
        <v>56</v>
      </c>
      <c r="C20" s="395"/>
      <c r="D20" s="396">
        <v>1</v>
      </c>
      <c r="E20" s="48" t="s">
        <v>8</v>
      </c>
      <c r="F20" s="396">
        <v>2</v>
      </c>
      <c r="G20" s="396" t="s">
        <v>8</v>
      </c>
      <c r="H20" s="27">
        <v>101.58</v>
      </c>
      <c r="I20" s="396" t="s">
        <v>8</v>
      </c>
      <c r="J20" s="404">
        <v>0.33</v>
      </c>
      <c r="K20" s="396"/>
      <c r="L20" s="397"/>
      <c r="M20" s="17" t="s">
        <v>9</v>
      </c>
      <c r="N20" s="30">
        <f>ROUND(D20*F20*H20*J20,0)</f>
        <v>67</v>
      </c>
      <c r="O20" s="16"/>
      <c r="P20" s="405"/>
      <c r="S20" s="395"/>
    </row>
    <row r="21" spans="1:19" s="17" customFormat="1" ht="15.95" hidden="1" customHeight="1">
      <c r="A21" s="15"/>
      <c r="C21" s="48"/>
      <c r="D21" s="55"/>
      <c r="E21" s="48"/>
      <c r="F21" s="361"/>
      <c r="G21" s="361"/>
      <c r="H21" s="27"/>
      <c r="I21" s="361"/>
      <c r="J21" s="362"/>
      <c r="K21" s="361"/>
      <c r="L21" s="24" t="s">
        <v>10</v>
      </c>
      <c r="M21" s="32"/>
      <c r="N21" s="18">
        <f>SUM(N20:N20)</f>
        <v>67</v>
      </c>
      <c r="O21" s="19"/>
      <c r="P21" s="197"/>
      <c r="S21" s="48"/>
    </row>
    <row r="22" spans="1:19" s="17" customFormat="1" ht="15.95" customHeight="1">
      <c r="A22" s="15"/>
      <c r="B22" s="386"/>
      <c r="C22" s="514">
        <f>N21</f>
        <v>67</v>
      </c>
      <c r="D22" s="515"/>
      <c r="E22" s="514"/>
      <c r="F22" s="20" t="s">
        <v>32</v>
      </c>
      <c r="G22" s="21" t="s">
        <v>12</v>
      </c>
      <c r="H22" s="57">
        <v>3127.41</v>
      </c>
      <c r="I22" s="367"/>
      <c r="J22" s="367"/>
      <c r="K22" s="367"/>
      <c r="L22" s="516" t="s">
        <v>33</v>
      </c>
      <c r="M22" s="516"/>
      <c r="N22" s="107"/>
      <c r="O22" s="22" t="s">
        <v>14</v>
      </c>
      <c r="P22" s="386">
        <f>ROUND(C22*H22/100,0)</f>
        <v>2095</v>
      </c>
      <c r="S22" s="375"/>
    </row>
    <row r="23" spans="1:19" s="17" customFormat="1" ht="15.95" customHeight="1">
      <c r="A23" s="15">
        <v>5</v>
      </c>
      <c r="B23" s="513" t="s">
        <v>169</v>
      </c>
      <c r="C23" s="513"/>
      <c r="D23" s="513"/>
      <c r="E23" s="513"/>
      <c r="F23" s="513"/>
      <c r="G23" s="513"/>
      <c r="H23" s="513"/>
      <c r="I23" s="513"/>
      <c r="J23" s="513"/>
      <c r="K23" s="513"/>
      <c r="L23" s="513"/>
      <c r="M23" s="513"/>
      <c r="N23" s="513"/>
      <c r="O23" s="16"/>
      <c r="P23" s="386"/>
    </row>
    <row r="24" spans="1:19" s="17" customFormat="1" ht="15.95" hidden="1" customHeight="1">
      <c r="A24" s="15"/>
      <c r="B24" s="17" t="s">
        <v>286</v>
      </c>
      <c r="C24" s="384"/>
      <c r="D24" s="361">
        <v>1</v>
      </c>
      <c r="E24" s="48" t="s">
        <v>8</v>
      </c>
      <c r="F24" s="361">
        <v>1</v>
      </c>
      <c r="G24" s="361" t="s">
        <v>8</v>
      </c>
      <c r="H24" s="27">
        <v>38</v>
      </c>
      <c r="I24" s="421" t="s">
        <v>8</v>
      </c>
      <c r="J24" s="362">
        <v>2</v>
      </c>
      <c r="K24" s="361"/>
      <c r="L24" s="362"/>
      <c r="M24" s="17" t="s">
        <v>9</v>
      </c>
      <c r="N24" s="39">
        <f>ROUND(D24*F24*H24*J24,0)</f>
        <v>76</v>
      </c>
      <c r="O24" s="16"/>
      <c r="P24" s="386"/>
    </row>
    <row r="25" spans="1:19" s="17" customFormat="1" ht="15.95" hidden="1" customHeight="1">
      <c r="A25" s="15"/>
      <c r="C25" s="384"/>
      <c r="D25" s="361"/>
      <c r="E25" s="48"/>
      <c r="F25" s="361"/>
      <c r="G25" s="361"/>
      <c r="H25" s="27"/>
      <c r="I25" s="361"/>
      <c r="J25" s="362"/>
      <c r="K25" s="361"/>
      <c r="L25" s="24" t="s">
        <v>170</v>
      </c>
      <c r="M25" s="32"/>
      <c r="N25" s="18">
        <f>SUM(N24)</f>
        <v>76</v>
      </c>
      <c r="O25" s="16"/>
      <c r="P25" s="386"/>
    </row>
    <row r="26" spans="1:19" s="17" customFormat="1" ht="15.95" customHeight="1">
      <c r="A26" s="15"/>
      <c r="B26" s="386"/>
      <c r="C26" s="514">
        <f>N25</f>
        <v>76</v>
      </c>
      <c r="D26" s="514"/>
      <c r="E26" s="514"/>
      <c r="F26" s="20" t="s">
        <v>32</v>
      </c>
      <c r="G26" s="21" t="s">
        <v>12</v>
      </c>
      <c r="H26" s="57">
        <v>121</v>
      </c>
      <c r="I26" s="367"/>
      <c r="J26" s="367"/>
      <c r="K26" s="367"/>
      <c r="L26" s="516" t="s">
        <v>33</v>
      </c>
      <c r="M26" s="516"/>
      <c r="N26" s="107"/>
      <c r="O26" s="22" t="s">
        <v>14</v>
      </c>
      <c r="P26" s="386">
        <f>ROUND(C26*H26/100,0)</f>
        <v>92</v>
      </c>
    </row>
    <row r="27" spans="1:19" s="17" customFormat="1" ht="15.95" customHeight="1">
      <c r="A27" s="15">
        <v>6</v>
      </c>
      <c r="B27" s="535" t="s">
        <v>79</v>
      </c>
      <c r="C27" s="535"/>
      <c r="D27" s="535"/>
      <c r="E27" s="535"/>
      <c r="F27" s="535"/>
      <c r="G27" s="535"/>
      <c r="H27" s="535"/>
      <c r="I27" s="535"/>
      <c r="J27" s="535"/>
      <c r="K27" s="535"/>
      <c r="L27" s="535"/>
      <c r="M27" s="535"/>
      <c r="N27" s="535"/>
      <c r="O27" s="386"/>
      <c r="P27" s="60"/>
      <c r="Q27" s="52"/>
    </row>
    <row r="28" spans="1:19" s="17" customFormat="1" ht="15.95" hidden="1" customHeight="1" thickBot="1">
      <c r="A28" s="15"/>
      <c r="B28" s="17" t="s">
        <v>302</v>
      </c>
      <c r="C28" s="395"/>
      <c r="D28" s="396">
        <v>1</v>
      </c>
      <c r="E28" s="48" t="s">
        <v>8</v>
      </c>
      <c r="F28" s="396">
        <v>1</v>
      </c>
      <c r="G28" s="396" t="s">
        <v>8</v>
      </c>
      <c r="H28" s="27">
        <v>101.58</v>
      </c>
      <c r="I28" s="396" t="s">
        <v>8</v>
      </c>
      <c r="J28" s="404">
        <v>0.75</v>
      </c>
      <c r="K28" s="396" t="s">
        <v>8</v>
      </c>
      <c r="L28" s="397">
        <v>2</v>
      </c>
      <c r="M28" s="17" t="s">
        <v>9</v>
      </c>
      <c r="N28" s="30">
        <f>ROUND(D28*F28*H28*J28*L28,0)</f>
        <v>152</v>
      </c>
      <c r="O28" s="16"/>
      <c r="P28" s="405"/>
      <c r="S28" s="395"/>
    </row>
    <row r="29" spans="1:19" s="17" customFormat="1" ht="15.95" hidden="1" customHeight="1" thickBot="1">
      <c r="A29" s="368"/>
      <c r="C29" s="107"/>
      <c r="D29" s="361"/>
      <c r="E29" s="49"/>
      <c r="F29" s="361"/>
      <c r="G29" s="368"/>
      <c r="H29" s="27"/>
      <c r="I29" s="367"/>
      <c r="J29" s="24"/>
      <c r="K29" s="367"/>
      <c r="L29" s="24" t="s">
        <v>10</v>
      </c>
      <c r="M29" s="368"/>
      <c r="N29" s="26">
        <f>SUM(N28:N28)</f>
        <v>152</v>
      </c>
      <c r="O29" s="19"/>
      <c r="P29" s="386"/>
      <c r="S29" s="107"/>
    </row>
    <row r="30" spans="1:19" s="17" customFormat="1" ht="15.95" customHeight="1">
      <c r="A30" s="15"/>
      <c r="C30" s="124">
        <f>N29</f>
        <v>152</v>
      </c>
      <c r="D30" s="124"/>
      <c r="E30" s="124"/>
      <c r="F30" s="361" t="s">
        <v>11</v>
      </c>
      <c r="G30" s="21" t="s">
        <v>12</v>
      </c>
      <c r="H30" s="519">
        <v>12346.65</v>
      </c>
      <c r="I30" s="519"/>
      <c r="J30" s="519"/>
      <c r="K30" s="519"/>
      <c r="L30" s="516" t="s">
        <v>80</v>
      </c>
      <c r="M30" s="516"/>
      <c r="N30" s="25"/>
      <c r="O30" s="386" t="s">
        <v>14</v>
      </c>
      <c r="P30" s="386">
        <f>ROUND(C30*H30/100,0)</f>
        <v>18767</v>
      </c>
      <c r="S30" s="124"/>
    </row>
    <row r="31" spans="1:19" s="17" customFormat="1" ht="15.95" customHeight="1">
      <c r="A31" s="15">
        <v>7</v>
      </c>
      <c r="B31" s="535" t="s">
        <v>255</v>
      </c>
      <c r="C31" s="535"/>
      <c r="D31" s="535"/>
      <c r="E31" s="535"/>
      <c r="F31" s="535"/>
      <c r="G31" s="535"/>
      <c r="H31" s="535"/>
      <c r="I31" s="535"/>
      <c r="J31" s="535"/>
      <c r="K31" s="535"/>
      <c r="L31" s="535"/>
      <c r="M31" s="535"/>
      <c r="N31" s="535"/>
      <c r="O31" s="372"/>
      <c r="P31" s="386"/>
    </row>
    <row r="32" spans="1:19" s="17" customFormat="1" ht="15.95" hidden="1" customHeight="1">
      <c r="A32" s="15"/>
      <c r="B32" s="17" t="s">
        <v>316</v>
      </c>
      <c r="C32" s="423"/>
      <c r="D32" s="421"/>
      <c r="E32" s="48"/>
      <c r="F32" s="421"/>
      <c r="G32" s="421"/>
      <c r="H32" s="27"/>
      <c r="I32" s="421"/>
      <c r="J32" s="425"/>
      <c r="K32" s="421"/>
      <c r="L32" s="422"/>
      <c r="M32" s="17" t="s">
        <v>9</v>
      </c>
      <c r="N32" s="30">
        <f>C26</f>
        <v>76</v>
      </c>
      <c r="O32" s="16"/>
      <c r="P32" s="417"/>
      <c r="S32" s="423"/>
    </row>
    <row r="33" spans="1:24" s="17" customFormat="1" ht="15.95" hidden="1" customHeight="1" thickBot="1">
      <c r="A33" s="15"/>
      <c r="B33" s="17" t="s">
        <v>302</v>
      </c>
      <c r="C33" s="395"/>
      <c r="D33" s="396">
        <v>1</v>
      </c>
      <c r="E33" s="48" t="s">
        <v>8</v>
      </c>
      <c r="F33" s="396">
        <v>2</v>
      </c>
      <c r="G33" s="396" t="s">
        <v>8</v>
      </c>
      <c r="H33" s="27">
        <v>101.58</v>
      </c>
      <c r="I33" s="396" t="s">
        <v>8</v>
      </c>
      <c r="J33" s="404">
        <v>2</v>
      </c>
      <c r="K33" s="396"/>
      <c r="L33" s="397"/>
      <c r="M33" s="17" t="s">
        <v>9</v>
      </c>
      <c r="N33" s="30">
        <f>ROUND(D33*F33*H33*J33,0)</f>
        <v>406</v>
      </c>
      <c r="O33" s="16"/>
      <c r="P33" s="405"/>
      <c r="S33" s="395"/>
    </row>
    <row r="34" spans="1:24" s="17" customFormat="1" ht="15.95" hidden="1" customHeight="1" thickBot="1">
      <c r="A34" s="15"/>
      <c r="B34" s="51"/>
      <c r="C34" s="48"/>
      <c r="D34" s="361"/>
      <c r="E34" s="48"/>
      <c r="F34" s="361"/>
      <c r="G34" s="361"/>
      <c r="H34" s="33"/>
      <c r="I34" s="361"/>
      <c r="J34" s="362"/>
      <c r="K34" s="361"/>
      <c r="L34" s="24" t="s">
        <v>10</v>
      </c>
      <c r="N34" s="34">
        <f>SUM(N32:N33)</f>
        <v>482</v>
      </c>
      <c r="O34" s="386"/>
      <c r="P34" s="386"/>
      <c r="S34" s="48"/>
    </row>
    <row r="35" spans="1:24" s="17" customFormat="1" ht="15.95" customHeight="1">
      <c r="A35" s="15"/>
      <c r="B35" s="361"/>
      <c r="C35" s="157">
        <f>N34</f>
        <v>482</v>
      </c>
      <c r="D35" s="368" t="s">
        <v>32</v>
      </c>
      <c r="E35" s="386"/>
      <c r="F35" s="361"/>
      <c r="G35" s="21" t="s">
        <v>12</v>
      </c>
      <c r="H35" s="519">
        <v>2206.6</v>
      </c>
      <c r="I35" s="519"/>
      <c r="J35" s="362"/>
      <c r="K35" s="367"/>
      <c r="L35" s="368" t="s">
        <v>59</v>
      </c>
      <c r="M35" s="32"/>
      <c r="N35" s="388"/>
      <c r="O35" s="386" t="s">
        <v>57</v>
      </c>
      <c r="P35" s="386">
        <f>ROUND(C35*H35/100,0)</f>
        <v>10636</v>
      </c>
      <c r="Q35" s="52"/>
      <c r="S35" s="29"/>
    </row>
    <row r="36" spans="1:24" s="17" customFormat="1" ht="15.95" customHeight="1">
      <c r="A36" s="15">
        <v>8</v>
      </c>
      <c r="B36" s="535" t="s">
        <v>256</v>
      </c>
      <c r="C36" s="535"/>
      <c r="D36" s="535"/>
      <c r="E36" s="535"/>
      <c r="F36" s="535"/>
      <c r="G36" s="535"/>
      <c r="H36" s="535"/>
      <c r="I36" s="535"/>
      <c r="J36" s="535"/>
      <c r="K36" s="535"/>
      <c r="L36" s="535"/>
      <c r="M36" s="535"/>
      <c r="N36" s="535"/>
      <c r="O36" s="372"/>
      <c r="P36" s="386"/>
    </row>
    <row r="37" spans="1:24" ht="15.95" hidden="1" customHeight="1" thickBot="1">
      <c r="A37" s="1"/>
      <c r="B37" s="67" t="s">
        <v>317</v>
      </c>
      <c r="C37" s="376"/>
      <c r="H37" s="68"/>
      <c r="I37" s="364"/>
      <c r="J37" s="365"/>
      <c r="K37" s="364"/>
      <c r="L37" s="365"/>
      <c r="M37" s="3" t="s">
        <v>9</v>
      </c>
      <c r="N37" s="76">
        <f>C35</f>
        <v>482</v>
      </c>
      <c r="O37" s="2"/>
      <c r="S37" s="376"/>
    </row>
    <row r="38" spans="1:24" s="17" customFormat="1" ht="15.95" hidden="1" customHeight="1" thickBot="1">
      <c r="A38" s="15"/>
      <c r="B38" s="51"/>
      <c r="C38" s="48"/>
      <c r="D38" s="361"/>
      <c r="E38" s="48"/>
      <c r="F38" s="361"/>
      <c r="G38" s="361"/>
      <c r="H38" s="33"/>
      <c r="I38" s="361"/>
      <c r="J38" s="362"/>
      <c r="K38" s="361"/>
      <c r="L38" s="24" t="s">
        <v>10</v>
      </c>
      <c r="N38" s="34">
        <f>SUM(N37:N37)</f>
        <v>482</v>
      </c>
      <c r="O38" s="386"/>
      <c r="P38" s="386"/>
      <c r="S38" s="48"/>
    </row>
    <row r="39" spans="1:24" s="17" customFormat="1" ht="15.95" customHeight="1">
      <c r="A39" s="15"/>
      <c r="C39" s="53">
        <f>N38</f>
        <v>482</v>
      </c>
      <c r="D39" s="515" t="s">
        <v>32</v>
      </c>
      <c r="E39" s="562"/>
      <c r="F39" s="361"/>
      <c r="G39" s="21" t="s">
        <v>12</v>
      </c>
      <c r="H39" s="519">
        <v>2197.52</v>
      </c>
      <c r="I39" s="519"/>
      <c r="J39" s="519"/>
      <c r="K39" s="519"/>
      <c r="L39" s="368" t="s">
        <v>59</v>
      </c>
      <c r="M39" s="368"/>
      <c r="N39" s="107"/>
      <c r="O39" s="386" t="s">
        <v>14</v>
      </c>
      <c r="P39" s="386">
        <f>ROUND(C39*H39/100,0)</f>
        <v>10592</v>
      </c>
      <c r="Q39" s="52"/>
      <c r="R39" s="52"/>
      <c r="S39" s="53"/>
      <c r="T39" s="52"/>
      <c r="U39" s="52"/>
      <c r="V39" s="52"/>
      <c r="W39" s="52"/>
      <c r="X39" s="52"/>
    </row>
    <row r="40" spans="1:24" s="17" customFormat="1" ht="47.25" customHeight="1">
      <c r="A40" s="86">
        <v>9</v>
      </c>
      <c r="B40" s="550" t="s">
        <v>110</v>
      </c>
      <c r="C40" s="550"/>
      <c r="D40" s="550"/>
      <c r="E40" s="550"/>
      <c r="F40" s="550"/>
      <c r="G40" s="550"/>
      <c r="H40" s="550"/>
      <c r="I40" s="550"/>
      <c r="J40" s="550"/>
      <c r="K40" s="550"/>
      <c r="L40" s="550"/>
      <c r="M40" s="550"/>
      <c r="N40" s="550"/>
      <c r="O40" s="550"/>
      <c r="P40" s="386"/>
    </row>
    <row r="41" spans="1:24" ht="15.95" hidden="1" customHeight="1" thickBot="1">
      <c r="A41" s="1"/>
      <c r="B41" s="67" t="s">
        <v>56</v>
      </c>
      <c r="C41" s="416"/>
      <c r="D41" s="418">
        <v>1</v>
      </c>
      <c r="E41" s="424" t="s">
        <v>8</v>
      </c>
      <c r="F41" s="418">
        <v>2</v>
      </c>
      <c r="G41" s="418" t="s">
        <v>8</v>
      </c>
      <c r="H41" s="68">
        <f>37+3+34.33+26.25</f>
        <v>100.58</v>
      </c>
      <c r="I41" s="418" t="s">
        <v>8</v>
      </c>
      <c r="J41" s="419">
        <v>2</v>
      </c>
      <c r="K41" s="418"/>
      <c r="L41" s="419"/>
      <c r="M41" s="3" t="s">
        <v>9</v>
      </c>
      <c r="N41" s="39">
        <f>ROUND(D41*F41*H41*J41,0)</f>
        <v>402</v>
      </c>
      <c r="O41" s="2"/>
      <c r="P41" s="420"/>
      <c r="S41" s="416"/>
    </row>
    <row r="42" spans="1:24" s="17" customFormat="1" ht="15.95" hidden="1" customHeight="1" thickBot="1">
      <c r="A42" s="15"/>
      <c r="B42" s="51"/>
      <c r="C42" s="48"/>
      <c r="D42" s="361"/>
      <c r="E42" s="48"/>
      <c r="F42" s="361"/>
      <c r="G42" s="361"/>
      <c r="H42" s="33"/>
      <c r="I42" s="361"/>
      <c r="J42" s="362"/>
      <c r="K42" s="361"/>
      <c r="L42" s="24" t="s">
        <v>10</v>
      </c>
      <c r="N42" s="34">
        <f>SUM(N41)</f>
        <v>402</v>
      </c>
      <c r="O42" s="386"/>
      <c r="P42" s="386"/>
      <c r="S42" s="48"/>
    </row>
    <row r="43" spans="1:24" s="17" customFormat="1" ht="15" customHeight="1">
      <c r="A43" s="15"/>
      <c r="C43" s="514">
        <f>N42</f>
        <v>402</v>
      </c>
      <c r="D43" s="515"/>
      <c r="E43" s="514"/>
      <c r="F43" s="20" t="s">
        <v>32</v>
      </c>
      <c r="G43" s="21" t="s">
        <v>12</v>
      </c>
      <c r="H43" s="519">
        <v>2567.9499999999998</v>
      </c>
      <c r="I43" s="519"/>
      <c r="J43" s="519"/>
      <c r="K43" s="367"/>
      <c r="L43" s="516" t="s">
        <v>33</v>
      </c>
      <c r="M43" s="516"/>
      <c r="N43" s="107"/>
      <c r="O43" s="22" t="s">
        <v>14</v>
      </c>
      <c r="P43" s="386">
        <f>ROUND(C43*H43/100,0)</f>
        <v>10323</v>
      </c>
      <c r="S43" s="375"/>
    </row>
    <row r="44" spans="1:24" s="17" customFormat="1" ht="47.25" hidden="1" customHeight="1">
      <c r="A44" s="86"/>
      <c r="B44" s="550" t="s">
        <v>303</v>
      </c>
      <c r="C44" s="550"/>
      <c r="D44" s="550"/>
      <c r="E44" s="550"/>
      <c r="F44" s="550"/>
      <c r="G44" s="550"/>
      <c r="H44" s="550"/>
      <c r="I44" s="550"/>
      <c r="J44" s="550"/>
      <c r="K44" s="550"/>
      <c r="L44" s="550"/>
      <c r="M44" s="550"/>
      <c r="N44" s="550"/>
      <c r="O44" s="550"/>
      <c r="P44" s="405"/>
    </row>
    <row r="45" spans="1:24" ht="15.95" hidden="1" customHeight="1" thickBot="1">
      <c r="A45" s="1"/>
      <c r="B45" s="67" t="s">
        <v>307</v>
      </c>
      <c r="C45" s="411"/>
      <c r="D45" s="407"/>
      <c r="E45" s="415"/>
      <c r="F45" s="407"/>
      <c r="G45" s="407"/>
      <c r="H45" s="68"/>
      <c r="I45" s="407"/>
      <c r="J45" s="408"/>
      <c r="K45" s="407"/>
      <c r="L45" s="408"/>
      <c r="M45" s="3" t="s">
        <v>9</v>
      </c>
      <c r="N45" s="76">
        <f>C9</f>
        <v>387.09999999999997</v>
      </c>
      <c r="O45" s="2"/>
      <c r="P45" s="413"/>
      <c r="S45" s="411"/>
    </row>
    <row r="46" spans="1:24" s="17" customFormat="1" ht="15.95" hidden="1" customHeight="1" thickBot="1">
      <c r="A46" s="15"/>
      <c r="B46" s="51"/>
      <c r="C46" s="48"/>
      <c r="D46" s="396"/>
      <c r="E46" s="48"/>
      <c r="F46" s="396"/>
      <c r="G46" s="396"/>
      <c r="H46" s="33"/>
      <c r="I46" s="396"/>
      <c r="J46" s="397"/>
      <c r="K46" s="396"/>
      <c r="L46" s="24" t="s">
        <v>10</v>
      </c>
      <c r="N46" s="34"/>
      <c r="O46" s="405"/>
      <c r="P46" s="405"/>
      <c r="S46" s="48"/>
    </row>
    <row r="47" spans="1:24" s="17" customFormat="1" ht="15" hidden="1" customHeight="1">
      <c r="A47" s="15"/>
      <c r="C47" s="514">
        <f>N46</f>
        <v>0</v>
      </c>
      <c r="D47" s="515"/>
      <c r="E47" s="514"/>
      <c r="F47" s="20" t="s">
        <v>32</v>
      </c>
      <c r="G47" s="21" t="s">
        <v>12</v>
      </c>
      <c r="H47" s="519">
        <v>2118.33</v>
      </c>
      <c r="I47" s="519"/>
      <c r="J47" s="519"/>
      <c r="K47" s="402"/>
      <c r="L47" s="516" t="s">
        <v>33</v>
      </c>
      <c r="M47" s="516"/>
      <c r="N47" s="107"/>
      <c r="O47" s="22" t="s">
        <v>14</v>
      </c>
      <c r="P47" s="405">
        <f>ROUND(C47*H47/100,0)</f>
        <v>0</v>
      </c>
      <c r="S47" s="398"/>
    </row>
    <row r="48" spans="1:24" ht="15" customHeight="1">
      <c r="A48" s="1">
        <v>9</v>
      </c>
      <c r="B48" s="523" t="s">
        <v>63</v>
      </c>
      <c r="C48" s="523"/>
      <c r="D48" s="524"/>
      <c r="E48" s="523"/>
      <c r="F48" s="524"/>
      <c r="G48" s="523"/>
      <c r="H48" s="524"/>
      <c r="I48" s="523"/>
      <c r="J48" s="524"/>
      <c r="K48" s="523"/>
      <c r="L48" s="523"/>
      <c r="M48" s="523"/>
      <c r="N48" s="523"/>
      <c r="O48" s="523"/>
      <c r="Q48" s="45"/>
      <c r="R48" s="45"/>
      <c r="S48" s="45"/>
      <c r="T48" s="45"/>
      <c r="U48" s="45"/>
      <c r="V48" s="45"/>
      <c r="W48" s="45"/>
      <c r="X48" s="45"/>
    </row>
    <row r="49" spans="1:24" ht="15.95" hidden="1" customHeight="1">
      <c r="A49" s="1"/>
      <c r="B49" s="67" t="s">
        <v>307</v>
      </c>
      <c r="C49" s="411"/>
      <c r="D49" s="407"/>
      <c r="E49" s="415"/>
      <c r="F49" s="407"/>
      <c r="G49" s="407"/>
      <c r="H49" s="68"/>
      <c r="I49" s="407"/>
      <c r="J49" s="408"/>
      <c r="K49" s="407"/>
      <c r="L49" s="408"/>
      <c r="M49" s="3" t="s">
        <v>9</v>
      </c>
      <c r="N49" s="76">
        <f>N8</f>
        <v>553</v>
      </c>
      <c r="O49" s="2"/>
      <c r="P49" s="413"/>
      <c r="S49" s="411"/>
    </row>
    <row r="50" spans="1:24" ht="15" hidden="1" customHeight="1">
      <c r="A50" s="43"/>
      <c r="B50" s="42"/>
      <c r="C50" s="387"/>
      <c r="H50" s="68"/>
      <c r="I50" s="364"/>
      <c r="J50" s="365"/>
      <c r="K50" s="364"/>
      <c r="L50" s="12" t="s">
        <v>10</v>
      </c>
      <c r="N50" s="79">
        <f>SUM(N49:N49)</f>
        <v>553</v>
      </c>
      <c r="O50" s="378" t="s">
        <v>32</v>
      </c>
      <c r="S50" s="387"/>
    </row>
    <row r="51" spans="1:24" ht="15" customHeight="1">
      <c r="A51" s="1"/>
      <c r="C51" s="46">
        <f>N50</f>
        <v>553</v>
      </c>
      <c r="D51" s="527" t="s">
        <v>32</v>
      </c>
      <c r="E51" s="527"/>
      <c r="G51" s="371" t="s">
        <v>12</v>
      </c>
      <c r="H51" s="370">
        <v>859.9</v>
      </c>
      <c r="I51" s="370"/>
      <c r="J51" s="370"/>
      <c r="K51" s="370"/>
      <c r="L51" s="371" t="s">
        <v>59</v>
      </c>
      <c r="M51" s="371"/>
      <c r="O51" s="378" t="s">
        <v>14</v>
      </c>
      <c r="P51" s="378">
        <f>ROUND(C51*H51/100,0)</f>
        <v>4755</v>
      </c>
      <c r="Q51" s="45"/>
      <c r="R51" s="45"/>
      <c r="S51" s="46"/>
      <c r="T51" s="45"/>
      <c r="U51" s="45"/>
      <c r="V51" s="45"/>
      <c r="W51" s="45"/>
      <c r="X51" s="45"/>
    </row>
    <row r="52" spans="1:24" s="17" customFormat="1" ht="39.75" customHeight="1">
      <c r="A52" s="86">
        <v>10</v>
      </c>
      <c r="B52" s="517" t="s">
        <v>289</v>
      </c>
      <c r="C52" s="517"/>
      <c r="D52" s="517"/>
      <c r="E52" s="517"/>
      <c r="F52" s="517"/>
      <c r="G52" s="517"/>
      <c r="H52" s="517"/>
      <c r="I52" s="517"/>
      <c r="J52" s="517"/>
      <c r="K52" s="517"/>
      <c r="L52" s="517"/>
      <c r="M52" s="517"/>
      <c r="N52" s="517"/>
      <c r="O52" s="363"/>
      <c r="P52" s="386"/>
      <c r="Q52" s="52"/>
      <c r="R52" s="52"/>
      <c r="S52" s="52"/>
      <c r="T52" s="52"/>
      <c r="U52" s="52"/>
      <c r="V52" s="52"/>
      <c r="W52" s="52"/>
      <c r="X52" s="52"/>
    </row>
    <row r="53" spans="1:24" s="17" customFormat="1" ht="15.95" hidden="1" customHeight="1" thickBot="1">
      <c r="A53" s="36"/>
      <c r="B53" s="17" t="s">
        <v>56</v>
      </c>
      <c r="C53" s="48"/>
      <c r="D53" s="396">
        <v>1</v>
      </c>
      <c r="E53" s="48" t="s">
        <v>8</v>
      </c>
      <c r="F53" s="396">
        <v>1</v>
      </c>
      <c r="G53" s="396" t="s">
        <v>8</v>
      </c>
      <c r="H53" s="27">
        <v>101.58</v>
      </c>
      <c r="I53" s="396"/>
      <c r="J53" s="397"/>
      <c r="K53" s="396"/>
      <c r="L53" s="397"/>
      <c r="M53" s="17" t="s">
        <v>9</v>
      </c>
      <c r="N53" s="30">
        <f>ROUND(D53*F53*H53,0)</f>
        <v>102</v>
      </c>
      <c r="O53" s="19"/>
      <c r="P53" s="197"/>
      <c r="S53" s="48"/>
    </row>
    <row r="54" spans="1:24" s="17" customFormat="1" ht="15.95" hidden="1" customHeight="1" thickBot="1">
      <c r="A54" s="15"/>
      <c r="C54" s="60"/>
      <c r="D54" s="368"/>
      <c r="E54" s="48"/>
      <c r="F54" s="361"/>
      <c r="G54" s="361"/>
      <c r="H54" s="37"/>
      <c r="I54" s="50"/>
      <c r="J54" s="24"/>
      <c r="K54" s="50"/>
      <c r="L54" s="368" t="s">
        <v>10</v>
      </c>
      <c r="M54" s="50"/>
      <c r="N54" s="26">
        <f>SUM(N53:N53)</f>
        <v>102</v>
      </c>
      <c r="O54" s="386"/>
      <c r="P54" s="386"/>
      <c r="S54" s="60"/>
    </row>
    <row r="55" spans="1:24" s="17" customFormat="1" ht="15.95" customHeight="1">
      <c r="A55" s="15"/>
      <c r="B55" s="52"/>
      <c r="C55" s="375">
        <f>N54</f>
        <v>102</v>
      </c>
      <c r="D55" s="518" t="s">
        <v>87</v>
      </c>
      <c r="E55" s="516"/>
      <c r="F55" s="50"/>
      <c r="G55" s="21" t="s">
        <v>12</v>
      </c>
      <c r="H55" s="519">
        <v>70.400000000000006</v>
      </c>
      <c r="I55" s="519"/>
      <c r="J55" s="519"/>
      <c r="K55" s="367"/>
      <c r="L55" s="520" t="s">
        <v>88</v>
      </c>
      <c r="M55" s="520"/>
      <c r="O55" s="386" t="s">
        <v>14</v>
      </c>
      <c r="P55" s="386">
        <f>ROUND(C55*H55,0)</f>
        <v>7181</v>
      </c>
      <c r="S55" s="53"/>
    </row>
    <row r="56" spans="1:24" ht="15.95" customHeight="1">
      <c r="A56" s="1">
        <v>11</v>
      </c>
      <c r="B56" s="523" t="s">
        <v>60</v>
      </c>
      <c r="C56" s="523"/>
      <c r="D56" s="524"/>
      <c r="E56" s="523"/>
      <c r="F56" s="524"/>
      <c r="G56" s="523"/>
      <c r="H56" s="524"/>
      <c r="I56" s="523"/>
      <c r="J56" s="524"/>
      <c r="K56" s="523"/>
      <c r="L56" s="523"/>
      <c r="M56" s="523"/>
      <c r="N56" s="523"/>
      <c r="O56" s="523"/>
      <c r="Q56" s="45"/>
      <c r="R56" s="45"/>
      <c r="S56" s="45"/>
      <c r="T56" s="45"/>
      <c r="U56" s="45"/>
      <c r="V56" s="45"/>
      <c r="W56" s="45"/>
      <c r="X56" s="45"/>
    </row>
    <row r="57" spans="1:24" ht="15.95" hidden="1" customHeight="1">
      <c r="A57" s="43"/>
      <c r="B57" s="3" t="s">
        <v>318</v>
      </c>
      <c r="C57" s="376"/>
      <c r="D57" s="361"/>
      <c r="E57" s="48"/>
      <c r="F57" s="361"/>
      <c r="G57" s="361"/>
      <c r="H57" s="27"/>
      <c r="I57" s="361"/>
      <c r="J57" s="362"/>
      <c r="K57" s="361"/>
      <c r="L57" s="362"/>
      <c r="M57" s="17" t="s">
        <v>9</v>
      </c>
      <c r="N57" s="30">
        <f>N12</f>
        <v>559</v>
      </c>
      <c r="O57" s="2"/>
      <c r="S57" s="376"/>
    </row>
    <row r="58" spans="1:24" ht="15.95" hidden="1" customHeight="1">
      <c r="A58" s="43"/>
      <c r="B58" s="42"/>
      <c r="C58" s="387"/>
      <c r="H58" s="68"/>
      <c r="I58" s="364"/>
      <c r="J58" s="365"/>
      <c r="K58" s="364"/>
      <c r="L58" s="12" t="s">
        <v>10</v>
      </c>
      <c r="N58" s="79">
        <f>SUM(N57)</f>
        <v>559</v>
      </c>
      <c r="O58" s="378"/>
      <c r="S58" s="387"/>
    </row>
    <row r="59" spans="1:24" ht="15.95" customHeight="1">
      <c r="A59" s="1"/>
      <c r="C59" s="46">
        <f>N58</f>
        <v>559</v>
      </c>
      <c r="D59" s="527" t="s">
        <v>32</v>
      </c>
      <c r="E59" s="527"/>
      <c r="G59" s="371" t="s">
        <v>12</v>
      </c>
      <c r="H59" s="370">
        <v>1043.9000000000001</v>
      </c>
      <c r="I59" s="370"/>
      <c r="J59" s="370"/>
      <c r="K59" s="370"/>
      <c r="L59" s="371" t="s">
        <v>59</v>
      </c>
      <c r="M59" s="371"/>
      <c r="O59" s="378" t="s">
        <v>14</v>
      </c>
      <c r="P59" s="378">
        <f>ROUND(C59*H59/100,0)</f>
        <v>5835</v>
      </c>
      <c r="Q59" s="45"/>
      <c r="R59" s="45"/>
      <c r="S59" s="46"/>
      <c r="T59" s="45"/>
      <c r="U59" s="45"/>
      <c r="V59" s="45"/>
      <c r="W59" s="45"/>
      <c r="X59" s="45"/>
    </row>
    <row r="60" spans="1:24" ht="35.25" customHeight="1">
      <c r="A60" s="77">
        <v>12</v>
      </c>
      <c r="B60" s="529" t="s">
        <v>66</v>
      </c>
      <c r="C60" s="529"/>
      <c r="D60" s="529"/>
      <c r="E60" s="529"/>
      <c r="F60" s="529"/>
      <c r="G60" s="529"/>
      <c r="H60" s="529"/>
      <c r="I60" s="529"/>
      <c r="J60" s="529"/>
      <c r="K60" s="529"/>
      <c r="L60" s="529"/>
      <c r="M60" s="529"/>
      <c r="N60" s="529"/>
      <c r="O60" s="529"/>
      <c r="Q60" s="45"/>
      <c r="R60" s="45"/>
      <c r="S60" s="45"/>
      <c r="T60" s="45"/>
      <c r="U60" s="45"/>
      <c r="V60" s="45"/>
      <c r="W60" s="45"/>
      <c r="X60" s="45"/>
    </row>
    <row r="61" spans="1:24" ht="15.95" hidden="1" customHeight="1" thickBot="1">
      <c r="A61" s="43"/>
      <c r="B61" s="3" t="s">
        <v>95</v>
      </c>
      <c r="C61" s="387"/>
      <c r="D61" s="364">
        <v>1</v>
      </c>
      <c r="E61" s="387" t="s">
        <v>8</v>
      </c>
      <c r="F61" s="364">
        <v>2</v>
      </c>
      <c r="G61" s="364" t="s">
        <v>8</v>
      </c>
      <c r="H61" s="68">
        <v>8</v>
      </c>
      <c r="I61" s="364" t="s">
        <v>8</v>
      </c>
      <c r="J61" s="365">
        <v>6</v>
      </c>
      <c r="K61" s="364"/>
      <c r="L61" s="365"/>
      <c r="M61" s="3" t="s">
        <v>9</v>
      </c>
      <c r="N61" s="30">
        <f>ROUND(D61*F61*H61*J61,0)</f>
        <v>96</v>
      </c>
      <c r="O61" s="6"/>
      <c r="P61" s="197"/>
      <c r="S61" s="387"/>
    </row>
    <row r="62" spans="1:24" ht="15.95" hidden="1" customHeight="1" thickBot="1">
      <c r="A62" s="1"/>
      <c r="C62" s="80"/>
      <c r="D62" s="371"/>
      <c r="H62" s="81"/>
      <c r="I62" s="41"/>
      <c r="J62" s="12"/>
      <c r="K62" s="41"/>
      <c r="L62" s="371" t="s">
        <v>10</v>
      </c>
      <c r="M62" s="41"/>
      <c r="N62" s="14">
        <f>SUM(N61)</f>
        <v>96</v>
      </c>
      <c r="O62" s="378" t="s">
        <v>32</v>
      </c>
      <c r="S62" s="80"/>
    </row>
    <row r="63" spans="1:24" ht="15.95" customHeight="1">
      <c r="A63" s="1"/>
      <c r="B63" s="45"/>
      <c r="C63" s="46">
        <f>N62</f>
        <v>96</v>
      </c>
      <c r="D63" s="530" t="s">
        <v>32</v>
      </c>
      <c r="E63" s="528"/>
      <c r="F63" s="41"/>
      <c r="G63" s="8" t="s">
        <v>12</v>
      </c>
      <c r="H63" s="531">
        <v>674.6</v>
      </c>
      <c r="I63" s="531"/>
      <c r="J63" s="531"/>
      <c r="K63" s="370"/>
      <c r="L63" s="532" t="s">
        <v>59</v>
      </c>
      <c r="M63" s="532"/>
      <c r="N63" s="3"/>
      <c r="O63" s="378" t="s">
        <v>14</v>
      </c>
      <c r="P63" s="378">
        <f>ROUND(C63*H63/100,0)</f>
        <v>648</v>
      </c>
      <c r="S63" s="46"/>
    </row>
    <row r="64" spans="1:24" ht="15.95" hidden="1" customHeight="1">
      <c r="A64" s="1"/>
      <c r="B64" s="525" t="s">
        <v>74</v>
      </c>
      <c r="C64" s="525"/>
      <c r="D64" s="525"/>
      <c r="E64" s="525"/>
      <c r="F64" s="525"/>
      <c r="G64" s="525"/>
      <c r="H64" s="525"/>
      <c r="I64" s="525"/>
      <c r="J64" s="525"/>
      <c r="K64" s="525"/>
      <c r="L64" s="525"/>
      <c r="M64" s="525"/>
      <c r="N64" s="525"/>
      <c r="O64" s="525"/>
      <c r="S64" s="3"/>
    </row>
    <row r="65" spans="1:64" ht="15.95" hidden="1" customHeight="1">
      <c r="A65" s="1"/>
      <c r="B65" s="3" t="s">
        <v>285</v>
      </c>
      <c r="C65" s="387"/>
      <c r="D65" s="364">
        <v>1</v>
      </c>
      <c r="E65" s="387" t="s">
        <v>8</v>
      </c>
      <c r="F65" s="364">
        <v>1</v>
      </c>
      <c r="G65" s="364" t="s">
        <v>8</v>
      </c>
      <c r="H65" s="90">
        <v>51</v>
      </c>
      <c r="I65" s="364" t="s">
        <v>8</v>
      </c>
      <c r="J65" s="369">
        <v>0.37</v>
      </c>
      <c r="K65" s="364" t="s">
        <v>8</v>
      </c>
      <c r="L65" s="365">
        <v>4.5</v>
      </c>
      <c r="M65" s="3" t="s">
        <v>9</v>
      </c>
      <c r="N65" s="39">
        <f t="shared" ref="N65:N66" si="0">ROUND(D65*F65*H65*J65*L65,0)</f>
        <v>85</v>
      </c>
      <c r="O65" s="2"/>
      <c r="R65" s="4"/>
      <c r="S65" s="387"/>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row>
    <row r="66" spans="1:64" ht="15.95" hidden="1" customHeight="1">
      <c r="A66" s="1"/>
      <c r="B66" s="3" t="s">
        <v>137</v>
      </c>
      <c r="C66" s="376"/>
      <c r="D66" s="364">
        <v>1</v>
      </c>
      <c r="E66" s="387" t="s">
        <v>8</v>
      </c>
      <c r="F66" s="364">
        <v>15</v>
      </c>
      <c r="G66" s="364" t="s">
        <v>8</v>
      </c>
      <c r="H66" s="90">
        <v>0.75</v>
      </c>
      <c r="I66" s="364" t="s">
        <v>8</v>
      </c>
      <c r="J66" s="369">
        <v>0.37</v>
      </c>
      <c r="K66" s="364" t="s">
        <v>8</v>
      </c>
      <c r="L66" s="365">
        <v>4.5</v>
      </c>
      <c r="M66" s="3" t="s">
        <v>9</v>
      </c>
      <c r="N66" s="39">
        <f t="shared" si="0"/>
        <v>19</v>
      </c>
      <c r="O66" s="2"/>
      <c r="S66" s="376"/>
    </row>
    <row r="67" spans="1:64" ht="16.5" hidden="1" customHeight="1">
      <c r="A67" s="1"/>
      <c r="C67" s="387"/>
      <c r="D67" s="69"/>
      <c r="H67" s="68"/>
      <c r="I67" s="364"/>
      <c r="J67" s="365"/>
      <c r="K67" s="364"/>
      <c r="L67" s="12" t="s">
        <v>10</v>
      </c>
      <c r="M67" s="40"/>
      <c r="N67" s="5"/>
      <c r="O67" s="6"/>
      <c r="P67" s="197"/>
      <c r="S67" s="387"/>
    </row>
    <row r="68" spans="1:64" ht="21.75" hidden="1" customHeight="1">
      <c r="A68" s="1"/>
      <c r="B68" s="66"/>
      <c r="C68" s="526">
        <f>N67</f>
        <v>0</v>
      </c>
      <c r="D68" s="527"/>
      <c r="E68" s="526"/>
      <c r="F68" s="7" t="s">
        <v>11</v>
      </c>
      <c r="G68" s="8" t="s">
        <v>12</v>
      </c>
      <c r="H68" s="70">
        <v>1285.6300000000001</v>
      </c>
      <c r="I68" s="370"/>
      <c r="J68" s="370"/>
      <c r="K68" s="370"/>
      <c r="L68" s="528" t="s">
        <v>13</v>
      </c>
      <c r="M68" s="528"/>
      <c r="O68" s="9" t="s">
        <v>14</v>
      </c>
      <c r="P68" s="378">
        <f>ROUND(C68*H68/100,0)</f>
        <v>0</v>
      </c>
      <c r="S68" s="382"/>
    </row>
    <row r="69" spans="1:64" s="17" customFormat="1" ht="15.95" hidden="1" customHeight="1">
      <c r="A69" s="85"/>
      <c r="B69" s="517" t="s">
        <v>77</v>
      </c>
      <c r="C69" s="517"/>
      <c r="D69" s="517"/>
      <c r="E69" s="517"/>
      <c r="F69" s="517"/>
      <c r="G69" s="517"/>
      <c r="H69" s="517"/>
      <c r="I69" s="517"/>
      <c r="J69" s="517"/>
      <c r="K69" s="517"/>
      <c r="L69" s="517"/>
      <c r="M69" s="517"/>
      <c r="N69" s="517"/>
      <c r="O69" s="51"/>
      <c r="P69" s="386"/>
    </row>
    <row r="70" spans="1:64" s="17" customFormat="1" ht="15.95" hidden="1" customHeight="1">
      <c r="A70" s="15"/>
      <c r="B70" s="17" t="s">
        <v>287</v>
      </c>
      <c r="C70" s="48"/>
      <c r="D70" s="361">
        <v>1</v>
      </c>
      <c r="E70" s="48" t="s">
        <v>8</v>
      </c>
      <c r="F70" s="361">
        <v>1</v>
      </c>
      <c r="G70" s="361" t="s">
        <v>8</v>
      </c>
      <c r="H70" s="27">
        <v>51</v>
      </c>
      <c r="I70" s="361" t="s">
        <v>8</v>
      </c>
      <c r="J70" s="362">
        <v>0.75</v>
      </c>
      <c r="K70" s="361" t="s">
        <v>8</v>
      </c>
      <c r="L70" s="362">
        <v>1</v>
      </c>
      <c r="M70" s="17" t="s">
        <v>9</v>
      </c>
      <c r="N70" s="30">
        <f t="shared" ref="N70" si="1">ROUND(D70*F70*H70*J70*L70,0)</f>
        <v>38</v>
      </c>
      <c r="P70" s="197"/>
      <c r="S70" s="48"/>
    </row>
    <row r="71" spans="1:64" ht="15.95" hidden="1" customHeight="1">
      <c r="A71" s="1"/>
      <c r="B71" s="364"/>
      <c r="C71" s="3"/>
      <c r="E71" s="378"/>
      <c r="G71" s="371"/>
      <c r="H71" s="68"/>
      <c r="I71" s="370"/>
      <c r="J71" s="365"/>
      <c r="K71" s="371"/>
      <c r="L71" s="12" t="s">
        <v>10</v>
      </c>
      <c r="M71" s="3" t="s">
        <v>9</v>
      </c>
      <c r="N71" s="18"/>
      <c r="O71" s="378"/>
      <c r="P71" s="80"/>
      <c r="Q71" s="45"/>
      <c r="S71" s="3"/>
    </row>
    <row r="72" spans="1:64" s="17" customFormat="1" ht="15.95" hidden="1" customHeight="1">
      <c r="A72" s="15"/>
      <c r="C72" s="551">
        <f>N71</f>
        <v>0</v>
      </c>
      <c r="D72" s="552"/>
      <c r="E72" s="551"/>
      <c r="F72" s="361" t="s">
        <v>11</v>
      </c>
      <c r="G72" s="368" t="s">
        <v>12</v>
      </c>
      <c r="H72" s="519">
        <v>11948.36</v>
      </c>
      <c r="I72" s="519"/>
      <c r="J72" s="24"/>
      <c r="K72" s="367"/>
      <c r="L72" s="368" t="s">
        <v>75</v>
      </c>
      <c r="M72" s="368"/>
      <c r="N72" s="25"/>
      <c r="O72" s="386" t="s">
        <v>14</v>
      </c>
      <c r="P72" s="386">
        <f>ROUND(C72*H72/100,0)</f>
        <v>0</v>
      </c>
      <c r="S72" s="366"/>
    </row>
    <row r="73" spans="1:64" ht="88.5" hidden="1" customHeight="1">
      <c r="A73" s="87"/>
      <c r="B73" s="517" t="s">
        <v>46</v>
      </c>
      <c r="C73" s="517"/>
      <c r="D73" s="517"/>
      <c r="E73" s="517"/>
      <c r="F73" s="517"/>
      <c r="G73" s="517"/>
      <c r="H73" s="517"/>
      <c r="I73" s="517"/>
      <c r="J73" s="517"/>
      <c r="K73" s="517"/>
      <c r="L73" s="517"/>
      <c r="M73" s="517"/>
      <c r="N73" s="517"/>
      <c r="O73" s="139"/>
      <c r="P73" s="228"/>
      <c r="S73" s="3"/>
    </row>
    <row r="74" spans="1:64" s="17" customFormat="1" ht="15.95" hidden="1" customHeight="1">
      <c r="A74" s="15"/>
      <c r="B74" s="17" t="s">
        <v>288</v>
      </c>
      <c r="C74" s="48"/>
      <c r="D74" s="361">
        <v>1</v>
      </c>
      <c r="E74" s="48" t="s">
        <v>8</v>
      </c>
      <c r="F74" s="361">
        <v>1</v>
      </c>
      <c r="G74" s="361" t="s">
        <v>8</v>
      </c>
      <c r="H74" s="27">
        <v>51</v>
      </c>
      <c r="I74" s="361" t="s">
        <v>8</v>
      </c>
      <c r="J74" s="362">
        <v>0.75</v>
      </c>
      <c r="K74" s="361" t="s">
        <v>8</v>
      </c>
      <c r="L74" s="362">
        <v>0.5</v>
      </c>
      <c r="M74" s="17" t="s">
        <v>9</v>
      </c>
      <c r="N74" s="30">
        <f t="shared" ref="N74" si="2">ROUND(D74*F74*H74*J74*L74,0)</f>
        <v>19</v>
      </c>
      <c r="P74" s="197"/>
      <c r="S74" s="48"/>
    </row>
    <row r="75" spans="1:64" ht="15.95" hidden="1" customHeight="1">
      <c r="A75" s="1"/>
      <c r="B75" s="364"/>
      <c r="C75" s="3"/>
      <c r="E75" s="378"/>
      <c r="G75" s="371"/>
      <c r="H75" s="68"/>
      <c r="I75" s="370"/>
      <c r="J75" s="365"/>
      <c r="K75" s="371"/>
      <c r="L75" s="12" t="s">
        <v>10</v>
      </c>
      <c r="M75" s="3" t="s">
        <v>9</v>
      </c>
      <c r="N75" s="18"/>
      <c r="O75" s="378"/>
      <c r="P75" s="80"/>
      <c r="Q75" s="45"/>
      <c r="S75" s="3"/>
    </row>
    <row r="76" spans="1:64" ht="15.95" hidden="1" customHeight="1">
      <c r="C76" s="568">
        <f>N75</f>
        <v>0</v>
      </c>
      <c r="D76" s="569"/>
      <c r="E76" s="568"/>
      <c r="F76" s="7" t="s">
        <v>11</v>
      </c>
      <c r="G76" s="371" t="s">
        <v>12</v>
      </c>
      <c r="H76" s="531">
        <v>337</v>
      </c>
      <c r="I76" s="531"/>
      <c r="J76" s="531"/>
      <c r="K76" s="531"/>
      <c r="L76" s="528" t="s">
        <v>47</v>
      </c>
      <c r="M76" s="528"/>
      <c r="O76" s="378" t="s">
        <v>14</v>
      </c>
      <c r="P76" s="378">
        <f>ROUND(C76*H76,0)</f>
        <v>0</v>
      </c>
      <c r="S76" s="381"/>
    </row>
    <row r="77" spans="1:64" ht="49.5" hidden="1" customHeight="1">
      <c r="A77" s="87"/>
      <c r="B77" s="517" t="s">
        <v>48</v>
      </c>
      <c r="C77" s="517"/>
      <c r="D77" s="517"/>
      <c r="E77" s="517"/>
      <c r="F77" s="517"/>
      <c r="G77" s="517"/>
      <c r="H77" s="517"/>
      <c r="I77" s="517"/>
      <c r="J77" s="517"/>
      <c r="K77" s="517"/>
      <c r="L77" s="517"/>
      <c r="M77" s="517"/>
      <c r="N77" s="517"/>
      <c r="O77" s="372"/>
      <c r="S77" s="3"/>
    </row>
    <row r="78" spans="1:64" ht="15" hidden="1">
      <c r="A78" s="1"/>
      <c r="B78" s="74" t="s">
        <v>49</v>
      </c>
      <c r="E78" s="44"/>
      <c r="G78" s="371"/>
      <c r="H78" s="13"/>
      <c r="I78" s="370"/>
      <c r="J78" s="370"/>
      <c r="K78" s="370"/>
      <c r="L78" s="371"/>
      <c r="M78" s="371"/>
      <c r="O78" s="378"/>
    </row>
    <row r="79" spans="1:64" ht="15.95" hidden="1" customHeight="1" thickBot="1">
      <c r="A79" s="1"/>
      <c r="B79" s="379" t="s">
        <v>273</v>
      </c>
      <c r="C79" s="44">
        <f>C76</f>
        <v>0</v>
      </c>
      <c r="D79" s="364" t="s">
        <v>8</v>
      </c>
      <c r="E79" s="541">
        <v>5</v>
      </c>
      <c r="F79" s="542"/>
      <c r="G79" s="371"/>
      <c r="H79" s="13"/>
      <c r="I79" s="370"/>
      <c r="J79" s="12"/>
      <c r="K79" s="370"/>
      <c r="L79" s="371"/>
      <c r="M79" s="371"/>
      <c r="O79" s="378"/>
      <c r="S79" s="3"/>
    </row>
    <row r="80" spans="1:64" ht="15.95" hidden="1" customHeight="1">
      <c r="A80" s="1"/>
      <c r="C80" s="357"/>
      <c r="E80" s="539">
        <v>112</v>
      </c>
      <c r="F80" s="540"/>
      <c r="G80" s="371"/>
      <c r="H80" s="13"/>
      <c r="I80" s="370"/>
      <c r="J80" s="365"/>
      <c r="K80" s="370"/>
      <c r="L80" s="371"/>
      <c r="M80" s="371"/>
      <c r="O80" s="378"/>
    </row>
    <row r="81" spans="1:24" ht="15.95" hidden="1" customHeight="1" thickBot="1">
      <c r="A81" s="1"/>
      <c r="C81" s="357">
        <f>C79</f>
        <v>0</v>
      </c>
      <c r="D81" s="364" t="s">
        <v>8</v>
      </c>
      <c r="E81" s="541">
        <f>E79</f>
        <v>5</v>
      </c>
      <c r="F81" s="542"/>
      <c r="G81" s="364" t="s">
        <v>9</v>
      </c>
      <c r="H81" s="543">
        <f>C81*E81/E82</f>
        <v>0</v>
      </c>
      <c r="I81" s="543"/>
      <c r="J81" s="365" t="s">
        <v>50</v>
      </c>
      <c r="K81" s="370"/>
      <c r="L81" s="371"/>
      <c r="M81" s="371"/>
      <c r="O81" s="378"/>
      <c r="S81" s="75"/>
    </row>
    <row r="82" spans="1:24" ht="15.95" hidden="1" customHeight="1">
      <c r="A82" s="1"/>
      <c r="E82" s="539">
        <v>112</v>
      </c>
      <c r="F82" s="540"/>
      <c r="G82" s="371"/>
      <c r="H82" s="68"/>
      <c r="I82" s="370"/>
      <c r="J82" s="365"/>
      <c r="K82" s="370"/>
      <c r="L82" s="371"/>
      <c r="M82" s="371"/>
      <c r="O82" s="378"/>
    </row>
    <row r="83" spans="1:24" ht="15.95" hidden="1" customHeight="1">
      <c r="A83" s="1"/>
      <c r="C83" s="358">
        <f>H81</f>
        <v>0</v>
      </c>
      <c r="D83" s="364" t="s">
        <v>50</v>
      </c>
      <c r="E83" s="382"/>
      <c r="G83" s="8" t="s">
        <v>12</v>
      </c>
      <c r="H83" s="531">
        <v>5001.7</v>
      </c>
      <c r="I83" s="531"/>
      <c r="J83" s="531"/>
      <c r="K83" s="531"/>
      <c r="L83" s="528" t="s">
        <v>51</v>
      </c>
      <c r="M83" s="528"/>
      <c r="O83" s="378" t="s">
        <v>14</v>
      </c>
      <c r="P83" s="378">
        <f>(C83*H83)</f>
        <v>0</v>
      </c>
      <c r="S83" s="394"/>
    </row>
    <row r="84" spans="1:24" ht="15.95" hidden="1" customHeight="1">
      <c r="A84" s="1"/>
      <c r="B84" s="535" t="s">
        <v>58</v>
      </c>
      <c r="C84" s="535"/>
      <c r="D84" s="535"/>
      <c r="E84" s="535"/>
      <c r="F84" s="535"/>
      <c r="G84" s="535"/>
      <c r="H84" s="535"/>
      <c r="I84" s="535"/>
      <c r="J84" s="535"/>
      <c r="K84" s="535"/>
      <c r="L84" s="535"/>
      <c r="M84" s="535"/>
      <c r="N84" s="535"/>
      <c r="O84" s="372"/>
      <c r="S84" s="3"/>
    </row>
    <row r="85" spans="1:24" s="17" customFormat="1" ht="15.95" hidden="1" customHeight="1" thickBot="1">
      <c r="A85" s="15"/>
      <c r="B85" s="17" t="s">
        <v>56</v>
      </c>
      <c r="C85" s="48"/>
      <c r="D85" s="361">
        <v>1</v>
      </c>
      <c r="E85" s="48" t="s">
        <v>8</v>
      </c>
      <c r="F85" s="361">
        <v>1</v>
      </c>
      <c r="G85" s="361" t="s">
        <v>8</v>
      </c>
      <c r="H85" s="27">
        <v>51</v>
      </c>
      <c r="I85" s="361" t="s">
        <v>8</v>
      </c>
      <c r="J85" s="362">
        <v>5</v>
      </c>
      <c r="K85" s="361" t="s">
        <v>8</v>
      </c>
      <c r="L85" s="362"/>
      <c r="M85" s="17" t="s">
        <v>9</v>
      </c>
      <c r="N85" s="30">
        <f>ROUND(D85*F85*H85*J85,0)</f>
        <v>255</v>
      </c>
      <c r="O85" s="19"/>
      <c r="P85" s="197"/>
      <c r="S85" s="48"/>
    </row>
    <row r="86" spans="1:24" ht="15.95" hidden="1" customHeight="1" thickBot="1">
      <c r="E86" s="44"/>
      <c r="G86" s="371"/>
      <c r="H86" s="68"/>
      <c r="I86" s="370"/>
      <c r="J86" s="12"/>
      <c r="K86" s="370"/>
      <c r="L86" s="12" t="s">
        <v>10</v>
      </c>
      <c r="M86" s="371"/>
      <c r="N86" s="14"/>
      <c r="O86" s="6"/>
    </row>
    <row r="87" spans="1:24" ht="15.95" hidden="1" customHeight="1">
      <c r="A87" s="1"/>
      <c r="C87" s="120">
        <f>N86</f>
        <v>0</v>
      </c>
      <c r="D87" s="527" t="s">
        <v>32</v>
      </c>
      <c r="E87" s="547"/>
      <c r="G87" s="8" t="s">
        <v>12</v>
      </c>
      <c r="H87" s="531">
        <v>1287.44</v>
      </c>
      <c r="I87" s="531"/>
      <c r="J87" s="531"/>
      <c r="K87" s="531"/>
      <c r="L87" s="371" t="s">
        <v>59</v>
      </c>
      <c r="M87" s="371"/>
      <c r="O87" s="378" t="s">
        <v>14</v>
      </c>
      <c r="P87" s="378">
        <f>ROUND(C87*H87/100,0)</f>
        <v>0</v>
      </c>
      <c r="Q87" s="45"/>
      <c r="R87" s="45"/>
      <c r="S87" s="120"/>
      <c r="T87" s="45"/>
      <c r="U87" s="45"/>
      <c r="V87" s="45"/>
      <c r="W87" s="45"/>
      <c r="X87" s="45"/>
    </row>
    <row r="88" spans="1:24" s="17" customFormat="1" ht="39.75" hidden="1" customHeight="1">
      <c r="A88" s="86"/>
      <c r="B88" s="517" t="s">
        <v>86</v>
      </c>
      <c r="C88" s="517"/>
      <c r="D88" s="517"/>
      <c r="E88" s="517"/>
      <c r="F88" s="517"/>
      <c r="G88" s="517"/>
      <c r="H88" s="517"/>
      <c r="I88" s="517"/>
      <c r="J88" s="517"/>
      <c r="K88" s="517"/>
      <c r="L88" s="517"/>
      <c r="M88" s="517"/>
      <c r="N88" s="517"/>
      <c r="O88" s="363"/>
      <c r="P88" s="386"/>
      <c r="Q88" s="52"/>
      <c r="R88" s="52"/>
      <c r="S88" s="52"/>
      <c r="T88" s="52"/>
      <c r="U88" s="52"/>
      <c r="V88" s="52"/>
      <c r="W88" s="52"/>
      <c r="X88" s="52"/>
    </row>
    <row r="89" spans="1:24" s="17" customFormat="1" ht="15.95" hidden="1" customHeight="1" thickBot="1">
      <c r="A89" s="15"/>
      <c r="B89" s="17" t="s">
        <v>56</v>
      </c>
      <c r="C89" s="48"/>
      <c r="D89" s="361">
        <v>1</v>
      </c>
      <c r="E89" s="48" t="s">
        <v>8</v>
      </c>
      <c r="F89" s="361">
        <v>1</v>
      </c>
      <c r="G89" s="361" t="s">
        <v>8</v>
      </c>
      <c r="H89" s="27">
        <v>51</v>
      </c>
      <c r="I89" s="361" t="s">
        <v>8</v>
      </c>
      <c r="J89" s="362"/>
      <c r="K89" s="361"/>
      <c r="L89" s="362"/>
      <c r="M89" s="17" t="s">
        <v>9</v>
      </c>
      <c r="N89" s="30">
        <f>ROUND(D89*F89*H89,0)</f>
        <v>51</v>
      </c>
      <c r="O89" s="19"/>
      <c r="P89" s="197"/>
      <c r="S89" s="48"/>
    </row>
    <row r="90" spans="1:24" s="17" customFormat="1" ht="15.95" hidden="1" customHeight="1" thickBot="1">
      <c r="A90" s="15"/>
      <c r="C90" s="60"/>
      <c r="D90" s="368"/>
      <c r="E90" s="48"/>
      <c r="F90" s="361"/>
      <c r="G90" s="361"/>
      <c r="H90" s="37"/>
      <c r="I90" s="50"/>
      <c r="J90" s="24"/>
      <c r="K90" s="50"/>
      <c r="L90" s="368" t="s">
        <v>10</v>
      </c>
      <c r="M90" s="50"/>
      <c r="N90" s="26"/>
      <c r="O90" s="386"/>
      <c r="P90" s="386"/>
      <c r="S90" s="60"/>
    </row>
    <row r="91" spans="1:24" s="17" customFormat="1" ht="15.95" hidden="1" customHeight="1">
      <c r="A91" s="15"/>
      <c r="B91" s="52"/>
      <c r="C91" s="375">
        <f>N90</f>
        <v>0</v>
      </c>
      <c r="D91" s="518" t="s">
        <v>87</v>
      </c>
      <c r="E91" s="516"/>
      <c r="F91" s="50"/>
      <c r="G91" s="21" t="s">
        <v>12</v>
      </c>
      <c r="H91" s="519">
        <v>19.36</v>
      </c>
      <c r="I91" s="519"/>
      <c r="J91" s="519"/>
      <c r="K91" s="367"/>
      <c r="L91" s="520" t="s">
        <v>88</v>
      </c>
      <c r="M91" s="520"/>
      <c r="O91" s="386" t="s">
        <v>14</v>
      </c>
      <c r="P91" s="386">
        <f>ROUND(C91*H91,0)</f>
        <v>0</v>
      </c>
      <c r="S91" s="53"/>
    </row>
    <row r="92" spans="1:24" ht="15.95" hidden="1" customHeight="1">
      <c r="A92" s="1"/>
      <c r="B92" s="523" t="s">
        <v>61</v>
      </c>
      <c r="C92" s="523"/>
      <c r="D92" s="524"/>
      <c r="E92" s="523"/>
      <c r="F92" s="524"/>
      <c r="G92" s="523"/>
      <c r="H92" s="524"/>
      <c r="I92" s="523"/>
      <c r="J92" s="524"/>
      <c r="K92" s="523"/>
      <c r="L92" s="523"/>
      <c r="M92" s="523"/>
      <c r="N92" s="523"/>
      <c r="O92" s="523"/>
      <c r="Q92" s="45"/>
      <c r="R92" s="45"/>
      <c r="S92" s="45"/>
      <c r="T92" s="45"/>
      <c r="U92" s="45"/>
      <c r="V92" s="45"/>
      <c r="W92" s="45"/>
      <c r="X92" s="45"/>
    </row>
    <row r="93" spans="1:24" ht="15.95" hidden="1" customHeight="1" thickBot="1">
      <c r="A93" s="1"/>
      <c r="B93" s="67" t="s">
        <v>290</v>
      </c>
      <c r="C93" s="376"/>
      <c r="H93" s="68"/>
      <c r="I93" s="364"/>
      <c r="J93" s="365"/>
      <c r="K93" s="364"/>
      <c r="L93" s="365"/>
      <c r="N93" s="76">
        <f>C39</f>
        <v>482</v>
      </c>
      <c r="O93" s="2"/>
      <c r="S93" s="376"/>
    </row>
    <row r="94" spans="1:24" s="17" customFormat="1" ht="15.95" hidden="1" customHeight="1" thickBot="1">
      <c r="A94" s="15"/>
      <c r="B94" s="51"/>
      <c r="C94" s="48"/>
      <c r="D94" s="361"/>
      <c r="E94" s="48"/>
      <c r="F94" s="361"/>
      <c r="G94" s="361"/>
      <c r="H94" s="33"/>
      <c r="I94" s="361"/>
      <c r="J94" s="362"/>
      <c r="K94" s="361"/>
      <c r="L94" s="24" t="s">
        <v>10</v>
      </c>
      <c r="N94" s="34"/>
      <c r="O94" s="386"/>
      <c r="P94" s="386"/>
      <c r="S94" s="48"/>
    </row>
    <row r="95" spans="1:24" ht="15" hidden="1" customHeight="1">
      <c r="A95" s="1"/>
      <c r="C95" s="46">
        <f>N94</f>
        <v>0</v>
      </c>
      <c r="D95" s="527" t="s">
        <v>32</v>
      </c>
      <c r="E95" s="527"/>
      <c r="G95" s="8" t="s">
        <v>12</v>
      </c>
      <c r="H95" s="531">
        <v>442.75</v>
      </c>
      <c r="I95" s="531"/>
      <c r="J95" s="531"/>
      <c r="K95" s="531"/>
      <c r="L95" s="371" t="s">
        <v>59</v>
      </c>
      <c r="M95" s="371"/>
      <c r="O95" s="378" t="s">
        <v>14</v>
      </c>
      <c r="P95" s="378">
        <f>ROUND(C95*H95/100,0)</f>
        <v>0</v>
      </c>
      <c r="Q95" s="45"/>
      <c r="R95" s="45"/>
      <c r="S95" s="46"/>
      <c r="T95" s="45"/>
      <c r="U95" s="45"/>
      <c r="V95" s="45"/>
      <c r="W95" s="45"/>
      <c r="X95" s="45"/>
    </row>
    <row r="96" spans="1:24" ht="15.95" hidden="1" customHeight="1">
      <c r="A96" s="43"/>
      <c r="B96" s="523" t="s">
        <v>62</v>
      </c>
      <c r="C96" s="523"/>
      <c r="D96" s="524"/>
      <c r="E96" s="523"/>
      <c r="F96" s="524"/>
      <c r="G96" s="523"/>
      <c r="H96" s="524"/>
      <c r="I96" s="523"/>
      <c r="J96" s="524"/>
      <c r="K96" s="523"/>
      <c r="L96" s="523"/>
      <c r="M96" s="523"/>
      <c r="N96" s="523"/>
      <c r="O96" s="523"/>
      <c r="Q96" s="45"/>
      <c r="R96" s="45"/>
      <c r="S96" s="45"/>
      <c r="T96" s="45"/>
      <c r="U96" s="45"/>
      <c r="V96" s="45"/>
      <c r="W96" s="45"/>
      <c r="X96" s="45"/>
    </row>
    <row r="97" spans="1:64" ht="15.95" hidden="1" customHeight="1">
      <c r="B97" s="3" t="s">
        <v>282</v>
      </c>
      <c r="C97" s="380"/>
      <c r="E97" s="364"/>
      <c r="H97" s="68"/>
      <c r="I97" s="364"/>
      <c r="J97" s="365"/>
      <c r="K97" s="364"/>
      <c r="L97" s="365"/>
      <c r="M97" s="3" t="s">
        <v>9</v>
      </c>
      <c r="N97" s="76">
        <f>C95</f>
        <v>0</v>
      </c>
      <c r="O97" s="380"/>
      <c r="Q97" s="45"/>
      <c r="R97" s="45"/>
      <c r="S97" s="380"/>
      <c r="T97" s="45"/>
      <c r="U97" s="45"/>
      <c r="V97" s="45"/>
      <c r="W97" s="45"/>
      <c r="X97" s="45"/>
    </row>
    <row r="98" spans="1:64" ht="15.95" hidden="1" customHeight="1">
      <c r="A98" s="43"/>
      <c r="B98" s="42"/>
      <c r="C98" s="387"/>
      <c r="H98" s="68"/>
      <c r="I98" s="364"/>
      <c r="J98" s="365"/>
      <c r="K98" s="364"/>
      <c r="L98" s="12" t="s">
        <v>10</v>
      </c>
      <c r="N98" s="79"/>
      <c r="O98" s="378"/>
      <c r="S98" s="387"/>
    </row>
    <row r="99" spans="1:64" ht="15.95" hidden="1" customHeight="1">
      <c r="A99" s="1"/>
      <c r="C99" s="46">
        <f>N98</f>
        <v>0</v>
      </c>
      <c r="D99" s="527" t="s">
        <v>32</v>
      </c>
      <c r="E99" s="527"/>
      <c r="G99" s="371" t="s">
        <v>12</v>
      </c>
      <c r="H99" s="370">
        <v>1079.6500000000001</v>
      </c>
      <c r="I99" s="370"/>
      <c r="J99" s="370"/>
      <c r="K99" s="370"/>
      <c r="L99" s="371" t="s">
        <v>59</v>
      </c>
      <c r="M99" s="371"/>
      <c r="O99" s="378" t="s">
        <v>14</v>
      </c>
      <c r="P99" s="378">
        <f>ROUND(C99*H99/100,0)</f>
        <v>0</v>
      </c>
      <c r="Q99" s="45"/>
      <c r="R99" s="45"/>
      <c r="S99" s="46"/>
      <c r="T99" s="45"/>
      <c r="U99" s="45"/>
      <c r="V99" s="45"/>
      <c r="W99" s="45"/>
      <c r="X99" s="45"/>
    </row>
    <row r="100" spans="1:64" ht="21.75" hidden="1" customHeight="1">
      <c r="A100" s="1"/>
      <c r="B100" s="525" t="s">
        <v>158</v>
      </c>
      <c r="C100" s="525"/>
      <c r="D100" s="525"/>
      <c r="E100" s="525"/>
      <c r="F100" s="525"/>
      <c r="G100" s="525"/>
      <c r="H100" s="525"/>
      <c r="I100" s="525"/>
      <c r="J100" s="525"/>
      <c r="K100" s="525"/>
      <c r="L100" s="525"/>
      <c r="M100" s="525"/>
      <c r="N100" s="525"/>
      <c r="O100" s="525"/>
      <c r="S100" s="3"/>
    </row>
    <row r="101" spans="1:64" ht="15.95" hidden="1" customHeight="1">
      <c r="A101" s="1"/>
      <c r="B101" s="67" t="s">
        <v>267</v>
      </c>
      <c r="C101" s="376"/>
      <c r="D101" s="364">
        <v>1</v>
      </c>
      <c r="E101" s="387" t="s">
        <v>8</v>
      </c>
      <c r="F101" s="364">
        <v>1</v>
      </c>
      <c r="G101" s="364" t="s">
        <v>8</v>
      </c>
      <c r="H101" s="68">
        <v>12.25</v>
      </c>
      <c r="I101" s="364" t="s">
        <v>8</v>
      </c>
      <c r="J101" s="365">
        <v>5.5</v>
      </c>
      <c r="K101" s="364"/>
      <c r="L101" s="369"/>
      <c r="M101" s="3" t="s">
        <v>9</v>
      </c>
      <c r="N101" s="39">
        <f>ROUND(D101*F101*H101*J101,0)</f>
        <v>67</v>
      </c>
      <c r="O101" s="2"/>
      <c r="R101" s="4"/>
      <c r="S101" s="376"/>
      <c r="T101" s="4"/>
      <c r="U101" s="4"/>
      <c r="V101" s="4"/>
      <c r="W101" s="4"/>
      <c r="X101" s="4"/>
      <c r="Y101" s="4"/>
      <c r="Z101" s="4"/>
      <c r="AA101" s="4"/>
      <c r="AB101" s="4"/>
      <c r="AC101" s="4"/>
      <c r="AD101" s="4"/>
      <c r="AE101" s="4"/>
      <c r="AF101" s="4"/>
      <c r="AG101" s="4"/>
      <c r="AH101" s="4"/>
      <c r="AI101" s="4"/>
      <c r="AJ101" s="4"/>
      <c r="AK101" s="4"/>
      <c r="AL101" s="4"/>
      <c r="AM101" s="4"/>
      <c r="AN101" s="4"/>
      <c r="AO101" s="4"/>
      <c r="AP101" s="4"/>
      <c r="AQ101" s="4"/>
      <c r="AR101" s="4"/>
      <c r="AS101" s="4"/>
      <c r="AT101" s="4"/>
      <c r="AU101" s="4"/>
      <c r="AV101" s="4"/>
      <c r="AW101" s="4"/>
      <c r="AX101" s="4"/>
      <c r="AY101" s="4"/>
      <c r="AZ101" s="4"/>
      <c r="BA101" s="4"/>
      <c r="BB101" s="4"/>
      <c r="BC101" s="4"/>
      <c r="BD101" s="4"/>
      <c r="BE101" s="4"/>
      <c r="BF101" s="4"/>
      <c r="BG101" s="4"/>
      <c r="BH101" s="4"/>
      <c r="BI101" s="4"/>
      <c r="BJ101" s="4"/>
      <c r="BK101" s="4"/>
      <c r="BL101" s="4"/>
    </row>
    <row r="102" spans="1:64" ht="17.100000000000001" hidden="1" customHeight="1">
      <c r="A102" s="1"/>
      <c r="C102" s="387"/>
      <c r="D102" s="69"/>
      <c r="H102" s="68"/>
      <c r="I102" s="364"/>
      <c r="J102" s="365"/>
      <c r="K102" s="364"/>
      <c r="L102" s="12" t="s">
        <v>10</v>
      </c>
      <c r="M102" s="40"/>
      <c r="N102" s="5"/>
      <c r="O102" s="6"/>
      <c r="P102" s="197"/>
      <c r="S102" s="387"/>
    </row>
    <row r="103" spans="1:64" ht="21.75" hidden="1" customHeight="1">
      <c r="A103" s="1"/>
      <c r="B103" s="66"/>
      <c r="C103" s="526">
        <f>N102</f>
        <v>0</v>
      </c>
      <c r="D103" s="527"/>
      <c r="E103" s="526"/>
      <c r="F103" s="7" t="s">
        <v>32</v>
      </c>
      <c r="G103" s="8" t="s">
        <v>12</v>
      </c>
      <c r="H103" s="70">
        <v>378.13</v>
      </c>
      <c r="I103" s="370"/>
      <c r="J103" s="370"/>
      <c r="K103" s="370"/>
      <c r="L103" s="528" t="s">
        <v>33</v>
      </c>
      <c r="M103" s="528"/>
      <c r="O103" s="9" t="s">
        <v>14</v>
      </c>
      <c r="P103" s="378">
        <f>ROUND(C103*H103/100,0)</f>
        <v>0</v>
      </c>
      <c r="S103" s="382"/>
    </row>
    <row r="104" spans="1:64" s="17" customFormat="1" ht="20.25" hidden="1" customHeight="1">
      <c r="A104" s="86"/>
      <c r="B104" s="517" t="s">
        <v>93</v>
      </c>
      <c r="C104" s="517"/>
      <c r="D104" s="517"/>
      <c r="E104" s="517"/>
      <c r="F104" s="517"/>
      <c r="G104" s="517"/>
      <c r="H104" s="517"/>
      <c r="I104" s="517"/>
      <c r="J104" s="517"/>
      <c r="K104" s="517"/>
      <c r="L104" s="517"/>
      <c r="M104" s="517"/>
      <c r="N104" s="517"/>
      <c r="O104" s="386"/>
      <c r="P104" s="60"/>
      <c r="Q104" s="52"/>
    </row>
    <row r="105" spans="1:64" ht="15.95" hidden="1" customHeight="1">
      <c r="A105" s="1"/>
      <c r="B105" s="3" t="s">
        <v>268</v>
      </c>
      <c r="C105" s="387"/>
      <c r="D105" s="364">
        <v>1</v>
      </c>
      <c r="E105" s="387" t="s">
        <v>8</v>
      </c>
      <c r="F105" s="364">
        <v>2</v>
      </c>
      <c r="G105" s="364" t="s">
        <v>8</v>
      </c>
      <c r="H105" s="90">
        <v>12.25</v>
      </c>
      <c r="I105" s="364" t="s">
        <v>8</v>
      </c>
      <c r="J105" s="369">
        <v>0.75</v>
      </c>
      <c r="K105" s="364" t="s">
        <v>8</v>
      </c>
      <c r="L105" s="365">
        <v>8</v>
      </c>
      <c r="M105" s="3" t="s">
        <v>9</v>
      </c>
      <c r="N105" s="39">
        <f t="shared" ref="N105:N106" si="3">ROUND(D105*F105*H105*J105*L105,0)</f>
        <v>147</v>
      </c>
      <c r="O105" s="2"/>
      <c r="R105" s="4"/>
      <c r="S105" s="387"/>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row>
    <row r="106" spans="1:64" ht="15.95" hidden="1" customHeight="1">
      <c r="A106" s="1"/>
      <c r="B106" s="3" t="s">
        <v>249</v>
      </c>
      <c r="C106" s="376"/>
      <c r="D106" s="364">
        <v>1</v>
      </c>
      <c r="E106" s="387" t="s">
        <v>8</v>
      </c>
      <c r="F106" s="364">
        <v>3</v>
      </c>
      <c r="G106" s="364" t="s">
        <v>8</v>
      </c>
      <c r="H106" s="90">
        <v>4</v>
      </c>
      <c r="I106" s="364" t="s">
        <v>8</v>
      </c>
      <c r="J106" s="369">
        <v>0.75</v>
      </c>
      <c r="K106" s="364" t="s">
        <v>8</v>
      </c>
      <c r="L106" s="365">
        <v>8</v>
      </c>
      <c r="M106" s="3" t="s">
        <v>9</v>
      </c>
      <c r="N106" s="39">
        <f t="shared" si="3"/>
        <v>72</v>
      </c>
      <c r="O106" s="2"/>
      <c r="S106" s="376"/>
    </row>
    <row r="107" spans="1:64" ht="16.5" hidden="1" customHeight="1">
      <c r="A107" s="1"/>
      <c r="C107" s="387"/>
      <c r="D107" s="69"/>
      <c r="H107" s="68"/>
      <c r="I107" s="364"/>
      <c r="J107" s="365"/>
      <c r="K107" s="364"/>
      <c r="L107" s="12" t="s">
        <v>10</v>
      </c>
      <c r="M107" s="40"/>
      <c r="N107" s="5"/>
      <c r="O107" s="6"/>
      <c r="P107" s="197"/>
      <c r="S107" s="387"/>
    </row>
    <row r="108" spans="1:64" ht="15.95" hidden="1" customHeight="1">
      <c r="A108" s="1"/>
      <c r="B108" s="71" t="s">
        <v>24</v>
      </c>
      <c r="C108" s="387"/>
      <c r="E108" s="378"/>
      <c r="G108" s="371"/>
      <c r="H108" s="68"/>
      <c r="I108" s="370"/>
      <c r="J108" s="365"/>
      <c r="K108" s="371"/>
      <c r="L108" s="365"/>
      <c r="M108" s="45"/>
      <c r="N108" s="45"/>
      <c r="O108" s="378"/>
      <c r="Q108" s="45"/>
      <c r="S108" s="387"/>
    </row>
    <row r="109" spans="1:64" ht="15.95" hidden="1" customHeight="1">
      <c r="A109" s="1"/>
      <c r="B109" s="3" t="s">
        <v>270</v>
      </c>
      <c r="C109" s="387"/>
      <c r="D109" s="364">
        <v>1</v>
      </c>
      <c r="E109" s="387" t="s">
        <v>8</v>
      </c>
      <c r="F109" s="364">
        <v>2</v>
      </c>
      <c r="G109" s="364" t="s">
        <v>8</v>
      </c>
      <c r="H109" s="90">
        <v>2.5</v>
      </c>
      <c r="I109" s="364" t="s">
        <v>8</v>
      </c>
      <c r="J109" s="369">
        <v>0.75</v>
      </c>
      <c r="K109" s="364" t="s">
        <v>8</v>
      </c>
      <c r="L109" s="369">
        <v>7</v>
      </c>
      <c r="M109" s="3" t="s">
        <v>9</v>
      </c>
      <c r="N109" s="39">
        <f t="shared" ref="N109:N111" si="4">ROUND(D109*F109*H109*J109*L109,0)</f>
        <v>26</v>
      </c>
      <c r="O109" s="6"/>
      <c r="P109" s="198"/>
      <c r="S109" s="387"/>
    </row>
    <row r="110" spans="1:64" ht="15.95" hidden="1" customHeight="1">
      <c r="A110" s="1"/>
      <c r="B110" s="3" t="s">
        <v>271</v>
      </c>
      <c r="C110" s="387"/>
      <c r="D110" s="364">
        <v>1</v>
      </c>
      <c r="E110" s="387" t="s">
        <v>8</v>
      </c>
      <c r="F110" s="364">
        <v>2</v>
      </c>
      <c r="G110" s="364" t="s">
        <v>8</v>
      </c>
      <c r="H110" s="90">
        <v>2</v>
      </c>
      <c r="I110" s="364" t="s">
        <v>8</v>
      </c>
      <c r="J110" s="369">
        <v>0.75</v>
      </c>
      <c r="K110" s="364" t="s">
        <v>8</v>
      </c>
      <c r="L110" s="369">
        <v>1.5</v>
      </c>
      <c r="M110" s="3" t="s">
        <v>9</v>
      </c>
      <c r="N110" s="39">
        <f t="shared" si="4"/>
        <v>5</v>
      </c>
      <c r="O110" s="6"/>
      <c r="P110" s="198"/>
      <c r="S110" s="387"/>
    </row>
    <row r="111" spans="1:64" ht="15.95" hidden="1" customHeight="1">
      <c r="A111" s="1"/>
      <c r="B111" s="3" t="s">
        <v>274</v>
      </c>
      <c r="C111" s="387"/>
      <c r="D111" s="364">
        <v>1</v>
      </c>
      <c r="E111" s="387" t="s">
        <v>8</v>
      </c>
      <c r="F111" s="364">
        <v>1</v>
      </c>
      <c r="G111" s="364" t="s">
        <v>8</v>
      </c>
      <c r="H111" s="90">
        <v>11.5</v>
      </c>
      <c r="I111" s="364" t="s">
        <v>8</v>
      </c>
      <c r="J111" s="369">
        <v>0.75</v>
      </c>
      <c r="K111" s="364" t="s">
        <v>8</v>
      </c>
      <c r="L111" s="369">
        <v>0.75</v>
      </c>
      <c r="M111" s="3" t="s">
        <v>9</v>
      </c>
      <c r="N111" s="39">
        <f t="shared" si="4"/>
        <v>6</v>
      </c>
      <c r="O111" s="6"/>
      <c r="P111" s="198"/>
      <c r="S111" s="387"/>
    </row>
    <row r="112" spans="1:64" ht="15.95" hidden="1" customHeight="1">
      <c r="A112" s="1"/>
      <c r="B112" s="364"/>
      <c r="C112" s="3"/>
      <c r="E112" s="378"/>
      <c r="G112" s="371"/>
      <c r="H112" s="68"/>
      <c r="I112" s="370"/>
      <c r="J112" s="365"/>
      <c r="K112" s="371"/>
      <c r="L112" s="12" t="s">
        <v>10</v>
      </c>
      <c r="M112" s="3" t="s">
        <v>9</v>
      </c>
      <c r="N112" s="5"/>
      <c r="O112" s="378"/>
      <c r="P112" s="80"/>
      <c r="Q112" s="45"/>
      <c r="S112" s="3"/>
    </row>
    <row r="113" spans="1:24" ht="15.95" hidden="1" customHeight="1">
      <c r="A113" s="1"/>
      <c r="B113" s="71" t="s">
        <v>28</v>
      </c>
      <c r="C113" s="387"/>
      <c r="E113" s="378"/>
      <c r="G113" s="371"/>
      <c r="H113" s="68"/>
      <c r="I113" s="370"/>
      <c r="J113" s="365"/>
      <c r="K113" s="370"/>
      <c r="L113" s="371"/>
      <c r="M113" s="371"/>
      <c r="N113" s="45"/>
      <c r="O113" s="41"/>
      <c r="P113" s="80"/>
      <c r="Q113" s="45"/>
      <c r="S113" s="387"/>
    </row>
    <row r="114" spans="1:24" ht="15.95" hidden="1" customHeight="1">
      <c r="A114" s="1"/>
      <c r="C114" s="71"/>
      <c r="D114" s="536">
        <f>N107</f>
        <v>0</v>
      </c>
      <c r="E114" s="536"/>
      <c r="F114" s="536"/>
      <c r="G114" s="371" t="s">
        <v>29</v>
      </c>
      <c r="H114" s="389">
        <f>N112</f>
        <v>0</v>
      </c>
      <c r="I114" s="12" t="s">
        <v>9</v>
      </c>
      <c r="J114" s="537">
        <f>D114-H114</f>
        <v>0</v>
      </c>
      <c r="K114" s="537"/>
      <c r="L114" s="40"/>
      <c r="M114" s="371"/>
      <c r="N114" s="42"/>
      <c r="O114" s="378"/>
      <c r="P114" s="80"/>
      <c r="Q114" s="45"/>
      <c r="S114" s="71"/>
    </row>
    <row r="115" spans="1:24" s="17" customFormat="1" ht="15.95" hidden="1" customHeight="1">
      <c r="A115" s="15"/>
      <c r="C115" s="551">
        <f>J114</f>
        <v>0</v>
      </c>
      <c r="D115" s="551"/>
      <c r="E115" s="551"/>
      <c r="F115" s="361" t="s">
        <v>11</v>
      </c>
      <c r="G115" s="21" t="s">
        <v>12</v>
      </c>
      <c r="H115" s="519">
        <v>12674.36</v>
      </c>
      <c r="I115" s="519"/>
      <c r="J115" s="519"/>
      <c r="K115" s="519"/>
      <c r="L115" s="516" t="s">
        <v>80</v>
      </c>
      <c r="M115" s="516"/>
      <c r="N115" s="25"/>
      <c r="O115" s="386" t="s">
        <v>14</v>
      </c>
      <c r="P115" s="386">
        <f>ROUND(C115*H115/100,0)</f>
        <v>0</v>
      </c>
      <c r="S115" s="366"/>
    </row>
    <row r="116" spans="1:24" s="17" customFormat="1" ht="37.5" hidden="1" customHeight="1">
      <c r="A116" s="85"/>
      <c r="B116" s="517" t="s">
        <v>124</v>
      </c>
      <c r="C116" s="517"/>
      <c r="D116" s="517"/>
      <c r="E116" s="517"/>
      <c r="F116" s="517"/>
      <c r="G116" s="517"/>
      <c r="H116" s="517"/>
      <c r="I116" s="517"/>
      <c r="J116" s="517"/>
      <c r="K116" s="517"/>
      <c r="L116" s="517"/>
      <c r="M116" s="517"/>
      <c r="N116" s="517"/>
      <c r="O116" s="517"/>
      <c r="P116" s="386"/>
      <c r="Q116" s="52"/>
      <c r="R116" s="52"/>
      <c r="S116" s="52"/>
      <c r="T116" s="52"/>
      <c r="U116" s="52"/>
      <c r="V116" s="52"/>
      <c r="W116" s="52"/>
      <c r="X116" s="52"/>
    </row>
    <row r="117" spans="1:24" s="17" customFormat="1" ht="15.95" hidden="1" customHeight="1">
      <c r="A117" s="15"/>
      <c r="C117" s="384"/>
      <c r="D117" s="361"/>
      <c r="E117" s="48"/>
      <c r="F117" s="361"/>
      <c r="G117" s="361"/>
      <c r="H117" s="27"/>
      <c r="I117" s="361"/>
      <c r="J117" s="362"/>
      <c r="K117" s="361"/>
      <c r="L117" s="362"/>
      <c r="N117" s="30"/>
      <c r="O117" s="19"/>
      <c r="P117" s="197"/>
      <c r="S117" s="384"/>
    </row>
    <row r="118" spans="1:24" s="17" customFormat="1" ht="15.95" hidden="1" customHeight="1" thickBot="1">
      <c r="A118" s="15"/>
      <c r="B118" s="17" t="s">
        <v>270</v>
      </c>
      <c r="C118" s="384"/>
      <c r="D118" s="361">
        <v>1</v>
      </c>
      <c r="E118" s="48" t="s">
        <v>8</v>
      </c>
      <c r="F118" s="361">
        <v>2</v>
      </c>
      <c r="G118" s="361" t="s">
        <v>8</v>
      </c>
      <c r="H118" s="27">
        <v>16.5</v>
      </c>
      <c r="I118" s="361"/>
      <c r="J118" s="362"/>
      <c r="K118" s="361"/>
      <c r="L118" s="362"/>
      <c r="M118" s="17" t="s">
        <v>9</v>
      </c>
      <c r="N118" s="30">
        <f>ROUND(D118*F118*H118,0)</f>
        <v>33</v>
      </c>
      <c r="O118" s="19"/>
      <c r="P118" s="197"/>
      <c r="S118" s="384"/>
    </row>
    <row r="119" spans="1:24" s="17" customFormat="1" ht="15.95" hidden="1" customHeight="1" thickBot="1">
      <c r="A119" s="15"/>
      <c r="C119" s="60"/>
      <c r="D119" s="368"/>
      <c r="E119" s="48"/>
      <c r="F119" s="361"/>
      <c r="G119" s="361"/>
      <c r="H119" s="37"/>
      <c r="I119" s="50"/>
      <c r="J119" s="24"/>
      <c r="K119" s="50"/>
      <c r="L119" s="368" t="s">
        <v>10</v>
      </c>
      <c r="M119" s="50"/>
      <c r="N119" s="26"/>
      <c r="O119" s="386"/>
      <c r="P119" s="386"/>
      <c r="S119" s="60"/>
    </row>
    <row r="120" spans="1:24" s="17" customFormat="1" ht="15.95" hidden="1" customHeight="1">
      <c r="A120" s="15"/>
      <c r="B120" s="52"/>
      <c r="C120" s="53">
        <f>N119</f>
        <v>0</v>
      </c>
      <c r="D120" s="518" t="s">
        <v>87</v>
      </c>
      <c r="E120" s="516"/>
      <c r="F120" s="50"/>
      <c r="G120" s="21" t="s">
        <v>12</v>
      </c>
      <c r="H120" s="519">
        <v>228.9</v>
      </c>
      <c r="I120" s="519"/>
      <c r="J120" s="519"/>
      <c r="K120" s="367"/>
      <c r="L120" s="518" t="s">
        <v>88</v>
      </c>
      <c r="M120" s="516"/>
      <c r="O120" s="386" t="s">
        <v>14</v>
      </c>
      <c r="P120" s="386">
        <f>ROUND(C120*H120,0)</f>
        <v>0</v>
      </c>
      <c r="S120" s="53"/>
    </row>
    <row r="121" spans="1:24" ht="33" hidden="1" customHeight="1">
      <c r="A121" s="77"/>
      <c r="B121" s="517" t="s">
        <v>146</v>
      </c>
      <c r="C121" s="517"/>
      <c r="D121" s="517"/>
      <c r="E121" s="517"/>
      <c r="F121" s="517"/>
      <c r="G121" s="517"/>
      <c r="H121" s="517"/>
      <c r="I121" s="517"/>
      <c r="J121" s="517"/>
      <c r="K121" s="517"/>
      <c r="L121" s="517"/>
      <c r="M121" s="517"/>
      <c r="N121" s="517"/>
      <c r="O121" s="378"/>
      <c r="P121" s="80"/>
      <c r="Q121" s="45"/>
      <c r="S121" s="3"/>
    </row>
    <row r="122" spans="1:24" ht="15.95" hidden="1" customHeight="1" thickBot="1">
      <c r="A122" s="1"/>
      <c r="B122" s="3" t="s">
        <v>275</v>
      </c>
      <c r="C122" s="376"/>
      <c r="D122" s="364">
        <v>1</v>
      </c>
      <c r="E122" s="387" t="s">
        <v>8</v>
      </c>
      <c r="F122" s="364">
        <v>2</v>
      </c>
      <c r="G122" s="364" t="s">
        <v>8</v>
      </c>
      <c r="H122" s="68">
        <v>2</v>
      </c>
      <c r="I122" s="364" t="s">
        <v>8</v>
      </c>
      <c r="J122" s="365">
        <v>1.5</v>
      </c>
      <c r="K122" s="361"/>
      <c r="L122" s="362"/>
      <c r="M122" s="17" t="s">
        <v>9</v>
      </c>
      <c r="N122" s="30">
        <f>ROUND(D122*F122*H122*J122,0)</f>
        <v>6</v>
      </c>
      <c r="O122" s="2"/>
      <c r="S122" s="376"/>
    </row>
    <row r="123" spans="1:24" ht="15.95" hidden="1" customHeight="1" thickBot="1">
      <c r="E123" s="44"/>
      <c r="G123" s="371"/>
      <c r="H123" s="68"/>
      <c r="I123" s="370"/>
      <c r="J123" s="12"/>
      <c r="K123" s="370"/>
      <c r="L123" s="12" t="s">
        <v>10</v>
      </c>
      <c r="M123" s="371"/>
      <c r="N123" s="14"/>
      <c r="O123" s="6"/>
    </row>
    <row r="124" spans="1:24" ht="15.95" hidden="1" customHeight="1">
      <c r="A124" s="1"/>
      <c r="C124" s="526">
        <f>N123</f>
        <v>0</v>
      </c>
      <c r="D124" s="526"/>
      <c r="E124" s="526"/>
      <c r="F124" s="371" t="s">
        <v>32</v>
      </c>
      <c r="G124" s="8" t="s">
        <v>12</v>
      </c>
      <c r="H124" s="531">
        <v>180.5</v>
      </c>
      <c r="I124" s="531"/>
      <c r="J124" s="531"/>
      <c r="K124" s="531"/>
      <c r="L124" s="528" t="s">
        <v>52</v>
      </c>
      <c r="M124" s="528"/>
      <c r="N124" s="11"/>
      <c r="O124" s="378" t="s">
        <v>14</v>
      </c>
      <c r="P124" s="378">
        <f>ROUND(C124*H124,0)</f>
        <v>0</v>
      </c>
      <c r="S124" s="382"/>
    </row>
    <row r="125" spans="1:24" s="10" customFormat="1" ht="31.5" hidden="1" customHeight="1">
      <c r="A125" s="87"/>
      <c r="B125" s="517" t="s">
        <v>43</v>
      </c>
      <c r="C125" s="517"/>
      <c r="D125" s="517"/>
      <c r="E125" s="517"/>
      <c r="F125" s="517"/>
      <c r="G125" s="517"/>
      <c r="H125" s="517"/>
      <c r="I125" s="517"/>
      <c r="J125" s="517"/>
      <c r="K125" s="517"/>
      <c r="L125" s="517"/>
      <c r="M125" s="517"/>
      <c r="N125" s="517"/>
      <c r="O125" s="372"/>
      <c r="P125" s="227"/>
    </row>
    <row r="126" spans="1:24" s="17" customFormat="1" ht="15.95" hidden="1" customHeight="1">
      <c r="A126" s="15"/>
      <c r="B126" s="17" t="s">
        <v>276</v>
      </c>
      <c r="C126" s="48"/>
      <c r="D126" s="361">
        <v>1</v>
      </c>
      <c r="E126" s="48" t="s">
        <v>8</v>
      </c>
      <c r="F126" s="361">
        <v>2</v>
      </c>
      <c r="G126" s="361" t="s">
        <v>8</v>
      </c>
      <c r="H126" s="291">
        <v>4.63</v>
      </c>
      <c r="I126" s="361" t="s">
        <v>8</v>
      </c>
      <c r="J126" s="291">
        <v>3.63</v>
      </c>
      <c r="K126" s="361" t="s">
        <v>8</v>
      </c>
      <c r="L126" s="390">
        <v>1.67</v>
      </c>
      <c r="M126" s="17" t="s">
        <v>9</v>
      </c>
      <c r="N126" s="30">
        <f t="shared" ref="N126" si="5">ROUND(D126*F126*H126*J126*L126,0)</f>
        <v>56</v>
      </c>
      <c r="P126" s="197"/>
      <c r="S126" s="48"/>
    </row>
    <row r="127" spans="1:24" ht="15.95" hidden="1" customHeight="1">
      <c r="A127" s="1"/>
      <c r="B127" s="17"/>
      <c r="C127" s="387"/>
      <c r="D127" s="69"/>
      <c r="H127" s="68"/>
      <c r="I127" s="364"/>
      <c r="J127" s="365"/>
      <c r="K127" s="364"/>
      <c r="L127" s="12" t="s">
        <v>10</v>
      </c>
      <c r="M127" s="40"/>
      <c r="N127" s="5"/>
      <c r="O127" s="6"/>
      <c r="P127" s="197"/>
      <c r="S127" s="387"/>
    </row>
    <row r="128" spans="1:24" ht="15.95" hidden="1" customHeight="1">
      <c r="A128" s="1"/>
      <c r="B128" s="378"/>
      <c r="C128" s="566">
        <f>N127</f>
        <v>0</v>
      </c>
      <c r="D128" s="566"/>
      <c r="E128" s="381"/>
      <c r="F128" s="7" t="s">
        <v>11</v>
      </c>
      <c r="G128" s="8" t="s">
        <v>12</v>
      </c>
      <c r="H128" s="370">
        <v>3630</v>
      </c>
      <c r="I128" s="370"/>
      <c r="J128" s="370"/>
      <c r="K128" s="370"/>
      <c r="L128" s="528" t="s">
        <v>44</v>
      </c>
      <c r="M128" s="528"/>
      <c r="O128" s="9" t="s">
        <v>14</v>
      </c>
      <c r="P128" s="378">
        <f>ROUND(C128*H128/1000,0)</f>
        <v>0</v>
      </c>
      <c r="S128" s="381"/>
    </row>
    <row r="129" spans="1:19" s="10" customFormat="1" ht="15.95" hidden="1" customHeight="1">
      <c r="A129" s="43"/>
      <c r="B129" s="567" t="s">
        <v>45</v>
      </c>
      <c r="C129" s="567"/>
      <c r="D129" s="567"/>
      <c r="E129" s="567"/>
      <c r="F129" s="567"/>
      <c r="G129" s="567"/>
      <c r="H129" s="567"/>
      <c r="I129" s="567"/>
      <c r="J129" s="567"/>
      <c r="K129" s="567"/>
      <c r="L129" s="567"/>
      <c r="M129" s="567"/>
      <c r="N129" s="567"/>
      <c r="O129" s="567"/>
      <c r="P129" s="227"/>
    </row>
    <row r="130" spans="1:19" s="17" customFormat="1" ht="15.95" hidden="1" customHeight="1">
      <c r="A130" s="15"/>
      <c r="B130" s="17" t="s">
        <v>276</v>
      </c>
      <c r="C130" s="48"/>
      <c r="D130" s="361">
        <v>1</v>
      </c>
      <c r="E130" s="48" t="s">
        <v>8</v>
      </c>
      <c r="F130" s="361">
        <v>2</v>
      </c>
      <c r="G130" s="361" t="s">
        <v>8</v>
      </c>
      <c r="H130" s="27">
        <v>4.63</v>
      </c>
      <c r="I130" s="361" t="s">
        <v>8</v>
      </c>
      <c r="J130" s="362">
        <v>3.63</v>
      </c>
      <c r="K130" s="361" t="s">
        <v>8</v>
      </c>
      <c r="L130" s="362">
        <v>0.33</v>
      </c>
      <c r="M130" s="17" t="s">
        <v>9</v>
      </c>
      <c r="N130" s="282">
        <f t="shared" ref="N130" si="6">ROUND(D130*F130*H130*J130*L130,0)</f>
        <v>11</v>
      </c>
      <c r="P130" s="197"/>
      <c r="S130" s="48"/>
    </row>
    <row r="131" spans="1:19" s="17" customFormat="1" ht="15.95" hidden="1" customHeight="1">
      <c r="A131" s="15"/>
      <c r="C131" s="48"/>
      <c r="D131" s="55"/>
      <c r="E131" s="48"/>
      <c r="F131" s="361"/>
      <c r="G131" s="361"/>
      <c r="H131" s="27"/>
      <c r="I131" s="361"/>
      <c r="J131" s="362"/>
      <c r="K131" s="361"/>
      <c r="L131" s="24" t="s">
        <v>10</v>
      </c>
      <c r="M131" s="32"/>
      <c r="N131" s="18"/>
      <c r="O131" s="19"/>
      <c r="P131" s="197"/>
      <c r="S131" s="48"/>
    </row>
    <row r="132" spans="1:19" ht="15.95" hidden="1" customHeight="1">
      <c r="A132" s="1"/>
      <c r="B132" s="378"/>
      <c r="C132" s="568">
        <f>N131</f>
        <v>0</v>
      </c>
      <c r="D132" s="569"/>
      <c r="E132" s="568"/>
      <c r="F132" s="7" t="s">
        <v>11</v>
      </c>
      <c r="G132" s="8" t="s">
        <v>12</v>
      </c>
      <c r="H132" s="370">
        <v>8694.9500000000007</v>
      </c>
      <c r="I132" s="370"/>
      <c r="J132" s="370"/>
      <c r="K132" s="370"/>
      <c r="L132" s="528" t="s">
        <v>13</v>
      </c>
      <c r="M132" s="528"/>
      <c r="O132" s="9" t="s">
        <v>14</v>
      </c>
      <c r="P132" s="378">
        <f>ROUND(C132*H132/100,0)</f>
        <v>0</v>
      </c>
      <c r="S132" s="381"/>
    </row>
    <row r="133" spans="1:19" s="23" customFormat="1" ht="15.95" hidden="1" customHeight="1">
      <c r="A133" s="36"/>
      <c r="B133" s="538" t="s">
        <v>194</v>
      </c>
      <c r="C133" s="538"/>
      <c r="D133" s="538"/>
      <c r="E133" s="538"/>
      <c r="F133" s="538"/>
      <c r="G133" s="538"/>
      <c r="H133" s="538"/>
      <c r="I133" s="538"/>
      <c r="J133" s="538"/>
      <c r="K133" s="538"/>
      <c r="L133" s="538"/>
      <c r="M133" s="538"/>
      <c r="N133" s="538"/>
      <c r="O133" s="538"/>
      <c r="P133" s="200"/>
    </row>
    <row r="134" spans="1:19" s="17" customFormat="1" ht="15.95" hidden="1" customHeight="1">
      <c r="A134" s="15"/>
      <c r="B134" s="354" t="s">
        <v>277</v>
      </c>
      <c r="C134" s="384"/>
      <c r="D134" s="361">
        <v>1</v>
      </c>
      <c r="E134" s="48" t="s">
        <v>8</v>
      </c>
      <c r="F134" s="361">
        <v>2</v>
      </c>
      <c r="G134" s="361" t="s">
        <v>8</v>
      </c>
      <c r="H134" s="27">
        <v>5</v>
      </c>
      <c r="I134" s="361" t="s">
        <v>8</v>
      </c>
      <c r="J134" s="362">
        <v>4</v>
      </c>
      <c r="K134" s="361" t="s">
        <v>8</v>
      </c>
      <c r="L134" s="362">
        <v>0.17</v>
      </c>
      <c r="M134" s="17" t="s">
        <v>9</v>
      </c>
      <c r="N134" s="30">
        <f>ROUND(D134*F134*H134*J134*L134,0)</f>
        <v>7</v>
      </c>
      <c r="O134" s="16"/>
      <c r="P134" s="386"/>
      <c r="S134" s="384"/>
    </row>
    <row r="135" spans="1:19" s="17" customFormat="1" ht="15.95" hidden="1" customHeight="1">
      <c r="A135" s="15"/>
      <c r="C135" s="48"/>
      <c r="D135" s="55"/>
      <c r="E135" s="48"/>
      <c r="F135" s="361"/>
      <c r="G135" s="361"/>
      <c r="H135" s="27"/>
      <c r="I135" s="361"/>
      <c r="J135" s="362"/>
      <c r="K135" s="361"/>
      <c r="L135" s="24" t="s">
        <v>10</v>
      </c>
      <c r="M135" s="32"/>
      <c r="N135" s="18"/>
      <c r="O135" s="19"/>
      <c r="P135" s="197"/>
      <c r="S135" s="48"/>
    </row>
    <row r="136" spans="1:19" s="17" customFormat="1" ht="15.95" hidden="1" customHeight="1">
      <c r="A136" s="15"/>
      <c r="B136" s="386"/>
      <c r="C136" s="119">
        <f>N135</f>
        <v>0</v>
      </c>
      <c r="D136" s="55"/>
      <c r="E136" s="48"/>
      <c r="F136" s="20" t="s">
        <v>11</v>
      </c>
      <c r="G136" s="21" t="s">
        <v>12</v>
      </c>
      <c r="H136" s="367">
        <v>12595</v>
      </c>
      <c r="I136" s="367"/>
      <c r="J136" s="367"/>
      <c r="K136" s="367"/>
      <c r="L136" s="516" t="s">
        <v>13</v>
      </c>
      <c r="M136" s="516"/>
      <c r="N136" s="107"/>
      <c r="O136" s="22" t="s">
        <v>14</v>
      </c>
      <c r="P136" s="386">
        <f>ROUND(C136*H136/100,0)</f>
        <v>0</v>
      </c>
      <c r="S136" s="375"/>
    </row>
    <row r="137" spans="1:19" s="17" customFormat="1" ht="33.75" hidden="1" customHeight="1">
      <c r="A137" s="86"/>
      <c r="B137" s="517" t="s">
        <v>83</v>
      </c>
      <c r="C137" s="517"/>
      <c r="D137" s="517"/>
      <c r="E137" s="517"/>
      <c r="F137" s="517"/>
      <c r="G137" s="517"/>
      <c r="H137" s="517"/>
      <c r="I137" s="517"/>
      <c r="J137" s="517"/>
      <c r="K137" s="517"/>
      <c r="L137" s="517"/>
      <c r="M137" s="517"/>
      <c r="N137" s="517"/>
      <c r="O137" s="386"/>
      <c r="P137" s="60"/>
      <c r="Q137" s="52"/>
    </row>
    <row r="138" spans="1:19" s="17" customFormat="1" ht="15.95" hidden="1" customHeight="1" thickBot="1">
      <c r="A138" s="15"/>
      <c r="B138" s="17" t="s">
        <v>26</v>
      </c>
      <c r="C138" s="384"/>
      <c r="D138" s="361">
        <v>1</v>
      </c>
      <c r="E138" s="48" t="s">
        <v>8</v>
      </c>
      <c r="F138" s="361">
        <v>2</v>
      </c>
      <c r="G138" s="361" t="s">
        <v>8</v>
      </c>
      <c r="H138" s="27">
        <v>2.5</v>
      </c>
      <c r="I138" s="361" t="s">
        <v>8</v>
      </c>
      <c r="J138" s="362">
        <v>7</v>
      </c>
      <c r="K138" s="361"/>
      <c r="L138" s="362"/>
      <c r="M138" s="17" t="s">
        <v>9</v>
      </c>
      <c r="N138" s="30">
        <f>ROUND(D138*F138*H138*J138,0)</f>
        <v>35</v>
      </c>
      <c r="O138" s="16"/>
      <c r="P138" s="386"/>
      <c r="S138" s="384"/>
    </row>
    <row r="139" spans="1:19" s="17" customFormat="1" ht="15.95" hidden="1" customHeight="1" thickBot="1">
      <c r="A139" s="15"/>
      <c r="C139" s="107"/>
      <c r="D139" s="361"/>
      <c r="E139" s="49"/>
      <c r="F139" s="361"/>
      <c r="G139" s="368"/>
      <c r="H139" s="27"/>
      <c r="I139" s="367"/>
      <c r="J139" s="24"/>
      <c r="K139" s="367"/>
      <c r="L139" s="24" t="s">
        <v>10</v>
      </c>
      <c r="M139" s="368"/>
      <c r="N139" s="26"/>
      <c r="O139" s="19"/>
      <c r="P139" s="386"/>
      <c r="S139" s="107"/>
    </row>
    <row r="140" spans="1:19" s="17" customFormat="1" ht="15.95" hidden="1" customHeight="1">
      <c r="A140" s="368"/>
      <c r="C140" s="514">
        <f>N139</f>
        <v>0</v>
      </c>
      <c r="D140" s="514"/>
      <c r="E140" s="514"/>
      <c r="F140" s="361"/>
      <c r="G140" s="21" t="s">
        <v>12</v>
      </c>
      <c r="H140" s="519">
        <v>902.93</v>
      </c>
      <c r="I140" s="519"/>
      <c r="J140" s="519"/>
      <c r="K140" s="519"/>
      <c r="L140" s="516" t="s">
        <v>52</v>
      </c>
      <c r="M140" s="516"/>
      <c r="N140" s="25"/>
      <c r="O140" s="386" t="s">
        <v>14</v>
      </c>
      <c r="P140" s="386">
        <f>ROUND(C140*H140,0)</f>
        <v>0</v>
      </c>
      <c r="S140" s="375"/>
    </row>
    <row r="141" spans="1:19" s="17" customFormat="1" ht="44.25" hidden="1" customHeight="1">
      <c r="A141" s="86"/>
      <c r="B141" s="560" t="s">
        <v>82</v>
      </c>
      <c r="C141" s="560"/>
      <c r="D141" s="560"/>
      <c r="E141" s="560"/>
      <c r="F141" s="560"/>
      <c r="G141" s="560"/>
      <c r="H141" s="560"/>
      <c r="I141" s="560"/>
      <c r="J141" s="560"/>
      <c r="K141" s="560"/>
      <c r="L141" s="560"/>
      <c r="M141" s="560"/>
      <c r="N141" s="560"/>
      <c r="O141" s="388"/>
      <c r="P141" s="386"/>
    </row>
    <row r="142" spans="1:19" s="17" customFormat="1" ht="15.95" hidden="1" customHeight="1" thickBot="1">
      <c r="A142" s="15"/>
      <c r="B142" s="17" t="s">
        <v>136</v>
      </c>
      <c r="C142" s="384"/>
      <c r="D142" s="361">
        <v>1</v>
      </c>
      <c r="E142" s="48" t="s">
        <v>8</v>
      </c>
      <c r="F142" s="361">
        <v>2</v>
      </c>
      <c r="G142" s="361" t="s">
        <v>8</v>
      </c>
      <c r="H142" s="27">
        <v>5</v>
      </c>
      <c r="I142" s="361" t="s">
        <v>8</v>
      </c>
      <c r="J142" s="362">
        <v>4</v>
      </c>
      <c r="K142" s="361"/>
      <c r="L142" s="362"/>
      <c r="M142" s="17" t="s">
        <v>9</v>
      </c>
      <c r="N142" s="30">
        <f>ROUND(D142*F142*H142*J142,0)</f>
        <v>40</v>
      </c>
      <c r="O142" s="16"/>
      <c r="P142" s="386"/>
      <c r="S142" s="384"/>
    </row>
    <row r="143" spans="1:19" s="17" customFormat="1" ht="15.95" hidden="1" customHeight="1" thickBot="1">
      <c r="A143" s="15"/>
      <c r="C143" s="107"/>
      <c r="D143" s="361"/>
      <c r="E143" s="49"/>
      <c r="F143" s="361"/>
      <c r="G143" s="368"/>
      <c r="H143" s="27"/>
      <c r="I143" s="367"/>
      <c r="J143" s="24"/>
      <c r="K143" s="367"/>
      <c r="L143" s="24" t="s">
        <v>10</v>
      </c>
      <c r="M143" s="368"/>
      <c r="N143" s="26"/>
      <c r="O143" s="19"/>
      <c r="P143" s="386"/>
      <c r="S143" s="107"/>
    </row>
    <row r="144" spans="1:19" s="17" customFormat="1" ht="15.95" hidden="1" customHeight="1">
      <c r="A144" s="368"/>
      <c r="B144" s="52"/>
      <c r="C144" s="366">
        <f>N143</f>
        <v>0</v>
      </c>
      <c r="D144" s="361" t="s">
        <v>32</v>
      </c>
      <c r="E144" s="375"/>
      <c r="F144" s="361"/>
      <c r="G144" s="52" t="s">
        <v>12</v>
      </c>
      <c r="H144" s="367">
        <v>27747.06</v>
      </c>
      <c r="I144" s="367"/>
      <c r="J144" s="362"/>
      <c r="K144" s="367"/>
      <c r="L144" s="368" t="s">
        <v>54</v>
      </c>
      <c r="M144" s="368"/>
      <c r="N144" s="52"/>
      <c r="O144" s="386" t="s">
        <v>14</v>
      </c>
      <c r="P144" s="386">
        <f>(C144*H144/100)</f>
        <v>0</v>
      </c>
      <c r="S144" s="366"/>
    </row>
    <row r="145" spans="1:24" s="17" customFormat="1" ht="39.75" hidden="1" customHeight="1">
      <c r="A145" s="86"/>
      <c r="B145" s="560" t="s">
        <v>81</v>
      </c>
      <c r="C145" s="560"/>
      <c r="D145" s="560"/>
      <c r="E145" s="560"/>
      <c r="F145" s="560"/>
      <c r="G145" s="560"/>
      <c r="H145" s="560"/>
      <c r="I145" s="560"/>
      <c r="J145" s="560"/>
      <c r="K145" s="560"/>
      <c r="L145" s="560"/>
      <c r="M145" s="560"/>
      <c r="N145" s="560"/>
      <c r="O145" s="388"/>
      <c r="P145" s="386"/>
    </row>
    <row r="146" spans="1:24" s="17" customFormat="1" ht="15.95" hidden="1" customHeight="1" thickBot="1">
      <c r="A146" s="15"/>
      <c r="B146" s="354" t="s">
        <v>72</v>
      </c>
      <c r="C146" s="384"/>
      <c r="D146" s="364">
        <v>2</v>
      </c>
      <c r="E146" s="387" t="s">
        <v>8</v>
      </c>
      <c r="F146" s="364">
        <v>2</v>
      </c>
      <c r="G146" s="364" t="s">
        <v>16</v>
      </c>
      <c r="H146" s="68">
        <v>5</v>
      </c>
      <c r="I146" s="364" t="s">
        <v>17</v>
      </c>
      <c r="J146" s="365">
        <v>4</v>
      </c>
      <c r="K146" s="364" t="s">
        <v>18</v>
      </c>
      <c r="L146" s="365">
        <v>5</v>
      </c>
      <c r="M146" s="3" t="s">
        <v>9</v>
      </c>
      <c r="N146" s="76">
        <f>ROUND(D146*F146*(H146+J146)*L146,0)</f>
        <v>180</v>
      </c>
      <c r="O146" s="388"/>
      <c r="P146" s="386"/>
      <c r="S146" s="384"/>
    </row>
    <row r="147" spans="1:24" s="17" customFormat="1" ht="15.95" hidden="1" customHeight="1" thickBot="1">
      <c r="A147" s="15"/>
      <c r="C147" s="107"/>
      <c r="D147" s="361"/>
      <c r="E147" s="49"/>
      <c r="F147" s="361"/>
      <c r="G147" s="368"/>
      <c r="H147" s="27"/>
      <c r="I147" s="367"/>
      <c r="J147" s="24"/>
      <c r="K147" s="367"/>
      <c r="L147" s="24" t="s">
        <v>10</v>
      </c>
      <c r="M147" s="368"/>
      <c r="N147" s="26"/>
      <c r="O147" s="19"/>
      <c r="P147" s="386"/>
      <c r="S147" s="107"/>
    </row>
    <row r="148" spans="1:24" s="17" customFormat="1" ht="15.95" hidden="1" customHeight="1">
      <c r="A148" s="15"/>
      <c r="B148" s="29" t="s">
        <v>24</v>
      </c>
      <c r="C148" s="48"/>
      <c r="D148" s="361"/>
      <c r="E148" s="386"/>
      <c r="F148" s="361"/>
      <c r="G148" s="368"/>
      <c r="H148" s="27"/>
      <c r="I148" s="367"/>
      <c r="J148" s="362"/>
      <c r="K148" s="368"/>
      <c r="L148" s="362"/>
      <c r="M148" s="52"/>
      <c r="N148" s="52"/>
      <c r="O148" s="386"/>
      <c r="P148" s="386"/>
      <c r="Q148" s="52"/>
      <c r="S148" s="48"/>
    </row>
    <row r="149" spans="1:24" s="17" customFormat="1" ht="15.95" hidden="1" customHeight="1" thickBot="1">
      <c r="A149" s="15"/>
      <c r="B149" s="17" t="s">
        <v>26</v>
      </c>
      <c r="C149" s="48"/>
      <c r="D149" s="361">
        <v>1</v>
      </c>
      <c r="E149" s="48" t="s">
        <v>8</v>
      </c>
      <c r="F149" s="361">
        <v>2</v>
      </c>
      <c r="G149" s="361" t="s">
        <v>8</v>
      </c>
      <c r="H149" s="27">
        <v>2.5</v>
      </c>
      <c r="I149" s="361" t="s">
        <v>8</v>
      </c>
      <c r="J149" s="362">
        <v>5</v>
      </c>
      <c r="K149" s="361"/>
      <c r="L149" s="362"/>
      <c r="M149" s="17" t="s">
        <v>9</v>
      </c>
      <c r="N149" s="30">
        <f t="shared" ref="N149" si="7">ROUND(D149*F149*H149*J149,0)</f>
        <v>25</v>
      </c>
      <c r="O149" s="19"/>
      <c r="P149" s="197"/>
      <c r="S149" s="48"/>
    </row>
    <row r="150" spans="1:24" s="17" customFormat="1" ht="15.95" hidden="1" customHeight="1" thickBot="1">
      <c r="A150" s="15"/>
      <c r="B150" s="361"/>
      <c r="D150" s="361"/>
      <c r="E150" s="386"/>
      <c r="F150" s="361"/>
      <c r="G150" s="368"/>
      <c r="H150" s="27"/>
      <c r="I150" s="367"/>
      <c r="J150" s="362"/>
      <c r="K150" s="368"/>
      <c r="L150" s="24" t="s">
        <v>10</v>
      </c>
      <c r="M150" s="17" t="s">
        <v>9</v>
      </c>
      <c r="N150" s="26"/>
      <c r="O150" s="386"/>
      <c r="P150" s="60"/>
      <c r="Q150" s="52"/>
    </row>
    <row r="151" spans="1:24" s="17" customFormat="1" ht="15.95" hidden="1" customHeight="1">
      <c r="A151" s="15"/>
      <c r="B151" s="29" t="s">
        <v>28</v>
      </c>
      <c r="C151" s="48"/>
      <c r="D151" s="361"/>
      <c r="E151" s="386"/>
      <c r="F151" s="361"/>
      <c r="G151" s="368"/>
      <c r="H151" s="27"/>
      <c r="I151" s="367"/>
      <c r="J151" s="362"/>
      <c r="K151" s="367"/>
      <c r="L151" s="368"/>
      <c r="M151" s="368"/>
      <c r="N151" s="52"/>
      <c r="O151" s="50"/>
      <c r="P151" s="60"/>
      <c r="Q151" s="52"/>
      <c r="S151" s="48"/>
    </row>
    <row r="152" spans="1:24" s="17" customFormat="1" ht="15.95" hidden="1" customHeight="1">
      <c r="A152" s="15"/>
      <c r="C152" s="29"/>
      <c r="D152" s="521">
        <f>N147</f>
        <v>0</v>
      </c>
      <c r="E152" s="521"/>
      <c r="F152" s="521"/>
      <c r="G152" s="368" t="s">
        <v>29</v>
      </c>
      <c r="H152" s="31">
        <f>N150</f>
        <v>0</v>
      </c>
      <c r="I152" s="24" t="s">
        <v>9</v>
      </c>
      <c r="J152" s="522">
        <f>D152-H152</f>
        <v>0</v>
      </c>
      <c r="K152" s="522"/>
      <c r="L152" s="32" t="s">
        <v>30</v>
      </c>
      <c r="M152" s="368"/>
      <c r="N152" s="51"/>
      <c r="O152" s="386"/>
      <c r="P152" s="60"/>
      <c r="Q152" s="52"/>
      <c r="S152" s="29"/>
    </row>
    <row r="153" spans="1:24" s="17" customFormat="1" ht="15.95" hidden="1" customHeight="1">
      <c r="A153" s="368"/>
      <c r="B153" s="52"/>
      <c r="C153" s="366">
        <f>J152</f>
        <v>0</v>
      </c>
      <c r="D153" s="361" t="s">
        <v>32</v>
      </c>
      <c r="E153" s="375"/>
      <c r="F153" s="361"/>
      <c r="G153" s="52" t="s">
        <v>12</v>
      </c>
      <c r="H153" s="367">
        <v>28299.3</v>
      </c>
      <c r="I153" s="367"/>
      <c r="J153" s="362"/>
      <c r="K153" s="367"/>
      <c r="L153" s="368" t="s">
        <v>54</v>
      </c>
      <c r="M153" s="368"/>
      <c r="N153" s="52"/>
      <c r="O153" s="386" t="s">
        <v>14</v>
      </c>
      <c r="P153" s="386">
        <f>(C153*H153/100)</f>
        <v>0</v>
      </c>
      <c r="S153" s="366"/>
    </row>
    <row r="154" spans="1:24" s="52" customFormat="1" ht="33" hidden="1" customHeight="1">
      <c r="A154" s="159"/>
      <c r="B154" s="550" t="s">
        <v>108</v>
      </c>
      <c r="C154" s="550"/>
      <c r="D154" s="550"/>
      <c r="E154" s="550"/>
      <c r="F154" s="550"/>
      <c r="G154" s="550"/>
      <c r="H154" s="550"/>
      <c r="I154" s="550"/>
      <c r="J154" s="550"/>
      <c r="K154" s="550"/>
      <c r="L154" s="550"/>
      <c r="M154" s="550"/>
      <c r="N154" s="550"/>
      <c r="O154" s="386"/>
      <c r="P154" s="386"/>
      <c r="Q154" s="54"/>
    </row>
    <row r="155" spans="1:24" s="52" customFormat="1" ht="15.95" hidden="1" customHeight="1">
      <c r="A155" s="15"/>
      <c r="B155" s="384" t="s">
        <v>156</v>
      </c>
      <c r="C155" s="384"/>
      <c r="D155" s="384"/>
      <c r="E155" s="384"/>
      <c r="F155" s="384"/>
      <c r="G155" s="384"/>
      <c r="H155" s="384"/>
      <c r="I155" s="384"/>
      <c r="J155" s="384"/>
      <c r="K155" s="384"/>
      <c r="L155" s="384"/>
      <c r="M155" s="384"/>
      <c r="N155" s="384"/>
      <c r="O155" s="386"/>
      <c r="P155" s="386"/>
      <c r="Q155" s="54"/>
      <c r="S155" s="384"/>
    </row>
    <row r="156" spans="1:24" s="17" customFormat="1" ht="15.95" hidden="1" customHeight="1">
      <c r="A156" s="15"/>
      <c r="B156" s="354" t="s">
        <v>267</v>
      </c>
      <c r="C156" s="384"/>
      <c r="D156" s="361">
        <v>1</v>
      </c>
      <c r="E156" s="48" t="s">
        <v>8</v>
      </c>
      <c r="F156" s="361">
        <v>1</v>
      </c>
      <c r="G156" s="361" t="s">
        <v>8</v>
      </c>
      <c r="H156" s="27">
        <v>14.25</v>
      </c>
      <c r="I156" s="361" t="s">
        <v>8</v>
      </c>
      <c r="J156" s="362">
        <v>7.5</v>
      </c>
      <c r="K156" s="361"/>
      <c r="L156" s="362"/>
      <c r="M156" s="17" t="s">
        <v>9</v>
      </c>
      <c r="N156" s="30">
        <f>ROUND(D156*F156*H156*J156,0)</f>
        <v>107</v>
      </c>
      <c r="O156" s="16"/>
      <c r="P156" s="197"/>
      <c r="S156" s="384"/>
    </row>
    <row r="157" spans="1:24" s="17" customFormat="1" ht="15.95" hidden="1" customHeight="1">
      <c r="A157" s="15"/>
      <c r="C157" s="48"/>
      <c r="D157" s="55"/>
      <c r="E157" s="48"/>
      <c r="F157" s="361"/>
      <c r="G157" s="361"/>
      <c r="H157" s="27"/>
      <c r="I157" s="361"/>
      <c r="J157" s="362"/>
      <c r="K157" s="361"/>
      <c r="L157" s="24" t="s">
        <v>10</v>
      </c>
      <c r="M157" s="32"/>
      <c r="N157" s="18"/>
      <c r="O157" s="19"/>
      <c r="P157" s="197"/>
      <c r="S157" s="48"/>
    </row>
    <row r="158" spans="1:24" s="17" customFormat="1" ht="15.95" hidden="1" customHeight="1">
      <c r="A158" s="15"/>
      <c r="C158" s="226">
        <f>N157</f>
        <v>0</v>
      </c>
      <c r="D158" s="515" t="s">
        <v>32</v>
      </c>
      <c r="E158" s="515"/>
      <c r="F158" s="361"/>
      <c r="G158" s="21" t="s">
        <v>12</v>
      </c>
      <c r="H158" s="519">
        <v>2548.29</v>
      </c>
      <c r="I158" s="519"/>
      <c r="J158" s="519"/>
      <c r="K158" s="519"/>
      <c r="L158" s="368" t="s">
        <v>59</v>
      </c>
      <c r="M158" s="368"/>
      <c r="N158" s="107"/>
      <c r="O158" s="386" t="s">
        <v>14</v>
      </c>
      <c r="P158" s="386">
        <f>ROUND(C158*H158/100,0)</f>
        <v>0</v>
      </c>
      <c r="Q158" s="52"/>
      <c r="R158" s="52"/>
      <c r="S158" s="119"/>
      <c r="T158" s="52"/>
      <c r="U158" s="52"/>
      <c r="V158" s="52"/>
      <c r="W158" s="52"/>
      <c r="X158" s="52"/>
    </row>
    <row r="159" spans="1:24" s="17" customFormat="1" ht="15" hidden="1" customHeight="1">
      <c r="A159" s="15"/>
      <c r="B159" s="513" t="s">
        <v>90</v>
      </c>
      <c r="C159" s="513"/>
      <c r="D159" s="513"/>
      <c r="E159" s="513"/>
      <c r="F159" s="513"/>
      <c r="G159" s="513"/>
      <c r="H159" s="513"/>
      <c r="I159" s="513"/>
      <c r="J159" s="513"/>
      <c r="K159" s="513"/>
      <c r="L159" s="513"/>
      <c r="M159" s="513"/>
      <c r="N159" s="513"/>
      <c r="O159" s="513"/>
      <c r="P159" s="386"/>
      <c r="Q159" s="52"/>
      <c r="R159" s="52"/>
      <c r="S159" s="52"/>
      <c r="T159" s="52"/>
      <c r="U159" s="52"/>
      <c r="V159" s="52"/>
      <c r="W159" s="52"/>
      <c r="X159" s="52"/>
    </row>
    <row r="160" spans="1:24" s="17" customFormat="1" ht="15" hidden="1" customHeight="1" thickBot="1">
      <c r="A160" s="36"/>
      <c r="B160" s="17" t="s">
        <v>283</v>
      </c>
      <c r="C160" s="48"/>
      <c r="D160" s="361"/>
      <c r="E160" s="48"/>
      <c r="F160" s="361"/>
      <c r="G160" s="361"/>
      <c r="H160" s="27"/>
      <c r="I160" s="361"/>
      <c r="J160" s="362"/>
      <c r="K160" s="361"/>
      <c r="L160" s="362"/>
      <c r="M160" s="17" t="s">
        <v>9</v>
      </c>
      <c r="N160" s="30">
        <f>C140*2</f>
        <v>0</v>
      </c>
      <c r="O160" s="19"/>
      <c r="P160" s="197"/>
      <c r="S160" s="48"/>
    </row>
    <row r="161" spans="1:19" s="17" customFormat="1" ht="15" hidden="1" customHeight="1" thickBot="1">
      <c r="A161" s="15"/>
      <c r="C161" s="60"/>
      <c r="D161" s="368"/>
      <c r="E161" s="48"/>
      <c r="F161" s="361"/>
      <c r="G161" s="361"/>
      <c r="H161" s="37"/>
      <c r="I161" s="50"/>
      <c r="J161" s="24"/>
      <c r="K161" s="50"/>
      <c r="L161" s="368" t="s">
        <v>10</v>
      </c>
      <c r="M161" s="50"/>
      <c r="N161" s="26"/>
      <c r="O161" s="386"/>
      <c r="P161" s="386"/>
      <c r="S161" s="60"/>
    </row>
    <row r="162" spans="1:19" s="17" customFormat="1" ht="15" hidden="1" customHeight="1">
      <c r="A162" s="15"/>
      <c r="B162" s="52"/>
      <c r="C162" s="53">
        <f>N161</f>
        <v>0</v>
      </c>
      <c r="D162" s="518" t="s">
        <v>32</v>
      </c>
      <c r="E162" s="516"/>
      <c r="F162" s="50"/>
      <c r="G162" s="21" t="s">
        <v>12</v>
      </c>
      <c r="H162" s="519">
        <v>2116.41</v>
      </c>
      <c r="I162" s="519"/>
      <c r="J162" s="519"/>
      <c r="K162" s="367"/>
      <c r="L162" s="520" t="s">
        <v>59</v>
      </c>
      <c r="M162" s="520"/>
      <c r="O162" s="386" t="s">
        <v>14</v>
      </c>
      <c r="P162" s="386">
        <f>ROUND(C162*H162/100,0)</f>
        <v>0</v>
      </c>
      <c r="S162" s="53"/>
    </row>
    <row r="163" spans="1:19" s="17" customFormat="1" ht="48.75" hidden="1" customHeight="1">
      <c r="A163" s="86"/>
      <c r="B163" s="550" t="s">
        <v>76</v>
      </c>
      <c r="C163" s="550"/>
      <c r="D163" s="550"/>
      <c r="E163" s="550"/>
      <c r="F163" s="550"/>
      <c r="G163" s="550"/>
      <c r="H163" s="550"/>
      <c r="I163" s="550"/>
      <c r="J163" s="550"/>
      <c r="K163" s="550"/>
      <c r="L163" s="550"/>
      <c r="M163" s="550"/>
      <c r="N163" s="550"/>
      <c r="O163" s="16"/>
      <c r="P163" s="386"/>
    </row>
    <row r="164" spans="1:19" s="17" customFormat="1" ht="15.95" hidden="1" customHeight="1">
      <c r="A164" s="15"/>
      <c r="B164" s="17" t="s">
        <v>243</v>
      </c>
      <c r="C164" s="48"/>
      <c r="D164" s="361">
        <v>1</v>
      </c>
      <c r="E164" s="48" t="s">
        <v>8</v>
      </c>
      <c r="F164" s="361">
        <v>10</v>
      </c>
      <c r="G164" s="361" t="s">
        <v>8</v>
      </c>
      <c r="H164" s="27">
        <v>7</v>
      </c>
      <c r="I164" s="361" t="s">
        <v>8</v>
      </c>
      <c r="J164" s="362">
        <v>6</v>
      </c>
      <c r="K164" s="361" t="s">
        <v>8</v>
      </c>
      <c r="L164" s="362">
        <v>4</v>
      </c>
      <c r="M164" s="17" t="s">
        <v>9</v>
      </c>
      <c r="N164" s="30">
        <f t="shared" ref="N164:N170" si="8">ROUND(D164*F164*H164*J164*L164,0)</f>
        <v>1680</v>
      </c>
      <c r="P164" s="197"/>
      <c r="S164" s="48"/>
    </row>
    <row r="165" spans="1:19" s="17" customFormat="1" ht="15.95" hidden="1" customHeight="1">
      <c r="A165" s="15"/>
      <c r="B165" s="17" t="s">
        <v>219</v>
      </c>
      <c r="C165" s="48"/>
      <c r="D165" s="361">
        <v>1</v>
      </c>
      <c r="E165" s="48" t="s">
        <v>8</v>
      </c>
      <c r="F165" s="361">
        <v>5</v>
      </c>
      <c r="G165" s="361" t="s">
        <v>8</v>
      </c>
      <c r="H165" s="27">
        <v>8</v>
      </c>
      <c r="I165" s="361" t="s">
        <v>8</v>
      </c>
      <c r="J165" s="362">
        <v>7</v>
      </c>
      <c r="K165" s="361" t="s">
        <v>8</v>
      </c>
      <c r="L165" s="362">
        <v>4</v>
      </c>
      <c r="M165" s="17" t="s">
        <v>9</v>
      </c>
      <c r="N165" s="30">
        <f t="shared" si="8"/>
        <v>1120</v>
      </c>
      <c r="P165" s="197"/>
      <c r="S165" s="48"/>
    </row>
    <row r="166" spans="1:19" s="17" customFormat="1" ht="15.95" hidden="1" customHeight="1">
      <c r="A166" s="15"/>
      <c r="B166" s="17" t="s">
        <v>220</v>
      </c>
      <c r="C166" s="48"/>
      <c r="D166" s="361">
        <v>1</v>
      </c>
      <c r="E166" s="48" t="s">
        <v>8</v>
      </c>
      <c r="F166" s="361">
        <v>4</v>
      </c>
      <c r="G166" s="361" t="s">
        <v>8</v>
      </c>
      <c r="H166" s="27">
        <v>9</v>
      </c>
      <c r="I166" s="361" t="s">
        <v>8</v>
      </c>
      <c r="J166" s="362">
        <v>8</v>
      </c>
      <c r="K166" s="361" t="s">
        <v>8</v>
      </c>
      <c r="L166" s="362">
        <v>4</v>
      </c>
      <c r="M166" s="17" t="s">
        <v>9</v>
      </c>
      <c r="N166" s="30">
        <f t="shared" si="8"/>
        <v>1152</v>
      </c>
      <c r="P166" s="197"/>
      <c r="S166" s="48"/>
    </row>
    <row r="167" spans="1:19" s="17" customFormat="1" ht="15.95" hidden="1" customHeight="1">
      <c r="A167" s="15"/>
      <c r="B167" s="17" t="s">
        <v>244</v>
      </c>
      <c r="C167" s="48"/>
      <c r="D167" s="361">
        <v>1</v>
      </c>
      <c r="E167" s="48" t="s">
        <v>8</v>
      </c>
      <c r="F167" s="361">
        <v>3</v>
      </c>
      <c r="G167" s="361" t="s">
        <v>8</v>
      </c>
      <c r="H167" s="27">
        <v>43.5</v>
      </c>
      <c r="I167" s="361" t="s">
        <v>8</v>
      </c>
      <c r="J167" s="362">
        <v>2</v>
      </c>
      <c r="K167" s="361" t="s">
        <v>8</v>
      </c>
      <c r="L167" s="362">
        <v>2.25</v>
      </c>
      <c r="M167" s="17" t="s">
        <v>9</v>
      </c>
      <c r="N167" s="30">
        <f t="shared" si="8"/>
        <v>587</v>
      </c>
      <c r="P167" s="197"/>
      <c r="S167" s="48"/>
    </row>
    <row r="168" spans="1:19" s="17" customFormat="1" ht="15.95" hidden="1" customHeight="1">
      <c r="A168" s="15"/>
      <c r="B168" s="17" t="s">
        <v>245</v>
      </c>
      <c r="C168" s="48"/>
      <c r="D168" s="361">
        <v>1</v>
      </c>
      <c r="E168" s="48" t="s">
        <v>8</v>
      </c>
      <c r="F168" s="361">
        <v>3</v>
      </c>
      <c r="G168" s="361" t="s">
        <v>8</v>
      </c>
      <c r="H168" s="27">
        <v>12.75</v>
      </c>
      <c r="I168" s="361" t="s">
        <v>8</v>
      </c>
      <c r="J168" s="362">
        <v>2</v>
      </c>
      <c r="K168" s="361" t="s">
        <v>8</v>
      </c>
      <c r="L168" s="362">
        <v>2.25</v>
      </c>
      <c r="M168" s="17" t="s">
        <v>9</v>
      </c>
      <c r="N168" s="30">
        <f t="shared" si="8"/>
        <v>172</v>
      </c>
      <c r="P168" s="197"/>
      <c r="S168" s="48"/>
    </row>
    <row r="169" spans="1:19" s="17" customFormat="1" ht="15.95" hidden="1" customHeight="1">
      <c r="A169" s="15"/>
      <c r="B169" s="17" t="s">
        <v>246</v>
      </c>
      <c r="C169" s="48"/>
      <c r="D169" s="361">
        <v>1</v>
      </c>
      <c r="E169" s="48" t="s">
        <v>8</v>
      </c>
      <c r="F169" s="361">
        <v>4</v>
      </c>
      <c r="G169" s="361" t="s">
        <v>8</v>
      </c>
      <c r="H169" s="27">
        <v>5.75</v>
      </c>
      <c r="I169" s="361" t="s">
        <v>8</v>
      </c>
      <c r="J169" s="362">
        <v>2</v>
      </c>
      <c r="K169" s="361" t="s">
        <v>8</v>
      </c>
      <c r="L169" s="362">
        <v>2.25</v>
      </c>
      <c r="M169" s="17" t="s">
        <v>9</v>
      </c>
      <c r="N169" s="30">
        <f t="shared" si="8"/>
        <v>104</v>
      </c>
      <c r="P169" s="197"/>
      <c r="S169" s="48"/>
    </row>
    <row r="170" spans="1:19" s="17" customFormat="1" ht="15.95" hidden="1" customHeight="1">
      <c r="A170" s="15"/>
      <c r="B170" s="17" t="s">
        <v>221</v>
      </c>
      <c r="C170" s="48"/>
      <c r="D170" s="361">
        <v>1</v>
      </c>
      <c r="E170" s="48" t="s">
        <v>8</v>
      </c>
      <c r="F170" s="361">
        <v>1</v>
      </c>
      <c r="G170" s="361" t="s">
        <v>8</v>
      </c>
      <c r="H170" s="27">
        <v>10</v>
      </c>
      <c r="I170" s="361" t="s">
        <v>8</v>
      </c>
      <c r="J170" s="362">
        <v>6.5</v>
      </c>
      <c r="K170" s="361" t="s">
        <v>8</v>
      </c>
      <c r="L170" s="362">
        <v>1</v>
      </c>
      <c r="M170" s="17" t="s">
        <v>9</v>
      </c>
      <c r="N170" s="30">
        <f t="shared" si="8"/>
        <v>65</v>
      </c>
      <c r="P170" s="197"/>
      <c r="S170" s="48"/>
    </row>
    <row r="171" spans="1:19" s="17" customFormat="1" ht="15.95" hidden="1" customHeight="1">
      <c r="A171" s="15"/>
      <c r="C171" s="48"/>
      <c r="D171" s="55"/>
      <c r="E171" s="48"/>
      <c r="F171" s="361"/>
      <c r="G171" s="361"/>
      <c r="H171" s="27"/>
      <c r="I171" s="361"/>
      <c r="J171" s="362"/>
      <c r="K171" s="361"/>
      <c r="L171" s="24" t="s">
        <v>175</v>
      </c>
      <c r="M171" s="32"/>
      <c r="N171" s="18"/>
      <c r="O171" s="19"/>
      <c r="P171" s="197"/>
      <c r="S171" s="48"/>
    </row>
    <row r="172" spans="1:19" ht="15.95" hidden="1" customHeight="1">
      <c r="A172" s="1"/>
      <c r="B172" s="71" t="s">
        <v>24</v>
      </c>
      <c r="C172" s="387"/>
      <c r="E172" s="378"/>
      <c r="G172" s="371"/>
      <c r="H172" s="78"/>
      <c r="I172" s="370"/>
      <c r="J172" s="365"/>
      <c r="K172" s="371"/>
      <c r="L172" s="365"/>
      <c r="M172" s="45"/>
      <c r="N172" s="45"/>
      <c r="O172" s="378"/>
      <c r="Q172" s="45"/>
      <c r="S172" s="387"/>
    </row>
    <row r="173" spans="1:19" s="17" customFormat="1" ht="15.95" hidden="1" customHeight="1">
      <c r="A173" s="15"/>
      <c r="B173" s="17" t="s">
        <v>243</v>
      </c>
      <c r="C173" s="48"/>
      <c r="D173" s="361">
        <v>1</v>
      </c>
      <c r="E173" s="48" t="s">
        <v>8</v>
      </c>
      <c r="F173" s="361">
        <v>10</v>
      </c>
      <c r="G173" s="361" t="s">
        <v>8</v>
      </c>
      <c r="H173" s="27">
        <v>7</v>
      </c>
      <c r="I173" s="361" t="s">
        <v>8</v>
      </c>
      <c r="J173" s="362">
        <v>2</v>
      </c>
      <c r="K173" s="361" t="s">
        <v>8</v>
      </c>
      <c r="L173" s="362">
        <v>2.25</v>
      </c>
      <c r="M173" s="17" t="s">
        <v>9</v>
      </c>
      <c r="N173" s="30">
        <f t="shared" ref="N173:N175" si="9">ROUND(D173*F173*H173*J173*L173,0)</f>
        <v>315</v>
      </c>
      <c r="P173" s="197"/>
      <c r="S173" s="48"/>
    </row>
    <row r="174" spans="1:19" s="17" customFormat="1" ht="15.95" hidden="1" customHeight="1">
      <c r="A174" s="15"/>
      <c r="B174" s="17" t="s">
        <v>219</v>
      </c>
      <c r="C174" s="48"/>
      <c r="D174" s="361">
        <v>1</v>
      </c>
      <c r="E174" s="48" t="s">
        <v>8</v>
      </c>
      <c r="F174" s="361">
        <v>5</v>
      </c>
      <c r="G174" s="361" t="s">
        <v>8</v>
      </c>
      <c r="H174" s="27">
        <v>8</v>
      </c>
      <c r="I174" s="361" t="s">
        <v>8</v>
      </c>
      <c r="J174" s="362">
        <v>2</v>
      </c>
      <c r="K174" s="361" t="s">
        <v>8</v>
      </c>
      <c r="L174" s="362">
        <v>2.25</v>
      </c>
      <c r="M174" s="17" t="s">
        <v>9</v>
      </c>
      <c r="N174" s="30">
        <f t="shared" si="9"/>
        <v>180</v>
      </c>
      <c r="P174" s="197"/>
      <c r="S174" s="48"/>
    </row>
    <row r="175" spans="1:19" s="17" customFormat="1" ht="15.95" hidden="1" customHeight="1">
      <c r="A175" s="15"/>
      <c r="B175" s="17" t="s">
        <v>220</v>
      </c>
      <c r="C175" s="48"/>
      <c r="D175" s="361">
        <v>1</v>
      </c>
      <c r="E175" s="48" t="s">
        <v>8</v>
      </c>
      <c r="F175" s="361">
        <v>4</v>
      </c>
      <c r="G175" s="361" t="s">
        <v>8</v>
      </c>
      <c r="H175" s="27">
        <v>9</v>
      </c>
      <c r="I175" s="361" t="s">
        <v>8</v>
      </c>
      <c r="J175" s="362">
        <v>2</v>
      </c>
      <c r="K175" s="361" t="s">
        <v>8</v>
      </c>
      <c r="L175" s="362">
        <v>2.25</v>
      </c>
      <c r="M175" s="17" t="s">
        <v>9</v>
      </c>
      <c r="N175" s="30">
        <f t="shared" si="9"/>
        <v>162</v>
      </c>
      <c r="P175" s="197"/>
      <c r="S175" s="48"/>
    </row>
    <row r="176" spans="1:19" ht="15.95" hidden="1" customHeight="1">
      <c r="A176" s="1"/>
      <c r="B176" s="364"/>
      <c r="C176" s="3"/>
      <c r="E176" s="378"/>
      <c r="G176" s="371"/>
      <c r="H176" s="68"/>
      <c r="I176" s="370"/>
      <c r="J176" s="365"/>
      <c r="K176" s="371"/>
      <c r="L176" s="12" t="s">
        <v>10</v>
      </c>
      <c r="M176" s="3" t="s">
        <v>9</v>
      </c>
      <c r="N176" s="18"/>
      <c r="O176" s="378"/>
      <c r="P176" s="80"/>
      <c r="Q176" s="45"/>
      <c r="S176" s="3"/>
    </row>
    <row r="177" spans="1:19" s="17" customFormat="1" ht="15.95" hidden="1" customHeight="1">
      <c r="A177" s="15"/>
      <c r="B177" s="29" t="s">
        <v>28</v>
      </c>
      <c r="C177" s="48"/>
      <c r="D177" s="361"/>
      <c r="E177" s="386"/>
      <c r="F177" s="361"/>
      <c r="G177" s="368"/>
      <c r="H177" s="27"/>
      <c r="I177" s="367"/>
      <c r="J177" s="362"/>
      <c r="K177" s="367"/>
      <c r="L177" s="368"/>
      <c r="M177" s="368"/>
      <c r="N177" s="52"/>
      <c r="O177" s="50"/>
      <c r="P177" s="60"/>
      <c r="Q177" s="52"/>
      <c r="S177" s="48"/>
    </row>
    <row r="178" spans="1:19" s="17" customFormat="1" ht="15.95" hidden="1" customHeight="1">
      <c r="A178" s="15"/>
      <c r="C178" s="29"/>
      <c r="D178" s="521">
        <f>N171</f>
        <v>0</v>
      </c>
      <c r="E178" s="521"/>
      <c r="F178" s="521"/>
      <c r="G178" s="368" t="s">
        <v>29</v>
      </c>
      <c r="H178" s="31">
        <f>N176</f>
        <v>0</v>
      </c>
      <c r="I178" s="24" t="s">
        <v>9</v>
      </c>
      <c r="J178" s="522">
        <f>D178-H178</f>
        <v>0</v>
      </c>
      <c r="K178" s="522"/>
      <c r="L178" s="32" t="s">
        <v>30</v>
      </c>
      <c r="M178" s="368"/>
      <c r="N178" s="51"/>
      <c r="O178" s="386"/>
      <c r="P178" s="60"/>
      <c r="Q178" s="52"/>
      <c r="S178" s="29"/>
    </row>
    <row r="179" spans="1:19" s="17" customFormat="1" ht="15.95" hidden="1" customHeight="1">
      <c r="A179" s="15"/>
      <c r="B179" s="386"/>
      <c r="C179" s="514">
        <f>J178</f>
        <v>0</v>
      </c>
      <c r="D179" s="515"/>
      <c r="E179" s="514"/>
      <c r="F179" s="20" t="s">
        <v>11</v>
      </c>
      <c r="G179" s="21" t="s">
        <v>12</v>
      </c>
      <c r="H179" s="367">
        <v>3176.25</v>
      </c>
      <c r="I179" s="367"/>
      <c r="J179" s="367"/>
      <c r="K179" s="367"/>
      <c r="L179" s="516" t="s">
        <v>44</v>
      </c>
      <c r="M179" s="516"/>
      <c r="N179" s="107"/>
      <c r="O179" s="22" t="s">
        <v>14</v>
      </c>
      <c r="P179" s="386">
        <f>ROUND(C179*H179/1000,0)</f>
        <v>0</v>
      </c>
      <c r="S179" s="375"/>
    </row>
    <row r="180" spans="1:19" s="23" customFormat="1" ht="15.95" hidden="1" customHeight="1">
      <c r="A180" s="36"/>
      <c r="B180" s="538" t="s">
        <v>222</v>
      </c>
      <c r="C180" s="538"/>
      <c r="D180" s="538"/>
      <c r="E180" s="538"/>
      <c r="F180" s="538"/>
      <c r="G180" s="538"/>
      <c r="H180" s="538"/>
      <c r="I180" s="538"/>
      <c r="J180" s="538"/>
      <c r="K180" s="538"/>
      <c r="L180" s="538"/>
      <c r="M180" s="538"/>
      <c r="N180" s="538"/>
      <c r="O180" s="538"/>
      <c r="P180" s="200"/>
    </row>
    <row r="181" spans="1:19" s="17" customFormat="1" ht="15.95" hidden="1" customHeight="1">
      <c r="A181" s="15"/>
      <c r="B181" s="17" t="s">
        <v>243</v>
      </c>
      <c r="C181" s="48"/>
      <c r="D181" s="361">
        <v>1</v>
      </c>
      <c r="E181" s="48" t="s">
        <v>8</v>
      </c>
      <c r="F181" s="361">
        <v>10</v>
      </c>
      <c r="G181" s="361" t="s">
        <v>8</v>
      </c>
      <c r="H181" s="27">
        <v>7</v>
      </c>
      <c r="I181" s="361" t="s">
        <v>8</v>
      </c>
      <c r="J181" s="362">
        <v>6</v>
      </c>
      <c r="K181" s="361" t="s">
        <v>8</v>
      </c>
      <c r="L181" s="362">
        <v>0.75</v>
      </c>
      <c r="M181" s="17" t="s">
        <v>9</v>
      </c>
      <c r="N181" s="30">
        <f t="shared" ref="N181:N183" si="10">ROUND(D181*F181*H181*J181*L181,0)</f>
        <v>315</v>
      </c>
      <c r="P181" s="197"/>
      <c r="S181" s="48"/>
    </row>
    <row r="182" spans="1:19" s="17" customFormat="1" ht="15.95" hidden="1" customHeight="1">
      <c r="A182" s="15"/>
      <c r="B182" s="17" t="s">
        <v>219</v>
      </c>
      <c r="C182" s="48"/>
      <c r="D182" s="361">
        <v>1</v>
      </c>
      <c r="E182" s="48" t="s">
        <v>8</v>
      </c>
      <c r="F182" s="361">
        <v>5</v>
      </c>
      <c r="G182" s="361" t="s">
        <v>8</v>
      </c>
      <c r="H182" s="27">
        <v>8</v>
      </c>
      <c r="I182" s="361" t="s">
        <v>8</v>
      </c>
      <c r="J182" s="362">
        <v>7</v>
      </c>
      <c r="K182" s="361" t="s">
        <v>8</v>
      </c>
      <c r="L182" s="362">
        <v>0.75</v>
      </c>
      <c r="M182" s="17" t="s">
        <v>9</v>
      </c>
      <c r="N182" s="30">
        <f t="shared" si="10"/>
        <v>210</v>
      </c>
      <c r="P182" s="197"/>
      <c r="S182" s="48"/>
    </row>
    <row r="183" spans="1:19" s="17" customFormat="1" ht="15.95" hidden="1" customHeight="1">
      <c r="A183" s="15"/>
      <c r="B183" s="17" t="s">
        <v>220</v>
      </c>
      <c r="C183" s="48"/>
      <c r="D183" s="361">
        <v>1</v>
      </c>
      <c r="E183" s="48" t="s">
        <v>8</v>
      </c>
      <c r="F183" s="361">
        <v>4</v>
      </c>
      <c r="G183" s="361" t="s">
        <v>8</v>
      </c>
      <c r="H183" s="27">
        <v>9</v>
      </c>
      <c r="I183" s="361" t="s">
        <v>8</v>
      </c>
      <c r="J183" s="362">
        <v>8</v>
      </c>
      <c r="K183" s="361" t="s">
        <v>8</v>
      </c>
      <c r="L183" s="362">
        <v>0.75</v>
      </c>
      <c r="M183" s="17" t="s">
        <v>9</v>
      </c>
      <c r="N183" s="30">
        <f t="shared" si="10"/>
        <v>216</v>
      </c>
      <c r="P183" s="197"/>
      <c r="S183" s="48"/>
    </row>
    <row r="184" spans="1:19" s="17" customFormat="1" ht="15.95" hidden="1" customHeight="1">
      <c r="A184" s="15"/>
      <c r="C184" s="48"/>
      <c r="D184" s="55"/>
      <c r="E184" s="48"/>
      <c r="F184" s="361"/>
      <c r="G184" s="361"/>
      <c r="H184" s="27"/>
      <c r="I184" s="361"/>
      <c r="J184" s="362"/>
      <c r="K184" s="361"/>
      <c r="L184" s="24" t="s">
        <v>10</v>
      </c>
      <c r="M184" s="32"/>
      <c r="N184" s="18"/>
      <c r="O184" s="19"/>
      <c r="P184" s="197"/>
      <c r="S184" s="48"/>
    </row>
    <row r="185" spans="1:19" s="17" customFormat="1" ht="15.95" hidden="1" customHeight="1">
      <c r="A185" s="15"/>
      <c r="B185" s="386"/>
      <c r="C185" s="551">
        <f>N184</f>
        <v>0</v>
      </c>
      <c r="D185" s="552"/>
      <c r="E185" s="551"/>
      <c r="F185" s="20" t="s">
        <v>11</v>
      </c>
      <c r="G185" s="21" t="s">
        <v>12</v>
      </c>
      <c r="H185" s="367">
        <v>9416.2800000000007</v>
      </c>
      <c r="I185" s="367"/>
      <c r="J185" s="367"/>
      <c r="K185" s="367"/>
      <c r="L185" s="516" t="s">
        <v>13</v>
      </c>
      <c r="M185" s="516"/>
      <c r="N185" s="107"/>
      <c r="O185" s="22" t="s">
        <v>14</v>
      </c>
      <c r="P185" s="386">
        <f>ROUND(C185*H185/100,0)</f>
        <v>0</v>
      </c>
      <c r="S185" s="375"/>
    </row>
    <row r="186" spans="1:19" ht="15.95" hidden="1" customHeight="1">
      <c r="A186" s="1"/>
      <c r="C186" s="358"/>
      <c r="E186" s="382"/>
      <c r="G186" s="8"/>
      <c r="H186" s="370"/>
      <c r="I186" s="370"/>
      <c r="J186" s="370"/>
      <c r="K186" s="370"/>
      <c r="L186" s="371"/>
      <c r="M186" s="371"/>
      <c r="O186" s="378"/>
      <c r="S186" s="394"/>
    </row>
    <row r="187" spans="1:19" s="17" customFormat="1" ht="20.25" hidden="1" customHeight="1">
      <c r="A187" s="86"/>
      <c r="B187" s="517" t="s">
        <v>252</v>
      </c>
      <c r="C187" s="517"/>
      <c r="D187" s="517"/>
      <c r="E187" s="517"/>
      <c r="F187" s="517"/>
      <c r="G187" s="517"/>
      <c r="H187" s="517"/>
      <c r="I187" s="517"/>
      <c r="J187" s="517"/>
      <c r="K187" s="517"/>
      <c r="L187" s="517"/>
      <c r="M187" s="517"/>
      <c r="N187" s="517"/>
      <c r="O187" s="386"/>
      <c r="P187" s="60"/>
      <c r="Q187" s="52"/>
    </row>
    <row r="188" spans="1:19" s="17" customFormat="1" ht="20.25" hidden="1" customHeight="1">
      <c r="A188" s="86"/>
      <c r="B188" s="363" t="s">
        <v>247</v>
      </c>
      <c r="C188" s="363"/>
      <c r="D188" s="363"/>
      <c r="E188" s="363"/>
      <c r="F188" s="363"/>
      <c r="G188" s="363"/>
      <c r="H188" s="363"/>
      <c r="I188" s="363"/>
      <c r="J188" s="363"/>
      <c r="K188" s="363"/>
      <c r="L188" s="363"/>
      <c r="M188" s="363"/>
      <c r="N188" s="363"/>
      <c r="O188" s="386"/>
      <c r="P188" s="60"/>
      <c r="Q188" s="52"/>
    </row>
    <row r="189" spans="1:19" s="17" customFormat="1" ht="15.95" hidden="1" customHeight="1">
      <c r="A189" s="15"/>
      <c r="B189" s="17" t="s">
        <v>224</v>
      </c>
      <c r="C189" s="384"/>
      <c r="D189" s="361">
        <v>1</v>
      </c>
      <c r="E189" s="48" t="s">
        <v>8</v>
      </c>
      <c r="F189" s="361">
        <v>2</v>
      </c>
      <c r="G189" s="361" t="s">
        <v>8</v>
      </c>
      <c r="H189" s="89">
        <v>42.25</v>
      </c>
      <c r="I189" s="390" t="s">
        <v>8</v>
      </c>
      <c r="J189" s="390">
        <v>0.75</v>
      </c>
      <c r="K189" s="361" t="s">
        <v>8</v>
      </c>
      <c r="L189" s="362">
        <v>9</v>
      </c>
      <c r="M189" s="17" t="s">
        <v>9</v>
      </c>
      <c r="N189" s="30">
        <f t="shared" ref="N189:N192" si="11">ROUND(D189*F189*H189*J189*L189,0)</f>
        <v>570</v>
      </c>
      <c r="O189" s="16"/>
      <c r="P189" s="386"/>
      <c r="S189" s="384"/>
    </row>
    <row r="190" spans="1:19" s="17" customFormat="1" ht="15.95" hidden="1" customHeight="1">
      <c r="A190" s="15"/>
      <c r="B190" s="17" t="s">
        <v>249</v>
      </c>
      <c r="C190" s="384"/>
      <c r="D190" s="361">
        <v>1</v>
      </c>
      <c r="E190" s="48" t="s">
        <v>8</v>
      </c>
      <c r="F190" s="361">
        <v>3</v>
      </c>
      <c r="G190" s="361" t="s">
        <v>8</v>
      </c>
      <c r="H190" s="292">
        <v>14</v>
      </c>
      <c r="I190" s="361" t="s">
        <v>8</v>
      </c>
      <c r="J190" s="292">
        <v>0.75</v>
      </c>
      <c r="K190" s="361" t="s">
        <v>8</v>
      </c>
      <c r="L190" s="362">
        <v>9</v>
      </c>
      <c r="M190" s="17" t="s">
        <v>9</v>
      </c>
      <c r="N190" s="30">
        <f t="shared" si="11"/>
        <v>284</v>
      </c>
      <c r="O190" s="16"/>
      <c r="P190" s="386"/>
      <c r="S190" s="384"/>
    </row>
    <row r="191" spans="1:19" s="17" customFormat="1" ht="15.95" hidden="1" customHeight="1">
      <c r="A191" s="15"/>
      <c r="B191" s="17" t="s">
        <v>250</v>
      </c>
      <c r="C191" s="384"/>
      <c r="D191" s="361">
        <v>1</v>
      </c>
      <c r="E191" s="48" t="s">
        <v>8</v>
      </c>
      <c r="F191" s="361">
        <v>4</v>
      </c>
      <c r="G191" s="361" t="s">
        <v>8</v>
      </c>
      <c r="H191" s="292">
        <v>7.25</v>
      </c>
      <c r="I191" s="361" t="s">
        <v>8</v>
      </c>
      <c r="J191" s="292">
        <v>0.75</v>
      </c>
      <c r="K191" s="361" t="s">
        <v>8</v>
      </c>
      <c r="L191" s="362">
        <v>4.5</v>
      </c>
      <c r="M191" s="17" t="s">
        <v>9</v>
      </c>
      <c r="N191" s="30">
        <f t="shared" si="11"/>
        <v>98</v>
      </c>
      <c r="O191" s="16"/>
      <c r="P191" s="386"/>
      <c r="S191" s="384"/>
    </row>
    <row r="192" spans="1:19" s="17" customFormat="1" ht="15.95" hidden="1" customHeight="1" thickBot="1">
      <c r="A192" s="15"/>
      <c r="B192" s="17" t="s">
        <v>249</v>
      </c>
      <c r="C192" s="384"/>
      <c r="D192" s="361">
        <v>1</v>
      </c>
      <c r="E192" s="48" t="s">
        <v>8</v>
      </c>
      <c r="F192" s="361">
        <v>2</v>
      </c>
      <c r="G192" s="361" t="s">
        <v>8</v>
      </c>
      <c r="H192" s="292">
        <v>7</v>
      </c>
      <c r="I192" s="361" t="s">
        <v>8</v>
      </c>
      <c r="J192" s="292">
        <v>0.75</v>
      </c>
      <c r="K192" s="361" t="s">
        <v>8</v>
      </c>
      <c r="L192" s="362">
        <v>4.5</v>
      </c>
      <c r="M192" s="17" t="s">
        <v>9</v>
      </c>
      <c r="N192" s="30">
        <f t="shared" si="11"/>
        <v>47</v>
      </c>
      <c r="O192" s="16"/>
      <c r="P192" s="386"/>
      <c r="S192" s="384"/>
    </row>
    <row r="193" spans="1:19" s="17" customFormat="1" ht="15.95" hidden="1" customHeight="1" thickBot="1">
      <c r="A193" s="368"/>
      <c r="C193" s="107"/>
      <c r="D193" s="361"/>
      <c r="E193" s="49"/>
      <c r="F193" s="361"/>
      <c r="G193" s="368"/>
      <c r="H193" s="33"/>
      <c r="I193" s="367"/>
      <c r="J193" s="24"/>
      <c r="K193" s="367"/>
      <c r="L193" s="24" t="s">
        <v>10</v>
      </c>
      <c r="M193" s="368"/>
      <c r="N193" s="26"/>
      <c r="O193" s="19"/>
      <c r="P193" s="386"/>
      <c r="S193" s="107"/>
    </row>
    <row r="194" spans="1:19" ht="15.95" hidden="1" customHeight="1">
      <c r="A194" s="1"/>
      <c r="B194" s="71" t="s">
        <v>24</v>
      </c>
      <c r="C194" s="387"/>
      <c r="E194" s="378"/>
      <c r="G194" s="371"/>
      <c r="H194" s="68"/>
      <c r="I194" s="370"/>
      <c r="J194" s="365"/>
      <c r="K194" s="371"/>
      <c r="L194" s="365"/>
      <c r="M194" s="45"/>
      <c r="N194" s="45"/>
      <c r="O194" s="378"/>
      <c r="Q194" s="45"/>
      <c r="S194" s="387"/>
    </row>
    <row r="195" spans="1:19" ht="15.95" hidden="1" customHeight="1">
      <c r="A195" s="1"/>
      <c r="B195" s="3" t="s">
        <v>182</v>
      </c>
      <c r="C195" s="387"/>
      <c r="D195" s="364">
        <v>1</v>
      </c>
      <c r="E195" s="387" t="s">
        <v>8</v>
      </c>
      <c r="F195" s="364">
        <v>2</v>
      </c>
      <c r="G195" s="364" t="s">
        <v>8</v>
      </c>
      <c r="H195" s="72">
        <v>4</v>
      </c>
      <c r="I195" s="364" t="s">
        <v>8</v>
      </c>
      <c r="J195" s="369">
        <v>0.75</v>
      </c>
      <c r="K195" s="361" t="s">
        <v>8</v>
      </c>
      <c r="L195" s="362">
        <v>7</v>
      </c>
      <c r="M195" s="17" t="s">
        <v>9</v>
      </c>
      <c r="N195" s="30">
        <f t="shared" ref="N195:N198" si="12">ROUND(D195*F195*H195*J195*L195,0)</f>
        <v>42</v>
      </c>
      <c r="O195" s="6"/>
      <c r="P195" s="198"/>
      <c r="S195" s="387"/>
    </row>
    <row r="196" spans="1:19" ht="15.95" hidden="1" customHeight="1">
      <c r="A196" s="1"/>
      <c r="B196" s="3" t="s">
        <v>25</v>
      </c>
      <c r="C196" s="387"/>
      <c r="D196" s="364">
        <v>1</v>
      </c>
      <c r="E196" s="387" t="s">
        <v>8</v>
      </c>
      <c r="F196" s="364">
        <v>6</v>
      </c>
      <c r="G196" s="364" t="s">
        <v>8</v>
      </c>
      <c r="H196" s="72">
        <v>4</v>
      </c>
      <c r="I196" s="364" t="s">
        <v>8</v>
      </c>
      <c r="J196" s="369">
        <v>0.75</v>
      </c>
      <c r="K196" s="361" t="s">
        <v>8</v>
      </c>
      <c r="L196" s="362">
        <v>4</v>
      </c>
      <c r="M196" s="17" t="s">
        <v>9</v>
      </c>
      <c r="N196" s="30">
        <f t="shared" si="12"/>
        <v>72</v>
      </c>
      <c r="O196" s="6"/>
      <c r="P196" s="198"/>
      <c r="S196" s="387"/>
    </row>
    <row r="197" spans="1:19" ht="15.95" hidden="1" customHeight="1">
      <c r="A197" s="1"/>
      <c r="B197" s="3" t="s">
        <v>248</v>
      </c>
      <c r="C197" s="387"/>
      <c r="D197" s="364">
        <v>1</v>
      </c>
      <c r="E197" s="387" t="s">
        <v>8</v>
      </c>
      <c r="F197" s="364">
        <v>10</v>
      </c>
      <c r="G197" s="364" t="s">
        <v>8</v>
      </c>
      <c r="H197" s="72">
        <v>1.5</v>
      </c>
      <c r="I197" s="364" t="s">
        <v>8</v>
      </c>
      <c r="J197" s="369">
        <v>0.75</v>
      </c>
      <c r="K197" s="361" t="s">
        <v>8</v>
      </c>
      <c r="L197" s="362">
        <v>10</v>
      </c>
      <c r="M197" s="17" t="s">
        <v>9</v>
      </c>
      <c r="N197" s="30">
        <f t="shared" si="12"/>
        <v>113</v>
      </c>
      <c r="O197" s="6"/>
      <c r="P197" s="198"/>
      <c r="S197" s="387"/>
    </row>
    <row r="198" spans="1:19" ht="15.95" hidden="1" customHeight="1" thickBot="1">
      <c r="A198" s="1"/>
      <c r="B198" s="3" t="s">
        <v>251</v>
      </c>
      <c r="C198" s="387"/>
      <c r="D198" s="364">
        <v>1</v>
      </c>
      <c r="E198" s="387" t="s">
        <v>8</v>
      </c>
      <c r="F198" s="364">
        <v>8</v>
      </c>
      <c r="G198" s="364" t="s">
        <v>8</v>
      </c>
      <c r="H198" s="72">
        <v>5.5</v>
      </c>
      <c r="I198" s="364" t="s">
        <v>8</v>
      </c>
      <c r="J198" s="369">
        <v>0.75</v>
      </c>
      <c r="K198" s="361" t="s">
        <v>8</v>
      </c>
      <c r="L198" s="362">
        <v>0.75</v>
      </c>
      <c r="M198" s="17" t="s">
        <v>9</v>
      </c>
      <c r="N198" s="30">
        <f t="shared" si="12"/>
        <v>25</v>
      </c>
      <c r="O198" s="6"/>
      <c r="P198" s="198"/>
      <c r="S198" s="387"/>
    </row>
    <row r="199" spans="1:19" ht="15.95" hidden="1" customHeight="1" thickBot="1">
      <c r="A199" s="1"/>
      <c r="B199" s="364"/>
      <c r="C199" s="3"/>
      <c r="E199" s="378"/>
      <c r="G199" s="371"/>
      <c r="H199" s="68"/>
      <c r="I199" s="370"/>
      <c r="J199" s="365"/>
      <c r="K199" s="371"/>
      <c r="L199" s="12" t="s">
        <v>10</v>
      </c>
      <c r="M199" s="3" t="s">
        <v>9</v>
      </c>
      <c r="N199" s="14"/>
      <c r="O199" s="378"/>
      <c r="P199" s="80"/>
      <c r="Q199" s="45"/>
      <c r="S199" s="3"/>
    </row>
    <row r="200" spans="1:19" ht="15.95" hidden="1" customHeight="1">
      <c r="A200" s="1"/>
      <c r="B200" s="71" t="s">
        <v>28</v>
      </c>
      <c r="C200" s="387"/>
      <c r="E200" s="378"/>
      <c r="G200" s="371"/>
      <c r="H200" s="68"/>
      <c r="I200" s="370"/>
      <c r="J200" s="365"/>
      <c r="K200" s="370"/>
      <c r="L200" s="371"/>
      <c r="M200" s="371"/>
      <c r="N200" s="45"/>
      <c r="O200" s="41"/>
      <c r="P200" s="80"/>
      <c r="Q200" s="45"/>
      <c r="S200" s="387"/>
    </row>
    <row r="201" spans="1:19" ht="15.95" hidden="1" customHeight="1">
      <c r="A201" s="1"/>
      <c r="C201" s="71"/>
      <c r="D201" s="536">
        <f>N193</f>
        <v>0</v>
      </c>
      <c r="E201" s="536"/>
      <c r="F201" s="536"/>
      <c r="G201" s="371" t="s">
        <v>29</v>
      </c>
      <c r="H201" s="73">
        <f>N199</f>
        <v>0</v>
      </c>
      <c r="I201" s="12" t="s">
        <v>9</v>
      </c>
      <c r="J201" s="537">
        <f>D201-H201</f>
        <v>0</v>
      </c>
      <c r="K201" s="537"/>
      <c r="L201" s="40"/>
      <c r="M201" s="371"/>
      <c r="N201" s="42"/>
      <c r="O201" s="378"/>
      <c r="P201" s="80"/>
      <c r="Q201" s="45"/>
      <c r="S201" s="71"/>
    </row>
    <row r="202" spans="1:19" s="17" customFormat="1" ht="15.95" hidden="1" customHeight="1">
      <c r="A202" s="15"/>
      <c r="C202" s="551">
        <f>J201</f>
        <v>0</v>
      </c>
      <c r="D202" s="551"/>
      <c r="E202" s="551"/>
      <c r="F202" s="361" t="s">
        <v>11</v>
      </c>
      <c r="G202" s="21" t="s">
        <v>12</v>
      </c>
      <c r="H202" s="519">
        <v>13112.99</v>
      </c>
      <c r="I202" s="519"/>
      <c r="J202" s="519"/>
      <c r="K202" s="519"/>
      <c r="L202" s="516" t="s">
        <v>80</v>
      </c>
      <c r="M202" s="516"/>
      <c r="N202" s="25"/>
      <c r="O202" s="386" t="s">
        <v>14</v>
      </c>
      <c r="P202" s="386">
        <f>ROUND(C202*H202/100,0)</f>
        <v>0</v>
      </c>
      <c r="S202" s="366"/>
    </row>
    <row r="203" spans="1:19" s="17" customFormat="1" ht="41.25" hidden="1" customHeight="1">
      <c r="A203" s="86"/>
      <c r="B203" s="550" t="s">
        <v>178</v>
      </c>
      <c r="C203" s="550"/>
      <c r="D203" s="550"/>
      <c r="E203" s="550"/>
      <c r="F203" s="550"/>
      <c r="G203" s="550"/>
      <c r="H203" s="550"/>
      <c r="I203" s="550"/>
      <c r="J203" s="550"/>
      <c r="K203" s="550"/>
      <c r="L203" s="550"/>
      <c r="M203" s="550"/>
      <c r="N203" s="550"/>
      <c r="O203" s="16"/>
      <c r="P203" s="386"/>
    </row>
    <row r="204" spans="1:19" s="17" customFormat="1" ht="15.95" hidden="1" customHeight="1">
      <c r="A204" s="15"/>
      <c r="B204" s="17" t="s">
        <v>234</v>
      </c>
      <c r="C204" s="48"/>
      <c r="D204" s="361"/>
      <c r="E204" s="48"/>
      <c r="F204" s="361"/>
      <c r="G204" s="361"/>
      <c r="H204" s="27">
        <f>C179</f>
        <v>0</v>
      </c>
      <c r="I204" s="361" t="s">
        <v>8</v>
      </c>
      <c r="J204" s="362">
        <f>2/3</f>
        <v>0.66666666666666663</v>
      </c>
      <c r="K204" s="361"/>
      <c r="L204" s="362"/>
      <c r="N204" s="30">
        <f>H204*J204</f>
        <v>0</v>
      </c>
      <c r="P204" s="197"/>
      <c r="S204" s="48"/>
    </row>
    <row r="205" spans="1:19" s="17" customFormat="1" ht="15.95" hidden="1" customHeight="1">
      <c r="A205" s="15"/>
      <c r="C205" s="48"/>
      <c r="D205" s="55"/>
      <c r="E205" s="48"/>
      <c r="F205" s="361"/>
      <c r="G205" s="361"/>
      <c r="H205" s="27"/>
      <c r="I205" s="361"/>
      <c r="J205" s="362"/>
      <c r="K205" s="361"/>
      <c r="L205" s="24" t="s">
        <v>10</v>
      </c>
      <c r="M205" s="32"/>
      <c r="N205" s="18">
        <f>SUM(N204:N204)</f>
        <v>0</v>
      </c>
      <c r="O205" s="19"/>
      <c r="P205" s="197"/>
      <c r="S205" s="48"/>
    </row>
    <row r="206" spans="1:19" s="17" customFormat="1" ht="15.95" hidden="1" customHeight="1">
      <c r="A206" s="15"/>
      <c r="B206" s="386"/>
      <c r="C206" s="514">
        <f>N205</f>
        <v>0</v>
      </c>
      <c r="D206" s="515"/>
      <c r="E206" s="514"/>
      <c r="F206" s="20" t="s">
        <v>11</v>
      </c>
      <c r="G206" s="21" t="s">
        <v>12</v>
      </c>
      <c r="H206" s="367">
        <v>1512.5</v>
      </c>
      <c r="I206" s="367"/>
      <c r="J206" s="367"/>
      <c r="K206" s="367"/>
      <c r="L206" s="516" t="s">
        <v>44</v>
      </c>
      <c r="M206" s="516"/>
      <c r="N206" s="107"/>
      <c r="O206" s="22" t="s">
        <v>14</v>
      </c>
      <c r="P206" s="386">
        <f>ROUND(C206*H206/1000,0)</f>
        <v>0</v>
      </c>
      <c r="S206" s="375"/>
    </row>
    <row r="207" spans="1:19" s="23" customFormat="1" ht="15.95" hidden="1" customHeight="1">
      <c r="A207" s="36"/>
      <c r="B207" s="535" t="s">
        <v>171</v>
      </c>
      <c r="C207" s="535"/>
      <c r="D207" s="535"/>
      <c r="E207" s="535"/>
      <c r="F207" s="535"/>
      <c r="G207" s="535"/>
      <c r="H207" s="535"/>
      <c r="I207" s="535"/>
      <c r="J207" s="535"/>
      <c r="K207" s="535"/>
      <c r="L207" s="535"/>
      <c r="M207" s="535"/>
      <c r="N207" s="535"/>
      <c r="O207" s="372"/>
      <c r="P207" s="200"/>
    </row>
    <row r="208" spans="1:19" s="17" customFormat="1" ht="15.95" hidden="1" customHeight="1">
      <c r="A208" s="15"/>
      <c r="B208" s="17" t="s">
        <v>179</v>
      </c>
      <c r="C208" s="48"/>
      <c r="D208" s="361">
        <v>1</v>
      </c>
      <c r="E208" s="48" t="s">
        <v>8</v>
      </c>
      <c r="F208" s="361">
        <v>2</v>
      </c>
      <c r="G208" s="361" t="s">
        <v>8</v>
      </c>
      <c r="H208" s="27">
        <v>19.63</v>
      </c>
      <c r="I208" s="361" t="s">
        <v>8</v>
      </c>
      <c r="J208" s="362">
        <v>13.63</v>
      </c>
      <c r="K208" s="361" t="s">
        <v>8</v>
      </c>
      <c r="L208" s="362">
        <v>0.5</v>
      </c>
      <c r="M208" s="17" t="s">
        <v>9</v>
      </c>
      <c r="N208" s="30">
        <f t="shared" ref="N208:N209" si="13">ROUND(D208*F208*H208*J208*L208,0)</f>
        <v>268</v>
      </c>
      <c r="P208" s="197"/>
      <c r="S208" s="48"/>
    </row>
    <row r="209" spans="1:24" s="17" customFormat="1" ht="15.95" hidden="1" customHeight="1">
      <c r="A209" s="15"/>
      <c r="B209" s="17" t="s">
        <v>223</v>
      </c>
      <c r="C209" s="48"/>
      <c r="D209" s="361">
        <v>1</v>
      </c>
      <c r="E209" s="48" t="s">
        <v>8</v>
      </c>
      <c r="F209" s="361">
        <v>1</v>
      </c>
      <c r="G209" s="361" t="s">
        <v>8</v>
      </c>
      <c r="H209" s="27">
        <v>40.75</v>
      </c>
      <c r="I209" s="361" t="s">
        <v>8</v>
      </c>
      <c r="J209" s="362">
        <v>5.63</v>
      </c>
      <c r="K209" s="361" t="s">
        <v>8</v>
      </c>
      <c r="L209" s="362">
        <v>0.5</v>
      </c>
      <c r="M209" s="17" t="s">
        <v>9</v>
      </c>
      <c r="N209" s="30">
        <f t="shared" si="13"/>
        <v>115</v>
      </c>
      <c r="P209" s="197"/>
      <c r="S209" s="48"/>
    </row>
    <row r="210" spans="1:24" ht="15.95" hidden="1" customHeight="1">
      <c r="A210" s="1"/>
      <c r="C210" s="387"/>
      <c r="D210" s="69"/>
      <c r="H210" s="68"/>
      <c r="I210" s="364"/>
      <c r="J210" s="365"/>
      <c r="K210" s="364"/>
      <c r="L210" s="12" t="s">
        <v>10</v>
      </c>
      <c r="M210" s="40"/>
      <c r="N210" s="5"/>
      <c r="O210" s="6"/>
      <c r="P210" s="197"/>
      <c r="S210" s="387"/>
    </row>
    <row r="211" spans="1:24" s="17" customFormat="1" ht="15.95" hidden="1" customHeight="1">
      <c r="A211" s="15"/>
      <c r="B211" s="386"/>
      <c r="C211" s="565">
        <f>N210</f>
        <v>0</v>
      </c>
      <c r="D211" s="565"/>
      <c r="E211" s="125"/>
      <c r="F211" s="20" t="s">
        <v>11</v>
      </c>
      <c r="G211" s="21" t="s">
        <v>12</v>
      </c>
      <c r="H211" s="367">
        <v>1141.25</v>
      </c>
      <c r="I211" s="367"/>
      <c r="J211" s="367"/>
      <c r="K211" s="367"/>
      <c r="L211" s="516" t="s">
        <v>80</v>
      </c>
      <c r="M211" s="516"/>
      <c r="N211" s="107"/>
      <c r="O211" s="22" t="s">
        <v>14</v>
      </c>
      <c r="P211" s="386">
        <f>ROUND(C211*H211/100,0)</f>
        <v>0</v>
      </c>
      <c r="S211" s="124"/>
    </row>
    <row r="212" spans="1:24" s="17" customFormat="1" ht="15.95" hidden="1" customHeight="1">
      <c r="A212" s="85"/>
      <c r="B212" s="533" t="s">
        <v>120</v>
      </c>
      <c r="C212" s="533"/>
      <c r="D212" s="533"/>
      <c r="E212" s="533"/>
      <c r="F212" s="533"/>
      <c r="G212" s="533"/>
      <c r="H212" s="533"/>
      <c r="I212" s="533"/>
      <c r="J212" s="533"/>
      <c r="K212" s="533"/>
      <c r="L212" s="533"/>
      <c r="M212" s="533"/>
      <c r="N212" s="533"/>
      <c r="O212" s="388"/>
      <c r="P212" s="386"/>
    </row>
    <row r="213" spans="1:24" s="17" customFormat="1" ht="15.95" hidden="1" customHeight="1">
      <c r="A213" s="15"/>
      <c r="B213" s="17" t="s">
        <v>224</v>
      </c>
      <c r="C213" s="48"/>
      <c r="D213" s="361">
        <v>1</v>
      </c>
      <c r="E213" s="48" t="s">
        <v>8</v>
      </c>
      <c r="F213" s="361">
        <v>3</v>
      </c>
      <c r="G213" s="361" t="s">
        <v>8</v>
      </c>
      <c r="H213" s="27">
        <v>42.25</v>
      </c>
      <c r="I213" s="361" t="s">
        <v>8</v>
      </c>
      <c r="J213" s="362">
        <v>1.1299999999999999</v>
      </c>
      <c r="K213" s="361"/>
      <c r="L213" s="362"/>
      <c r="M213" s="17" t="s">
        <v>9</v>
      </c>
      <c r="N213" s="30">
        <f t="shared" ref="N213:N215" si="14">ROUND(D213*F213*H213*J213,0)</f>
        <v>143</v>
      </c>
      <c r="P213" s="197"/>
      <c r="S213" s="48"/>
    </row>
    <row r="214" spans="1:24" s="17" customFormat="1" ht="15.95" hidden="1" customHeight="1">
      <c r="A214" s="15"/>
      <c r="B214" s="17" t="s">
        <v>225</v>
      </c>
      <c r="C214" s="48"/>
      <c r="D214" s="361">
        <v>1</v>
      </c>
      <c r="E214" s="48" t="s">
        <v>8</v>
      </c>
      <c r="F214" s="361">
        <v>3</v>
      </c>
      <c r="G214" s="361" t="s">
        <v>8</v>
      </c>
      <c r="H214" s="27">
        <v>13.6</v>
      </c>
      <c r="I214" s="361" t="s">
        <v>8</v>
      </c>
      <c r="J214" s="362">
        <v>1.1299999999999999</v>
      </c>
      <c r="K214" s="361"/>
      <c r="L214" s="362"/>
      <c r="M214" s="17" t="s">
        <v>9</v>
      </c>
      <c r="N214" s="30">
        <f t="shared" si="14"/>
        <v>46</v>
      </c>
      <c r="P214" s="197"/>
      <c r="S214" s="48"/>
    </row>
    <row r="215" spans="1:24" s="17" customFormat="1" ht="15.95" hidden="1" customHeight="1">
      <c r="A215" s="15"/>
      <c r="B215" s="17" t="s">
        <v>226</v>
      </c>
      <c r="C215" s="48"/>
      <c r="D215" s="361">
        <v>1</v>
      </c>
      <c r="E215" s="48" t="s">
        <v>8</v>
      </c>
      <c r="F215" s="361">
        <v>2</v>
      </c>
      <c r="G215" s="361" t="s">
        <v>8</v>
      </c>
      <c r="H215" s="27">
        <v>5.63</v>
      </c>
      <c r="I215" s="361" t="s">
        <v>8</v>
      </c>
      <c r="J215" s="362">
        <v>1.1299999999999999</v>
      </c>
      <c r="K215" s="361"/>
      <c r="L215" s="362"/>
      <c r="M215" s="17" t="s">
        <v>9</v>
      </c>
      <c r="N215" s="30">
        <f t="shared" si="14"/>
        <v>13</v>
      </c>
      <c r="P215" s="197"/>
      <c r="S215" s="48"/>
    </row>
    <row r="216" spans="1:24" s="17" customFormat="1" ht="15.95" hidden="1" customHeight="1">
      <c r="A216" s="368"/>
      <c r="C216" s="107"/>
      <c r="D216" s="361"/>
      <c r="E216" s="49"/>
      <c r="F216" s="361"/>
      <c r="G216" s="368"/>
      <c r="H216" s="27"/>
      <c r="I216" s="367"/>
      <c r="J216" s="24"/>
      <c r="K216" s="367"/>
      <c r="L216" s="24" t="s">
        <v>10</v>
      </c>
      <c r="M216" s="368"/>
      <c r="N216" s="18"/>
      <c r="O216" s="19"/>
      <c r="P216" s="386"/>
      <c r="S216" s="107"/>
    </row>
    <row r="217" spans="1:24" s="17" customFormat="1" ht="15.95" hidden="1" customHeight="1">
      <c r="A217" s="15"/>
      <c r="B217" s="52"/>
      <c r="C217" s="375">
        <f>N216</f>
        <v>0</v>
      </c>
      <c r="D217" s="361" t="s">
        <v>32</v>
      </c>
      <c r="E217" s="375"/>
      <c r="F217" s="361"/>
      <c r="G217" s="52" t="s">
        <v>12</v>
      </c>
      <c r="H217" s="367">
        <v>778.09</v>
      </c>
      <c r="I217" s="367"/>
      <c r="J217" s="362"/>
      <c r="K217" s="367"/>
      <c r="L217" s="368" t="s">
        <v>54</v>
      </c>
      <c r="M217" s="368"/>
      <c r="N217" s="52"/>
      <c r="O217" s="386" t="s">
        <v>14</v>
      </c>
      <c r="P217" s="386">
        <f>(C217*H217/100)</f>
        <v>0</v>
      </c>
      <c r="S217" s="375"/>
    </row>
    <row r="218" spans="1:24" s="17" customFormat="1" ht="36" hidden="1" customHeight="1">
      <c r="A218" s="85"/>
      <c r="B218" s="533" t="s">
        <v>121</v>
      </c>
      <c r="C218" s="533"/>
      <c r="D218" s="533"/>
      <c r="E218" s="533"/>
      <c r="F218" s="533"/>
      <c r="G218" s="533"/>
      <c r="H218" s="533"/>
      <c r="I218" s="533"/>
      <c r="J218" s="533"/>
      <c r="K218" s="533"/>
      <c r="L218" s="533"/>
      <c r="M218" s="533"/>
      <c r="N218" s="533"/>
      <c r="O218" s="388"/>
      <c r="P218" s="386"/>
    </row>
    <row r="219" spans="1:24" s="17" customFormat="1" ht="15.95" hidden="1" customHeight="1" thickBot="1">
      <c r="A219" s="15"/>
      <c r="B219" s="17" t="s">
        <v>253</v>
      </c>
      <c r="C219" s="384"/>
      <c r="D219" s="361"/>
      <c r="E219" s="48"/>
      <c r="F219" s="361"/>
      <c r="G219" s="361"/>
      <c r="H219" s="27"/>
      <c r="I219" s="361"/>
      <c r="J219" s="362"/>
      <c r="K219" s="361"/>
      <c r="L219" s="362"/>
      <c r="M219" s="17" t="s">
        <v>9</v>
      </c>
      <c r="N219" s="30">
        <f>C217</f>
        <v>0</v>
      </c>
      <c r="O219" s="16"/>
      <c r="P219" s="386"/>
      <c r="S219" s="384"/>
    </row>
    <row r="220" spans="1:24" s="17" customFormat="1" ht="15.95" hidden="1" customHeight="1" thickBot="1">
      <c r="A220" s="368"/>
      <c r="C220" s="107"/>
      <c r="D220" s="361"/>
      <c r="E220" s="49"/>
      <c r="F220" s="361"/>
      <c r="G220" s="368"/>
      <c r="H220" s="27"/>
      <c r="I220" s="367"/>
      <c r="J220" s="24"/>
      <c r="K220" s="367"/>
      <c r="L220" s="24" t="s">
        <v>10</v>
      </c>
      <c r="M220" s="368"/>
      <c r="N220" s="26">
        <f>SUM(N219)</f>
        <v>0</v>
      </c>
      <c r="O220" s="19"/>
      <c r="P220" s="386"/>
      <c r="S220" s="107"/>
    </row>
    <row r="221" spans="1:24" s="17" customFormat="1" ht="15.95" hidden="1" customHeight="1">
      <c r="A221" s="15"/>
      <c r="B221" s="52"/>
      <c r="C221" s="375">
        <f>N220</f>
        <v>0</v>
      </c>
      <c r="D221" s="361" t="s">
        <v>32</v>
      </c>
      <c r="E221" s="375"/>
      <c r="F221" s="361"/>
      <c r="G221" s="52" t="s">
        <v>12</v>
      </c>
      <c r="H221" s="367">
        <v>10.7</v>
      </c>
      <c r="I221" s="367"/>
      <c r="J221" s="362"/>
      <c r="K221" s="367"/>
      <c r="L221" s="368" t="s">
        <v>52</v>
      </c>
      <c r="M221" s="368"/>
      <c r="N221" s="52"/>
      <c r="O221" s="386" t="s">
        <v>14</v>
      </c>
      <c r="P221" s="386">
        <f>(C221*H221)</f>
        <v>0</v>
      </c>
      <c r="S221" s="375"/>
    </row>
    <row r="222" spans="1:24" s="17" customFormat="1" ht="37.5" hidden="1" customHeight="1">
      <c r="A222" s="85"/>
      <c r="B222" s="517" t="s">
        <v>124</v>
      </c>
      <c r="C222" s="517"/>
      <c r="D222" s="517"/>
      <c r="E222" s="517"/>
      <c r="F222" s="517"/>
      <c r="G222" s="517"/>
      <c r="H222" s="517"/>
      <c r="I222" s="517"/>
      <c r="J222" s="517"/>
      <c r="K222" s="517"/>
      <c r="L222" s="517"/>
      <c r="M222" s="517"/>
      <c r="N222" s="517"/>
      <c r="O222" s="517"/>
      <c r="P222" s="386"/>
      <c r="Q222" s="52"/>
      <c r="R222" s="52"/>
      <c r="S222" s="52"/>
      <c r="T222" s="52"/>
      <c r="U222" s="52"/>
      <c r="V222" s="52"/>
      <c r="W222" s="52"/>
      <c r="X222" s="52"/>
    </row>
    <row r="223" spans="1:24" s="17" customFormat="1" ht="15.95" hidden="1" customHeight="1">
      <c r="A223" s="15"/>
      <c r="C223" s="384"/>
      <c r="D223" s="361"/>
      <c r="E223" s="48"/>
      <c r="F223" s="361"/>
      <c r="G223" s="361"/>
      <c r="H223" s="27"/>
      <c r="I223" s="361"/>
      <c r="J223" s="362"/>
      <c r="K223" s="361"/>
      <c r="L223" s="362"/>
      <c r="N223" s="30"/>
      <c r="O223" s="19"/>
      <c r="P223" s="197"/>
      <c r="S223" s="384"/>
    </row>
    <row r="224" spans="1:24" s="17" customFormat="1" ht="15.95" hidden="1" customHeight="1" thickBot="1">
      <c r="A224" s="15"/>
      <c r="B224" s="17" t="s">
        <v>199</v>
      </c>
      <c r="C224" s="384"/>
      <c r="D224" s="361">
        <v>1</v>
      </c>
      <c r="E224" s="48" t="s">
        <v>8</v>
      </c>
      <c r="F224" s="361">
        <v>4</v>
      </c>
      <c r="G224" s="361" t="s">
        <v>8</v>
      </c>
      <c r="H224" s="27">
        <v>18</v>
      </c>
      <c r="I224" s="361"/>
      <c r="J224" s="362"/>
      <c r="K224" s="361"/>
      <c r="L224" s="362"/>
      <c r="M224" s="17" t="s">
        <v>9</v>
      </c>
      <c r="N224" s="30">
        <f>ROUND(D224*F224*H224,0)</f>
        <v>72</v>
      </c>
      <c r="O224" s="19"/>
      <c r="P224" s="197"/>
      <c r="S224" s="384"/>
    </row>
    <row r="225" spans="1:24" s="17" customFormat="1" ht="15.95" hidden="1" customHeight="1" thickBot="1">
      <c r="A225" s="15"/>
      <c r="C225" s="60"/>
      <c r="D225" s="368"/>
      <c r="E225" s="48"/>
      <c r="F225" s="361"/>
      <c r="G225" s="361"/>
      <c r="H225" s="37"/>
      <c r="I225" s="50"/>
      <c r="J225" s="24"/>
      <c r="K225" s="50"/>
      <c r="L225" s="368" t="s">
        <v>10</v>
      </c>
      <c r="M225" s="50"/>
      <c r="N225" s="26"/>
      <c r="O225" s="386"/>
      <c r="P225" s="386"/>
      <c r="S225" s="60"/>
    </row>
    <row r="226" spans="1:24" s="17" customFormat="1" ht="15.95" hidden="1" customHeight="1">
      <c r="A226" s="15"/>
      <c r="B226" s="52"/>
      <c r="C226" s="53">
        <f>N225</f>
        <v>0</v>
      </c>
      <c r="D226" s="518" t="s">
        <v>87</v>
      </c>
      <c r="E226" s="516"/>
      <c r="F226" s="50"/>
      <c r="G226" s="21" t="s">
        <v>12</v>
      </c>
      <c r="H226" s="519">
        <v>228.9</v>
      </c>
      <c r="I226" s="519"/>
      <c r="J226" s="519"/>
      <c r="K226" s="367"/>
      <c r="L226" s="518" t="s">
        <v>88</v>
      </c>
      <c r="M226" s="516"/>
      <c r="O226" s="386" t="s">
        <v>14</v>
      </c>
      <c r="P226" s="386">
        <f>ROUND(C226*H226,0)</f>
        <v>0</v>
      </c>
      <c r="S226" s="53"/>
    </row>
    <row r="227" spans="1:24" s="17" customFormat="1" ht="15.95" hidden="1" customHeight="1">
      <c r="A227" s="15"/>
      <c r="C227" s="384"/>
      <c r="D227" s="361"/>
      <c r="E227" s="48"/>
      <c r="F227" s="361"/>
      <c r="G227" s="361"/>
      <c r="H227" s="27"/>
      <c r="I227" s="361"/>
      <c r="J227" s="362"/>
      <c r="K227" s="361"/>
      <c r="L227" s="362"/>
      <c r="N227" s="30"/>
      <c r="O227" s="19"/>
      <c r="P227" s="197"/>
      <c r="S227" s="384"/>
    </row>
    <row r="228" spans="1:24" s="17" customFormat="1" ht="15.95" hidden="1" customHeight="1">
      <c r="A228" s="15"/>
      <c r="B228" s="17" t="s">
        <v>25</v>
      </c>
      <c r="C228" s="384"/>
      <c r="D228" s="361">
        <v>12</v>
      </c>
      <c r="E228" s="48" t="s">
        <v>8</v>
      </c>
      <c r="F228" s="361">
        <v>6</v>
      </c>
      <c r="G228" s="361" t="s">
        <v>8</v>
      </c>
      <c r="H228" s="27">
        <v>3.67</v>
      </c>
      <c r="I228" s="361"/>
      <c r="J228" s="362"/>
      <c r="K228" s="361"/>
      <c r="L228" s="362"/>
      <c r="M228" s="17" t="s">
        <v>9</v>
      </c>
      <c r="N228" s="30">
        <f>ROUND(D228*F228*H228,0)</f>
        <v>264</v>
      </c>
      <c r="O228" s="19"/>
      <c r="P228" s="197"/>
      <c r="S228" s="384"/>
    </row>
    <row r="229" spans="1:24" s="17" customFormat="1" ht="15.95" hidden="1" customHeight="1" thickBot="1">
      <c r="A229" s="15"/>
      <c r="B229" s="17" t="s">
        <v>25</v>
      </c>
      <c r="C229" s="384"/>
      <c r="D229" s="361">
        <v>12</v>
      </c>
      <c r="E229" s="48" t="s">
        <v>8</v>
      </c>
      <c r="F229" s="361">
        <v>2</v>
      </c>
      <c r="G229" s="361" t="s">
        <v>8</v>
      </c>
      <c r="H229" s="27">
        <v>4</v>
      </c>
      <c r="I229" s="361"/>
      <c r="J229" s="362"/>
      <c r="K229" s="361"/>
      <c r="L229" s="362"/>
      <c r="M229" s="17" t="s">
        <v>9</v>
      </c>
      <c r="N229" s="30">
        <f>ROUND(D229*F229*H229,0)</f>
        <v>96</v>
      </c>
      <c r="O229" s="19"/>
      <c r="P229" s="197"/>
      <c r="S229" s="384"/>
    </row>
    <row r="230" spans="1:24" s="17" customFormat="1" ht="15.95" hidden="1" customHeight="1" thickBot="1">
      <c r="A230" s="15"/>
      <c r="C230" s="60"/>
      <c r="D230" s="368"/>
      <c r="E230" s="48"/>
      <c r="F230" s="361"/>
      <c r="G230" s="361"/>
      <c r="H230" s="37"/>
      <c r="I230" s="50"/>
      <c r="J230" s="24"/>
      <c r="K230" s="50"/>
      <c r="L230" s="368" t="s">
        <v>10</v>
      </c>
      <c r="M230" s="50"/>
      <c r="N230" s="26"/>
      <c r="O230" s="386"/>
      <c r="P230" s="386"/>
      <c r="S230" s="60"/>
    </row>
    <row r="231" spans="1:24" s="17" customFormat="1" ht="21.75" hidden="1" customHeight="1">
      <c r="A231" s="15"/>
      <c r="B231" s="52"/>
      <c r="C231" s="53">
        <f>N230</f>
        <v>0</v>
      </c>
      <c r="D231" s="518" t="s">
        <v>87</v>
      </c>
      <c r="E231" s="516"/>
      <c r="F231" s="50"/>
      <c r="G231" s="21" t="s">
        <v>12</v>
      </c>
      <c r="H231" s="519">
        <v>240.5</v>
      </c>
      <c r="I231" s="519"/>
      <c r="J231" s="519"/>
      <c r="K231" s="367"/>
      <c r="L231" s="518" t="s">
        <v>88</v>
      </c>
      <c r="M231" s="516"/>
      <c r="O231" s="386" t="s">
        <v>14</v>
      </c>
      <c r="P231" s="386">
        <f>ROUND(C231*H231,0)</f>
        <v>0</v>
      </c>
      <c r="S231" s="53"/>
    </row>
    <row r="232" spans="1:24" s="17" customFormat="1" ht="15.95" hidden="1" customHeight="1">
      <c r="A232" s="15"/>
      <c r="B232" s="32" t="s">
        <v>258</v>
      </c>
      <c r="C232" s="360"/>
      <c r="D232" s="368"/>
      <c r="E232" s="386"/>
      <c r="F232" s="361"/>
      <c r="G232" s="21"/>
      <c r="H232" s="367"/>
      <c r="I232" s="367"/>
      <c r="J232" s="362"/>
      <c r="K232" s="367"/>
      <c r="L232" s="368"/>
      <c r="M232" s="32"/>
      <c r="N232" s="388"/>
      <c r="O232" s="386"/>
      <c r="P232" s="386"/>
      <c r="Q232" s="52"/>
      <c r="S232" s="29"/>
    </row>
    <row r="233" spans="1:24" s="17" customFormat="1" ht="15.95" hidden="1" customHeight="1" thickBot="1">
      <c r="A233" s="15"/>
      <c r="B233" s="354" t="s">
        <v>259</v>
      </c>
      <c r="C233" s="360"/>
      <c r="D233" s="368"/>
      <c r="E233" s="386"/>
      <c r="F233" s="361"/>
      <c r="G233" s="21"/>
      <c r="H233" s="367"/>
      <c r="I233" s="367"/>
      <c r="J233" s="362"/>
      <c r="K233" s="367"/>
      <c r="L233" s="368"/>
      <c r="M233" s="32"/>
      <c r="N233" s="386" t="e">
        <f>#REF!</f>
        <v>#REF!</v>
      </c>
      <c r="O233" s="386"/>
      <c r="P233" s="386"/>
      <c r="Q233" s="52"/>
      <c r="S233" s="29"/>
    </row>
    <row r="234" spans="1:24" s="17" customFormat="1" ht="15.95" hidden="1" customHeight="1" thickBot="1">
      <c r="A234" s="15"/>
      <c r="C234" s="29"/>
      <c r="D234" s="361"/>
      <c r="E234" s="361"/>
      <c r="F234" s="361"/>
      <c r="G234" s="368"/>
      <c r="H234" s="31"/>
      <c r="I234" s="24"/>
      <c r="J234" s="362"/>
      <c r="K234" s="362"/>
      <c r="L234" s="375" t="s">
        <v>10</v>
      </c>
      <c r="M234" s="17" t="s">
        <v>9</v>
      </c>
      <c r="N234" s="26"/>
      <c r="O234" s="386"/>
      <c r="P234" s="60"/>
      <c r="Q234" s="52"/>
      <c r="S234" s="29"/>
    </row>
    <row r="235" spans="1:24" s="17" customFormat="1" ht="15.95" hidden="1" customHeight="1">
      <c r="A235" s="15"/>
      <c r="C235" s="53">
        <f>N234</f>
        <v>0</v>
      </c>
      <c r="D235" s="373" t="s">
        <v>32</v>
      </c>
      <c r="E235" s="386"/>
      <c r="F235" s="361"/>
      <c r="G235" s="21" t="s">
        <v>12</v>
      </c>
      <c r="H235" s="367">
        <v>286.858</v>
      </c>
      <c r="I235" s="367"/>
      <c r="J235" s="367"/>
      <c r="K235" s="367"/>
      <c r="L235" s="368" t="s">
        <v>59</v>
      </c>
      <c r="M235" s="368"/>
      <c r="N235" s="107"/>
      <c r="O235" s="386" t="s">
        <v>14</v>
      </c>
      <c r="P235" s="386">
        <f>ROUND(C235*H235/100,0)</f>
        <v>0</v>
      </c>
      <c r="Q235" s="52"/>
      <c r="R235" s="52"/>
      <c r="S235" s="53"/>
      <c r="T235" s="52"/>
      <c r="U235" s="52"/>
      <c r="V235" s="52"/>
      <c r="W235" s="52"/>
      <c r="X235" s="52"/>
    </row>
    <row r="236" spans="1:24" s="17" customFormat="1" ht="15.95" hidden="1" customHeight="1">
      <c r="A236" s="15"/>
      <c r="B236" s="32" t="s">
        <v>258</v>
      </c>
      <c r="C236" s="360"/>
      <c r="D236" s="368"/>
      <c r="E236" s="386"/>
      <c r="F236" s="361"/>
      <c r="G236" s="21"/>
      <c r="H236" s="367"/>
      <c r="I236" s="367"/>
      <c r="J236" s="362"/>
      <c r="K236" s="367"/>
      <c r="L236" s="368"/>
      <c r="M236" s="32"/>
      <c r="N236" s="388"/>
      <c r="O236" s="386"/>
      <c r="P236" s="386"/>
      <c r="Q236" s="52"/>
      <c r="S236" s="29"/>
    </row>
    <row r="237" spans="1:24" s="17" customFormat="1" ht="15.95" hidden="1" customHeight="1" thickBot="1">
      <c r="A237" s="15"/>
      <c r="B237" s="354" t="s">
        <v>260</v>
      </c>
      <c r="C237" s="360"/>
      <c r="D237" s="368"/>
      <c r="E237" s="386"/>
      <c r="F237" s="361"/>
      <c r="G237" s="21"/>
      <c r="H237" s="367"/>
      <c r="I237" s="367"/>
      <c r="J237" s="362"/>
      <c r="K237" s="367"/>
      <c r="L237" s="368"/>
      <c r="M237" s="32"/>
      <c r="N237" s="386">
        <f>C235</f>
        <v>0</v>
      </c>
      <c r="O237" s="386"/>
      <c r="P237" s="386"/>
      <c r="Q237" s="52"/>
      <c r="S237" s="29"/>
    </row>
    <row r="238" spans="1:24" s="17" customFormat="1" ht="15.95" hidden="1" customHeight="1" thickBot="1">
      <c r="A238" s="15"/>
      <c r="C238" s="29"/>
      <c r="D238" s="361"/>
      <c r="E238" s="361"/>
      <c r="F238" s="361"/>
      <c r="G238" s="368"/>
      <c r="H238" s="31"/>
      <c r="I238" s="24"/>
      <c r="J238" s="362"/>
      <c r="K238" s="362"/>
      <c r="L238" s="375" t="s">
        <v>10</v>
      </c>
      <c r="M238" s="17" t="s">
        <v>9</v>
      </c>
      <c r="N238" s="26">
        <f>N237</f>
        <v>0</v>
      </c>
      <c r="O238" s="386"/>
      <c r="P238" s="60"/>
      <c r="Q238" s="52"/>
      <c r="S238" s="29"/>
    </row>
    <row r="239" spans="1:24" s="17" customFormat="1" ht="15.95" hidden="1" customHeight="1">
      <c r="A239" s="15"/>
      <c r="C239" s="119">
        <f>N238</f>
        <v>0</v>
      </c>
      <c r="D239" s="373" t="s">
        <v>32</v>
      </c>
      <c r="E239" s="386"/>
      <c r="F239" s="361"/>
      <c r="G239" s="21" t="s">
        <v>12</v>
      </c>
      <c r="H239" s="367">
        <v>285.67759999999998</v>
      </c>
      <c r="I239" s="367"/>
      <c r="J239" s="367"/>
      <c r="K239" s="367"/>
      <c r="L239" s="368" t="s">
        <v>59</v>
      </c>
      <c r="M239" s="368"/>
      <c r="N239" s="107"/>
      <c r="O239" s="386" t="s">
        <v>14</v>
      </c>
      <c r="P239" s="386">
        <f>ROUND(C239*H239/100,0)</f>
        <v>0</v>
      </c>
      <c r="Q239" s="52"/>
      <c r="R239" s="52"/>
      <c r="S239" s="119"/>
      <c r="T239" s="52"/>
      <c r="U239" s="52"/>
      <c r="V239" s="52"/>
      <c r="W239" s="52"/>
      <c r="X239" s="52"/>
    </row>
    <row r="240" spans="1:24" s="17" customFormat="1" ht="15.95" hidden="1" customHeight="1">
      <c r="A240" s="15"/>
      <c r="B240" s="535" t="s">
        <v>98</v>
      </c>
      <c r="C240" s="535"/>
      <c r="D240" s="535"/>
      <c r="E240" s="535"/>
      <c r="F240" s="535"/>
      <c r="G240" s="535"/>
      <c r="H240" s="535"/>
      <c r="I240" s="535"/>
      <c r="J240" s="535"/>
      <c r="K240" s="535"/>
      <c r="L240" s="535"/>
      <c r="M240" s="535"/>
      <c r="N240" s="535"/>
      <c r="O240" s="388"/>
      <c r="P240" s="386"/>
    </row>
    <row r="241" spans="1:19" s="17" customFormat="1" ht="15.95" hidden="1" customHeight="1" thickBot="1">
      <c r="A241" s="15"/>
      <c r="B241" s="17" t="s">
        <v>99</v>
      </c>
      <c r="C241" s="384"/>
      <c r="D241" s="361">
        <v>1</v>
      </c>
      <c r="E241" s="48" t="s">
        <v>8</v>
      </c>
      <c r="F241" s="361">
        <v>4</v>
      </c>
      <c r="G241" s="361" t="s">
        <v>8</v>
      </c>
      <c r="H241" s="27">
        <v>8</v>
      </c>
      <c r="I241" s="361" t="s">
        <v>8</v>
      </c>
      <c r="J241" s="362">
        <v>4</v>
      </c>
      <c r="K241" s="361"/>
      <c r="L241" s="362"/>
      <c r="M241" s="17" t="s">
        <v>9</v>
      </c>
      <c r="N241" s="30">
        <f>ROUND(D241*F241*H241*J241,0)</f>
        <v>128</v>
      </c>
      <c r="O241" s="16"/>
      <c r="P241" s="386"/>
      <c r="S241" s="384"/>
    </row>
    <row r="242" spans="1:19" s="17" customFormat="1" ht="15.95" hidden="1" customHeight="1" thickBot="1">
      <c r="A242" s="368"/>
      <c r="C242" s="107"/>
      <c r="D242" s="361"/>
      <c r="E242" s="49"/>
      <c r="F242" s="361"/>
      <c r="G242" s="368"/>
      <c r="H242" s="27"/>
      <c r="I242" s="367"/>
      <c r="J242" s="24"/>
      <c r="K242" s="367"/>
      <c r="L242" s="24" t="s">
        <v>10</v>
      </c>
      <c r="M242" s="368"/>
      <c r="N242" s="26"/>
      <c r="O242" s="19"/>
      <c r="P242" s="386"/>
      <c r="S242" s="107"/>
    </row>
    <row r="243" spans="1:19" s="17" customFormat="1" ht="15.95" hidden="1" customHeight="1">
      <c r="A243" s="15"/>
      <c r="B243" s="52"/>
      <c r="C243" s="375">
        <f>N242</f>
        <v>0</v>
      </c>
      <c r="D243" s="361" t="s">
        <v>32</v>
      </c>
      <c r="E243" s="375"/>
      <c r="F243" s="361"/>
      <c r="G243" s="52" t="s">
        <v>12</v>
      </c>
      <c r="H243" s="367">
        <v>58.11</v>
      </c>
      <c r="I243" s="367"/>
      <c r="J243" s="362"/>
      <c r="K243" s="367"/>
      <c r="L243" s="368" t="s">
        <v>52</v>
      </c>
      <c r="M243" s="368"/>
      <c r="N243" s="52"/>
      <c r="O243" s="386" t="s">
        <v>14</v>
      </c>
      <c r="P243" s="386">
        <f>(C243*H243)</f>
        <v>0</v>
      </c>
      <c r="S243" s="375"/>
    </row>
    <row r="244" spans="1:19" s="17" customFormat="1" ht="35.25" hidden="1" customHeight="1">
      <c r="A244" s="86"/>
      <c r="B244" s="533" t="s">
        <v>103</v>
      </c>
      <c r="C244" s="533"/>
      <c r="D244" s="563"/>
      <c r="E244" s="533"/>
      <c r="F244" s="563"/>
      <c r="G244" s="533"/>
      <c r="H244" s="563"/>
      <c r="I244" s="533"/>
      <c r="J244" s="563"/>
      <c r="K244" s="533"/>
      <c r="L244" s="533"/>
      <c r="M244" s="533"/>
      <c r="N244" s="533"/>
      <c r="O244" s="533"/>
      <c r="P244" s="386"/>
    </row>
    <row r="245" spans="1:19" s="17" customFormat="1" ht="15.95" hidden="1" customHeight="1">
      <c r="A245" s="15"/>
      <c r="B245" s="17" t="s">
        <v>99</v>
      </c>
      <c r="C245" s="384"/>
      <c r="D245" s="361">
        <v>1</v>
      </c>
      <c r="E245" s="48" t="s">
        <v>8</v>
      </c>
      <c r="F245" s="361">
        <v>2</v>
      </c>
      <c r="G245" s="361" t="s">
        <v>8</v>
      </c>
      <c r="H245" s="27">
        <v>20</v>
      </c>
      <c r="I245" s="361" t="s">
        <v>8</v>
      </c>
      <c r="J245" s="362">
        <v>14</v>
      </c>
      <c r="K245" s="361"/>
      <c r="L245" s="362"/>
      <c r="M245" s="17" t="s">
        <v>9</v>
      </c>
      <c r="N245" s="30">
        <f>ROUND(D245*F245*H245*J245,0)</f>
        <v>560</v>
      </c>
      <c r="O245" s="16"/>
      <c r="P245" s="386"/>
      <c r="S245" s="384"/>
    </row>
    <row r="246" spans="1:19" s="17" customFormat="1" ht="15.95" hidden="1" customHeight="1">
      <c r="A246" s="15"/>
      <c r="B246" s="17" t="s">
        <v>216</v>
      </c>
      <c r="C246" s="384"/>
      <c r="D246" s="364">
        <v>2</v>
      </c>
      <c r="E246" s="387" t="s">
        <v>8</v>
      </c>
      <c r="F246" s="364">
        <v>2</v>
      </c>
      <c r="G246" s="364" t="s">
        <v>16</v>
      </c>
      <c r="H246" s="68">
        <v>20</v>
      </c>
      <c r="I246" s="364" t="s">
        <v>17</v>
      </c>
      <c r="J246" s="365">
        <v>14</v>
      </c>
      <c r="K246" s="364" t="s">
        <v>18</v>
      </c>
      <c r="L246" s="365">
        <v>0.67</v>
      </c>
      <c r="M246" s="3" t="s">
        <v>9</v>
      </c>
      <c r="N246" s="76">
        <f>ROUND(D246*F246*(H246+J246)*L246,0)</f>
        <v>91</v>
      </c>
      <c r="O246" s="388"/>
      <c r="P246" s="386"/>
      <c r="S246" s="384"/>
    </row>
    <row r="247" spans="1:19" s="17" customFormat="1" ht="15.95" hidden="1" customHeight="1" thickBot="1">
      <c r="A247" s="15"/>
      <c r="B247" s="17" t="s">
        <v>240</v>
      </c>
      <c r="C247" s="384"/>
      <c r="D247" s="361">
        <v>1</v>
      </c>
      <c r="E247" s="48" t="s">
        <v>8</v>
      </c>
      <c r="F247" s="361">
        <v>2</v>
      </c>
      <c r="G247" s="361" t="s">
        <v>8</v>
      </c>
      <c r="H247" s="27">
        <v>4</v>
      </c>
      <c r="I247" s="361" t="s">
        <v>8</v>
      </c>
      <c r="J247" s="362">
        <v>0.75</v>
      </c>
      <c r="K247" s="361"/>
      <c r="L247" s="362"/>
      <c r="M247" s="17" t="s">
        <v>9</v>
      </c>
      <c r="N247" s="30">
        <f>ROUND(D247*F247*H247*J247,0)</f>
        <v>6</v>
      </c>
      <c r="O247" s="16"/>
      <c r="P247" s="386"/>
      <c r="S247" s="384"/>
    </row>
    <row r="248" spans="1:19" s="17" customFormat="1" ht="15.95" hidden="1" customHeight="1" thickBot="1">
      <c r="A248" s="368"/>
      <c r="C248" s="107"/>
      <c r="D248" s="361"/>
      <c r="E248" s="49"/>
      <c r="F248" s="361"/>
      <c r="G248" s="368"/>
      <c r="H248" s="27"/>
      <c r="I248" s="367"/>
      <c r="J248" s="24"/>
      <c r="K248" s="367"/>
      <c r="L248" s="24" t="s">
        <v>10</v>
      </c>
      <c r="M248" s="368"/>
      <c r="N248" s="26"/>
      <c r="O248" s="19"/>
      <c r="P248" s="386"/>
      <c r="S248" s="107"/>
    </row>
    <row r="249" spans="1:19" s="17" customFormat="1" ht="15.95" hidden="1" customHeight="1">
      <c r="A249" s="15"/>
      <c r="B249" s="52"/>
      <c r="C249" s="158">
        <f>N248</f>
        <v>0</v>
      </c>
      <c r="D249" s="361" t="s">
        <v>32</v>
      </c>
      <c r="E249" s="375"/>
      <c r="F249" s="361"/>
      <c r="G249" s="52" t="s">
        <v>12</v>
      </c>
      <c r="H249" s="367">
        <v>10964.99</v>
      </c>
      <c r="I249" s="367"/>
      <c r="J249" s="362"/>
      <c r="K249" s="367"/>
      <c r="L249" s="368" t="s">
        <v>54</v>
      </c>
      <c r="M249" s="368"/>
      <c r="N249" s="52"/>
      <c r="O249" s="386" t="s">
        <v>14</v>
      </c>
      <c r="P249" s="386">
        <f>(C249*H249/100)</f>
        <v>0</v>
      </c>
      <c r="S249" s="366"/>
    </row>
    <row r="250" spans="1:19" s="17" customFormat="1" ht="80.25" hidden="1" customHeight="1">
      <c r="A250" s="86"/>
      <c r="B250" s="533" t="s">
        <v>202</v>
      </c>
      <c r="C250" s="533"/>
      <c r="D250" s="533"/>
      <c r="E250" s="533"/>
      <c r="F250" s="533"/>
      <c r="G250" s="533"/>
      <c r="H250" s="533"/>
      <c r="I250" s="533"/>
      <c r="J250" s="533"/>
      <c r="K250" s="533"/>
      <c r="L250" s="533"/>
      <c r="M250" s="533"/>
      <c r="N250" s="533"/>
      <c r="O250" s="388"/>
      <c r="P250" s="386"/>
    </row>
    <row r="251" spans="1:19" s="17" customFormat="1" ht="15.95" hidden="1" customHeight="1">
      <c r="A251" s="15"/>
      <c r="B251" s="17" t="s">
        <v>21</v>
      </c>
      <c r="C251" s="384"/>
      <c r="D251" s="361">
        <v>1</v>
      </c>
      <c r="E251" s="48" t="s">
        <v>8</v>
      </c>
      <c r="F251" s="361">
        <v>1</v>
      </c>
      <c r="G251" s="361" t="s">
        <v>8</v>
      </c>
      <c r="H251" s="27">
        <v>40.75</v>
      </c>
      <c r="I251" s="361" t="s">
        <v>8</v>
      </c>
      <c r="J251" s="362">
        <v>7</v>
      </c>
      <c r="K251" s="361"/>
      <c r="L251" s="362"/>
      <c r="M251" s="17" t="s">
        <v>9</v>
      </c>
      <c r="N251" s="30">
        <f>ROUND(D251*F251*H251*J251,0)</f>
        <v>285</v>
      </c>
      <c r="O251" s="16"/>
      <c r="P251" s="386"/>
      <c r="S251" s="384"/>
    </row>
    <row r="252" spans="1:19" s="17" customFormat="1" ht="15.95" hidden="1" customHeight="1">
      <c r="A252" s="15"/>
      <c r="B252" s="17" t="s">
        <v>240</v>
      </c>
      <c r="C252" s="384"/>
      <c r="D252" s="361">
        <v>1</v>
      </c>
      <c r="E252" s="48" t="s">
        <v>8</v>
      </c>
      <c r="F252" s="361">
        <v>2</v>
      </c>
      <c r="G252" s="361" t="s">
        <v>8</v>
      </c>
      <c r="H252" s="27">
        <v>4</v>
      </c>
      <c r="I252" s="361" t="s">
        <v>8</v>
      </c>
      <c r="J252" s="362">
        <v>0.75</v>
      </c>
      <c r="K252" s="361"/>
      <c r="L252" s="362"/>
      <c r="M252" s="17" t="s">
        <v>9</v>
      </c>
      <c r="N252" s="30">
        <f>ROUND(D252*F252*H252*J252,0)</f>
        <v>6</v>
      </c>
      <c r="O252" s="16"/>
      <c r="P252" s="386"/>
      <c r="S252" s="384"/>
    </row>
    <row r="253" spans="1:19" s="17" customFormat="1" ht="15.95" hidden="1" customHeight="1" thickBot="1">
      <c r="A253" s="15"/>
      <c r="B253" s="17" t="s">
        <v>232</v>
      </c>
      <c r="C253" s="384"/>
      <c r="D253" s="361">
        <v>1</v>
      </c>
      <c r="E253" s="48" t="s">
        <v>8</v>
      </c>
      <c r="F253" s="361">
        <v>2</v>
      </c>
      <c r="G253" s="361" t="s">
        <v>8</v>
      </c>
      <c r="H253" s="27">
        <v>7.25</v>
      </c>
      <c r="I253" s="361" t="s">
        <v>8</v>
      </c>
      <c r="J253" s="362">
        <v>0.75</v>
      </c>
      <c r="K253" s="361"/>
      <c r="L253" s="362"/>
      <c r="M253" s="17" t="s">
        <v>9</v>
      </c>
      <c r="N253" s="30">
        <f>ROUND(D253*F253*H253*J253,0)</f>
        <v>11</v>
      </c>
      <c r="O253" s="16"/>
      <c r="P253" s="386"/>
      <c r="S253" s="384"/>
    </row>
    <row r="254" spans="1:19" s="17" customFormat="1" ht="15.95" hidden="1" customHeight="1" thickBot="1">
      <c r="A254" s="368"/>
      <c r="C254" s="107"/>
      <c r="D254" s="361"/>
      <c r="E254" s="49"/>
      <c r="F254" s="361"/>
      <c r="G254" s="368"/>
      <c r="H254" s="27"/>
      <c r="I254" s="367"/>
      <c r="J254" s="24"/>
      <c r="K254" s="367"/>
      <c r="L254" s="24" t="s">
        <v>10</v>
      </c>
      <c r="M254" s="368"/>
      <c r="N254" s="26"/>
      <c r="O254" s="19"/>
      <c r="P254" s="386"/>
      <c r="S254" s="107"/>
    </row>
    <row r="255" spans="1:19" s="17" customFormat="1" ht="15.95" hidden="1" customHeight="1">
      <c r="A255" s="15"/>
      <c r="B255" s="52"/>
      <c r="C255" s="366">
        <f>N254</f>
        <v>0</v>
      </c>
      <c r="D255" s="361" t="s">
        <v>32</v>
      </c>
      <c r="E255" s="375"/>
      <c r="F255" s="361"/>
      <c r="G255" s="52" t="s">
        <v>12</v>
      </c>
      <c r="H255" s="367">
        <v>310.43</v>
      </c>
      <c r="I255" s="367"/>
      <c r="J255" s="362"/>
      <c r="K255" s="367"/>
      <c r="L255" s="368" t="s">
        <v>52</v>
      </c>
      <c r="M255" s="368"/>
      <c r="N255" s="52"/>
      <c r="O255" s="386" t="s">
        <v>14</v>
      </c>
      <c r="P255" s="386">
        <f>(C255*H255)</f>
        <v>0</v>
      </c>
      <c r="S255" s="366"/>
    </row>
    <row r="256" spans="1:19" s="17" customFormat="1" ht="82.5" hidden="1" customHeight="1">
      <c r="A256" s="86"/>
      <c r="B256" s="533" t="s">
        <v>195</v>
      </c>
      <c r="C256" s="533"/>
      <c r="D256" s="533"/>
      <c r="E256" s="533"/>
      <c r="F256" s="533"/>
      <c r="G256" s="533"/>
      <c r="H256" s="533"/>
      <c r="I256" s="533"/>
      <c r="J256" s="533"/>
      <c r="K256" s="533"/>
      <c r="L256" s="533"/>
      <c r="M256" s="533"/>
      <c r="N256" s="533"/>
      <c r="O256" s="388"/>
      <c r="P256" s="386"/>
    </row>
    <row r="257" spans="1:19" s="17" customFormat="1" ht="15.95" hidden="1" customHeight="1" thickBot="1">
      <c r="A257" s="15"/>
      <c r="B257" s="17" t="s">
        <v>165</v>
      </c>
      <c r="C257" s="384"/>
      <c r="D257" s="361">
        <v>1</v>
      </c>
      <c r="E257" s="48" t="s">
        <v>8</v>
      </c>
      <c r="F257" s="361">
        <v>2</v>
      </c>
      <c r="G257" s="364" t="s">
        <v>16</v>
      </c>
      <c r="H257" s="68">
        <v>40.75</v>
      </c>
      <c r="I257" s="364" t="s">
        <v>17</v>
      </c>
      <c r="J257" s="365">
        <v>7</v>
      </c>
      <c r="K257" s="364" t="s">
        <v>18</v>
      </c>
      <c r="L257" s="365">
        <v>0.5</v>
      </c>
      <c r="M257" s="3" t="s">
        <v>9</v>
      </c>
      <c r="N257" s="76">
        <f>ROUND(D257*F257*(H257+J257)*L257,0)</f>
        <v>48</v>
      </c>
      <c r="O257" s="16"/>
      <c r="P257" s="386"/>
      <c r="S257" s="384"/>
    </row>
    <row r="258" spans="1:19" s="17" customFormat="1" ht="15.95" hidden="1" customHeight="1" thickBot="1">
      <c r="A258" s="368"/>
      <c r="C258" s="107"/>
      <c r="D258" s="361"/>
      <c r="E258" s="49"/>
      <c r="F258" s="361"/>
      <c r="G258" s="368"/>
      <c r="H258" s="27"/>
      <c r="I258" s="367"/>
      <c r="J258" s="24"/>
      <c r="K258" s="367"/>
      <c r="L258" s="24" t="s">
        <v>10</v>
      </c>
      <c r="M258" s="368"/>
      <c r="N258" s="26"/>
      <c r="O258" s="19"/>
      <c r="P258" s="386"/>
      <c r="S258" s="107"/>
    </row>
    <row r="259" spans="1:19" s="17" customFormat="1" ht="15.95" hidden="1" customHeight="1">
      <c r="A259" s="15"/>
      <c r="B259" s="52"/>
      <c r="C259" s="366">
        <f>N258</f>
        <v>0</v>
      </c>
      <c r="D259" s="361" t="s">
        <v>32</v>
      </c>
      <c r="E259" s="375"/>
      <c r="F259" s="361"/>
      <c r="G259" s="52" t="s">
        <v>12</v>
      </c>
      <c r="H259" s="367">
        <v>186.04</v>
      </c>
      <c r="I259" s="367"/>
      <c r="J259" s="362"/>
      <c r="K259" s="367"/>
      <c r="L259" s="368" t="s">
        <v>52</v>
      </c>
      <c r="M259" s="368"/>
      <c r="N259" s="52"/>
      <c r="O259" s="386" t="s">
        <v>14</v>
      </c>
      <c r="P259" s="386">
        <f>(C259*H259)</f>
        <v>0</v>
      </c>
      <c r="S259" s="366"/>
    </row>
    <row r="260" spans="1:19" s="17" customFormat="1" ht="67.5" hidden="1" customHeight="1">
      <c r="A260" s="86"/>
      <c r="B260" s="517" t="s">
        <v>115</v>
      </c>
      <c r="C260" s="517"/>
      <c r="D260" s="517"/>
      <c r="E260" s="517"/>
      <c r="F260" s="517"/>
      <c r="G260" s="517"/>
      <c r="H260" s="517"/>
      <c r="I260" s="517"/>
      <c r="J260" s="517"/>
      <c r="K260" s="517"/>
      <c r="L260" s="517"/>
      <c r="M260" s="517"/>
      <c r="N260" s="517"/>
      <c r="O260" s="363"/>
      <c r="P260" s="386"/>
    </row>
    <row r="261" spans="1:19" s="17" customFormat="1" ht="15.95" hidden="1" customHeight="1">
      <c r="A261" s="15"/>
      <c r="B261" s="354" t="s">
        <v>173</v>
      </c>
      <c r="C261" s="384"/>
      <c r="D261" s="361">
        <v>1</v>
      </c>
      <c r="E261" s="48" t="s">
        <v>8</v>
      </c>
      <c r="F261" s="361">
        <v>6</v>
      </c>
      <c r="G261" s="361" t="s">
        <v>8</v>
      </c>
      <c r="H261" s="27">
        <v>1</v>
      </c>
      <c r="I261" s="361" t="s">
        <v>8</v>
      </c>
      <c r="J261" s="362">
        <v>23.5</v>
      </c>
      <c r="K261" s="361"/>
      <c r="L261" s="362"/>
      <c r="M261" s="17" t="s">
        <v>9</v>
      </c>
      <c r="N261" s="30">
        <f>ROUND(D261*F261*H261*J261,0)</f>
        <v>141</v>
      </c>
      <c r="O261" s="16"/>
      <c r="P261" s="386"/>
      <c r="S261" s="384"/>
    </row>
    <row r="262" spans="1:19" s="17" customFormat="1" ht="15.95" hidden="1" customHeight="1">
      <c r="A262" s="15"/>
      <c r="C262" s="48"/>
      <c r="D262" s="55"/>
      <c r="E262" s="48"/>
      <c r="F262" s="361"/>
      <c r="G262" s="361"/>
      <c r="H262" s="27"/>
      <c r="I262" s="361"/>
      <c r="J262" s="362"/>
      <c r="K262" s="361"/>
      <c r="L262" s="24" t="s">
        <v>10</v>
      </c>
      <c r="M262" s="32"/>
      <c r="N262" s="18"/>
      <c r="O262" s="19"/>
      <c r="P262" s="197"/>
      <c r="S262" s="48"/>
    </row>
    <row r="263" spans="1:19" s="17" customFormat="1" ht="15.95" hidden="1" customHeight="1">
      <c r="A263" s="15"/>
      <c r="C263" s="366">
        <f>N262</f>
        <v>0</v>
      </c>
      <c r="D263" s="385"/>
      <c r="E263" s="366"/>
      <c r="F263" s="20" t="s">
        <v>32</v>
      </c>
      <c r="G263" s="21" t="s">
        <v>12</v>
      </c>
      <c r="H263" s="519">
        <v>34520.31</v>
      </c>
      <c r="I263" s="519"/>
      <c r="J263" s="519"/>
      <c r="K263" s="367"/>
      <c r="L263" s="516" t="s">
        <v>54</v>
      </c>
      <c r="M263" s="516"/>
      <c r="N263" s="107"/>
      <c r="O263" s="22" t="s">
        <v>14</v>
      </c>
      <c r="P263" s="386">
        <f>ROUND(C263*H263/100,0)</f>
        <v>0</v>
      </c>
      <c r="S263" s="366"/>
    </row>
    <row r="264" spans="1:19" s="17" customFormat="1" ht="36" hidden="1" customHeight="1">
      <c r="A264" s="86"/>
      <c r="B264" s="564" t="s">
        <v>108</v>
      </c>
      <c r="C264" s="564"/>
      <c r="D264" s="564"/>
      <c r="E264" s="564"/>
      <c r="F264" s="564"/>
      <c r="G264" s="564"/>
      <c r="H264" s="564"/>
      <c r="I264" s="564"/>
      <c r="J264" s="564"/>
      <c r="K264" s="564"/>
      <c r="L264" s="564"/>
      <c r="M264" s="564"/>
      <c r="N264" s="564"/>
      <c r="O264" s="564"/>
      <c r="P264" s="386"/>
      <c r="S264" s="53"/>
    </row>
    <row r="265" spans="1:19" s="52" customFormat="1" ht="15.95" hidden="1" customHeight="1">
      <c r="A265" s="15"/>
      <c r="B265" s="384" t="s">
        <v>241</v>
      </c>
      <c r="C265" s="384"/>
      <c r="D265" s="384"/>
      <c r="E265" s="384"/>
      <c r="F265" s="384"/>
      <c r="G265" s="384"/>
      <c r="H265" s="384"/>
      <c r="I265" s="384"/>
      <c r="J265" s="384"/>
      <c r="K265" s="384"/>
      <c r="L265" s="384"/>
      <c r="M265" s="384"/>
      <c r="N265" s="384"/>
      <c r="O265" s="386"/>
      <c r="P265" s="386"/>
      <c r="Q265" s="54"/>
      <c r="S265" s="384"/>
    </row>
    <row r="266" spans="1:19" s="17" customFormat="1" ht="15.95" hidden="1" customHeight="1" thickBot="1">
      <c r="A266" s="15"/>
      <c r="B266" s="354" t="s">
        <v>97</v>
      </c>
      <c r="C266" s="384"/>
      <c r="D266" s="361">
        <v>1</v>
      </c>
      <c r="E266" s="48" t="s">
        <v>8</v>
      </c>
      <c r="F266" s="361">
        <v>1</v>
      </c>
      <c r="G266" s="361" t="s">
        <v>8</v>
      </c>
      <c r="H266" s="27">
        <v>45.25</v>
      </c>
      <c r="I266" s="361" t="s">
        <v>8</v>
      </c>
      <c r="J266" s="362">
        <v>26.25</v>
      </c>
      <c r="K266" s="361"/>
      <c r="L266" s="362"/>
      <c r="M266" s="17" t="s">
        <v>9</v>
      </c>
      <c r="N266" s="30">
        <f>ROUND(D266*F266*H266*J266,0)</f>
        <v>1188</v>
      </c>
      <c r="O266" s="16"/>
      <c r="P266" s="197"/>
      <c r="S266" s="384"/>
    </row>
    <row r="267" spans="1:19" s="17" customFormat="1" ht="15.95" hidden="1" customHeight="1" thickBot="1">
      <c r="A267" s="15"/>
      <c r="B267" s="51"/>
      <c r="C267" s="48"/>
      <c r="D267" s="361"/>
      <c r="E267" s="48"/>
      <c r="F267" s="361"/>
      <c r="G267" s="361"/>
      <c r="H267" s="33"/>
      <c r="I267" s="361"/>
      <c r="J267" s="362"/>
      <c r="K267" s="361"/>
      <c r="L267" s="24" t="s">
        <v>10</v>
      </c>
      <c r="N267" s="26"/>
      <c r="O267" s="386"/>
      <c r="P267" s="386"/>
      <c r="S267" s="48"/>
    </row>
    <row r="268" spans="1:19" s="17" customFormat="1" ht="15.95" hidden="1" customHeight="1">
      <c r="A268" s="15"/>
      <c r="B268" s="29" t="s">
        <v>24</v>
      </c>
      <c r="C268" s="48"/>
      <c r="D268" s="361"/>
      <c r="E268" s="386"/>
      <c r="F268" s="361"/>
      <c r="G268" s="368"/>
      <c r="H268" s="27"/>
      <c r="I268" s="367"/>
      <c r="J268" s="362"/>
      <c r="K268" s="368"/>
      <c r="L268" s="362"/>
      <c r="M268" s="52"/>
      <c r="N268" s="52"/>
      <c r="O268" s="386"/>
      <c r="P268" s="386"/>
      <c r="Q268" s="52"/>
      <c r="S268" s="48"/>
    </row>
    <row r="269" spans="1:19" s="17" customFormat="1" ht="15.95" hidden="1" customHeight="1" thickBot="1">
      <c r="A269" s="15"/>
      <c r="B269" s="17" t="s">
        <v>92</v>
      </c>
      <c r="C269" s="48"/>
      <c r="D269" s="361">
        <v>1</v>
      </c>
      <c r="E269" s="48" t="s">
        <v>8</v>
      </c>
      <c r="F269" s="361">
        <v>1</v>
      </c>
      <c r="G269" s="361" t="s">
        <v>8</v>
      </c>
      <c r="H269" s="27">
        <v>14</v>
      </c>
      <c r="I269" s="361" t="s">
        <v>8</v>
      </c>
      <c r="J269" s="362">
        <v>7</v>
      </c>
      <c r="K269" s="361"/>
      <c r="L269" s="362"/>
      <c r="M269" s="17" t="s">
        <v>9</v>
      </c>
      <c r="N269" s="30">
        <f>ROUND(D269*F269*H269*J269,0)</f>
        <v>98</v>
      </c>
      <c r="O269" s="19"/>
      <c r="P269" s="197"/>
      <c r="S269" s="48"/>
    </row>
    <row r="270" spans="1:19" s="17" customFormat="1" ht="15.95" hidden="1" customHeight="1" thickBot="1">
      <c r="A270" s="15"/>
      <c r="B270" s="361"/>
      <c r="D270" s="361"/>
      <c r="E270" s="386"/>
      <c r="F270" s="361"/>
      <c r="G270" s="368"/>
      <c r="H270" s="27"/>
      <c r="I270" s="367"/>
      <c r="J270" s="362"/>
      <c r="K270" s="368"/>
      <c r="L270" s="24" t="s">
        <v>10</v>
      </c>
      <c r="M270" s="17" t="s">
        <v>9</v>
      </c>
      <c r="N270" s="26"/>
      <c r="O270" s="386"/>
      <c r="P270" s="60"/>
      <c r="Q270" s="52"/>
    </row>
    <row r="271" spans="1:19" s="17" customFormat="1" ht="15.95" hidden="1" customHeight="1">
      <c r="A271" s="15"/>
      <c r="B271" s="29" t="s">
        <v>28</v>
      </c>
      <c r="C271" s="48"/>
      <c r="D271" s="361"/>
      <c r="E271" s="386"/>
      <c r="F271" s="361"/>
      <c r="G271" s="368"/>
      <c r="H271" s="27"/>
      <c r="I271" s="367"/>
      <c r="J271" s="362"/>
      <c r="K271" s="367"/>
      <c r="L271" s="368"/>
      <c r="M271" s="368"/>
      <c r="N271" s="52"/>
      <c r="O271" s="50"/>
      <c r="P271" s="60"/>
      <c r="Q271" s="52"/>
      <c r="S271" s="48"/>
    </row>
    <row r="272" spans="1:19" s="17" customFormat="1" ht="15.95" hidden="1" customHeight="1">
      <c r="A272" s="15"/>
      <c r="C272" s="29"/>
      <c r="D272" s="521">
        <f>N267</f>
        <v>0</v>
      </c>
      <c r="E272" s="521"/>
      <c r="F272" s="521"/>
      <c r="G272" s="368" t="s">
        <v>29</v>
      </c>
      <c r="H272" s="31">
        <f>N270</f>
        <v>0</v>
      </c>
      <c r="I272" s="24" t="s">
        <v>9</v>
      </c>
      <c r="J272" s="522">
        <f>D272-H272</f>
        <v>0</v>
      </c>
      <c r="K272" s="522"/>
      <c r="L272" s="32" t="s">
        <v>30</v>
      </c>
      <c r="M272" s="368"/>
      <c r="N272" s="51"/>
      <c r="O272" s="386"/>
      <c r="P272" s="60"/>
      <c r="Q272" s="52"/>
      <c r="S272" s="29"/>
    </row>
    <row r="273" spans="1:24" s="17" customFormat="1" ht="15.95" hidden="1" customHeight="1">
      <c r="A273" s="15"/>
      <c r="C273" s="119">
        <f>J272</f>
        <v>0</v>
      </c>
      <c r="D273" s="515" t="s">
        <v>32</v>
      </c>
      <c r="E273" s="515"/>
      <c r="F273" s="361"/>
      <c r="G273" s="21" t="s">
        <v>12</v>
      </c>
      <c r="H273" s="519">
        <v>3275.5</v>
      </c>
      <c r="I273" s="519"/>
      <c r="J273" s="519"/>
      <c r="K273" s="519"/>
      <c r="L273" s="368" t="s">
        <v>59</v>
      </c>
      <c r="M273" s="368"/>
      <c r="N273" s="107"/>
      <c r="O273" s="386" t="s">
        <v>14</v>
      </c>
      <c r="P273" s="386">
        <f>ROUND(C273*H273/100,0)</f>
        <v>0</v>
      </c>
      <c r="Q273" s="52"/>
      <c r="R273" s="52"/>
      <c r="S273" s="119"/>
      <c r="T273" s="52"/>
      <c r="U273" s="52"/>
      <c r="V273" s="52"/>
      <c r="W273" s="52"/>
      <c r="X273" s="52"/>
    </row>
    <row r="274" spans="1:24" s="52" customFormat="1" ht="15.95" hidden="1" customHeight="1">
      <c r="B274" s="384" t="s">
        <v>242</v>
      </c>
      <c r="C274" s="384"/>
      <c r="D274" s="384"/>
      <c r="E274" s="384"/>
      <c r="F274" s="384"/>
      <c r="G274" s="384"/>
      <c r="H274" s="384"/>
      <c r="I274" s="384"/>
      <c r="J274" s="384"/>
      <c r="K274" s="384"/>
      <c r="L274" s="384"/>
      <c r="M274" s="384"/>
      <c r="N274" s="384"/>
      <c r="O274" s="386"/>
      <c r="P274" s="386"/>
      <c r="Q274" s="54"/>
      <c r="S274" s="384"/>
    </row>
    <row r="275" spans="1:24" s="17" customFormat="1" ht="15.95" hidden="1" customHeight="1">
      <c r="A275" s="15"/>
      <c r="B275" s="354" t="s">
        <v>97</v>
      </c>
      <c r="C275" s="384"/>
      <c r="D275" s="361">
        <v>1</v>
      </c>
      <c r="E275" s="48" t="s">
        <v>8</v>
      </c>
      <c r="F275" s="361">
        <v>1</v>
      </c>
      <c r="G275" s="361" t="s">
        <v>8</v>
      </c>
      <c r="H275" s="27">
        <v>44.88</v>
      </c>
      <c r="I275" s="361" t="s">
        <v>8</v>
      </c>
      <c r="J275" s="362">
        <v>26.38</v>
      </c>
      <c r="K275" s="361"/>
      <c r="L275" s="362"/>
      <c r="M275" s="17" t="s">
        <v>9</v>
      </c>
      <c r="N275" s="30">
        <f>ROUND(D275*F275*H275*J275,0)</f>
        <v>1184</v>
      </c>
      <c r="O275" s="16"/>
      <c r="P275" s="197"/>
      <c r="S275" s="384"/>
    </row>
    <row r="276" spans="1:24" s="17" customFormat="1" ht="15.95" hidden="1" customHeight="1">
      <c r="A276" s="15"/>
      <c r="B276" s="354" t="s">
        <v>19</v>
      </c>
      <c r="C276" s="384"/>
      <c r="D276" s="361">
        <v>1</v>
      </c>
      <c r="E276" s="48" t="s">
        <v>8</v>
      </c>
      <c r="F276" s="361">
        <v>1</v>
      </c>
      <c r="G276" s="361" t="s">
        <v>8</v>
      </c>
      <c r="H276" s="27">
        <v>29.88</v>
      </c>
      <c r="I276" s="361" t="s">
        <v>8</v>
      </c>
      <c r="J276" s="362">
        <v>13.75</v>
      </c>
      <c r="K276" s="361"/>
      <c r="L276" s="362"/>
      <c r="M276" s="17" t="s">
        <v>9</v>
      </c>
      <c r="N276" s="30">
        <f>ROUND(D276*F276*H276*J276,0)</f>
        <v>411</v>
      </c>
      <c r="O276" s="16"/>
      <c r="P276" s="197"/>
      <c r="S276" s="384"/>
    </row>
    <row r="277" spans="1:24" s="17" customFormat="1" ht="15.95" hidden="1" customHeight="1">
      <c r="A277" s="15"/>
      <c r="C277" s="48"/>
      <c r="D277" s="55"/>
      <c r="E277" s="48"/>
      <c r="F277" s="361"/>
      <c r="G277" s="361"/>
      <c r="H277" s="27"/>
      <c r="I277" s="361"/>
      <c r="J277" s="362"/>
      <c r="K277" s="361"/>
      <c r="L277" s="24" t="s">
        <v>10</v>
      </c>
      <c r="M277" s="32"/>
      <c r="N277" s="18"/>
      <c r="O277" s="19"/>
      <c r="P277" s="197"/>
      <c r="S277" s="48"/>
    </row>
    <row r="278" spans="1:24" s="17" customFormat="1" ht="15.95" hidden="1" customHeight="1">
      <c r="A278" s="15"/>
      <c r="C278" s="119">
        <f>N277</f>
        <v>0</v>
      </c>
      <c r="D278" s="515" t="s">
        <v>32</v>
      </c>
      <c r="E278" s="515"/>
      <c r="F278" s="361"/>
      <c r="G278" s="21" t="s">
        <v>12</v>
      </c>
      <c r="H278" s="519">
        <v>2548.29</v>
      </c>
      <c r="I278" s="519"/>
      <c r="J278" s="519"/>
      <c r="K278" s="519"/>
      <c r="L278" s="368" t="s">
        <v>59</v>
      </c>
      <c r="M278" s="368"/>
      <c r="N278" s="107"/>
      <c r="O278" s="386" t="s">
        <v>14</v>
      </c>
      <c r="P278" s="386">
        <f>ROUND(C278*H278/100,0)</f>
        <v>0</v>
      </c>
      <c r="Q278" s="52"/>
      <c r="R278" s="52"/>
      <c r="S278" s="119"/>
      <c r="T278" s="52"/>
      <c r="U278" s="52"/>
      <c r="V278" s="52"/>
      <c r="W278" s="52"/>
      <c r="X278" s="52"/>
    </row>
    <row r="279" spans="1:24" s="17" customFormat="1" ht="31.5" hidden="1" customHeight="1">
      <c r="A279" s="86"/>
      <c r="B279" s="534" t="s">
        <v>53</v>
      </c>
      <c r="C279" s="534"/>
      <c r="D279" s="534"/>
      <c r="E279" s="534"/>
      <c r="F279" s="534"/>
      <c r="G279" s="534"/>
      <c r="H279" s="534"/>
      <c r="I279" s="534"/>
      <c r="J279" s="534"/>
      <c r="K279" s="534"/>
      <c r="L279" s="534"/>
      <c r="M279" s="534"/>
      <c r="N279" s="534"/>
      <c r="O279" s="388"/>
      <c r="P279" s="386"/>
    </row>
    <row r="280" spans="1:24" s="17" customFormat="1" ht="15.95" hidden="1" customHeight="1" thickBot="1">
      <c r="A280" s="15"/>
      <c r="B280" s="17" t="s">
        <v>266</v>
      </c>
      <c r="C280" s="384"/>
      <c r="D280" s="361"/>
      <c r="E280" s="48"/>
      <c r="F280" s="361"/>
      <c r="G280" s="361"/>
      <c r="H280" s="27"/>
      <c r="I280" s="361"/>
      <c r="J280" s="362"/>
      <c r="K280" s="361"/>
      <c r="L280" s="362"/>
      <c r="M280" s="17" t="s">
        <v>9</v>
      </c>
      <c r="N280" s="30">
        <f>C273</f>
        <v>0</v>
      </c>
      <c r="O280" s="16"/>
      <c r="P280" s="386"/>
      <c r="S280" s="384"/>
    </row>
    <row r="281" spans="1:24" s="17" customFormat="1" ht="15.95" hidden="1" customHeight="1" thickBot="1">
      <c r="A281" s="15"/>
      <c r="C281" s="107"/>
      <c r="D281" s="361"/>
      <c r="E281" s="49"/>
      <c r="F281" s="361"/>
      <c r="G281" s="368"/>
      <c r="H281" s="27"/>
      <c r="I281" s="367"/>
      <c r="J281" s="24"/>
      <c r="K281" s="367"/>
      <c r="L281" s="24" t="s">
        <v>10</v>
      </c>
      <c r="M281" s="368"/>
      <c r="N281" s="26"/>
      <c r="O281" s="19"/>
      <c r="P281" s="386"/>
      <c r="S281" s="107"/>
    </row>
    <row r="282" spans="1:24" s="17" customFormat="1" ht="15.95" hidden="1" customHeight="1">
      <c r="A282" s="368"/>
      <c r="B282" s="52"/>
      <c r="C282" s="375">
        <f>N281</f>
        <v>0</v>
      </c>
      <c r="D282" s="361" t="s">
        <v>32</v>
      </c>
      <c r="E282" s="375"/>
      <c r="F282" s="361"/>
      <c r="G282" s="52" t="s">
        <v>12</v>
      </c>
      <c r="H282" s="367">
        <v>1887.4</v>
      </c>
      <c r="I282" s="367"/>
      <c r="J282" s="362"/>
      <c r="K282" s="367"/>
      <c r="L282" s="368" t="s">
        <v>54</v>
      </c>
      <c r="M282" s="368"/>
      <c r="N282" s="52"/>
      <c r="O282" s="386" t="s">
        <v>14</v>
      </c>
      <c r="P282" s="386">
        <f>(C282*H282/100)</f>
        <v>0</v>
      </c>
      <c r="S282" s="375"/>
    </row>
    <row r="283" spans="1:24" s="17" customFormat="1" ht="47.25" hidden="1" customHeight="1">
      <c r="A283" s="86"/>
      <c r="B283" s="517" t="s">
        <v>89</v>
      </c>
      <c r="C283" s="517"/>
      <c r="D283" s="517"/>
      <c r="E283" s="517"/>
      <c r="F283" s="517"/>
      <c r="G283" s="517"/>
      <c r="H283" s="517"/>
      <c r="I283" s="517"/>
      <c r="J283" s="517"/>
      <c r="K283" s="517"/>
      <c r="L283" s="517"/>
      <c r="M283" s="517"/>
      <c r="N283" s="517"/>
      <c r="O283" s="363"/>
      <c r="P283" s="386"/>
      <c r="Q283" s="52"/>
      <c r="R283" s="52"/>
      <c r="S283" s="52"/>
      <c r="T283" s="52"/>
      <c r="U283" s="52"/>
      <c r="V283" s="52"/>
      <c r="W283" s="52"/>
      <c r="X283" s="52"/>
    </row>
    <row r="284" spans="1:24" s="17" customFormat="1" ht="15.95" hidden="1" customHeight="1" thickBot="1">
      <c r="A284" s="36"/>
      <c r="B284" s="17" t="s">
        <v>187</v>
      </c>
      <c r="C284" s="48"/>
      <c r="D284" s="361">
        <v>1</v>
      </c>
      <c r="E284" s="48" t="s">
        <v>8</v>
      </c>
      <c r="F284" s="361">
        <v>2</v>
      </c>
      <c r="G284" s="361" t="s">
        <v>16</v>
      </c>
      <c r="H284" s="27">
        <v>42.62</v>
      </c>
      <c r="I284" s="361" t="s">
        <v>17</v>
      </c>
      <c r="J284" s="362">
        <v>23.62</v>
      </c>
      <c r="K284" s="361" t="s">
        <v>18</v>
      </c>
      <c r="L284" s="362"/>
      <c r="M284" s="17" t="s">
        <v>9</v>
      </c>
      <c r="N284" s="28">
        <f>ROUND(D284*F284*(H284+J284),0)</f>
        <v>132</v>
      </c>
      <c r="O284" s="19"/>
      <c r="P284" s="197"/>
      <c r="S284" s="48"/>
    </row>
    <row r="285" spans="1:24" s="17" customFormat="1" ht="15.95" hidden="1" customHeight="1" thickBot="1">
      <c r="A285" s="15"/>
      <c r="C285" s="60"/>
      <c r="D285" s="368"/>
      <c r="E285" s="48"/>
      <c r="F285" s="361"/>
      <c r="G285" s="361"/>
      <c r="H285" s="37"/>
      <c r="I285" s="50"/>
      <c r="J285" s="24"/>
      <c r="K285" s="50"/>
      <c r="L285" s="368" t="s">
        <v>10</v>
      </c>
      <c r="M285" s="50"/>
      <c r="N285" s="26"/>
      <c r="O285" s="386"/>
      <c r="P285" s="386"/>
      <c r="S285" s="60"/>
    </row>
    <row r="286" spans="1:24" s="17" customFormat="1" ht="15.95" hidden="1" customHeight="1">
      <c r="A286" s="15"/>
      <c r="B286" s="52"/>
      <c r="C286" s="53">
        <f>N285</f>
        <v>0</v>
      </c>
      <c r="D286" s="518" t="s">
        <v>87</v>
      </c>
      <c r="E286" s="516"/>
      <c r="F286" s="50"/>
      <c r="G286" s="21" t="s">
        <v>12</v>
      </c>
      <c r="H286" s="519">
        <v>7.71</v>
      </c>
      <c r="I286" s="519"/>
      <c r="J286" s="519"/>
      <c r="K286" s="367"/>
      <c r="L286" s="520" t="s">
        <v>88</v>
      </c>
      <c r="M286" s="520"/>
      <c r="O286" s="386" t="s">
        <v>14</v>
      </c>
      <c r="P286" s="386">
        <f>ROUND(C286*H286,0)</f>
        <v>0</v>
      </c>
      <c r="S286" s="53"/>
    </row>
    <row r="287" spans="1:24" s="17" customFormat="1" ht="15.95" hidden="1" customHeight="1">
      <c r="A287" s="15"/>
      <c r="B287" s="535" t="s">
        <v>237</v>
      </c>
      <c r="C287" s="535"/>
      <c r="D287" s="535"/>
      <c r="E287" s="535"/>
      <c r="F287" s="535"/>
      <c r="G287" s="535"/>
      <c r="H287" s="535"/>
      <c r="I287" s="535"/>
      <c r="J287" s="535"/>
      <c r="K287" s="535"/>
      <c r="L287" s="535"/>
      <c r="M287" s="535"/>
      <c r="N287" s="535"/>
      <c r="O287" s="372"/>
      <c r="P287" s="386"/>
    </row>
    <row r="288" spans="1:24" ht="15.95" hidden="1" customHeight="1">
      <c r="A288" s="1"/>
      <c r="B288" s="67" t="s">
        <v>215</v>
      </c>
      <c r="C288" s="376"/>
      <c r="D288" s="364">
        <v>2</v>
      </c>
      <c r="E288" s="387" t="s">
        <v>8</v>
      </c>
      <c r="F288" s="364">
        <v>2</v>
      </c>
      <c r="G288" s="364" t="s">
        <v>16</v>
      </c>
      <c r="H288" s="68">
        <v>20</v>
      </c>
      <c r="I288" s="364" t="s">
        <v>17</v>
      </c>
      <c r="J288" s="365">
        <v>14</v>
      </c>
      <c r="K288" s="364" t="s">
        <v>18</v>
      </c>
      <c r="L288" s="365">
        <v>12</v>
      </c>
      <c r="M288" s="3" t="s">
        <v>9</v>
      </c>
      <c r="N288" s="76">
        <f t="shared" ref="N288:N292" si="15">ROUND(D288*F288*(H288+J288)*L288,0)</f>
        <v>1632</v>
      </c>
      <c r="O288" s="2"/>
      <c r="S288" s="376"/>
    </row>
    <row r="289" spans="1:24" ht="15.95" hidden="1" customHeight="1">
      <c r="A289" s="1"/>
      <c r="B289" s="67" t="s">
        <v>235</v>
      </c>
      <c r="C289" s="376"/>
      <c r="D289" s="364">
        <v>1</v>
      </c>
      <c r="E289" s="387" t="s">
        <v>8</v>
      </c>
      <c r="F289" s="364">
        <v>2</v>
      </c>
      <c r="G289" s="364" t="s">
        <v>16</v>
      </c>
      <c r="H289" s="68">
        <v>41.13</v>
      </c>
      <c r="I289" s="364" t="s">
        <v>17</v>
      </c>
      <c r="J289" s="365">
        <v>6</v>
      </c>
      <c r="K289" s="364" t="s">
        <v>18</v>
      </c>
      <c r="L289" s="365">
        <v>12</v>
      </c>
      <c r="M289" s="3" t="s">
        <v>9</v>
      </c>
      <c r="N289" s="76">
        <f t="shared" si="15"/>
        <v>1131</v>
      </c>
      <c r="O289" s="2"/>
      <c r="S289" s="376"/>
    </row>
    <row r="290" spans="1:24" ht="15.95" hidden="1" customHeight="1">
      <c r="A290" s="1"/>
      <c r="B290" s="67" t="s">
        <v>71</v>
      </c>
      <c r="C290" s="376"/>
      <c r="D290" s="364">
        <v>1</v>
      </c>
      <c r="E290" s="387" t="s">
        <v>8</v>
      </c>
      <c r="F290" s="364">
        <v>2</v>
      </c>
      <c r="G290" s="364" t="s">
        <v>16</v>
      </c>
      <c r="H290" s="68">
        <v>10</v>
      </c>
      <c r="I290" s="364" t="s">
        <v>17</v>
      </c>
      <c r="J290" s="365">
        <v>14</v>
      </c>
      <c r="K290" s="364" t="s">
        <v>18</v>
      </c>
      <c r="L290" s="365">
        <v>12</v>
      </c>
      <c r="M290" s="3" t="s">
        <v>9</v>
      </c>
      <c r="N290" s="76">
        <f t="shared" si="15"/>
        <v>576</v>
      </c>
      <c r="O290" s="2"/>
      <c r="S290" s="376"/>
    </row>
    <row r="291" spans="1:24" ht="15.95" hidden="1" customHeight="1">
      <c r="A291" s="1"/>
      <c r="B291" s="67" t="s">
        <v>71</v>
      </c>
      <c r="C291" s="376"/>
      <c r="D291" s="364">
        <v>1</v>
      </c>
      <c r="E291" s="387" t="s">
        <v>8</v>
      </c>
      <c r="F291" s="364">
        <v>2</v>
      </c>
      <c r="G291" s="364" t="s">
        <v>16</v>
      </c>
      <c r="H291" s="68">
        <v>5</v>
      </c>
      <c r="I291" s="364" t="s">
        <v>17</v>
      </c>
      <c r="J291" s="365">
        <v>10</v>
      </c>
      <c r="K291" s="364" t="s">
        <v>18</v>
      </c>
      <c r="L291" s="365">
        <v>12</v>
      </c>
      <c r="M291" s="3" t="s">
        <v>9</v>
      </c>
      <c r="N291" s="76">
        <f t="shared" si="15"/>
        <v>360</v>
      </c>
      <c r="O291" s="2"/>
      <c r="S291" s="376"/>
    </row>
    <row r="292" spans="1:24" ht="15.95" hidden="1" customHeight="1">
      <c r="A292" s="1"/>
      <c r="B292" s="67" t="s">
        <v>235</v>
      </c>
      <c r="C292" s="376"/>
      <c r="D292" s="364">
        <v>1</v>
      </c>
      <c r="E292" s="387" t="s">
        <v>8</v>
      </c>
      <c r="F292" s="364">
        <v>2</v>
      </c>
      <c r="G292" s="364" t="s">
        <v>16</v>
      </c>
      <c r="H292" s="68">
        <v>10</v>
      </c>
      <c r="I292" s="364" t="s">
        <v>17</v>
      </c>
      <c r="J292" s="365">
        <v>6</v>
      </c>
      <c r="K292" s="364" t="s">
        <v>18</v>
      </c>
      <c r="L292" s="365">
        <v>12</v>
      </c>
      <c r="M292" s="3" t="s">
        <v>9</v>
      </c>
      <c r="N292" s="76">
        <f t="shared" si="15"/>
        <v>384</v>
      </c>
      <c r="O292" s="2"/>
      <c r="S292" s="376"/>
    </row>
    <row r="293" spans="1:24" ht="15.95" hidden="1" customHeight="1">
      <c r="A293" s="1"/>
      <c r="B293" s="67" t="s">
        <v>236</v>
      </c>
      <c r="C293" s="376"/>
      <c r="D293" s="361">
        <v>1</v>
      </c>
      <c r="E293" s="48" t="s">
        <v>8</v>
      </c>
      <c r="F293" s="361">
        <v>1</v>
      </c>
      <c r="G293" s="361" t="s">
        <v>8</v>
      </c>
      <c r="H293" s="27">
        <v>43.38</v>
      </c>
      <c r="I293" s="361" t="s">
        <v>8</v>
      </c>
      <c r="J293" s="362">
        <v>12</v>
      </c>
      <c r="K293" s="364"/>
      <c r="L293" s="365"/>
      <c r="M293" s="3" t="s">
        <v>9</v>
      </c>
      <c r="N293" s="30">
        <f t="shared" ref="N293:N294" si="16">ROUND(D293*F293*H293*J293,0)</f>
        <v>521</v>
      </c>
      <c r="O293" s="2"/>
      <c r="S293" s="376"/>
    </row>
    <row r="294" spans="1:24" ht="15.95" hidden="1" customHeight="1" thickBot="1">
      <c r="A294" s="1"/>
      <c r="B294" s="67" t="s">
        <v>230</v>
      </c>
      <c r="C294" s="376"/>
      <c r="D294" s="361">
        <v>1</v>
      </c>
      <c r="E294" s="48" t="s">
        <v>8</v>
      </c>
      <c r="F294" s="361">
        <v>1</v>
      </c>
      <c r="G294" s="361" t="s">
        <v>8</v>
      </c>
      <c r="H294" s="27">
        <v>43.38</v>
      </c>
      <c r="I294" s="361" t="s">
        <v>8</v>
      </c>
      <c r="J294" s="362">
        <v>12</v>
      </c>
      <c r="K294" s="364"/>
      <c r="L294" s="365"/>
      <c r="M294" s="3" t="s">
        <v>9</v>
      </c>
      <c r="N294" s="30">
        <f t="shared" si="16"/>
        <v>521</v>
      </c>
      <c r="O294" s="2"/>
      <c r="S294" s="376"/>
    </row>
    <row r="295" spans="1:24" s="17" customFormat="1" ht="15.95" hidden="1" customHeight="1" thickBot="1">
      <c r="A295" s="15"/>
      <c r="B295" s="51"/>
      <c r="C295" s="48"/>
      <c r="D295" s="361"/>
      <c r="E295" s="48"/>
      <c r="F295" s="361"/>
      <c r="G295" s="361"/>
      <c r="H295" s="33"/>
      <c r="I295" s="361"/>
      <c r="J295" s="362"/>
      <c r="K295" s="361"/>
      <c r="L295" s="24" t="s">
        <v>10</v>
      </c>
      <c r="N295" s="34"/>
      <c r="O295" s="386"/>
      <c r="P295" s="386"/>
      <c r="S295" s="48"/>
    </row>
    <row r="296" spans="1:24" s="17" customFormat="1" ht="15.95" hidden="1" customHeight="1">
      <c r="A296" s="15"/>
      <c r="B296" s="361"/>
      <c r="C296" s="331">
        <f>N295</f>
        <v>0</v>
      </c>
      <c r="D296" s="368" t="s">
        <v>32</v>
      </c>
      <c r="E296" s="386"/>
      <c r="F296" s="361"/>
      <c r="G296" s="21" t="s">
        <v>12</v>
      </c>
      <c r="H296" s="519">
        <v>2401.58</v>
      </c>
      <c r="I296" s="519"/>
      <c r="J296" s="362"/>
      <c r="K296" s="367"/>
      <c r="L296" s="368" t="s">
        <v>59</v>
      </c>
      <c r="M296" s="32"/>
      <c r="N296" s="388"/>
      <c r="O296" s="386" t="s">
        <v>57</v>
      </c>
      <c r="P296" s="386">
        <f>ROUND(C296*H296/100,0)</f>
        <v>0</v>
      </c>
      <c r="Q296" s="52"/>
      <c r="S296" s="118"/>
    </row>
    <row r="297" spans="1:24" s="17" customFormat="1" ht="15.95" hidden="1" customHeight="1">
      <c r="A297" s="86"/>
      <c r="B297" s="535" t="s">
        <v>174</v>
      </c>
      <c r="C297" s="535"/>
      <c r="D297" s="535"/>
      <c r="E297" s="535"/>
      <c r="F297" s="535"/>
      <c r="G297" s="535"/>
      <c r="H297" s="535"/>
      <c r="I297" s="535"/>
      <c r="J297" s="535"/>
      <c r="K297" s="535"/>
      <c r="L297" s="535"/>
      <c r="M297" s="535"/>
      <c r="N297" s="535"/>
      <c r="O297" s="372"/>
      <c r="P297" s="386"/>
    </row>
    <row r="298" spans="1:24" ht="15.95" hidden="1" customHeight="1" thickBot="1">
      <c r="A298" s="1"/>
      <c r="B298" s="67" t="s">
        <v>231</v>
      </c>
      <c r="C298" s="376"/>
      <c r="D298" s="364">
        <v>1</v>
      </c>
      <c r="E298" s="387" t="s">
        <v>8</v>
      </c>
      <c r="F298" s="364">
        <v>2</v>
      </c>
      <c r="G298" s="364" t="s">
        <v>16</v>
      </c>
      <c r="H298" s="68">
        <v>42.25</v>
      </c>
      <c r="I298" s="364" t="s">
        <v>17</v>
      </c>
      <c r="J298" s="365">
        <v>23.25</v>
      </c>
      <c r="K298" s="364" t="s">
        <v>18</v>
      </c>
      <c r="L298" s="365">
        <v>1</v>
      </c>
      <c r="M298" s="3" t="s">
        <v>9</v>
      </c>
      <c r="N298" s="76">
        <f t="shared" ref="N298" si="17">ROUND(D298*F298*(H298+J298)*L298,0)</f>
        <v>131</v>
      </c>
      <c r="O298" s="2"/>
      <c r="S298" s="376"/>
    </row>
    <row r="299" spans="1:24" s="17" customFormat="1" ht="15.95" hidden="1" customHeight="1" thickBot="1">
      <c r="A299" s="15"/>
      <c r="B299" s="51"/>
      <c r="C299" s="48"/>
      <c r="D299" s="361"/>
      <c r="E299" s="48"/>
      <c r="F299" s="361"/>
      <c r="G299" s="361"/>
      <c r="H299" s="33"/>
      <c r="I299" s="361"/>
      <c r="J299" s="362"/>
      <c r="K299" s="361"/>
      <c r="L299" s="24" t="s">
        <v>10</v>
      </c>
      <c r="N299" s="34"/>
      <c r="O299" s="386"/>
      <c r="P299" s="386"/>
      <c r="S299" s="48"/>
    </row>
    <row r="300" spans="1:24" s="17" customFormat="1" ht="15.95" hidden="1" customHeight="1">
      <c r="A300" s="15"/>
      <c r="C300" s="119">
        <f>N299</f>
        <v>0</v>
      </c>
      <c r="D300" s="515" t="s">
        <v>32</v>
      </c>
      <c r="E300" s="562"/>
      <c r="F300" s="361"/>
      <c r="G300" s="21" t="s">
        <v>12</v>
      </c>
      <c r="H300" s="519">
        <v>3015.76</v>
      </c>
      <c r="I300" s="519"/>
      <c r="J300" s="519"/>
      <c r="K300" s="519"/>
      <c r="L300" s="368" t="s">
        <v>59</v>
      </c>
      <c r="M300" s="368"/>
      <c r="N300" s="107"/>
      <c r="O300" s="386" t="s">
        <v>14</v>
      </c>
      <c r="P300" s="386">
        <f>ROUND(C300*H300/100,0)</f>
        <v>0</v>
      </c>
      <c r="Q300" s="52"/>
      <c r="R300" s="52"/>
      <c r="S300" s="119"/>
      <c r="T300" s="52"/>
      <c r="U300" s="52"/>
      <c r="V300" s="52"/>
      <c r="W300" s="52"/>
      <c r="X300" s="52"/>
    </row>
    <row r="301" spans="1:24" s="17" customFormat="1" ht="15.95" hidden="1" customHeight="1">
      <c r="A301" s="15"/>
      <c r="B301" s="535" t="s">
        <v>98</v>
      </c>
      <c r="C301" s="535"/>
      <c r="D301" s="535"/>
      <c r="E301" s="535"/>
      <c r="F301" s="535"/>
      <c r="G301" s="535"/>
      <c r="H301" s="535"/>
      <c r="I301" s="535"/>
      <c r="J301" s="535"/>
      <c r="K301" s="535"/>
      <c r="L301" s="535"/>
      <c r="M301" s="535"/>
      <c r="N301" s="535"/>
      <c r="O301" s="388"/>
      <c r="P301" s="386"/>
    </row>
    <row r="302" spans="1:24" s="17" customFormat="1" ht="15.95" hidden="1" customHeight="1" thickBot="1">
      <c r="A302" s="15"/>
      <c r="B302" s="17" t="s">
        <v>99</v>
      </c>
      <c r="C302" s="384"/>
      <c r="D302" s="361">
        <v>1</v>
      </c>
      <c r="E302" s="48" t="s">
        <v>8</v>
      </c>
      <c r="F302" s="361">
        <v>2</v>
      </c>
      <c r="G302" s="361" t="s">
        <v>8</v>
      </c>
      <c r="H302" s="27">
        <v>8</v>
      </c>
      <c r="I302" s="361" t="s">
        <v>8</v>
      </c>
      <c r="J302" s="362">
        <v>4</v>
      </c>
      <c r="K302" s="361"/>
      <c r="L302" s="362"/>
      <c r="M302" s="17" t="s">
        <v>9</v>
      </c>
      <c r="N302" s="30">
        <f>ROUND(D302*F302*H302*J302,0)</f>
        <v>64</v>
      </c>
      <c r="O302" s="16"/>
      <c r="P302" s="386"/>
      <c r="S302" s="384"/>
    </row>
    <row r="303" spans="1:24" s="17" customFormat="1" ht="15.95" hidden="1" customHeight="1" thickBot="1">
      <c r="A303" s="368"/>
      <c r="C303" s="107"/>
      <c r="D303" s="361"/>
      <c r="E303" s="49"/>
      <c r="F303" s="361"/>
      <c r="G303" s="368"/>
      <c r="H303" s="27"/>
      <c r="I303" s="367"/>
      <c r="J303" s="24"/>
      <c r="K303" s="367"/>
      <c r="L303" s="24" t="s">
        <v>10</v>
      </c>
      <c r="M303" s="368"/>
      <c r="N303" s="26"/>
      <c r="O303" s="19"/>
      <c r="P303" s="386"/>
      <c r="S303" s="107"/>
    </row>
    <row r="304" spans="1:24" s="17" customFormat="1" ht="15.95" hidden="1" customHeight="1">
      <c r="A304" s="15"/>
      <c r="B304" s="52"/>
      <c r="C304" s="375">
        <f>N303</f>
        <v>0</v>
      </c>
      <c r="D304" s="361" t="s">
        <v>32</v>
      </c>
      <c r="E304" s="375"/>
      <c r="F304" s="361"/>
      <c r="G304" s="52" t="s">
        <v>12</v>
      </c>
      <c r="H304" s="367">
        <v>58.11</v>
      </c>
      <c r="I304" s="367"/>
      <c r="J304" s="362"/>
      <c r="K304" s="367"/>
      <c r="L304" s="368" t="s">
        <v>52</v>
      </c>
      <c r="M304" s="368"/>
      <c r="N304" s="52"/>
      <c r="O304" s="386" t="s">
        <v>14</v>
      </c>
      <c r="P304" s="386">
        <f>(C304*H304)</f>
        <v>0</v>
      </c>
      <c r="S304" s="375"/>
    </row>
    <row r="305" spans="1:24" s="17" customFormat="1" ht="15.95" hidden="1" customHeight="1">
      <c r="A305" s="86"/>
      <c r="B305" s="535" t="s">
        <v>84</v>
      </c>
      <c r="C305" s="535"/>
      <c r="D305" s="535"/>
      <c r="E305" s="535"/>
      <c r="F305" s="535"/>
      <c r="G305" s="535"/>
      <c r="H305" s="535"/>
      <c r="I305" s="535"/>
      <c r="J305" s="535"/>
      <c r="K305" s="535"/>
      <c r="L305" s="535"/>
      <c r="M305" s="535"/>
      <c r="N305" s="535"/>
      <c r="O305" s="386"/>
      <c r="P305" s="60"/>
      <c r="Q305" s="52"/>
    </row>
    <row r="306" spans="1:24" s="17" customFormat="1" ht="15.95" hidden="1" customHeight="1" thickBot="1">
      <c r="A306" s="15"/>
      <c r="B306" s="3" t="s">
        <v>97</v>
      </c>
      <c r="C306" s="376"/>
      <c r="D306" s="364">
        <v>1</v>
      </c>
      <c r="E306" s="387" t="s">
        <v>8</v>
      </c>
      <c r="F306" s="364">
        <v>3</v>
      </c>
      <c r="G306" s="364"/>
      <c r="H306" s="68"/>
      <c r="I306" s="364"/>
      <c r="J306" s="365"/>
      <c r="K306" s="364"/>
      <c r="L306" s="365"/>
      <c r="M306" s="3" t="s">
        <v>9</v>
      </c>
      <c r="N306" s="39">
        <f>ROUND(D306*F306,0)</f>
        <v>3</v>
      </c>
      <c r="O306" s="16"/>
      <c r="P306" s="386"/>
      <c r="S306" s="376"/>
    </row>
    <row r="307" spans="1:24" s="17" customFormat="1" ht="15.95" hidden="1" customHeight="1" thickBot="1">
      <c r="A307" s="368"/>
      <c r="C307" s="107"/>
      <c r="D307" s="361"/>
      <c r="E307" s="49"/>
      <c r="F307" s="361"/>
      <c r="G307" s="368"/>
      <c r="H307" s="27"/>
      <c r="I307" s="367"/>
      <c r="J307" s="24"/>
      <c r="K307" s="367"/>
      <c r="L307" s="24" t="s">
        <v>10</v>
      </c>
      <c r="M307" s="368"/>
      <c r="N307" s="26"/>
      <c r="O307" s="19"/>
      <c r="P307" s="386"/>
      <c r="S307" s="107"/>
    </row>
    <row r="308" spans="1:24" s="17" customFormat="1" ht="15.95" hidden="1" customHeight="1">
      <c r="A308" s="15"/>
      <c r="C308" s="514">
        <f>N307</f>
        <v>0</v>
      </c>
      <c r="D308" s="514"/>
      <c r="E308" s="514"/>
      <c r="F308" s="361"/>
      <c r="G308" s="21" t="s">
        <v>12</v>
      </c>
      <c r="H308" s="519">
        <v>261.25</v>
      </c>
      <c r="I308" s="519"/>
      <c r="J308" s="519"/>
      <c r="K308" s="519"/>
      <c r="L308" s="516" t="s">
        <v>85</v>
      </c>
      <c r="M308" s="516"/>
      <c r="N308" s="25"/>
      <c r="O308" s="386" t="s">
        <v>14</v>
      </c>
      <c r="P308" s="386">
        <f>ROUND(C308*H308,0)</f>
        <v>0</v>
      </c>
      <c r="S308" s="375"/>
    </row>
    <row r="309" spans="1:24" s="52" customFormat="1" ht="15.95" hidden="1" customHeight="1">
      <c r="A309" s="15"/>
      <c r="B309" s="384" t="s">
        <v>114</v>
      </c>
      <c r="C309" s="384"/>
      <c r="D309" s="384"/>
      <c r="E309" s="384"/>
      <c r="F309" s="384"/>
      <c r="G309" s="384"/>
      <c r="H309" s="384"/>
      <c r="I309" s="384"/>
      <c r="J309" s="384"/>
      <c r="K309" s="384"/>
      <c r="L309" s="384"/>
      <c r="M309" s="384"/>
      <c r="N309" s="384"/>
      <c r="O309" s="386"/>
      <c r="P309" s="386"/>
      <c r="Q309" s="54"/>
      <c r="S309" s="384"/>
    </row>
    <row r="310" spans="1:24" s="17" customFormat="1" ht="15.95" hidden="1" customHeight="1">
      <c r="A310" s="15"/>
      <c r="B310" s="354" t="s">
        <v>107</v>
      </c>
      <c r="C310" s="384"/>
      <c r="D310" s="361">
        <v>1</v>
      </c>
      <c r="E310" s="48" t="s">
        <v>8</v>
      </c>
      <c r="F310" s="361">
        <v>1</v>
      </c>
      <c r="G310" s="361" t="s">
        <v>8</v>
      </c>
      <c r="H310" s="27">
        <v>92</v>
      </c>
      <c r="I310" s="361" t="s">
        <v>8</v>
      </c>
      <c r="J310" s="362">
        <v>65</v>
      </c>
      <c r="K310" s="361"/>
      <c r="L310" s="362"/>
      <c r="M310" s="17" t="s">
        <v>9</v>
      </c>
      <c r="N310" s="30">
        <f>ROUND(D310*F310*H310*J310,0)</f>
        <v>5980</v>
      </c>
      <c r="O310" s="16"/>
      <c r="P310" s="197"/>
      <c r="S310" s="384"/>
    </row>
    <row r="311" spans="1:24" s="17" customFormat="1" ht="15.95" hidden="1" customHeight="1">
      <c r="A311" s="15"/>
      <c r="C311" s="48"/>
      <c r="D311" s="55"/>
      <c r="E311" s="48"/>
      <c r="F311" s="361"/>
      <c r="G311" s="361"/>
      <c r="H311" s="27"/>
      <c r="I311" s="361"/>
      <c r="J311" s="362"/>
      <c r="K311" s="361"/>
      <c r="L311" s="24" t="s">
        <v>10</v>
      </c>
      <c r="M311" s="32"/>
      <c r="N311" s="18"/>
      <c r="O311" s="19"/>
      <c r="P311" s="197"/>
      <c r="S311" s="48"/>
    </row>
    <row r="312" spans="1:24" s="17" customFormat="1" ht="15.95" hidden="1" customHeight="1">
      <c r="A312" s="15"/>
      <c r="B312" s="29" t="s">
        <v>24</v>
      </c>
      <c r="C312" s="48"/>
      <c r="D312" s="361"/>
      <c r="E312" s="386"/>
      <c r="F312" s="361"/>
      <c r="G312" s="368"/>
      <c r="H312" s="27"/>
      <c r="I312" s="367"/>
      <c r="J312" s="362"/>
      <c r="K312" s="368"/>
      <c r="L312" s="362"/>
      <c r="M312" s="52"/>
      <c r="N312" s="52"/>
      <c r="O312" s="386"/>
      <c r="P312" s="386"/>
      <c r="Q312" s="52"/>
      <c r="S312" s="48"/>
    </row>
    <row r="313" spans="1:24" s="17" customFormat="1" ht="15.95" hidden="1" customHeight="1">
      <c r="A313" s="15"/>
      <c r="B313" s="17" t="s">
        <v>217</v>
      </c>
      <c r="C313" s="48"/>
      <c r="D313" s="361">
        <v>1</v>
      </c>
      <c r="E313" s="48" t="s">
        <v>8</v>
      </c>
      <c r="F313" s="361">
        <v>1</v>
      </c>
      <c r="G313" s="361" t="s">
        <v>8</v>
      </c>
      <c r="H313" s="27">
        <v>83.13</v>
      </c>
      <c r="I313" s="361" t="s">
        <v>8</v>
      </c>
      <c r="J313" s="362">
        <v>28.63</v>
      </c>
      <c r="K313" s="361"/>
      <c r="L313" s="362"/>
      <c r="M313" s="17" t="s">
        <v>9</v>
      </c>
      <c r="N313" s="30">
        <f>ROUND(D313*F313*H313*J313,0)</f>
        <v>2380</v>
      </c>
      <c r="O313" s="19"/>
      <c r="P313" s="197"/>
      <c r="S313" s="48"/>
    </row>
    <row r="314" spans="1:24" s="17" customFormat="1" ht="15.95" hidden="1" customHeight="1" thickBot="1">
      <c r="A314" s="15"/>
      <c r="B314" s="17" t="s">
        <v>136</v>
      </c>
      <c r="C314" s="48"/>
      <c r="D314" s="361">
        <v>1</v>
      </c>
      <c r="E314" s="48" t="s">
        <v>8</v>
      </c>
      <c r="F314" s="361">
        <v>1</v>
      </c>
      <c r="G314" s="361" t="s">
        <v>8</v>
      </c>
      <c r="H314" s="27">
        <v>18.38</v>
      </c>
      <c r="I314" s="361" t="s">
        <v>8</v>
      </c>
      <c r="J314" s="362">
        <v>10.63</v>
      </c>
      <c r="K314" s="361"/>
      <c r="L314" s="362"/>
      <c r="M314" s="17" t="s">
        <v>9</v>
      </c>
      <c r="N314" s="30">
        <f>ROUND(D314*F314*H314*J314,0)</f>
        <v>195</v>
      </c>
      <c r="O314" s="19"/>
      <c r="P314" s="197"/>
      <c r="S314" s="48"/>
    </row>
    <row r="315" spans="1:24" s="17" customFormat="1" ht="15.95" hidden="1" customHeight="1" thickBot="1">
      <c r="A315" s="15"/>
      <c r="B315" s="361"/>
      <c r="D315" s="361"/>
      <c r="E315" s="386"/>
      <c r="F315" s="361"/>
      <c r="G315" s="368"/>
      <c r="H315" s="27"/>
      <c r="I315" s="367"/>
      <c r="J315" s="362"/>
      <c r="K315" s="368"/>
      <c r="L315" s="24" t="s">
        <v>10</v>
      </c>
      <c r="M315" s="17" t="s">
        <v>9</v>
      </c>
      <c r="N315" s="26"/>
      <c r="O315" s="386"/>
      <c r="P315" s="60"/>
      <c r="Q315" s="52"/>
    </row>
    <row r="316" spans="1:24" s="17" customFormat="1" ht="15.95" hidden="1" customHeight="1">
      <c r="A316" s="15"/>
      <c r="C316" s="119">
        <f>N315</f>
        <v>0</v>
      </c>
      <c r="D316" s="515" t="s">
        <v>32</v>
      </c>
      <c r="E316" s="515"/>
      <c r="F316" s="361"/>
      <c r="G316" s="21" t="s">
        <v>12</v>
      </c>
      <c r="H316" s="519">
        <v>4411.82</v>
      </c>
      <c r="I316" s="519"/>
      <c r="J316" s="519"/>
      <c r="K316" s="519"/>
      <c r="L316" s="368" t="s">
        <v>59</v>
      </c>
      <c r="M316" s="368"/>
      <c r="N316" s="107"/>
      <c r="O316" s="386" t="s">
        <v>14</v>
      </c>
      <c r="P316" s="386">
        <f>ROUND(C316*H316/100,0)</f>
        <v>0</v>
      </c>
      <c r="Q316" s="52"/>
      <c r="R316" s="52"/>
      <c r="S316" s="119"/>
      <c r="T316" s="52"/>
      <c r="U316" s="52"/>
      <c r="V316" s="52"/>
      <c r="W316" s="52"/>
      <c r="X316" s="52"/>
    </row>
    <row r="317" spans="1:24" ht="63" hidden="1" customHeight="1">
      <c r="A317" s="77"/>
      <c r="B317" s="533" t="s">
        <v>233</v>
      </c>
      <c r="C317" s="561"/>
      <c r="D317" s="561"/>
      <c r="E317" s="561"/>
      <c r="F317" s="561"/>
      <c r="G317" s="561"/>
      <c r="H317" s="561"/>
      <c r="I317" s="561"/>
      <c r="J317" s="561"/>
      <c r="K317" s="561"/>
      <c r="L317" s="561"/>
      <c r="M317" s="561"/>
      <c r="N317" s="561"/>
      <c r="O317" s="561"/>
      <c r="S317" s="3"/>
    </row>
    <row r="318" spans="1:24" s="17" customFormat="1" ht="15.95" hidden="1" customHeight="1" thickBot="1">
      <c r="A318" s="15"/>
      <c r="B318" s="17" t="s">
        <v>155</v>
      </c>
      <c r="C318" s="384"/>
      <c r="D318" s="361">
        <v>1</v>
      </c>
      <c r="E318" s="48" t="s">
        <v>8</v>
      </c>
      <c r="F318" s="364">
        <v>2</v>
      </c>
      <c r="G318" s="364" t="s">
        <v>16</v>
      </c>
      <c r="H318" s="68">
        <v>40.75</v>
      </c>
      <c r="I318" s="364" t="s">
        <v>17</v>
      </c>
      <c r="J318" s="365">
        <v>7</v>
      </c>
      <c r="K318" s="364" t="s">
        <v>18</v>
      </c>
      <c r="L318" s="365">
        <v>0.33</v>
      </c>
      <c r="M318" s="3" t="s">
        <v>9</v>
      </c>
      <c r="N318" s="76">
        <f>ROUND(D318*F318*(H318+J318)*L318,0)</f>
        <v>32</v>
      </c>
      <c r="O318" s="16"/>
      <c r="P318" s="386"/>
      <c r="S318" s="384"/>
    </row>
    <row r="319" spans="1:24" ht="15.95" hidden="1" customHeight="1" thickBot="1">
      <c r="A319" s="1"/>
      <c r="E319" s="44"/>
      <c r="G319" s="371"/>
      <c r="H319" s="68"/>
      <c r="I319" s="370"/>
      <c r="J319" s="12"/>
      <c r="K319" s="370"/>
      <c r="L319" s="12" t="s">
        <v>10</v>
      </c>
      <c r="M319" s="371"/>
      <c r="N319" s="14"/>
      <c r="O319" s="6"/>
    </row>
    <row r="320" spans="1:24" ht="15.95" hidden="1" customHeight="1">
      <c r="B320" s="45"/>
      <c r="C320" s="381">
        <f>N319</f>
        <v>0</v>
      </c>
      <c r="D320" s="364" t="s">
        <v>32</v>
      </c>
      <c r="E320" s="382"/>
      <c r="G320" s="45" t="s">
        <v>12</v>
      </c>
      <c r="H320" s="370">
        <v>263.20999999999998</v>
      </c>
      <c r="I320" s="370"/>
      <c r="J320" s="365"/>
      <c r="K320" s="370"/>
      <c r="L320" s="371" t="s">
        <v>52</v>
      </c>
      <c r="M320" s="371"/>
      <c r="N320" s="45"/>
      <c r="O320" s="378" t="s">
        <v>14</v>
      </c>
      <c r="P320" s="378">
        <f>(C320*H320)</f>
        <v>0</v>
      </c>
      <c r="S320" s="381"/>
    </row>
    <row r="321" spans="1:19" s="17" customFormat="1" ht="67.5" hidden="1" customHeight="1">
      <c r="A321" s="86"/>
      <c r="B321" s="550" t="s">
        <v>147</v>
      </c>
      <c r="C321" s="550"/>
      <c r="D321" s="550"/>
      <c r="E321" s="550"/>
      <c r="F321" s="550"/>
      <c r="G321" s="550"/>
      <c r="H321" s="550"/>
      <c r="I321" s="550"/>
      <c r="J321" s="550"/>
      <c r="K321" s="550"/>
      <c r="L321" s="550"/>
      <c r="M321" s="550"/>
      <c r="N321" s="550"/>
      <c r="O321" s="550"/>
      <c r="P321" s="386"/>
    </row>
    <row r="322" spans="1:19" s="17" customFormat="1" ht="15.95" hidden="1" customHeight="1" thickBot="1">
      <c r="A322" s="15"/>
      <c r="B322" s="17" t="s">
        <v>173</v>
      </c>
      <c r="C322" s="384"/>
      <c r="D322" s="364">
        <v>1</v>
      </c>
      <c r="E322" s="387" t="s">
        <v>8</v>
      </c>
      <c r="F322" s="361">
        <v>6</v>
      </c>
      <c r="G322" s="361" t="s">
        <v>8</v>
      </c>
      <c r="H322" s="27">
        <v>0.5</v>
      </c>
      <c r="I322" s="361" t="s">
        <v>8</v>
      </c>
      <c r="J322" s="362">
        <v>12</v>
      </c>
      <c r="K322" s="361"/>
      <c r="L322" s="362"/>
      <c r="M322" s="17" t="s">
        <v>9</v>
      </c>
      <c r="N322" s="30">
        <f>ROUND(D322*F322*H322*J322,0)</f>
        <v>36</v>
      </c>
      <c r="O322" s="16"/>
      <c r="P322" s="386"/>
      <c r="S322" s="384"/>
    </row>
    <row r="323" spans="1:19" s="17" customFormat="1" ht="15.95" hidden="1" customHeight="1" thickBot="1">
      <c r="A323" s="15"/>
      <c r="C323" s="107"/>
      <c r="D323" s="361"/>
      <c r="E323" s="49"/>
      <c r="F323" s="361"/>
      <c r="G323" s="368"/>
      <c r="H323" s="27"/>
      <c r="I323" s="367"/>
      <c r="J323" s="24"/>
      <c r="K323" s="367"/>
      <c r="L323" s="24" t="s">
        <v>10</v>
      </c>
      <c r="M323" s="368"/>
      <c r="N323" s="26"/>
      <c r="O323" s="19"/>
      <c r="P323" s="386"/>
      <c r="S323" s="107"/>
    </row>
    <row r="324" spans="1:19" s="17" customFormat="1" ht="15.95" hidden="1" customHeight="1">
      <c r="A324" s="368"/>
      <c r="B324" s="52"/>
      <c r="C324" s="366">
        <f>N323</f>
        <v>0</v>
      </c>
      <c r="D324" s="361" t="s">
        <v>32</v>
      </c>
      <c r="E324" s="375"/>
      <c r="F324" s="361"/>
      <c r="G324" s="52" t="s">
        <v>12</v>
      </c>
      <c r="H324" s="367">
        <v>47651.56</v>
      </c>
      <c r="I324" s="367"/>
      <c r="J324" s="362"/>
      <c r="K324" s="367"/>
      <c r="L324" s="368" t="s">
        <v>54</v>
      </c>
      <c r="M324" s="368"/>
      <c r="N324" s="52"/>
      <c r="O324" s="386" t="s">
        <v>14</v>
      </c>
      <c r="P324" s="386">
        <f>(C324*H324/100)</f>
        <v>0</v>
      </c>
      <c r="S324" s="366"/>
    </row>
    <row r="325" spans="1:19" s="17" customFormat="1" ht="15.95" hidden="1" customHeight="1">
      <c r="A325" s="86"/>
      <c r="B325" s="513" t="s">
        <v>123</v>
      </c>
      <c r="C325" s="513"/>
      <c r="D325" s="513"/>
      <c r="E325" s="513"/>
      <c r="F325" s="513"/>
      <c r="G325" s="513"/>
      <c r="H325" s="513"/>
      <c r="I325" s="513"/>
      <c r="J325" s="513"/>
      <c r="K325" s="513"/>
      <c r="L325" s="513"/>
      <c r="M325" s="513"/>
      <c r="N325" s="513"/>
      <c r="O325" s="513"/>
      <c r="P325" s="386"/>
    </row>
    <row r="326" spans="1:19" s="17" customFormat="1" ht="15.95" hidden="1" customHeight="1">
      <c r="A326" s="15"/>
      <c r="B326" s="17" t="s">
        <v>197</v>
      </c>
      <c r="C326" s="384"/>
      <c r="D326" s="361">
        <v>1</v>
      </c>
      <c r="E326" s="48" t="s">
        <v>8</v>
      </c>
      <c r="F326" s="361">
        <v>2</v>
      </c>
      <c r="G326" s="361" t="s">
        <v>8</v>
      </c>
      <c r="H326" s="27">
        <v>20</v>
      </c>
      <c r="I326" s="361" t="s">
        <v>8</v>
      </c>
      <c r="J326" s="362">
        <v>14</v>
      </c>
      <c r="K326" s="361"/>
      <c r="L326" s="362"/>
      <c r="M326" s="17" t="s">
        <v>9</v>
      </c>
      <c r="N326" s="30">
        <f>ROUND(D326*F326*H326*J326,0)</f>
        <v>560</v>
      </c>
      <c r="O326" s="16"/>
      <c r="P326" s="156"/>
      <c r="S326" s="384"/>
    </row>
    <row r="327" spans="1:19" s="17" customFormat="1" ht="15.95" hidden="1" customHeight="1">
      <c r="A327" s="15"/>
      <c r="B327" s="17" t="s">
        <v>198</v>
      </c>
      <c r="C327" s="384"/>
      <c r="D327" s="361">
        <v>1</v>
      </c>
      <c r="E327" s="48" t="s">
        <v>8</v>
      </c>
      <c r="F327" s="361">
        <v>1</v>
      </c>
      <c r="G327" s="361" t="s">
        <v>8</v>
      </c>
      <c r="H327" s="27">
        <v>40.75</v>
      </c>
      <c r="I327" s="361" t="s">
        <v>8</v>
      </c>
      <c r="J327" s="362">
        <v>7</v>
      </c>
      <c r="K327" s="361"/>
      <c r="L327" s="362"/>
      <c r="M327" s="17" t="s">
        <v>9</v>
      </c>
      <c r="N327" s="30">
        <f>ROUND(D327*F327*H327*J327,0)</f>
        <v>285</v>
      </c>
      <c r="O327" s="16"/>
      <c r="P327" s="156"/>
      <c r="S327" s="384"/>
    </row>
    <row r="328" spans="1:19" s="17" customFormat="1" ht="15.95" hidden="1" customHeight="1">
      <c r="A328" s="15"/>
      <c r="B328" s="17" t="s">
        <v>36</v>
      </c>
      <c r="C328" s="384"/>
      <c r="D328" s="361">
        <v>2</v>
      </c>
      <c r="E328" s="48" t="s">
        <v>8</v>
      </c>
      <c r="F328" s="361">
        <v>2</v>
      </c>
      <c r="G328" s="361" t="s">
        <v>8</v>
      </c>
      <c r="H328" s="27">
        <v>14</v>
      </c>
      <c r="I328" s="361" t="s">
        <v>8</v>
      </c>
      <c r="J328" s="362">
        <v>2</v>
      </c>
      <c r="K328" s="361"/>
      <c r="L328" s="362"/>
      <c r="M328" s="17" t="s">
        <v>9</v>
      </c>
      <c r="N328" s="30">
        <f>ROUND(D328*F328*H328*J328,0)</f>
        <v>112</v>
      </c>
      <c r="O328" s="16"/>
      <c r="P328" s="156"/>
      <c r="S328" s="384"/>
    </row>
    <row r="329" spans="1:19" s="17" customFormat="1" ht="15.95" hidden="1" customHeight="1">
      <c r="A329" s="15"/>
      <c r="C329" s="48"/>
      <c r="D329" s="55"/>
      <c r="E329" s="48"/>
      <c r="F329" s="361"/>
      <c r="G329" s="361"/>
      <c r="H329" s="27"/>
      <c r="I329" s="361"/>
      <c r="J329" s="362"/>
      <c r="K329" s="361"/>
      <c r="L329" s="24" t="s">
        <v>10</v>
      </c>
      <c r="M329" s="32"/>
      <c r="N329" s="18"/>
      <c r="O329" s="19"/>
      <c r="P329" s="197"/>
      <c r="S329" s="48"/>
    </row>
    <row r="330" spans="1:19" s="17" customFormat="1" ht="15.95" hidden="1" customHeight="1">
      <c r="A330" s="15"/>
      <c r="C330" s="514">
        <f>N329</f>
        <v>0</v>
      </c>
      <c r="D330" s="515"/>
      <c r="E330" s="514"/>
      <c r="F330" s="20" t="s">
        <v>32</v>
      </c>
      <c r="G330" s="21" t="s">
        <v>12</v>
      </c>
      <c r="H330" s="519">
        <v>829.95</v>
      </c>
      <c r="I330" s="519"/>
      <c r="J330" s="519"/>
      <c r="K330" s="367"/>
      <c r="L330" s="516" t="s">
        <v>33</v>
      </c>
      <c r="M330" s="516"/>
      <c r="N330" s="107"/>
      <c r="O330" s="22" t="s">
        <v>14</v>
      </c>
      <c r="P330" s="386">
        <f>ROUND(C330*H330/100,0)</f>
        <v>0</v>
      </c>
      <c r="S330" s="375"/>
    </row>
    <row r="331" spans="1:19" s="17" customFormat="1" ht="15.95" hidden="1" customHeight="1">
      <c r="A331" s="15"/>
      <c r="B331" s="513" t="s">
        <v>112</v>
      </c>
      <c r="C331" s="513"/>
      <c r="D331" s="513"/>
      <c r="E331" s="513"/>
      <c r="F331" s="513"/>
      <c r="G331" s="513"/>
      <c r="H331" s="513"/>
      <c r="I331" s="513"/>
      <c r="J331" s="513"/>
      <c r="K331" s="513"/>
      <c r="L331" s="513"/>
      <c r="M331" s="513"/>
      <c r="N331" s="513"/>
      <c r="O331" s="513"/>
      <c r="P331" s="386"/>
    </row>
    <row r="332" spans="1:19" s="17" customFormat="1" ht="15.95" hidden="1" customHeight="1">
      <c r="A332" s="15"/>
      <c r="B332" s="354" t="s">
        <v>125</v>
      </c>
      <c r="C332" s="384"/>
      <c r="F332" s="361">
        <v>1</v>
      </c>
      <c r="G332" s="48" t="s">
        <v>8</v>
      </c>
      <c r="H332" s="361">
        <f>C185</f>
        <v>0</v>
      </c>
      <c r="I332" s="361" t="s">
        <v>8</v>
      </c>
      <c r="J332" s="83">
        <v>9.6000000000000002E-2</v>
      </c>
      <c r="K332" s="361"/>
      <c r="L332" s="362"/>
      <c r="N332" s="30">
        <f t="shared" ref="N332:N340" si="18">ROUND(H332*J332,0)</f>
        <v>0</v>
      </c>
      <c r="O332" s="16"/>
      <c r="P332" s="386"/>
      <c r="S332" s="384"/>
    </row>
    <row r="333" spans="1:19" s="17" customFormat="1" ht="12" hidden="1" customHeight="1">
      <c r="A333" s="15"/>
      <c r="B333" s="354" t="s">
        <v>126</v>
      </c>
      <c r="C333" s="384"/>
      <c r="F333" s="361">
        <v>1</v>
      </c>
      <c r="G333" s="48" t="s">
        <v>8</v>
      </c>
      <c r="H333" s="361">
        <f>C132</f>
        <v>0</v>
      </c>
      <c r="I333" s="361" t="s">
        <v>8</v>
      </c>
      <c r="J333" s="83">
        <v>7.8E-2</v>
      </c>
      <c r="K333" s="361"/>
      <c r="L333" s="362"/>
      <c r="N333" s="30">
        <f t="shared" si="18"/>
        <v>0</v>
      </c>
      <c r="O333" s="16"/>
      <c r="P333" s="386"/>
      <c r="S333" s="384"/>
    </row>
    <row r="334" spans="1:19" s="17" customFormat="1" ht="12" hidden="1" customHeight="1">
      <c r="A334" s="15"/>
      <c r="B334" s="354" t="s">
        <v>157</v>
      </c>
      <c r="C334" s="384"/>
      <c r="F334" s="361">
        <v>1</v>
      </c>
      <c r="G334" s="48" t="s">
        <v>8</v>
      </c>
      <c r="H334" s="361" t="e">
        <f>#REF!</f>
        <v>#REF!</v>
      </c>
      <c r="I334" s="361" t="s">
        <v>8</v>
      </c>
      <c r="J334" s="83">
        <v>0.17599999999999999</v>
      </c>
      <c r="K334" s="361"/>
      <c r="L334" s="362"/>
      <c r="N334" s="30" t="e">
        <f t="shared" si="18"/>
        <v>#REF!</v>
      </c>
      <c r="O334" s="16"/>
      <c r="P334" s="386"/>
      <c r="S334" s="384"/>
    </row>
    <row r="335" spans="1:19" s="17" customFormat="1" ht="15.95" hidden="1" customHeight="1">
      <c r="A335" s="15"/>
      <c r="B335" s="354" t="s">
        <v>127</v>
      </c>
      <c r="C335" s="384"/>
      <c r="F335" s="361">
        <v>1</v>
      </c>
      <c r="G335" s="48" t="s">
        <v>8</v>
      </c>
      <c r="H335" s="361"/>
      <c r="I335" s="361" t="s">
        <v>8</v>
      </c>
      <c r="J335" s="83">
        <v>0.17599999999999999</v>
      </c>
      <c r="K335" s="361"/>
      <c r="L335" s="362"/>
      <c r="N335" s="30">
        <f t="shared" si="18"/>
        <v>0</v>
      </c>
      <c r="O335" s="16"/>
      <c r="P335" s="386"/>
      <c r="S335" s="384"/>
    </row>
    <row r="336" spans="1:19" s="17" customFormat="1" ht="12" hidden="1" customHeight="1">
      <c r="A336" s="15"/>
      <c r="B336" s="354" t="s">
        <v>128</v>
      </c>
      <c r="C336" s="384"/>
      <c r="F336" s="361">
        <v>1</v>
      </c>
      <c r="G336" s="48" t="s">
        <v>8</v>
      </c>
      <c r="H336" s="361">
        <f>C136</f>
        <v>0</v>
      </c>
      <c r="I336" s="361" t="s">
        <v>8</v>
      </c>
      <c r="J336" s="83">
        <v>0.13</v>
      </c>
      <c r="K336" s="361"/>
      <c r="L336" s="362"/>
      <c r="N336" s="30">
        <f t="shared" si="18"/>
        <v>0</v>
      </c>
      <c r="O336" s="16"/>
      <c r="P336" s="386"/>
      <c r="S336" s="384"/>
    </row>
    <row r="337" spans="1:64" s="17" customFormat="1" ht="12" hidden="1" customHeight="1">
      <c r="A337" s="15"/>
      <c r="B337" s="354" t="s">
        <v>129</v>
      </c>
      <c r="C337" s="384"/>
      <c r="F337" s="361">
        <v>1</v>
      </c>
      <c r="G337" s="48" t="s">
        <v>8</v>
      </c>
      <c r="H337" s="361">
        <f>C72</f>
        <v>0</v>
      </c>
      <c r="I337" s="361" t="s">
        <v>8</v>
      </c>
      <c r="J337" s="83">
        <v>3.44E-2</v>
      </c>
      <c r="K337" s="361"/>
      <c r="L337" s="362"/>
      <c r="N337" s="30">
        <f t="shared" si="18"/>
        <v>0</v>
      </c>
      <c r="O337" s="16"/>
      <c r="P337" s="386"/>
      <c r="S337" s="384"/>
    </row>
    <row r="338" spans="1:64" s="17" customFormat="1" ht="12" hidden="1" customHeight="1">
      <c r="A338" s="15"/>
      <c r="B338" s="354" t="s">
        <v>130</v>
      </c>
      <c r="C338" s="384"/>
      <c r="F338" s="361">
        <v>1</v>
      </c>
      <c r="G338" s="48" t="s">
        <v>8</v>
      </c>
      <c r="H338" s="361">
        <f>C316</f>
        <v>0</v>
      </c>
      <c r="I338" s="361" t="s">
        <v>8</v>
      </c>
      <c r="J338" s="83">
        <v>4.3999999999999997E-2</v>
      </c>
      <c r="K338" s="361"/>
      <c r="L338" s="362"/>
      <c r="N338" s="30">
        <f t="shared" si="18"/>
        <v>0</v>
      </c>
      <c r="O338" s="16"/>
      <c r="P338" s="386"/>
      <c r="S338" s="384"/>
    </row>
    <row r="339" spans="1:64" s="17" customFormat="1" ht="15.95" hidden="1" customHeight="1">
      <c r="A339" s="15"/>
      <c r="B339" s="354" t="s">
        <v>131</v>
      </c>
      <c r="C339" s="384"/>
      <c r="F339" s="361">
        <v>1</v>
      </c>
      <c r="G339" s="48" t="s">
        <v>8</v>
      </c>
      <c r="H339" s="361"/>
      <c r="I339" s="361" t="s">
        <v>8</v>
      </c>
      <c r="J339" s="83">
        <v>0.03</v>
      </c>
      <c r="K339" s="361"/>
      <c r="L339" s="362"/>
      <c r="N339" s="30">
        <f t="shared" si="18"/>
        <v>0</v>
      </c>
      <c r="O339" s="16"/>
      <c r="P339" s="386"/>
      <c r="S339" s="384"/>
    </row>
    <row r="340" spans="1:64" s="17" customFormat="1" ht="15.95" hidden="1" customHeight="1">
      <c r="A340" s="15"/>
      <c r="B340" s="354" t="s">
        <v>132</v>
      </c>
      <c r="C340" s="384"/>
      <c r="F340" s="361">
        <v>1</v>
      </c>
      <c r="G340" s="48" t="s">
        <v>8</v>
      </c>
      <c r="I340" s="361" t="s">
        <v>8</v>
      </c>
      <c r="J340" s="83">
        <v>2.1999999999999999E-2</v>
      </c>
      <c r="K340" s="361"/>
      <c r="L340" s="362"/>
      <c r="N340" s="30">
        <f t="shared" si="18"/>
        <v>0</v>
      </c>
      <c r="O340" s="16"/>
      <c r="P340" s="386"/>
      <c r="S340" s="384"/>
    </row>
    <row r="341" spans="1:64" s="17" customFormat="1" ht="15.95" hidden="1" customHeight="1">
      <c r="A341" s="15"/>
      <c r="C341" s="48"/>
      <c r="D341" s="55"/>
      <c r="E341" s="48"/>
      <c r="F341" s="361"/>
      <c r="G341" s="361"/>
      <c r="H341" s="27"/>
      <c r="I341" s="361"/>
      <c r="J341" s="362"/>
      <c r="K341" s="361"/>
      <c r="L341" s="24" t="s">
        <v>10</v>
      </c>
      <c r="M341" s="32"/>
      <c r="N341" s="18"/>
      <c r="O341" s="19"/>
      <c r="P341" s="197"/>
      <c r="S341" s="48"/>
    </row>
    <row r="342" spans="1:64" s="17" customFormat="1" ht="15.95" hidden="1" customHeight="1">
      <c r="A342" s="15"/>
      <c r="C342" s="514">
        <f>N341</f>
        <v>0</v>
      </c>
      <c r="D342" s="515"/>
      <c r="E342" s="514"/>
      <c r="F342" s="20" t="s">
        <v>111</v>
      </c>
      <c r="G342" s="21" t="s">
        <v>12</v>
      </c>
      <c r="H342" s="519">
        <v>40</v>
      </c>
      <c r="I342" s="519"/>
      <c r="J342" s="519"/>
      <c r="K342" s="367"/>
      <c r="L342" s="516" t="s">
        <v>113</v>
      </c>
      <c r="M342" s="516"/>
      <c r="N342" s="107"/>
      <c r="O342" s="22" t="s">
        <v>14</v>
      </c>
      <c r="P342" s="386">
        <f>ROUND(C342*H342,0)</f>
        <v>0</v>
      </c>
      <c r="S342" s="375"/>
    </row>
    <row r="343" spans="1:64" ht="15.95" hidden="1" customHeight="1">
      <c r="A343" s="1"/>
      <c r="B343" s="525" t="s">
        <v>161</v>
      </c>
      <c r="C343" s="525"/>
      <c r="D343" s="525"/>
      <c r="E343" s="525"/>
      <c r="F343" s="525"/>
      <c r="G343" s="525"/>
      <c r="H343" s="525"/>
      <c r="I343" s="525"/>
      <c r="J343" s="525"/>
      <c r="K343" s="525"/>
      <c r="L343" s="525"/>
      <c r="M343" s="525"/>
      <c r="N343" s="525"/>
      <c r="O343" s="525"/>
      <c r="S343" s="3"/>
    </row>
    <row r="344" spans="1:64" ht="17.100000000000001" hidden="1" customHeight="1">
      <c r="A344" s="1"/>
      <c r="B344" s="67" t="s">
        <v>162</v>
      </c>
      <c r="C344" s="376"/>
      <c r="D344" s="364">
        <v>2</v>
      </c>
      <c r="E344" s="387" t="s">
        <v>8</v>
      </c>
      <c r="F344" s="364">
        <v>4</v>
      </c>
      <c r="G344" s="364" t="s">
        <v>8</v>
      </c>
      <c r="H344" s="68">
        <v>17</v>
      </c>
      <c r="I344" s="364" t="s">
        <v>8</v>
      </c>
      <c r="J344" s="365">
        <v>9</v>
      </c>
      <c r="K344" s="364"/>
      <c r="L344" s="369"/>
      <c r="M344" s="3" t="s">
        <v>9</v>
      </c>
      <c r="N344" s="39">
        <f>ROUND(D344*F344*H344*J344,0)</f>
        <v>1224</v>
      </c>
      <c r="O344" s="2"/>
      <c r="R344" s="4"/>
      <c r="S344" s="376"/>
      <c r="T344" s="4"/>
      <c r="U344" s="4"/>
      <c r="V344" s="4"/>
      <c r="W344" s="4"/>
      <c r="X344" s="4"/>
      <c r="Y344" s="4"/>
      <c r="Z344" s="4"/>
      <c r="AA344" s="4"/>
      <c r="AB344" s="4"/>
      <c r="AC344" s="4"/>
      <c r="AD344" s="4"/>
      <c r="AE344" s="4"/>
      <c r="AF344" s="4"/>
      <c r="AG344" s="4"/>
      <c r="AH344" s="4"/>
      <c r="AI344" s="4"/>
      <c r="AJ344" s="4"/>
      <c r="AK344" s="4"/>
      <c r="AL344" s="4"/>
      <c r="AM344" s="4"/>
      <c r="AN344" s="4"/>
      <c r="AO344" s="4"/>
      <c r="AP344" s="4"/>
      <c r="AQ344" s="4"/>
      <c r="AR344" s="4"/>
      <c r="AS344" s="4"/>
      <c r="AT344" s="4"/>
      <c r="AU344" s="4"/>
      <c r="AV344" s="4"/>
      <c r="AW344" s="4"/>
      <c r="AX344" s="4"/>
      <c r="AY344" s="4"/>
      <c r="AZ344" s="4"/>
      <c r="BA344" s="4"/>
      <c r="BB344" s="4"/>
      <c r="BC344" s="4"/>
      <c r="BD344" s="4"/>
      <c r="BE344" s="4"/>
      <c r="BF344" s="4"/>
      <c r="BG344" s="4"/>
      <c r="BH344" s="4"/>
      <c r="BI344" s="4"/>
      <c r="BJ344" s="4"/>
      <c r="BK344" s="4"/>
      <c r="BL344" s="4"/>
    </row>
    <row r="345" spans="1:64" ht="17.100000000000001" hidden="1" customHeight="1">
      <c r="A345" s="1"/>
      <c r="B345" s="67" t="s">
        <v>163</v>
      </c>
      <c r="C345" s="376"/>
      <c r="D345" s="364">
        <v>4</v>
      </c>
      <c r="E345" s="387" t="s">
        <v>8</v>
      </c>
      <c r="F345" s="364">
        <v>14</v>
      </c>
      <c r="G345" s="364" t="s">
        <v>8</v>
      </c>
      <c r="H345" s="68">
        <v>19</v>
      </c>
      <c r="I345" s="364" t="s">
        <v>8</v>
      </c>
      <c r="J345" s="365">
        <v>1.24</v>
      </c>
      <c r="K345" s="364"/>
      <c r="L345" s="369"/>
      <c r="M345" s="3" t="s">
        <v>9</v>
      </c>
      <c r="N345" s="39">
        <f>ROUND(D345*F345*H345*J345,0)</f>
        <v>1319</v>
      </c>
      <c r="O345" s="2"/>
      <c r="R345" s="4"/>
      <c r="S345" s="376"/>
      <c r="T345" s="4"/>
      <c r="U345" s="4"/>
      <c r="V345" s="4"/>
      <c r="W345" s="4"/>
      <c r="X345" s="4"/>
      <c r="Y345" s="4"/>
      <c r="Z345" s="4"/>
      <c r="AA345" s="4"/>
      <c r="AB345" s="4"/>
      <c r="AC345" s="4"/>
      <c r="AD345" s="4"/>
      <c r="AE345" s="4"/>
      <c r="AF345" s="4"/>
      <c r="AG345" s="4"/>
      <c r="AH345" s="4"/>
      <c r="AI345" s="4"/>
      <c r="AJ345" s="4"/>
      <c r="AK345" s="4"/>
      <c r="AL345" s="4"/>
      <c r="AM345" s="4"/>
      <c r="AN345" s="4"/>
      <c r="AO345" s="4"/>
      <c r="AP345" s="4"/>
      <c r="AQ345" s="4"/>
      <c r="AR345" s="4"/>
      <c r="AS345" s="4"/>
      <c r="AT345" s="4"/>
      <c r="AU345" s="4"/>
      <c r="AV345" s="4"/>
      <c r="AW345" s="4"/>
      <c r="AX345" s="4"/>
      <c r="AY345" s="4"/>
      <c r="AZ345" s="4"/>
      <c r="BA345" s="4"/>
      <c r="BB345" s="4"/>
      <c r="BC345" s="4"/>
      <c r="BD345" s="4"/>
      <c r="BE345" s="4"/>
      <c r="BF345" s="4"/>
      <c r="BG345" s="4"/>
      <c r="BH345" s="4"/>
      <c r="BI345" s="4"/>
      <c r="BJ345" s="4"/>
      <c r="BK345" s="4"/>
      <c r="BL345" s="4"/>
    </row>
    <row r="346" spans="1:64" ht="17.100000000000001" hidden="1" customHeight="1">
      <c r="A346" s="1"/>
      <c r="B346" s="67" t="s">
        <v>164</v>
      </c>
      <c r="C346" s="376"/>
      <c r="D346" s="364">
        <v>1</v>
      </c>
      <c r="E346" s="387" t="s">
        <v>8</v>
      </c>
      <c r="F346" s="364">
        <v>65</v>
      </c>
      <c r="G346" s="364" t="s">
        <v>8</v>
      </c>
      <c r="H346" s="68">
        <v>7</v>
      </c>
      <c r="I346" s="364" t="s">
        <v>8</v>
      </c>
      <c r="J346" s="365">
        <v>1.24</v>
      </c>
      <c r="K346" s="364"/>
      <c r="L346" s="369"/>
      <c r="M346" s="3" t="s">
        <v>9</v>
      </c>
      <c r="N346" s="39">
        <f>ROUND(D346*F346*H346*J346,0)</f>
        <v>564</v>
      </c>
      <c r="O346" s="2"/>
      <c r="R346" s="4"/>
      <c r="S346" s="376"/>
      <c r="T346" s="4"/>
      <c r="U346" s="4"/>
      <c r="V346" s="4"/>
      <c r="W346" s="4"/>
      <c r="X346" s="4"/>
      <c r="Y346" s="4"/>
      <c r="Z346" s="4"/>
      <c r="AA346" s="4"/>
      <c r="AB346" s="4"/>
      <c r="AC346" s="4"/>
      <c r="AD346" s="4"/>
      <c r="AE346" s="4"/>
      <c r="AF346" s="4"/>
      <c r="AG346" s="4"/>
      <c r="AH346" s="4"/>
      <c r="AI346" s="4"/>
      <c r="AJ346" s="4"/>
      <c r="AK346" s="4"/>
      <c r="AL346" s="4"/>
      <c r="AM346" s="4"/>
      <c r="AN346" s="4"/>
      <c r="AO346" s="4"/>
      <c r="AP346" s="4"/>
      <c r="AQ346" s="4"/>
      <c r="AR346" s="4"/>
      <c r="AS346" s="4"/>
      <c r="AT346" s="4"/>
      <c r="AU346" s="4"/>
      <c r="AV346" s="4"/>
      <c r="AW346" s="4"/>
      <c r="AX346" s="4"/>
      <c r="AY346" s="4"/>
      <c r="AZ346" s="4"/>
      <c r="BA346" s="4"/>
      <c r="BB346" s="4"/>
      <c r="BC346" s="4"/>
      <c r="BD346" s="4"/>
      <c r="BE346" s="4"/>
      <c r="BF346" s="4"/>
      <c r="BG346" s="4"/>
      <c r="BH346" s="4"/>
      <c r="BI346" s="4"/>
      <c r="BJ346" s="4"/>
      <c r="BK346" s="4"/>
      <c r="BL346" s="4"/>
    </row>
    <row r="347" spans="1:64" ht="17.100000000000001" hidden="1" customHeight="1">
      <c r="A347" s="1"/>
      <c r="C347" s="387"/>
      <c r="D347" s="69"/>
      <c r="H347" s="68"/>
      <c r="I347" s="364"/>
      <c r="J347" s="365"/>
      <c r="K347" s="364"/>
      <c r="L347" s="12" t="s">
        <v>10</v>
      </c>
      <c r="M347" s="40"/>
      <c r="N347" s="5"/>
      <c r="O347" s="6"/>
      <c r="P347" s="197"/>
      <c r="S347" s="387"/>
    </row>
    <row r="348" spans="1:64" ht="15.95" hidden="1" customHeight="1">
      <c r="A348" s="1"/>
      <c r="C348" s="71"/>
      <c r="D348" s="553">
        <f>N347</f>
        <v>0</v>
      </c>
      <c r="E348" s="553"/>
      <c r="F348" s="553"/>
      <c r="G348" s="554" t="s">
        <v>102</v>
      </c>
      <c r="H348" s="555"/>
      <c r="I348" s="12" t="s">
        <v>9</v>
      </c>
      <c r="J348" s="543">
        <f>D348/112</f>
        <v>0</v>
      </c>
      <c r="K348" s="543"/>
      <c r="L348" s="40"/>
      <c r="M348" s="371"/>
      <c r="N348" s="42"/>
      <c r="O348" s="378"/>
      <c r="P348" s="80"/>
      <c r="Q348" s="45"/>
      <c r="S348" s="71"/>
    </row>
    <row r="349" spans="1:64" ht="21.75" hidden="1" customHeight="1">
      <c r="A349" s="1"/>
      <c r="B349" s="66"/>
      <c r="C349" s="559">
        <f>J348</f>
        <v>0</v>
      </c>
      <c r="D349" s="559"/>
      <c r="E349" s="559"/>
      <c r="F349" s="391" t="s">
        <v>50</v>
      </c>
      <c r="G349" s="8" t="s">
        <v>12</v>
      </c>
      <c r="H349" s="70">
        <v>126.04</v>
      </c>
      <c r="I349" s="370"/>
      <c r="J349" s="370"/>
      <c r="K349" s="370"/>
      <c r="L349" s="528" t="s">
        <v>51</v>
      </c>
      <c r="M349" s="528"/>
      <c r="O349" s="9" t="s">
        <v>14</v>
      </c>
      <c r="P349" s="378">
        <f>ROUND(C349*H349,0)</f>
        <v>0</v>
      </c>
      <c r="S349" s="382"/>
    </row>
    <row r="350" spans="1:64" ht="26.25" hidden="1" customHeight="1">
      <c r="A350" s="77"/>
      <c r="B350" s="529" t="s">
        <v>68</v>
      </c>
      <c r="C350" s="529"/>
      <c r="D350" s="529"/>
      <c r="E350" s="529"/>
      <c r="F350" s="529"/>
      <c r="G350" s="529"/>
      <c r="H350" s="529"/>
      <c r="I350" s="529"/>
      <c r="J350" s="529"/>
      <c r="K350" s="529"/>
      <c r="L350" s="529"/>
      <c r="M350" s="529"/>
      <c r="N350" s="529"/>
      <c r="O350" s="529"/>
      <c r="S350" s="3"/>
    </row>
    <row r="351" spans="1:64" ht="15.95" hidden="1" customHeight="1">
      <c r="A351" s="1"/>
      <c r="B351" s="67" t="s">
        <v>203</v>
      </c>
      <c r="C351" s="376"/>
      <c r="D351" s="364">
        <v>1</v>
      </c>
      <c r="E351" s="387" t="s">
        <v>8</v>
      </c>
      <c r="F351" s="364">
        <v>1</v>
      </c>
      <c r="G351" s="364" t="s">
        <v>8</v>
      </c>
      <c r="H351" s="68">
        <v>22</v>
      </c>
      <c r="I351" s="364" t="s">
        <v>8</v>
      </c>
      <c r="J351" s="365">
        <v>7.5</v>
      </c>
      <c r="K351" s="364" t="s">
        <v>8</v>
      </c>
      <c r="L351" s="365">
        <v>0.38</v>
      </c>
      <c r="M351" s="3" t="s">
        <v>9</v>
      </c>
      <c r="N351" s="39">
        <f t="shared" ref="N351:N354" si="19">ROUND(D351*F351*H351*J351*L351,0)</f>
        <v>63</v>
      </c>
      <c r="O351" s="2"/>
      <c r="R351" s="4"/>
      <c r="S351" s="376"/>
      <c r="T351" s="4"/>
      <c r="U351" s="4"/>
      <c r="V351" s="4"/>
      <c r="W351" s="4"/>
      <c r="X351" s="4"/>
      <c r="Y351" s="4"/>
      <c r="Z351" s="4"/>
      <c r="AA351" s="4"/>
      <c r="AB351" s="4"/>
      <c r="AC351" s="4"/>
      <c r="AD351" s="4"/>
      <c r="AE351" s="4"/>
      <c r="AF351" s="4"/>
      <c r="AG351" s="4"/>
      <c r="AH351" s="4"/>
      <c r="AI351" s="4"/>
      <c r="AJ351" s="4"/>
      <c r="AK351" s="4"/>
      <c r="AL351" s="4"/>
      <c r="AM351" s="4"/>
      <c r="AN351" s="4"/>
      <c r="AO351" s="4"/>
      <c r="AP351" s="4"/>
      <c r="AQ351" s="4"/>
      <c r="AR351" s="4"/>
      <c r="AS351" s="4"/>
      <c r="AT351" s="4"/>
      <c r="AU351" s="4"/>
      <c r="AV351" s="4"/>
      <c r="AW351" s="4"/>
      <c r="AX351" s="4"/>
      <c r="AY351" s="4"/>
      <c r="AZ351" s="4"/>
      <c r="BA351" s="4"/>
      <c r="BB351" s="4"/>
      <c r="BC351" s="4"/>
      <c r="BD351" s="4"/>
      <c r="BE351" s="4"/>
      <c r="BF351" s="4"/>
      <c r="BG351" s="4"/>
      <c r="BH351" s="4"/>
      <c r="BI351" s="4"/>
      <c r="BJ351" s="4"/>
      <c r="BK351" s="4"/>
      <c r="BL351" s="4"/>
    </row>
    <row r="352" spans="1:64" ht="15.95" hidden="1" customHeight="1">
      <c r="A352" s="1"/>
      <c r="B352" s="67" t="s">
        <v>192</v>
      </c>
      <c r="C352" s="376"/>
      <c r="D352" s="364">
        <v>1</v>
      </c>
      <c r="E352" s="387" t="s">
        <v>8</v>
      </c>
      <c r="F352" s="364">
        <v>1</v>
      </c>
      <c r="G352" s="364" t="s">
        <v>8</v>
      </c>
      <c r="H352" s="68">
        <v>19</v>
      </c>
      <c r="I352" s="364" t="s">
        <v>8</v>
      </c>
      <c r="J352" s="365">
        <v>0.75</v>
      </c>
      <c r="K352" s="364" t="s">
        <v>8</v>
      </c>
      <c r="L352" s="365">
        <v>0.75</v>
      </c>
      <c r="M352" s="3" t="s">
        <v>9</v>
      </c>
      <c r="N352" s="39">
        <f t="shared" si="19"/>
        <v>11</v>
      </c>
      <c r="O352" s="2"/>
      <c r="R352" s="4"/>
      <c r="S352" s="376"/>
      <c r="T352" s="4"/>
      <c r="U352" s="4"/>
      <c r="V352" s="4"/>
      <c r="W352" s="4"/>
      <c r="X352" s="4"/>
      <c r="Y352" s="4"/>
      <c r="Z352" s="4"/>
      <c r="AA352" s="4"/>
      <c r="AB352" s="4"/>
      <c r="AC352" s="4"/>
      <c r="AD352" s="4"/>
      <c r="AE352" s="4"/>
      <c r="AF352" s="4"/>
      <c r="AG352" s="4"/>
      <c r="AH352" s="4"/>
      <c r="AI352" s="4"/>
      <c r="AJ352" s="4"/>
      <c r="AK352" s="4"/>
      <c r="AL352" s="4"/>
      <c r="AM352" s="4"/>
      <c r="AN352" s="4"/>
      <c r="AO352" s="4"/>
      <c r="AP352" s="4"/>
      <c r="AQ352" s="4"/>
      <c r="AR352" s="4"/>
      <c r="AS352" s="4"/>
      <c r="AT352" s="4"/>
      <c r="AU352" s="4"/>
      <c r="AV352" s="4"/>
      <c r="AW352" s="4"/>
      <c r="AX352" s="4"/>
      <c r="AY352" s="4"/>
      <c r="AZ352" s="4"/>
      <c r="BA352" s="4"/>
      <c r="BB352" s="4"/>
      <c r="BC352" s="4"/>
      <c r="BD352" s="4"/>
      <c r="BE352" s="4"/>
      <c r="BF352" s="4"/>
      <c r="BG352" s="4"/>
      <c r="BH352" s="4"/>
      <c r="BI352" s="4"/>
      <c r="BJ352" s="4"/>
      <c r="BK352" s="4"/>
      <c r="BL352" s="4"/>
    </row>
    <row r="353" spans="1:64" ht="15.95" hidden="1" customHeight="1">
      <c r="A353" s="1"/>
      <c r="B353" s="67" t="s">
        <v>91</v>
      </c>
      <c r="C353" s="376"/>
      <c r="D353" s="364">
        <v>1</v>
      </c>
      <c r="E353" s="387" t="s">
        <v>8</v>
      </c>
      <c r="F353" s="364">
        <v>2</v>
      </c>
      <c r="G353" s="364" t="s">
        <v>8</v>
      </c>
      <c r="H353" s="68">
        <v>1.5</v>
      </c>
      <c r="I353" s="364" t="s">
        <v>8</v>
      </c>
      <c r="J353" s="365">
        <v>1.5</v>
      </c>
      <c r="K353" s="364" t="s">
        <v>8</v>
      </c>
      <c r="L353" s="365">
        <v>7</v>
      </c>
      <c r="M353" s="3" t="s">
        <v>9</v>
      </c>
      <c r="N353" s="39">
        <f t="shared" si="19"/>
        <v>32</v>
      </c>
      <c r="O353" s="2"/>
      <c r="R353" s="4"/>
      <c r="S353" s="376"/>
      <c r="T353" s="4"/>
      <c r="U353" s="4"/>
      <c r="V353" s="4"/>
      <c r="W353" s="4"/>
      <c r="X353" s="4"/>
      <c r="Y353" s="4"/>
      <c r="Z353" s="4"/>
      <c r="AA353" s="4"/>
      <c r="AB353" s="4"/>
      <c r="AC353" s="4"/>
      <c r="AD353" s="4"/>
      <c r="AE353" s="4"/>
      <c r="AF353" s="4"/>
      <c r="AG353" s="4"/>
      <c r="AH353" s="4"/>
      <c r="AI353" s="4"/>
      <c r="AJ353" s="4"/>
      <c r="AK353" s="4"/>
      <c r="AL353" s="4"/>
      <c r="AM353" s="4"/>
      <c r="AN353" s="4"/>
      <c r="AO353" s="4"/>
      <c r="AP353" s="4"/>
      <c r="AQ353" s="4"/>
      <c r="AR353" s="4"/>
      <c r="AS353" s="4"/>
      <c r="AT353" s="4"/>
      <c r="AU353" s="4"/>
      <c r="AV353" s="4"/>
      <c r="AW353" s="4"/>
      <c r="AX353" s="4"/>
      <c r="AY353" s="4"/>
      <c r="AZ353" s="4"/>
      <c r="BA353" s="4"/>
      <c r="BB353" s="4"/>
      <c r="BC353" s="4"/>
      <c r="BD353" s="4"/>
      <c r="BE353" s="4"/>
      <c r="BF353" s="4"/>
      <c r="BG353" s="4"/>
      <c r="BH353" s="4"/>
      <c r="BI353" s="4"/>
      <c r="BJ353" s="4"/>
      <c r="BK353" s="4"/>
      <c r="BL353" s="4"/>
    </row>
    <row r="354" spans="1:64" ht="15.95" hidden="1" customHeight="1">
      <c r="A354" s="1"/>
      <c r="B354" s="67" t="s">
        <v>206</v>
      </c>
      <c r="C354" s="376"/>
      <c r="D354" s="364">
        <v>1</v>
      </c>
      <c r="E354" s="387" t="s">
        <v>8</v>
      </c>
      <c r="F354" s="364">
        <v>2</v>
      </c>
      <c r="G354" s="364" t="s">
        <v>8</v>
      </c>
      <c r="H354" s="68">
        <v>76.75</v>
      </c>
      <c r="I354" s="364" t="s">
        <v>8</v>
      </c>
      <c r="J354" s="365">
        <v>0.75</v>
      </c>
      <c r="K354" s="364" t="s">
        <v>8</v>
      </c>
      <c r="L354" s="365">
        <v>0.75</v>
      </c>
      <c r="M354" s="3" t="s">
        <v>9</v>
      </c>
      <c r="N354" s="39">
        <f t="shared" si="19"/>
        <v>86</v>
      </c>
      <c r="O354" s="2"/>
      <c r="R354" s="4"/>
      <c r="S354" s="376"/>
      <c r="T354" s="4"/>
      <c r="U354" s="4"/>
      <c r="V354" s="4"/>
      <c r="W354" s="4"/>
      <c r="X354" s="4"/>
      <c r="Y354" s="4"/>
      <c r="Z354" s="4"/>
      <c r="AA354" s="4"/>
      <c r="AB354" s="4"/>
      <c r="AC354" s="4"/>
      <c r="AD354" s="4"/>
      <c r="AE354" s="4"/>
      <c r="AF354" s="4"/>
      <c r="AG354" s="4"/>
      <c r="AH354" s="4"/>
      <c r="AI354" s="4"/>
      <c r="AJ354" s="4"/>
      <c r="AK354" s="4"/>
      <c r="AL354" s="4"/>
      <c r="AM354" s="4"/>
      <c r="AN354" s="4"/>
      <c r="AO354" s="4"/>
      <c r="AP354" s="4"/>
      <c r="AQ354" s="4"/>
      <c r="AR354" s="4"/>
      <c r="AS354" s="4"/>
      <c r="AT354" s="4"/>
      <c r="AU354" s="4"/>
      <c r="AV354" s="4"/>
      <c r="AW354" s="4"/>
      <c r="AX354" s="4"/>
      <c r="AY354" s="4"/>
      <c r="AZ354" s="4"/>
      <c r="BA354" s="4"/>
      <c r="BB354" s="4"/>
      <c r="BC354" s="4"/>
      <c r="BD354" s="4"/>
      <c r="BE354" s="4"/>
      <c r="BF354" s="4"/>
      <c r="BG354" s="4"/>
      <c r="BH354" s="4"/>
      <c r="BI354" s="4"/>
      <c r="BJ354" s="4"/>
      <c r="BK354" s="4"/>
      <c r="BL354" s="4"/>
    </row>
    <row r="355" spans="1:64" ht="21" hidden="1" customHeight="1">
      <c r="A355" s="1"/>
      <c r="C355" s="387"/>
      <c r="D355" s="69"/>
      <c r="H355" s="68"/>
      <c r="I355" s="364"/>
      <c r="J355" s="365"/>
      <c r="K355" s="364"/>
      <c r="L355" s="12" t="s">
        <v>10</v>
      </c>
      <c r="M355" s="40"/>
      <c r="N355" s="5"/>
      <c r="O355" s="6"/>
      <c r="P355" s="197"/>
      <c r="S355" s="387"/>
    </row>
    <row r="356" spans="1:64" ht="21.75" hidden="1" customHeight="1">
      <c r="A356" s="1"/>
      <c r="B356" s="66"/>
      <c r="C356" s="526">
        <f>N355</f>
        <v>0</v>
      </c>
      <c r="D356" s="527"/>
      <c r="E356" s="526"/>
      <c r="F356" s="7" t="s">
        <v>11</v>
      </c>
      <c r="G356" s="8" t="s">
        <v>12</v>
      </c>
      <c r="H356" s="70">
        <v>5445</v>
      </c>
      <c r="I356" s="370"/>
      <c r="J356" s="370"/>
      <c r="K356" s="370"/>
      <c r="L356" s="528" t="s">
        <v>13</v>
      </c>
      <c r="M356" s="528"/>
      <c r="O356" s="9" t="s">
        <v>14</v>
      </c>
      <c r="P356" s="378">
        <f>ROUND(C356*H356/100,0)</f>
        <v>0</v>
      </c>
      <c r="S356" s="382"/>
    </row>
    <row r="357" spans="1:64" s="17" customFormat="1" ht="15.95" hidden="1" customHeight="1">
      <c r="A357" s="86"/>
      <c r="B357" s="560" t="s">
        <v>138</v>
      </c>
      <c r="C357" s="560"/>
      <c r="D357" s="560"/>
      <c r="E357" s="560"/>
      <c r="F357" s="560"/>
      <c r="G357" s="560"/>
      <c r="H357" s="560"/>
      <c r="I357" s="560"/>
      <c r="J357" s="560"/>
      <c r="K357" s="560"/>
      <c r="L357" s="560"/>
      <c r="M357" s="560"/>
      <c r="N357" s="560"/>
      <c r="O357" s="388"/>
      <c r="P357" s="386"/>
    </row>
    <row r="358" spans="1:64" s="17" customFormat="1" ht="15.95" hidden="1" customHeight="1">
      <c r="A358" s="15"/>
      <c r="B358" s="17" t="s">
        <v>210</v>
      </c>
      <c r="C358" s="384"/>
      <c r="D358" s="361">
        <v>4</v>
      </c>
      <c r="E358" s="48" t="s">
        <v>8</v>
      </c>
      <c r="F358" s="361">
        <v>4</v>
      </c>
      <c r="G358" s="361" t="s">
        <v>8</v>
      </c>
      <c r="H358" s="27">
        <v>18</v>
      </c>
      <c r="I358" s="361" t="s">
        <v>8</v>
      </c>
      <c r="J358" s="362">
        <v>14</v>
      </c>
      <c r="K358" s="361"/>
      <c r="L358" s="362"/>
      <c r="M358" s="17" t="s">
        <v>9</v>
      </c>
      <c r="N358" s="30">
        <f>ROUND(D358*F358*H358*J358,0)</f>
        <v>4032</v>
      </c>
      <c r="O358" s="16"/>
      <c r="P358" s="386"/>
      <c r="S358" s="384"/>
    </row>
    <row r="359" spans="1:64" s="17" customFormat="1" ht="15.95" hidden="1" customHeight="1">
      <c r="A359" s="15"/>
      <c r="B359" s="17" t="s">
        <v>211</v>
      </c>
      <c r="C359" s="384"/>
      <c r="D359" s="361">
        <v>1</v>
      </c>
      <c r="E359" s="48" t="s">
        <v>8</v>
      </c>
      <c r="F359" s="361">
        <v>2</v>
      </c>
      <c r="G359" s="361" t="s">
        <v>8</v>
      </c>
      <c r="H359" s="27">
        <v>13</v>
      </c>
      <c r="I359" s="361" t="s">
        <v>8</v>
      </c>
      <c r="J359" s="362">
        <v>12</v>
      </c>
      <c r="K359" s="361"/>
      <c r="L359" s="362"/>
      <c r="M359" s="17" t="s">
        <v>9</v>
      </c>
      <c r="N359" s="30">
        <f>ROUND(D359*F359*H359*J359,0)</f>
        <v>312</v>
      </c>
      <c r="O359" s="16"/>
      <c r="P359" s="386"/>
      <c r="S359" s="384"/>
    </row>
    <row r="360" spans="1:64" s="17" customFormat="1" ht="15.95" hidden="1" customHeight="1" thickBot="1">
      <c r="A360" s="15"/>
      <c r="B360" s="17" t="s">
        <v>172</v>
      </c>
      <c r="C360" s="384"/>
      <c r="D360" s="361">
        <v>1</v>
      </c>
      <c r="E360" s="48" t="s">
        <v>8</v>
      </c>
      <c r="F360" s="361">
        <v>18</v>
      </c>
      <c r="G360" s="361" t="s">
        <v>8</v>
      </c>
      <c r="H360" s="27">
        <v>8</v>
      </c>
      <c r="I360" s="361" t="s">
        <v>8</v>
      </c>
      <c r="J360" s="362">
        <v>10</v>
      </c>
      <c r="K360" s="361"/>
      <c r="L360" s="362"/>
      <c r="M360" s="17" t="s">
        <v>9</v>
      </c>
      <c r="N360" s="30">
        <f>ROUND(D360*F360*H360*J360,0)</f>
        <v>1440</v>
      </c>
      <c r="O360" s="16"/>
      <c r="P360" s="386"/>
      <c r="S360" s="384"/>
    </row>
    <row r="361" spans="1:64" s="17" customFormat="1" ht="15.95" hidden="1" customHeight="1" thickBot="1">
      <c r="A361" s="368"/>
      <c r="C361" s="107">
        <f>N361</f>
        <v>0</v>
      </c>
      <c r="D361" s="17" t="s">
        <v>102</v>
      </c>
      <c r="E361" s="49"/>
      <c r="F361" s="556">
        <f>C361/112</f>
        <v>0</v>
      </c>
      <c r="G361" s="556"/>
      <c r="H361" s="27"/>
      <c r="I361" s="367"/>
      <c r="J361" s="24"/>
      <c r="K361" s="367"/>
      <c r="L361" s="24" t="s">
        <v>10</v>
      </c>
      <c r="M361" s="368"/>
      <c r="N361" s="26"/>
      <c r="O361" s="19"/>
      <c r="P361" s="386"/>
      <c r="S361" s="107"/>
    </row>
    <row r="362" spans="1:64" s="17" customFormat="1" ht="15.95" hidden="1" customHeight="1">
      <c r="A362" s="15"/>
      <c r="B362" s="52"/>
      <c r="C362" s="156">
        <f>F361</f>
        <v>0</v>
      </c>
      <c r="D362" s="361" t="s">
        <v>139</v>
      </c>
      <c r="E362" s="375"/>
      <c r="F362" s="361"/>
      <c r="G362" s="52" t="s">
        <v>12</v>
      </c>
      <c r="H362" s="367">
        <v>3850</v>
      </c>
      <c r="I362" s="367"/>
      <c r="J362" s="362"/>
      <c r="K362" s="367"/>
      <c r="L362" s="368" t="s">
        <v>51</v>
      </c>
      <c r="M362" s="368"/>
      <c r="N362" s="52"/>
      <c r="O362" s="386" t="s">
        <v>14</v>
      </c>
      <c r="P362" s="386">
        <f>(C362*H362)</f>
        <v>0</v>
      </c>
      <c r="S362" s="375"/>
    </row>
    <row r="363" spans="1:64" s="17" customFormat="1" ht="15.95" hidden="1" customHeight="1">
      <c r="A363" s="15"/>
      <c r="B363" s="557" t="s">
        <v>140</v>
      </c>
      <c r="C363" s="557"/>
      <c r="D363" s="557"/>
      <c r="E363" s="557"/>
      <c r="F363" s="557"/>
      <c r="G363" s="557"/>
      <c r="H363" s="557"/>
      <c r="I363" s="557"/>
      <c r="J363" s="557"/>
      <c r="K363" s="557"/>
      <c r="L363" s="557"/>
      <c r="M363" s="557"/>
      <c r="N363" s="557"/>
      <c r="O363" s="388"/>
      <c r="P363" s="386"/>
    </row>
    <row r="364" spans="1:64" s="17" customFormat="1" ht="15.95" hidden="1" customHeight="1">
      <c r="A364" s="15"/>
      <c r="B364" s="17" t="s">
        <v>212</v>
      </c>
      <c r="C364" s="384"/>
      <c r="D364" s="361">
        <v>4</v>
      </c>
      <c r="E364" s="48" t="s">
        <v>8</v>
      </c>
      <c r="F364" s="361">
        <v>15</v>
      </c>
      <c r="G364" s="361" t="s">
        <v>8</v>
      </c>
      <c r="H364" s="27">
        <v>21</v>
      </c>
      <c r="I364" s="361" t="s">
        <v>8</v>
      </c>
      <c r="J364" s="362">
        <v>2.2400000000000002</v>
      </c>
      <c r="K364" s="361"/>
      <c r="L364" s="362"/>
      <c r="M364" s="17" t="s">
        <v>9</v>
      </c>
      <c r="N364" s="30">
        <f>ROUND(D364*F364*H364*J364,0)</f>
        <v>2822</v>
      </c>
      <c r="O364" s="16"/>
      <c r="P364" s="386"/>
      <c r="S364" s="384"/>
    </row>
    <row r="365" spans="1:64" s="17" customFormat="1" ht="15.95" hidden="1" customHeight="1">
      <c r="A365" s="15"/>
      <c r="B365" s="17" t="s">
        <v>213</v>
      </c>
      <c r="C365" s="384"/>
      <c r="D365" s="361">
        <v>1</v>
      </c>
      <c r="E365" s="48" t="s">
        <v>8</v>
      </c>
      <c r="F365" s="361">
        <v>15</v>
      </c>
      <c r="G365" s="361" t="s">
        <v>8</v>
      </c>
      <c r="H365" s="27">
        <v>21</v>
      </c>
      <c r="I365" s="361" t="s">
        <v>8</v>
      </c>
      <c r="J365" s="362">
        <v>2.2400000000000002</v>
      </c>
      <c r="K365" s="361"/>
      <c r="L365" s="362"/>
      <c r="M365" s="17" t="s">
        <v>9</v>
      </c>
      <c r="N365" s="30">
        <f>ROUND(D365*F365*H365*J365,0)</f>
        <v>706</v>
      </c>
      <c r="O365" s="16"/>
      <c r="P365" s="386"/>
      <c r="S365" s="384"/>
    </row>
    <row r="366" spans="1:64" s="17" customFormat="1" ht="15.95" hidden="1" customHeight="1" thickBot="1">
      <c r="A366" s="15"/>
      <c r="B366" s="17" t="s">
        <v>200</v>
      </c>
      <c r="C366" s="384"/>
      <c r="D366" s="361">
        <v>1</v>
      </c>
      <c r="E366" s="48" t="s">
        <v>8</v>
      </c>
      <c r="F366" s="361">
        <v>5</v>
      </c>
      <c r="G366" s="361" t="s">
        <v>8</v>
      </c>
      <c r="H366" s="27">
        <v>82</v>
      </c>
      <c r="I366" s="361" t="s">
        <v>8</v>
      </c>
      <c r="J366" s="362">
        <v>2.2400000000000002</v>
      </c>
      <c r="K366" s="361"/>
      <c r="L366" s="362"/>
      <c r="M366" s="17" t="s">
        <v>9</v>
      </c>
      <c r="N366" s="30">
        <f>ROUND(D366*F366*H366*J366,0)</f>
        <v>918</v>
      </c>
      <c r="O366" s="16"/>
      <c r="P366" s="386"/>
      <c r="S366" s="384"/>
    </row>
    <row r="367" spans="1:64" s="17" customFormat="1" ht="15.95" hidden="1" customHeight="1" thickBot="1">
      <c r="A367" s="368"/>
      <c r="C367" s="107">
        <f>N367</f>
        <v>0</v>
      </c>
      <c r="D367" s="17" t="s">
        <v>102</v>
      </c>
      <c r="E367" s="49"/>
      <c r="F367" s="558">
        <f>C367/112</f>
        <v>0</v>
      </c>
      <c r="G367" s="558"/>
      <c r="H367" s="27"/>
      <c r="I367" s="367"/>
      <c r="J367" s="24"/>
      <c r="K367" s="367"/>
      <c r="L367" s="24" t="s">
        <v>10</v>
      </c>
      <c r="M367" s="368"/>
      <c r="N367" s="26"/>
      <c r="O367" s="19"/>
      <c r="P367" s="386"/>
      <c r="S367" s="107"/>
    </row>
    <row r="368" spans="1:64" s="17" customFormat="1" ht="15.95" hidden="1" customHeight="1">
      <c r="A368" s="15"/>
      <c r="B368" s="52"/>
      <c r="C368" s="59">
        <f>F367</f>
        <v>0</v>
      </c>
      <c r="D368" s="361" t="s">
        <v>139</v>
      </c>
      <c r="E368" s="375"/>
      <c r="F368" s="361"/>
      <c r="G368" s="52" t="s">
        <v>12</v>
      </c>
      <c r="H368" s="367">
        <v>3570</v>
      </c>
      <c r="I368" s="367"/>
      <c r="J368" s="362"/>
      <c r="K368" s="367"/>
      <c r="L368" s="368" t="s">
        <v>51</v>
      </c>
      <c r="M368" s="368"/>
      <c r="N368" s="52"/>
      <c r="O368" s="386" t="s">
        <v>14</v>
      </c>
      <c r="P368" s="386">
        <f>(C368*H368)</f>
        <v>0</v>
      </c>
      <c r="S368" s="59"/>
    </row>
    <row r="369" spans="1:24" s="17" customFormat="1" ht="15.95" hidden="1" customHeight="1">
      <c r="A369" s="15"/>
      <c r="B369" s="557" t="s">
        <v>141</v>
      </c>
      <c r="C369" s="557"/>
      <c r="D369" s="557"/>
      <c r="E369" s="557"/>
      <c r="F369" s="557"/>
      <c r="G369" s="557"/>
      <c r="H369" s="557"/>
      <c r="I369" s="557"/>
      <c r="J369" s="557"/>
      <c r="K369" s="557"/>
      <c r="L369" s="557"/>
      <c r="M369" s="557"/>
      <c r="N369" s="557"/>
      <c r="O369" s="388"/>
      <c r="P369" s="386"/>
    </row>
    <row r="370" spans="1:24" s="17" customFormat="1" ht="15.95" hidden="1" customHeight="1" thickBot="1">
      <c r="A370" s="15"/>
      <c r="B370" s="17" t="s">
        <v>214</v>
      </c>
      <c r="C370" s="384"/>
      <c r="D370" s="361"/>
      <c r="E370" s="48"/>
      <c r="F370" s="361"/>
      <c r="G370" s="361"/>
      <c r="H370" s="27"/>
      <c r="I370" s="361"/>
      <c r="J370" s="362"/>
      <c r="K370" s="361"/>
      <c r="L370" s="362"/>
      <c r="M370" s="17" t="s">
        <v>9</v>
      </c>
      <c r="N370" s="126">
        <f>C368+C362</f>
        <v>0</v>
      </c>
      <c r="O370" s="16"/>
      <c r="P370" s="386"/>
      <c r="S370" s="384"/>
    </row>
    <row r="371" spans="1:24" s="17" customFormat="1" ht="15.95" hidden="1" customHeight="1" thickBot="1">
      <c r="A371" s="368"/>
      <c r="C371" s="107"/>
      <c r="D371" s="361"/>
      <c r="E371" s="49"/>
      <c r="F371" s="361"/>
      <c r="G371" s="368"/>
      <c r="H371" s="27"/>
      <c r="I371" s="367"/>
      <c r="J371" s="24"/>
      <c r="K371" s="367"/>
      <c r="L371" s="24" t="s">
        <v>10</v>
      </c>
      <c r="M371" s="368"/>
      <c r="N371" s="127">
        <f>SUM(N370)</f>
        <v>0</v>
      </c>
      <c r="O371" s="19"/>
      <c r="P371" s="386"/>
      <c r="S371" s="107"/>
    </row>
    <row r="372" spans="1:24" s="17" customFormat="1" ht="15.95" hidden="1" customHeight="1">
      <c r="A372" s="15"/>
      <c r="B372" s="52"/>
      <c r="C372" s="59">
        <f>N371</f>
        <v>0</v>
      </c>
      <c r="D372" s="361" t="s">
        <v>139</v>
      </c>
      <c r="E372" s="375"/>
      <c r="F372" s="361"/>
      <c r="G372" s="52" t="s">
        <v>12</v>
      </c>
      <c r="H372" s="367">
        <v>186.34</v>
      </c>
      <c r="I372" s="367"/>
      <c r="J372" s="362"/>
      <c r="K372" s="367"/>
      <c r="L372" s="368" t="s">
        <v>51</v>
      </c>
      <c r="M372" s="368"/>
      <c r="N372" s="52"/>
      <c r="O372" s="386" t="s">
        <v>14</v>
      </c>
      <c r="P372" s="386">
        <f>(C372*H372)</f>
        <v>0</v>
      </c>
      <c r="S372" s="59"/>
    </row>
    <row r="373" spans="1:24" ht="63" hidden="1" customHeight="1">
      <c r="A373" s="77"/>
      <c r="B373" s="545" t="s">
        <v>142</v>
      </c>
      <c r="C373" s="545"/>
      <c r="D373" s="546"/>
      <c r="E373" s="545"/>
      <c r="F373" s="546"/>
      <c r="G373" s="545"/>
      <c r="H373" s="546"/>
      <c r="I373" s="545"/>
      <c r="J373" s="546"/>
      <c r="K373" s="545"/>
      <c r="L373" s="545"/>
      <c r="M373" s="545"/>
      <c r="N373" s="545"/>
      <c r="O373" s="545"/>
      <c r="S373" s="3"/>
    </row>
    <row r="374" spans="1:24" ht="15.95" hidden="1" customHeight="1" thickBot="1">
      <c r="A374" s="1"/>
      <c r="B374" s="3" t="s">
        <v>133</v>
      </c>
      <c r="C374" s="376"/>
      <c r="D374" s="364">
        <v>1</v>
      </c>
      <c r="E374" s="387" t="s">
        <v>8</v>
      </c>
      <c r="F374" s="364">
        <v>1</v>
      </c>
      <c r="G374" s="364" t="s">
        <v>8</v>
      </c>
      <c r="H374" s="68">
        <v>82.75</v>
      </c>
      <c r="I374" s="364" t="s">
        <v>8</v>
      </c>
      <c r="J374" s="365">
        <v>29.13</v>
      </c>
      <c r="K374" s="364"/>
      <c r="L374" s="365"/>
      <c r="M374" s="3" t="s">
        <v>9</v>
      </c>
      <c r="N374" s="39">
        <f>ROUND(D374*F374*H374*J374,0)</f>
        <v>2411</v>
      </c>
      <c r="O374" s="2"/>
      <c r="S374" s="376"/>
    </row>
    <row r="375" spans="1:24" ht="15.95" hidden="1" customHeight="1" thickBot="1">
      <c r="E375" s="44"/>
      <c r="G375" s="371"/>
      <c r="H375" s="68"/>
      <c r="I375" s="370"/>
      <c r="J375" s="12"/>
      <c r="K375" s="370"/>
      <c r="L375" s="12" t="s">
        <v>10</v>
      </c>
      <c r="M375" s="371"/>
      <c r="N375" s="14"/>
      <c r="O375" s="6"/>
    </row>
    <row r="376" spans="1:24" ht="15.95" hidden="1" customHeight="1">
      <c r="A376" s="1"/>
      <c r="C376" s="46">
        <f>N375</f>
        <v>0</v>
      </c>
      <c r="D376" s="527" t="s">
        <v>32</v>
      </c>
      <c r="E376" s="547"/>
      <c r="G376" s="8" t="s">
        <v>12</v>
      </c>
      <c r="H376" s="531">
        <v>7607.25</v>
      </c>
      <c r="I376" s="531"/>
      <c r="J376" s="531"/>
      <c r="K376" s="531"/>
      <c r="L376" s="371" t="s">
        <v>59</v>
      </c>
      <c r="M376" s="371"/>
      <c r="O376" s="378" t="s">
        <v>14</v>
      </c>
      <c r="P376" s="378">
        <f>ROUND(C376*H376/100,0)</f>
        <v>0</v>
      </c>
      <c r="Q376" s="45"/>
      <c r="R376" s="45"/>
      <c r="S376" s="46"/>
      <c r="T376" s="45"/>
      <c r="U376" s="45"/>
      <c r="V376" s="45"/>
      <c r="W376" s="45"/>
      <c r="X376" s="45"/>
    </row>
    <row r="377" spans="1:24" ht="17.25" hidden="1" customHeight="1">
      <c r="A377" s="77"/>
      <c r="B377" s="545" t="s">
        <v>143</v>
      </c>
      <c r="C377" s="545"/>
      <c r="D377" s="546"/>
      <c r="E377" s="545"/>
      <c r="F377" s="546"/>
      <c r="G377" s="545"/>
      <c r="H377" s="546"/>
      <c r="I377" s="545"/>
      <c r="J377" s="546"/>
      <c r="K377" s="545"/>
      <c r="L377" s="545"/>
      <c r="M377" s="545"/>
      <c r="N377" s="545"/>
      <c r="O377" s="545"/>
      <c r="S377" s="3"/>
    </row>
    <row r="378" spans="1:24" ht="15.95" hidden="1" customHeight="1" thickBot="1">
      <c r="A378" s="1"/>
      <c r="B378" s="3" t="s">
        <v>133</v>
      </c>
      <c r="C378" s="376"/>
      <c r="D378" s="364">
        <v>1</v>
      </c>
      <c r="E378" s="387" t="s">
        <v>8</v>
      </c>
      <c r="F378" s="364">
        <v>1</v>
      </c>
      <c r="G378" s="364" t="s">
        <v>8</v>
      </c>
      <c r="H378" s="68">
        <v>82.75</v>
      </c>
      <c r="I378" s="364" t="s">
        <v>8</v>
      </c>
      <c r="J378" s="365">
        <v>29.13</v>
      </c>
      <c r="K378" s="364"/>
      <c r="L378" s="365"/>
      <c r="M378" s="3" t="s">
        <v>9</v>
      </c>
      <c r="N378" s="39">
        <f>ROUND(D378*F378*H378*J378,0)</f>
        <v>2411</v>
      </c>
      <c r="O378" s="2"/>
      <c r="S378" s="376"/>
    </row>
    <row r="379" spans="1:24" ht="15.95" hidden="1" customHeight="1" thickBot="1">
      <c r="E379" s="44"/>
      <c r="G379" s="371"/>
      <c r="H379" s="68"/>
      <c r="I379" s="370"/>
      <c r="J379" s="12"/>
      <c r="K379" s="370"/>
      <c r="L379" s="12" t="s">
        <v>10</v>
      </c>
      <c r="M379" s="371"/>
      <c r="N379" s="14"/>
      <c r="O379" s="6"/>
    </row>
    <row r="380" spans="1:24" ht="15.95" hidden="1" customHeight="1">
      <c r="A380" s="1"/>
      <c r="C380" s="46">
        <f>N379</f>
        <v>0</v>
      </c>
      <c r="D380" s="527" t="s">
        <v>32</v>
      </c>
      <c r="E380" s="547"/>
      <c r="G380" s="8" t="s">
        <v>12</v>
      </c>
      <c r="H380" s="531">
        <v>1428.35</v>
      </c>
      <c r="I380" s="531"/>
      <c r="J380" s="531"/>
      <c r="K380" s="531"/>
      <c r="L380" s="371" t="s">
        <v>59</v>
      </c>
      <c r="M380" s="371"/>
      <c r="O380" s="378" t="s">
        <v>14</v>
      </c>
      <c r="P380" s="378">
        <f>ROUND(C380*H380/100,0)</f>
        <v>0</v>
      </c>
      <c r="Q380" s="45"/>
      <c r="R380" s="45"/>
      <c r="S380" s="46"/>
      <c r="T380" s="45"/>
      <c r="U380" s="45"/>
      <c r="V380" s="45"/>
      <c r="W380" s="45"/>
      <c r="X380" s="45"/>
    </row>
    <row r="381" spans="1:24" s="17" customFormat="1" ht="33" hidden="1" customHeight="1">
      <c r="A381" s="86"/>
      <c r="B381" s="517" t="s">
        <v>94</v>
      </c>
      <c r="C381" s="517"/>
      <c r="D381" s="517"/>
      <c r="E381" s="517"/>
      <c r="F381" s="517"/>
      <c r="G381" s="517"/>
      <c r="H381" s="517"/>
      <c r="I381" s="517"/>
      <c r="J381" s="517"/>
      <c r="K381" s="517"/>
      <c r="L381" s="517"/>
      <c r="M381" s="517"/>
      <c r="N381" s="517"/>
      <c r="O381" s="363"/>
      <c r="P381" s="386"/>
      <c r="Q381" s="52"/>
      <c r="R381" s="52"/>
      <c r="S381" s="52"/>
      <c r="T381" s="52"/>
      <c r="U381" s="52"/>
      <c r="V381" s="52"/>
      <c r="W381" s="52"/>
      <c r="X381" s="52"/>
    </row>
    <row r="382" spans="1:24" s="17" customFormat="1" ht="15.95" hidden="1" customHeight="1" thickBot="1">
      <c r="A382" s="36"/>
      <c r="B382" s="17" t="s">
        <v>95</v>
      </c>
      <c r="C382" s="48"/>
      <c r="D382" s="361">
        <v>1</v>
      </c>
      <c r="E382" s="48" t="s">
        <v>8</v>
      </c>
      <c r="F382" s="361">
        <v>1</v>
      </c>
      <c r="G382" s="361" t="s">
        <v>8</v>
      </c>
      <c r="H382" s="27">
        <v>10</v>
      </c>
      <c r="I382" s="361" t="s">
        <v>8</v>
      </c>
      <c r="J382" s="362">
        <v>6</v>
      </c>
      <c r="K382" s="361"/>
      <c r="L382" s="362"/>
      <c r="M382" s="17" t="s">
        <v>9</v>
      </c>
      <c r="N382" s="30">
        <f>ROUND(D382*F382*H382*J382,0)</f>
        <v>60</v>
      </c>
      <c r="O382" s="19"/>
      <c r="P382" s="197"/>
      <c r="S382" s="48"/>
    </row>
    <row r="383" spans="1:24" s="17" customFormat="1" ht="15.95" hidden="1" customHeight="1" thickBot="1">
      <c r="A383" s="15"/>
      <c r="C383" s="60"/>
      <c r="D383" s="368"/>
      <c r="E383" s="48"/>
      <c r="F383" s="361"/>
      <c r="G383" s="361"/>
      <c r="H383" s="37"/>
      <c r="I383" s="50"/>
      <c r="J383" s="24"/>
      <c r="K383" s="50"/>
      <c r="L383" s="368" t="s">
        <v>10</v>
      </c>
      <c r="M383" s="50"/>
      <c r="N383" s="26"/>
      <c r="O383" s="386"/>
      <c r="P383" s="386"/>
      <c r="S383" s="60"/>
    </row>
    <row r="384" spans="1:24" s="17" customFormat="1" ht="15.95" hidden="1" customHeight="1">
      <c r="A384" s="15"/>
      <c r="B384" s="52"/>
      <c r="C384" s="53">
        <f>N383</f>
        <v>0</v>
      </c>
      <c r="D384" s="518" t="s">
        <v>32</v>
      </c>
      <c r="E384" s="516"/>
      <c r="F384" s="50"/>
      <c r="G384" s="21" t="s">
        <v>12</v>
      </c>
      <c r="H384" s="519">
        <v>726.72</v>
      </c>
      <c r="I384" s="519"/>
      <c r="J384" s="519"/>
      <c r="K384" s="367"/>
      <c r="L384" s="520" t="s">
        <v>52</v>
      </c>
      <c r="M384" s="520"/>
      <c r="O384" s="386" t="s">
        <v>14</v>
      </c>
      <c r="P384" s="386">
        <f>ROUND(C384*H384,0)</f>
        <v>0</v>
      </c>
      <c r="S384" s="53"/>
    </row>
    <row r="385" spans="1:24" s="17" customFormat="1" ht="54.75" hidden="1" customHeight="1">
      <c r="A385" s="86"/>
      <c r="B385" s="550" t="s">
        <v>205</v>
      </c>
      <c r="C385" s="550"/>
      <c r="D385" s="550"/>
      <c r="E385" s="550"/>
      <c r="F385" s="550"/>
      <c r="G385" s="550"/>
      <c r="H385" s="550"/>
      <c r="I385" s="550"/>
      <c r="J385" s="550"/>
      <c r="K385" s="550"/>
      <c r="L385" s="550"/>
      <c r="M385" s="550"/>
      <c r="N385" s="550"/>
      <c r="O385" s="550"/>
      <c r="P385" s="386"/>
    </row>
    <row r="386" spans="1:24" s="17" customFormat="1" ht="15.95" hidden="1" customHeight="1">
      <c r="A386" s="15"/>
      <c r="B386" s="354" t="s">
        <v>91</v>
      </c>
      <c r="C386" s="384"/>
      <c r="D386" s="361">
        <v>1</v>
      </c>
      <c r="E386" s="48" t="s">
        <v>8</v>
      </c>
      <c r="F386" s="361">
        <v>1</v>
      </c>
      <c r="G386" s="361" t="s">
        <v>8</v>
      </c>
      <c r="H386" s="27">
        <v>4</v>
      </c>
      <c r="I386" s="361" t="s">
        <v>8</v>
      </c>
      <c r="J386" s="362">
        <v>4</v>
      </c>
      <c r="K386" s="17" t="s">
        <v>9</v>
      </c>
      <c r="L386" s="30">
        <f>ROUND(D386*F386*H386*J386,0)</f>
        <v>16</v>
      </c>
      <c r="O386" s="16"/>
      <c r="P386" s="386"/>
      <c r="S386" s="384"/>
    </row>
    <row r="387" spans="1:24" s="17" customFormat="1" ht="15.95" hidden="1" customHeight="1" thickBot="1">
      <c r="A387" s="15"/>
      <c r="B387" s="354" t="s">
        <v>91</v>
      </c>
      <c r="C387" s="384"/>
      <c r="D387" s="361">
        <v>16</v>
      </c>
      <c r="E387" s="48" t="s">
        <v>8</v>
      </c>
      <c r="F387" s="361">
        <v>4</v>
      </c>
      <c r="G387" s="361"/>
      <c r="H387" s="27"/>
      <c r="I387" s="361"/>
      <c r="J387" s="362"/>
      <c r="K387" s="361"/>
      <c r="L387" s="362"/>
      <c r="M387" s="17" t="s">
        <v>9</v>
      </c>
      <c r="N387" s="30">
        <f>ROUND(D387*F387,0)</f>
        <v>64</v>
      </c>
      <c r="O387" s="16"/>
      <c r="P387" s="386"/>
      <c r="S387" s="384"/>
    </row>
    <row r="388" spans="1:24" s="17" customFormat="1" ht="15.95" hidden="1" customHeight="1" thickBot="1">
      <c r="A388" s="15"/>
      <c r="C388" s="48"/>
      <c r="D388" s="55"/>
      <c r="E388" s="48"/>
      <c r="F388" s="361"/>
      <c r="G388" s="361"/>
      <c r="H388" s="27"/>
      <c r="I388" s="361"/>
      <c r="J388" s="362"/>
      <c r="K388" s="361"/>
      <c r="L388" s="24" t="s">
        <v>10</v>
      </c>
      <c r="M388" s="32"/>
      <c r="N388" s="26"/>
      <c r="O388" s="19"/>
      <c r="P388" s="197"/>
      <c r="S388" s="48"/>
    </row>
    <row r="389" spans="1:24" s="17" customFormat="1" ht="15.95" hidden="1" customHeight="1">
      <c r="A389" s="15"/>
      <c r="C389" s="551">
        <f>N388</f>
        <v>0</v>
      </c>
      <c r="D389" s="552"/>
      <c r="E389" s="551"/>
      <c r="F389" s="20" t="s">
        <v>111</v>
      </c>
      <c r="G389" s="21" t="s">
        <v>12</v>
      </c>
      <c r="H389" s="519">
        <v>222</v>
      </c>
      <c r="I389" s="519"/>
      <c r="J389" s="519"/>
      <c r="K389" s="367"/>
      <c r="L389" s="516" t="s">
        <v>85</v>
      </c>
      <c r="M389" s="516"/>
      <c r="N389" s="107"/>
      <c r="O389" s="22" t="s">
        <v>14</v>
      </c>
      <c r="P389" s="386">
        <f>ROUND(C389*H389,0)</f>
        <v>0</v>
      </c>
      <c r="S389" s="366"/>
    </row>
    <row r="390" spans="1:24" s="17" customFormat="1" ht="15.95" hidden="1" customHeight="1">
      <c r="A390" s="15"/>
      <c r="B390" s="513" t="s">
        <v>119</v>
      </c>
      <c r="C390" s="513"/>
      <c r="D390" s="513"/>
      <c r="E390" s="513"/>
      <c r="F390" s="513"/>
      <c r="G390" s="513"/>
      <c r="H390" s="513"/>
      <c r="I390" s="513"/>
      <c r="J390" s="513"/>
      <c r="K390" s="513"/>
      <c r="L390" s="513"/>
      <c r="M390" s="513"/>
      <c r="N390" s="513"/>
      <c r="O390" s="513"/>
      <c r="P390" s="386"/>
    </row>
    <row r="391" spans="1:24" s="17" customFormat="1" ht="15.95" hidden="1" customHeight="1">
      <c r="A391" s="15"/>
      <c r="B391" s="35"/>
      <c r="C391" s="48"/>
      <c r="D391" s="361"/>
      <c r="E391" s="48"/>
      <c r="F391" s="361"/>
      <c r="G391" s="361"/>
      <c r="H391" s="27"/>
      <c r="I391" s="361"/>
      <c r="J391" s="362"/>
      <c r="K391" s="361"/>
      <c r="L391" s="362"/>
      <c r="N391" s="30"/>
      <c r="P391" s="197"/>
      <c r="S391" s="48"/>
    </row>
    <row r="392" spans="1:24" s="17" customFormat="1" ht="15.95" hidden="1" customHeight="1">
      <c r="A392" s="15"/>
      <c r="B392" s="17" t="s">
        <v>207</v>
      </c>
      <c r="C392" s="48"/>
      <c r="D392" s="361">
        <v>1</v>
      </c>
      <c r="E392" s="48" t="s">
        <v>8</v>
      </c>
      <c r="F392" s="361">
        <v>3</v>
      </c>
      <c r="G392" s="361" t="s">
        <v>8</v>
      </c>
      <c r="H392" s="27">
        <v>84.63</v>
      </c>
      <c r="I392" s="361" t="s">
        <v>8</v>
      </c>
      <c r="J392" s="362">
        <v>3</v>
      </c>
      <c r="K392" s="361" t="s">
        <v>8</v>
      </c>
      <c r="L392" s="362">
        <v>0.5</v>
      </c>
      <c r="M392" s="17" t="s">
        <v>9</v>
      </c>
      <c r="N392" s="30">
        <f>ROUND(D392*F392*H392*J392*L392,0)</f>
        <v>381</v>
      </c>
      <c r="P392" s="197"/>
      <c r="S392" s="48"/>
    </row>
    <row r="393" spans="1:24" s="17" customFormat="1" ht="15.95" hidden="1" customHeight="1">
      <c r="A393" s="15"/>
      <c r="B393" s="17" t="s">
        <v>208</v>
      </c>
      <c r="C393" s="48"/>
      <c r="D393" s="361">
        <v>1</v>
      </c>
      <c r="E393" s="48" t="s">
        <v>8</v>
      </c>
      <c r="F393" s="361">
        <v>6</v>
      </c>
      <c r="G393" s="361" t="s">
        <v>8</v>
      </c>
      <c r="H393" s="27">
        <v>18.13</v>
      </c>
      <c r="I393" s="361" t="s">
        <v>8</v>
      </c>
      <c r="J393" s="362">
        <v>3</v>
      </c>
      <c r="K393" s="361" t="s">
        <v>8</v>
      </c>
      <c r="L393" s="362">
        <v>0.5</v>
      </c>
      <c r="M393" s="17" t="s">
        <v>9</v>
      </c>
      <c r="N393" s="30">
        <f>ROUND(D393*F393*H393*J393*L393,0)</f>
        <v>163</v>
      </c>
      <c r="P393" s="197"/>
      <c r="S393" s="48"/>
    </row>
    <row r="394" spans="1:24" s="17" customFormat="1" ht="15.95" hidden="1" customHeight="1">
      <c r="A394" s="15"/>
      <c r="B394" s="17" t="s">
        <v>209</v>
      </c>
      <c r="C394" s="48"/>
      <c r="D394" s="361">
        <v>1</v>
      </c>
      <c r="E394" s="48" t="s">
        <v>8</v>
      </c>
      <c r="F394" s="361">
        <v>1</v>
      </c>
      <c r="G394" s="361" t="s">
        <v>8</v>
      </c>
      <c r="H394" s="27">
        <v>10.130000000000001</v>
      </c>
      <c r="I394" s="361" t="s">
        <v>8</v>
      </c>
      <c r="J394" s="362">
        <v>3</v>
      </c>
      <c r="K394" s="361" t="s">
        <v>8</v>
      </c>
      <c r="L394" s="362">
        <v>0.5</v>
      </c>
      <c r="M394" s="17" t="s">
        <v>9</v>
      </c>
      <c r="N394" s="30">
        <f>ROUND(D394*F394*H394*J394*L394,0)</f>
        <v>15</v>
      </c>
      <c r="P394" s="197"/>
      <c r="S394" s="48"/>
    </row>
    <row r="395" spans="1:24" s="17" customFormat="1" ht="15.95" hidden="1" customHeight="1">
      <c r="A395" s="15"/>
      <c r="B395" s="17" t="s">
        <v>181</v>
      </c>
      <c r="C395" s="48"/>
      <c r="D395" s="361">
        <v>1</v>
      </c>
      <c r="E395" s="48" t="s">
        <v>8</v>
      </c>
      <c r="F395" s="361">
        <v>2</v>
      </c>
      <c r="G395" s="361" t="s">
        <v>8</v>
      </c>
      <c r="H395" s="27">
        <v>4.13</v>
      </c>
      <c r="I395" s="361" t="s">
        <v>8</v>
      </c>
      <c r="J395" s="362">
        <v>3</v>
      </c>
      <c r="K395" s="361" t="s">
        <v>8</v>
      </c>
      <c r="L395" s="362">
        <v>0.5</v>
      </c>
      <c r="M395" s="17" t="s">
        <v>9</v>
      </c>
      <c r="N395" s="30">
        <f>ROUND(D395*F395*H395*J395*L395,0)</f>
        <v>12</v>
      </c>
      <c r="P395" s="197"/>
      <c r="S395" s="48"/>
    </row>
    <row r="396" spans="1:24" s="17" customFormat="1" ht="15.95" hidden="1" customHeight="1">
      <c r="A396" s="15"/>
      <c r="C396" s="48"/>
      <c r="D396" s="55"/>
      <c r="E396" s="48"/>
      <c r="F396" s="361"/>
      <c r="G396" s="361"/>
      <c r="H396" s="27"/>
      <c r="I396" s="361"/>
      <c r="J396" s="362"/>
      <c r="K396" s="361"/>
      <c r="L396" s="24" t="s">
        <v>10</v>
      </c>
      <c r="M396" s="32"/>
      <c r="N396" s="18"/>
      <c r="O396" s="19"/>
      <c r="P396" s="197"/>
      <c r="S396" s="48"/>
    </row>
    <row r="397" spans="1:24" s="17" customFormat="1" ht="15.95" hidden="1" customHeight="1">
      <c r="A397" s="15"/>
      <c r="B397" s="386"/>
      <c r="C397" s="514">
        <f>N396</f>
        <v>0</v>
      </c>
      <c r="D397" s="515"/>
      <c r="E397" s="514"/>
      <c r="F397" s="20" t="s">
        <v>11</v>
      </c>
      <c r="G397" s="21" t="s">
        <v>12</v>
      </c>
      <c r="H397" s="57">
        <v>3327.5</v>
      </c>
      <c r="I397" s="367"/>
      <c r="J397" s="367"/>
      <c r="K397" s="367"/>
      <c r="L397" s="516" t="s">
        <v>13</v>
      </c>
      <c r="M397" s="516"/>
      <c r="N397" s="107"/>
      <c r="O397" s="22" t="s">
        <v>14</v>
      </c>
      <c r="P397" s="386">
        <f>ROUND(C397*H397/100,0)</f>
        <v>0</v>
      </c>
      <c r="S397" s="375"/>
    </row>
    <row r="398" spans="1:24" s="17" customFormat="1" ht="15.95" hidden="1" customHeight="1">
      <c r="A398" s="15"/>
      <c r="B398" s="513" t="s">
        <v>109</v>
      </c>
      <c r="C398" s="513"/>
      <c r="D398" s="513"/>
      <c r="E398" s="513"/>
      <c r="F398" s="513"/>
      <c r="G398" s="513"/>
      <c r="H398" s="513"/>
      <c r="I398" s="513"/>
      <c r="J398" s="513"/>
      <c r="K398" s="513"/>
      <c r="L398" s="513"/>
      <c r="M398" s="513"/>
      <c r="N398" s="513"/>
      <c r="O398" s="513"/>
      <c r="P398" s="386"/>
    </row>
    <row r="399" spans="1:24" ht="15.95" hidden="1" customHeight="1">
      <c r="B399" s="3" t="s">
        <v>218</v>
      </c>
      <c r="C399" s="380"/>
      <c r="E399" s="364"/>
      <c r="H399" s="68"/>
      <c r="I399" s="364"/>
      <c r="J399" s="365"/>
      <c r="K399" s="364"/>
      <c r="L399" s="365"/>
      <c r="M399" s="3" t="s">
        <v>9</v>
      </c>
      <c r="N399" s="76">
        <f>C87</f>
        <v>0</v>
      </c>
      <c r="O399" s="380"/>
      <c r="Q399" s="45"/>
      <c r="R399" s="45"/>
      <c r="S399" s="380"/>
      <c r="T399" s="45"/>
      <c r="U399" s="45"/>
      <c r="V399" s="45"/>
      <c r="W399" s="45"/>
      <c r="X399" s="45"/>
    </row>
    <row r="400" spans="1:24" s="17" customFormat="1" ht="15.95" hidden="1" customHeight="1">
      <c r="A400" s="15"/>
      <c r="C400" s="48"/>
      <c r="D400" s="55"/>
      <c r="E400" s="48"/>
      <c r="F400" s="361"/>
      <c r="G400" s="361"/>
      <c r="H400" s="27"/>
      <c r="I400" s="361"/>
      <c r="J400" s="362"/>
      <c r="K400" s="361"/>
      <c r="L400" s="24" t="s">
        <v>10</v>
      </c>
      <c r="M400" s="32"/>
      <c r="N400" s="18"/>
      <c r="O400" s="19"/>
      <c r="P400" s="197"/>
      <c r="S400" s="48"/>
    </row>
    <row r="401" spans="1:24" s="17" customFormat="1" ht="15.95" hidden="1" customHeight="1">
      <c r="A401" s="15"/>
      <c r="C401" s="514">
        <f>N400</f>
        <v>0</v>
      </c>
      <c r="D401" s="515"/>
      <c r="E401" s="514"/>
      <c r="F401" s="20" t="s">
        <v>32</v>
      </c>
      <c r="G401" s="21" t="s">
        <v>12</v>
      </c>
      <c r="H401" s="519">
        <v>416.63</v>
      </c>
      <c r="I401" s="519"/>
      <c r="J401" s="519"/>
      <c r="K401" s="367"/>
      <c r="L401" s="516" t="s">
        <v>33</v>
      </c>
      <c r="M401" s="516"/>
      <c r="N401" s="107"/>
      <c r="O401" s="22" t="s">
        <v>14</v>
      </c>
      <c r="P401" s="386">
        <f>ROUND(C401*H401/100,0)</f>
        <v>0</v>
      </c>
      <c r="S401" s="375"/>
    </row>
    <row r="402" spans="1:24" s="17" customFormat="1" ht="33.75" hidden="1" customHeight="1">
      <c r="A402" s="85"/>
      <c r="B402" s="550" t="s">
        <v>96</v>
      </c>
      <c r="C402" s="550"/>
      <c r="D402" s="550"/>
      <c r="E402" s="550"/>
      <c r="F402" s="550"/>
      <c r="G402" s="550"/>
      <c r="H402" s="550"/>
      <c r="I402" s="550"/>
      <c r="J402" s="550"/>
      <c r="K402" s="550"/>
      <c r="L402" s="550"/>
      <c r="M402" s="550"/>
      <c r="N402" s="550"/>
      <c r="O402" s="550"/>
      <c r="P402" s="386"/>
      <c r="Q402" s="52"/>
      <c r="R402" s="52"/>
      <c r="S402" s="52"/>
      <c r="T402" s="52"/>
      <c r="U402" s="52"/>
      <c r="V402" s="52"/>
      <c r="W402" s="52"/>
      <c r="X402" s="52"/>
    </row>
    <row r="403" spans="1:24" s="17" customFormat="1" ht="12" hidden="1" customHeight="1">
      <c r="A403" s="15"/>
      <c r="B403" s="17" t="s">
        <v>210</v>
      </c>
      <c r="C403" s="384"/>
      <c r="D403" s="361">
        <v>4</v>
      </c>
      <c r="E403" s="48" t="s">
        <v>8</v>
      </c>
      <c r="F403" s="361">
        <v>4</v>
      </c>
      <c r="G403" s="361" t="s">
        <v>8</v>
      </c>
      <c r="H403" s="27">
        <v>18</v>
      </c>
      <c r="I403" s="361" t="s">
        <v>8</v>
      </c>
      <c r="J403" s="362">
        <v>2.33</v>
      </c>
      <c r="K403" s="361"/>
      <c r="L403" s="362"/>
      <c r="M403" s="17" t="s">
        <v>9</v>
      </c>
      <c r="N403" s="30">
        <f t="shared" ref="N403:N409" si="20">ROUND(D403*F403*H403*J403,0)</f>
        <v>671</v>
      </c>
      <c r="O403" s="16"/>
      <c r="P403" s="386"/>
      <c r="S403" s="384"/>
    </row>
    <row r="404" spans="1:24" s="17" customFormat="1" ht="12" hidden="1" customHeight="1">
      <c r="A404" s="15"/>
      <c r="B404" s="17" t="s">
        <v>211</v>
      </c>
      <c r="C404" s="384"/>
      <c r="D404" s="361">
        <v>1</v>
      </c>
      <c r="E404" s="48" t="s">
        <v>8</v>
      </c>
      <c r="F404" s="361">
        <v>2</v>
      </c>
      <c r="G404" s="361" t="s">
        <v>8</v>
      </c>
      <c r="H404" s="27">
        <v>13</v>
      </c>
      <c r="I404" s="361" t="s">
        <v>8</v>
      </c>
      <c r="J404" s="362">
        <v>2.33</v>
      </c>
      <c r="K404" s="361"/>
      <c r="L404" s="362"/>
      <c r="M404" s="17" t="s">
        <v>9</v>
      </c>
      <c r="N404" s="30">
        <f t="shared" si="20"/>
        <v>61</v>
      </c>
      <c r="O404" s="16"/>
      <c r="P404" s="386"/>
      <c r="S404" s="384"/>
    </row>
    <row r="405" spans="1:24" s="17" customFormat="1" ht="12" hidden="1" customHeight="1">
      <c r="A405" s="15"/>
      <c r="B405" s="17" t="s">
        <v>172</v>
      </c>
      <c r="C405" s="384"/>
      <c r="D405" s="361">
        <v>1</v>
      </c>
      <c r="E405" s="48" t="s">
        <v>8</v>
      </c>
      <c r="F405" s="361">
        <v>18</v>
      </c>
      <c r="G405" s="361" t="s">
        <v>8</v>
      </c>
      <c r="H405" s="27">
        <v>8</v>
      </c>
      <c r="I405" s="361" t="s">
        <v>8</v>
      </c>
      <c r="J405" s="362">
        <v>2.33</v>
      </c>
      <c r="K405" s="361"/>
      <c r="L405" s="362"/>
      <c r="M405" s="17" t="s">
        <v>9</v>
      </c>
      <c r="N405" s="30">
        <f t="shared" si="20"/>
        <v>336</v>
      </c>
      <c r="O405" s="16"/>
      <c r="P405" s="386"/>
      <c r="S405" s="384"/>
    </row>
    <row r="406" spans="1:24" s="17" customFormat="1" ht="12" hidden="1" customHeight="1">
      <c r="A406" s="15"/>
      <c r="B406" s="17" t="s">
        <v>212</v>
      </c>
      <c r="C406" s="384"/>
      <c r="D406" s="361">
        <v>4</v>
      </c>
      <c r="E406" s="48" t="s">
        <v>8</v>
      </c>
      <c r="F406" s="361">
        <v>15</v>
      </c>
      <c r="G406" s="361" t="s">
        <v>8</v>
      </c>
      <c r="H406" s="27">
        <v>21</v>
      </c>
      <c r="I406" s="361" t="s">
        <v>8</v>
      </c>
      <c r="J406" s="362">
        <v>0.66</v>
      </c>
      <c r="K406" s="361"/>
      <c r="L406" s="362"/>
      <c r="M406" s="17" t="s">
        <v>9</v>
      </c>
      <c r="N406" s="30">
        <f t="shared" si="20"/>
        <v>832</v>
      </c>
      <c r="O406" s="16"/>
      <c r="P406" s="386"/>
      <c r="S406" s="384"/>
    </row>
    <row r="407" spans="1:24" s="17" customFormat="1" ht="12" hidden="1" customHeight="1">
      <c r="A407" s="15"/>
      <c r="B407" s="17" t="s">
        <v>213</v>
      </c>
      <c r="C407" s="384"/>
      <c r="D407" s="361">
        <v>1</v>
      </c>
      <c r="E407" s="48" t="s">
        <v>8</v>
      </c>
      <c r="F407" s="361">
        <v>15</v>
      </c>
      <c r="G407" s="361" t="s">
        <v>8</v>
      </c>
      <c r="H407" s="27">
        <v>21</v>
      </c>
      <c r="I407" s="361" t="s">
        <v>8</v>
      </c>
      <c r="J407" s="362">
        <v>0.66</v>
      </c>
      <c r="K407" s="361"/>
      <c r="L407" s="362"/>
      <c r="M407" s="17" t="s">
        <v>9</v>
      </c>
      <c r="N407" s="30">
        <f t="shared" si="20"/>
        <v>208</v>
      </c>
      <c r="O407" s="16"/>
      <c r="P407" s="386"/>
      <c r="S407" s="384"/>
    </row>
    <row r="408" spans="1:24" s="17" customFormat="1" ht="12" hidden="1" customHeight="1">
      <c r="A408" s="15"/>
      <c r="B408" s="17" t="s">
        <v>200</v>
      </c>
      <c r="C408" s="384"/>
      <c r="D408" s="361">
        <v>1</v>
      </c>
      <c r="E408" s="48" t="s">
        <v>8</v>
      </c>
      <c r="F408" s="361">
        <v>5</v>
      </c>
      <c r="G408" s="361" t="s">
        <v>8</v>
      </c>
      <c r="H408" s="27">
        <v>82</v>
      </c>
      <c r="I408" s="361" t="s">
        <v>8</v>
      </c>
      <c r="J408" s="362">
        <v>0.66</v>
      </c>
      <c r="K408" s="361"/>
      <c r="L408" s="362"/>
      <c r="M408" s="17" t="s">
        <v>9</v>
      </c>
      <c r="N408" s="30">
        <f t="shared" si="20"/>
        <v>271</v>
      </c>
      <c r="O408" s="16"/>
      <c r="P408" s="386"/>
      <c r="S408" s="384"/>
    </row>
    <row r="409" spans="1:24" s="17" customFormat="1" ht="12" hidden="1" customHeight="1" thickBot="1">
      <c r="A409" s="15"/>
      <c r="B409" s="17" t="s">
        <v>95</v>
      </c>
      <c r="C409" s="384"/>
      <c r="D409" s="361">
        <v>1</v>
      </c>
      <c r="E409" s="48" t="s">
        <v>8</v>
      </c>
      <c r="F409" s="361">
        <v>2</v>
      </c>
      <c r="G409" s="361" t="s">
        <v>8</v>
      </c>
      <c r="H409" s="27">
        <v>10</v>
      </c>
      <c r="I409" s="361" t="s">
        <v>8</v>
      </c>
      <c r="J409" s="362">
        <v>6</v>
      </c>
      <c r="K409" s="361"/>
      <c r="L409" s="362"/>
      <c r="M409" s="17" t="s">
        <v>9</v>
      </c>
      <c r="N409" s="30">
        <f t="shared" si="20"/>
        <v>120</v>
      </c>
      <c r="O409" s="16"/>
      <c r="P409" s="386"/>
      <c r="S409" s="384"/>
    </row>
    <row r="410" spans="1:24" s="17" customFormat="1" ht="15.95" hidden="1" customHeight="1" thickBot="1">
      <c r="A410" s="15"/>
      <c r="C410" s="60"/>
      <c r="D410" s="368"/>
      <c r="E410" s="48"/>
      <c r="F410" s="361"/>
      <c r="G410" s="361"/>
      <c r="H410" s="37"/>
      <c r="I410" s="50"/>
      <c r="J410" s="24"/>
      <c r="K410" s="50"/>
      <c r="L410" s="368" t="s">
        <v>10</v>
      </c>
      <c r="M410" s="50"/>
      <c r="N410" s="26"/>
      <c r="O410" s="386"/>
      <c r="P410" s="386"/>
      <c r="S410" s="60"/>
    </row>
    <row r="411" spans="1:24" s="17" customFormat="1" ht="15.95" hidden="1" customHeight="1">
      <c r="A411" s="15"/>
      <c r="B411" s="52"/>
      <c r="C411" s="53">
        <f>N410</f>
        <v>0</v>
      </c>
      <c r="D411" s="518" t="s">
        <v>32</v>
      </c>
      <c r="E411" s="516"/>
      <c r="F411" s="50"/>
      <c r="G411" s="21" t="s">
        <v>12</v>
      </c>
      <c r="H411" s="519">
        <v>1270.83</v>
      </c>
      <c r="I411" s="519"/>
      <c r="J411" s="519"/>
      <c r="K411" s="367"/>
      <c r="L411" s="520" t="s">
        <v>59</v>
      </c>
      <c r="M411" s="520"/>
      <c r="O411" s="386" t="s">
        <v>14</v>
      </c>
      <c r="P411" s="386">
        <f>ROUND(C411*H411/100,0)</f>
        <v>0</v>
      </c>
      <c r="S411" s="53"/>
    </row>
    <row r="412" spans="1:24" s="17" customFormat="1" ht="48" hidden="1" customHeight="1">
      <c r="A412" s="85"/>
      <c r="B412" s="533" t="s">
        <v>196</v>
      </c>
      <c r="C412" s="533"/>
      <c r="D412" s="533"/>
      <c r="E412" s="533"/>
      <c r="F412" s="533"/>
      <c r="G412" s="533"/>
      <c r="H412" s="533"/>
      <c r="I412" s="533"/>
      <c r="J412" s="533"/>
      <c r="K412" s="533"/>
      <c r="L412" s="533"/>
      <c r="M412" s="533"/>
      <c r="N412" s="533"/>
      <c r="O412" s="388"/>
      <c r="P412" s="386"/>
    </row>
    <row r="413" spans="1:24" s="17" customFormat="1" ht="15.95" hidden="1" customHeight="1">
      <c r="A413" s="15"/>
      <c r="B413" s="17" t="s">
        <v>201</v>
      </c>
      <c r="C413" s="384"/>
      <c r="D413" s="361">
        <v>1</v>
      </c>
      <c r="E413" s="48" t="s">
        <v>8</v>
      </c>
      <c r="F413" s="361">
        <v>1</v>
      </c>
      <c r="G413" s="361" t="s">
        <v>8</v>
      </c>
      <c r="H413" s="27">
        <v>50</v>
      </c>
      <c r="I413" s="361" t="s">
        <v>8</v>
      </c>
      <c r="J413" s="362">
        <v>10.5</v>
      </c>
      <c r="K413" s="361"/>
      <c r="L413" s="362"/>
      <c r="M413" s="17" t="s">
        <v>9</v>
      </c>
      <c r="N413" s="30">
        <f>ROUND(D413*F413*H413*J413,0)</f>
        <v>525</v>
      </c>
      <c r="O413" s="16"/>
      <c r="P413" s="386"/>
      <c r="S413" s="384"/>
    </row>
    <row r="414" spans="1:24" s="17" customFormat="1" ht="15.95" hidden="1" customHeight="1" thickBot="1">
      <c r="A414" s="15"/>
      <c r="B414" s="17" t="s">
        <v>204</v>
      </c>
      <c r="C414" s="384"/>
      <c r="D414" s="361">
        <v>1</v>
      </c>
      <c r="E414" s="48" t="s">
        <v>8</v>
      </c>
      <c r="F414" s="361">
        <v>1</v>
      </c>
      <c r="G414" s="361" t="s">
        <v>8</v>
      </c>
      <c r="H414" s="27">
        <v>35</v>
      </c>
      <c r="I414" s="361" t="s">
        <v>8</v>
      </c>
      <c r="J414" s="362">
        <v>4</v>
      </c>
      <c r="K414" s="361"/>
      <c r="L414" s="362"/>
      <c r="M414" s="17" t="s">
        <v>9</v>
      </c>
      <c r="N414" s="30">
        <f>ROUND(D414*F414*H414*J414,0)</f>
        <v>140</v>
      </c>
      <c r="O414" s="16"/>
      <c r="P414" s="386"/>
      <c r="S414" s="384"/>
    </row>
    <row r="415" spans="1:24" s="17" customFormat="1" ht="15.95" hidden="1" customHeight="1" thickBot="1">
      <c r="A415" s="368"/>
      <c r="C415" s="107"/>
      <c r="D415" s="361"/>
      <c r="E415" s="49"/>
      <c r="F415" s="361"/>
      <c r="G415" s="368"/>
      <c r="H415" s="27"/>
      <c r="I415" s="367"/>
      <c r="J415" s="24"/>
      <c r="K415" s="367"/>
      <c r="L415" s="24" t="s">
        <v>10</v>
      </c>
      <c r="M415" s="368"/>
      <c r="N415" s="26"/>
      <c r="O415" s="19"/>
      <c r="P415" s="386"/>
      <c r="S415" s="107"/>
    </row>
    <row r="416" spans="1:24" s="17" customFormat="1" ht="15.95" hidden="1" customHeight="1">
      <c r="A416" s="15"/>
      <c r="B416" s="52"/>
      <c r="C416" s="375">
        <f>N415</f>
        <v>0</v>
      </c>
      <c r="D416" s="361" t="s">
        <v>32</v>
      </c>
      <c r="E416" s="375"/>
      <c r="F416" s="361"/>
      <c r="G416" s="52" t="s">
        <v>12</v>
      </c>
      <c r="H416" s="367">
        <v>223.97</v>
      </c>
      <c r="I416" s="367"/>
      <c r="J416" s="362"/>
      <c r="K416" s="367"/>
      <c r="L416" s="368" t="s">
        <v>52</v>
      </c>
      <c r="M416" s="368"/>
      <c r="N416" s="52"/>
      <c r="O416" s="386" t="s">
        <v>14</v>
      </c>
      <c r="P416" s="386">
        <f>(C416*H416)</f>
        <v>0</v>
      </c>
      <c r="S416" s="375"/>
    </row>
    <row r="417" spans="1:24" s="17" customFormat="1" ht="15.95" hidden="1" customHeight="1">
      <c r="A417" s="15"/>
      <c r="C417" s="375"/>
      <c r="D417" s="373"/>
      <c r="E417" s="375"/>
      <c r="F417" s="20"/>
      <c r="G417" s="21"/>
      <c r="H417" s="367"/>
      <c r="I417" s="367"/>
      <c r="J417" s="367"/>
      <c r="K417" s="367"/>
      <c r="L417" s="368"/>
      <c r="M417" s="368"/>
      <c r="N417" s="107"/>
      <c r="O417" s="22"/>
      <c r="P417" s="386"/>
      <c r="S417" s="375"/>
    </row>
    <row r="418" spans="1:24" s="17" customFormat="1" ht="15.95" hidden="1" customHeight="1">
      <c r="A418" s="15"/>
      <c r="C418" s="375"/>
      <c r="D418" s="373"/>
      <c r="E418" s="375"/>
      <c r="F418" s="20"/>
      <c r="G418" s="21"/>
      <c r="H418" s="367"/>
      <c r="I418" s="367"/>
      <c r="J418" s="367"/>
      <c r="K418" s="367"/>
      <c r="L418" s="368"/>
      <c r="M418" s="368"/>
      <c r="N418" s="107"/>
      <c r="O418" s="22"/>
      <c r="P418" s="386"/>
      <c r="S418" s="375"/>
    </row>
    <row r="419" spans="1:24" s="17" customFormat="1" ht="15.95" hidden="1" customHeight="1">
      <c r="A419" s="15"/>
      <c r="C419" s="375"/>
      <c r="D419" s="373"/>
      <c r="E419" s="375"/>
      <c r="F419" s="20"/>
      <c r="G419" s="21"/>
      <c r="H419" s="367"/>
      <c r="I419" s="367"/>
      <c r="J419" s="367"/>
      <c r="K419" s="367"/>
      <c r="L419" s="368"/>
      <c r="M419" s="368"/>
      <c r="N419" s="107"/>
      <c r="O419" s="22"/>
      <c r="P419" s="386"/>
      <c r="S419" s="375"/>
    </row>
    <row r="420" spans="1:24" s="230" customFormat="1" ht="15.95" hidden="1" customHeight="1">
      <c r="A420" s="229"/>
      <c r="C420" s="392"/>
      <c r="D420" s="232"/>
      <c r="E420" s="392"/>
      <c r="F420" s="233"/>
      <c r="G420" s="234"/>
      <c r="H420" s="235"/>
      <c r="I420" s="235"/>
      <c r="J420" s="235"/>
      <c r="K420" s="235"/>
      <c r="L420" s="236"/>
      <c r="M420" s="236"/>
      <c r="N420" s="237"/>
      <c r="O420" s="238"/>
      <c r="P420" s="239"/>
      <c r="S420" s="392"/>
    </row>
    <row r="421" spans="1:24" s="230" customFormat="1" ht="15.95" hidden="1" customHeight="1">
      <c r="A421" s="229"/>
      <c r="C421" s="392"/>
      <c r="D421" s="232"/>
      <c r="E421" s="392"/>
      <c r="F421" s="233"/>
      <c r="G421" s="234"/>
      <c r="H421" s="235"/>
      <c r="I421" s="235"/>
      <c r="J421" s="235"/>
      <c r="K421" s="235"/>
      <c r="L421" s="236"/>
      <c r="M421" s="236"/>
      <c r="N421" s="237"/>
      <c r="O421" s="238"/>
      <c r="P421" s="239"/>
      <c r="S421" s="392"/>
    </row>
    <row r="422" spans="1:24" ht="17.25" hidden="1" customHeight="1">
      <c r="A422" s="77"/>
      <c r="B422" s="545" t="s">
        <v>144</v>
      </c>
      <c r="C422" s="545"/>
      <c r="D422" s="546"/>
      <c r="E422" s="545"/>
      <c r="F422" s="546"/>
      <c r="G422" s="545"/>
      <c r="H422" s="546"/>
      <c r="I422" s="545"/>
      <c r="J422" s="546"/>
      <c r="K422" s="545"/>
      <c r="L422" s="545"/>
      <c r="M422" s="545"/>
      <c r="N422" s="545"/>
      <c r="O422" s="545"/>
      <c r="S422" s="3"/>
    </row>
    <row r="423" spans="1:24" ht="15.95" hidden="1" customHeight="1" thickBot="1">
      <c r="A423" s="1"/>
      <c r="B423" s="3" t="s">
        <v>97</v>
      </c>
      <c r="C423" s="376"/>
      <c r="D423" s="364">
        <v>1</v>
      </c>
      <c r="E423" s="387" t="s">
        <v>8</v>
      </c>
      <c r="F423" s="364">
        <v>4</v>
      </c>
      <c r="H423" s="68"/>
      <c r="I423" s="364"/>
      <c r="J423" s="365"/>
      <c r="K423" s="364"/>
      <c r="L423" s="365"/>
      <c r="M423" s="3" t="s">
        <v>9</v>
      </c>
      <c r="N423" s="39">
        <f>ROUND(D423*F423,0)</f>
        <v>4</v>
      </c>
      <c r="O423" s="2"/>
      <c r="S423" s="376"/>
    </row>
    <row r="424" spans="1:24" ht="15.95" hidden="1" customHeight="1" thickBot="1">
      <c r="E424" s="44"/>
      <c r="G424" s="371"/>
      <c r="H424" s="68"/>
      <c r="I424" s="370"/>
      <c r="J424" s="12"/>
      <c r="K424" s="370"/>
      <c r="L424" s="12" t="s">
        <v>10</v>
      </c>
      <c r="M424" s="371"/>
      <c r="N424" s="14"/>
      <c r="O424" s="6"/>
    </row>
    <row r="425" spans="1:24" ht="15.95" hidden="1" customHeight="1">
      <c r="A425" s="1"/>
      <c r="C425" s="46">
        <f>N424</f>
        <v>0</v>
      </c>
      <c r="D425" s="527" t="s">
        <v>111</v>
      </c>
      <c r="E425" s="547"/>
      <c r="G425" s="8" t="s">
        <v>12</v>
      </c>
      <c r="H425" s="531">
        <v>1428.35</v>
      </c>
      <c r="I425" s="531"/>
      <c r="J425" s="531"/>
      <c r="K425" s="531"/>
      <c r="L425" s="371" t="s">
        <v>85</v>
      </c>
      <c r="M425" s="371"/>
      <c r="O425" s="378" t="s">
        <v>14</v>
      </c>
      <c r="P425" s="378">
        <f>ROUND(C425*H425,0)</f>
        <v>0</v>
      </c>
      <c r="Q425" s="45"/>
      <c r="R425" s="45"/>
      <c r="S425" s="46"/>
      <c r="T425" s="45"/>
      <c r="U425" s="45"/>
      <c r="V425" s="45"/>
      <c r="W425" s="45"/>
      <c r="X425" s="45"/>
    </row>
    <row r="426" spans="1:24" ht="17.25" hidden="1" customHeight="1">
      <c r="A426" s="77"/>
      <c r="B426" s="545" t="s">
        <v>145</v>
      </c>
      <c r="C426" s="545"/>
      <c r="D426" s="546"/>
      <c r="E426" s="545"/>
      <c r="F426" s="546"/>
      <c r="G426" s="545"/>
      <c r="H426" s="546"/>
      <c r="I426" s="545"/>
      <c r="J426" s="546"/>
      <c r="K426" s="545"/>
      <c r="L426" s="545"/>
      <c r="M426" s="545"/>
      <c r="N426" s="545"/>
      <c r="O426" s="545"/>
      <c r="S426" s="3"/>
    </row>
    <row r="427" spans="1:24" ht="15.95" hidden="1" customHeight="1" thickBot="1">
      <c r="A427" s="1"/>
      <c r="B427" s="3" t="s">
        <v>97</v>
      </c>
      <c r="C427" s="376"/>
      <c r="D427" s="364">
        <v>1</v>
      </c>
      <c r="E427" s="387" t="s">
        <v>8</v>
      </c>
      <c r="F427" s="364">
        <v>4</v>
      </c>
      <c r="H427" s="68"/>
      <c r="I427" s="364"/>
      <c r="J427" s="365"/>
      <c r="K427" s="364"/>
      <c r="L427" s="365"/>
      <c r="M427" s="3" t="s">
        <v>9</v>
      </c>
      <c r="N427" s="39">
        <f>ROUND(D427*F427,0)</f>
        <v>4</v>
      </c>
      <c r="O427" s="2"/>
      <c r="S427" s="376"/>
    </row>
    <row r="428" spans="1:24" ht="15.95" hidden="1" customHeight="1" thickBot="1">
      <c r="E428" s="44"/>
      <c r="G428" s="371"/>
      <c r="H428" s="68"/>
      <c r="I428" s="370"/>
      <c r="J428" s="12"/>
      <c r="K428" s="370"/>
      <c r="L428" s="12" t="s">
        <v>10</v>
      </c>
      <c r="M428" s="371"/>
      <c r="N428" s="14"/>
      <c r="O428" s="6"/>
    </row>
    <row r="429" spans="1:24" ht="15.95" hidden="1" customHeight="1">
      <c r="A429" s="1"/>
      <c r="C429" s="46">
        <f>N428</f>
        <v>0</v>
      </c>
      <c r="D429" s="527" t="s">
        <v>111</v>
      </c>
      <c r="E429" s="547"/>
      <c r="G429" s="8" t="s">
        <v>12</v>
      </c>
      <c r="H429" s="531">
        <v>649.83000000000004</v>
      </c>
      <c r="I429" s="531"/>
      <c r="J429" s="531"/>
      <c r="K429" s="531"/>
      <c r="L429" s="371" t="s">
        <v>85</v>
      </c>
      <c r="M429" s="371"/>
      <c r="O429" s="378" t="s">
        <v>14</v>
      </c>
      <c r="P429" s="378">
        <f>ROUND(C429*H429,0)</f>
        <v>0</v>
      </c>
      <c r="Q429" s="45"/>
      <c r="R429" s="45"/>
      <c r="S429" s="46"/>
      <c r="T429" s="45"/>
      <c r="U429" s="45"/>
      <c r="V429" s="45"/>
      <c r="W429" s="45"/>
      <c r="X429" s="45"/>
    </row>
    <row r="430" spans="1:24" ht="21" hidden="1" customHeight="1">
      <c r="A430" s="87"/>
      <c r="B430" s="517" t="s">
        <v>176</v>
      </c>
      <c r="C430" s="517"/>
      <c r="D430" s="517"/>
      <c r="E430" s="517"/>
      <c r="F430" s="517"/>
      <c r="G430" s="517"/>
      <c r="H430" s="517"/>
      <c r="I430" s="517"/>
      <c r="J430" s="517"/>
      <c r="K430" s="517"/>
      <c r="L430" s="517"/>
      <c r="M430" s="517"/>
      <c r="N430" s="517"/>
      <c r="O430" s="372"/>
      <c r="S430" s="3"/>
    </row>
    <row r="431" spans="1:24" ht="15.95" hidden="1" customHeight="1" thickBot="1">
      <c r="A431" s="1"/>
      <c r="B431" s="549" t="s">
        <v>177</v>
      </c>
      <c r="C431" s="549"/>
      <c r="D431" s="364" t="s">
        <v>8</v>
      </c>
      <c r="E431" s="541">
        <v>5.5</v>
      </c>
      <c r="F431" s="542"/>
      <c r="G431" s="371"/>
      <c r="H431" s="13"/>
      <c r="I431" s="370"/>
      <c r="J431" s="12"/>
      <c r="K431" s="370"/>
      <c r="L431" s="371"/>
      <c r="M431" s="371"/>
      <c r="O431" s="378"/>
      <c r="S431" s="3"/>
    </row>
    <row r="432" spans="1:24" ht="15.95" hidden="1" customHeight="1">
      <c r="A432" s="1"/>
      <c r="E432" s="539">
        <v>112</v>
      </c>
      <c r="F432" s="540"/>
      <c r="G432" s="371"/>
      <c r="H432" s="13"/>
      <c r="I432" s="370"/>
      <c r="J432" s="365"/>
      <c r="K432" s="370"/>
      <c r="L432" s="371"/>
      <c r="M432" s="371"/>
      <c r="O432" s="378"/>
    </row>
    <row r="433" spans="1:64" ht="15.95" hidden="1" customHeight="1" thickBot="1">
      <c r="A433" s="1"/>
      <c r="C433" s="75" t="e">
        <f>#REF!</f>
        <v>#REF!</v>
      </c>
      <c r="D433" s="364" t="s">
        <v>8</v>
      </c>
      <c r="E433" s="541">
        <v>5.5</v>
      </c>
      <c r="F433" s="542"/>
      <c r="G433" s="364" t="s">
        <v>9</v>
      </c>
      <c r="H433" s="543" t="e">
        <f>C433*E433/E434</f>
        <v>#REF!</v>
      </c>
      <c r="I433" s="543"/>
      <c r="J433" s="365" t="s">
        <v>50</v>
      </c>
      <c r="K433" s="370"/>
      <c r="L433" s="371"/>
      <c r="M433" s="371"/>
      <c r="O433" s="378"/>
      <c r="S433" s="75"/>
    </row>
    <row r="434" spans="1:64" ht="15.95" hidden="1" customHeight="1" thickBot="1">
      <c r="A434" s="1"/>
      <c r="E434" s="539">
        <v>112</v>
      </c>
      <c r="F434" s="540"/>
      <c r="G434" s="371"/>
      <c r="H434" s="68"/>
      <c r="I434" s="370"/>
      <c r="J434" s="365"/>
      <c r="K434" s="370"/>
      <c r="L434" s="371"/>
      <c r="M434" s="371"/>
      <c r="O434" s="378"/>
    </row>
    <row r="435" spans="1:64" ht="15.95" hidden="1" customHeight="1" thickBot="1">
      <c r="A435" s="1"/>
      <c r="E435" s="544"/>
      <c r="F435" s="544"/>
      <c r="H435" s="13"/>
      <c r="I435" s="370"/>
      <c r="J435" s="365"/>
      <c r="K435" s="370"/>
      <c r="L435" s="371"/>
      <c r="M435" s="371"/>
      <c r="N435" s="196"/>
      <c r="O435" s="378"/>
    </row>
    <row r="436" spans="1:64" ht="15.95" hidden="1" customHeight="1">
      <c r="A436" s="1"/>
      <c r="C436" s="394">
        <f>N435</f>
        <v>0</v>
      </c>
      <c r="D436" s="364" t="s">
        <v>50</v>
      </c>
      <c r="E436" s="382"/>
      <c r="G436" s="8" t="s">
        <v>12</v>
      </c>
      <c r="H436" s="531">
        <v>151.25</v>
      </c>
      <c r="I436" s="531"/>
      <c r="J436" s="531"/>
      <c r="K436" s="531"/>
      <c r="L436" s="528" t="s">
        <v>51</v>
      </c>
      <c r="M436" s="528"/>
      <c r="O436" s="378" t="s">
        <v>14</v>
      </c>
      <c r="P436" s="378">
        <f>(C436*H436)</f>
        <v>0</v>
      </c>
      <c r="S436" s="117"/>
    </row>
    <row r="437" spans="1:64" ht="15.95" hidden="1" customHeight="1">
      <c r="A437" s="1"/>
      <c r="B437" s="525" t="s">
        <v>7</v>
      </c>
      <c r="C437" s="525"/>
      <c r="D437" s="525"/>
      <c r="E437" s="525"/>
      <c r="F437" s="525"/>
      <c r="G437" s="525"/>
      <c r="H437" s="525"/>
      <c r="I437" s="525"/>
      <c r="J437" s="525"/>
      <c r="K437" s="525"/>
      <c r="L437" s="525"/>
      <c r="M437" s="525"/>
      <c r="N437" s="525"/>
      <c r="O437" s="525"/>
      <c r="S437" s="3"/>
    </row>
    <row r="438" spans="1:64" ht="15.95" hidden="1" customHeight="1">
      <c r="A438" s="1"/>
      <c r="B438" s="67" t="s">
        <v>133</v>
      </c>
      <c r="C438" s="376"/>
      <c r="D438" s="364">
        <v>1</v>
      </c>
      <c r="E438" s="387" t="s">
        <v>8</v>
      </c>
      <c r="F438" s="364">
        <v>1</v>
      </c>
      <c r="G438" s="364" t="s">
        <v>8</v>
      </c>
      <c r="H438" s="68">
        <v>45.25</v>
      </c>
      <c r="I438" s="364" t="s">
        <v>8</v>
      </c>
      <c r="J438" s="365">
        <v>25.25</v>
      </c>
      <c r="K438" s="364" t="s">
        <v>8</v>
      </c>
      <c r="L438" s="365">
        <v>0.42</v>
      </c>
      <c r="M438" s="3" t="s">
        <v>9</v>
      </c>
      <c r="N438" s="39">
        <f t="shared" ref="N438:N442" si="21">ROUND(D438*F438*H438*J438*L438,0)</f>
        <v>480</v>
      </c>
      <c r="O438" s="2"/>
      <c r="R438" s="4"/>
      <c r="S438" s="376"/>
      <c r="T438" s="4"/>
      <c r="U438" s="4"/>
      <c r="V438" s="4"/>
      <c r="W438" s="4"/>
      <c r="X438" s="4"/>
      <c r="Y438" s="4"/>
      <c r="Z438" s="4"/>
      <c r="AA438" s="4"/>
      <c r="AB438" s="4"/>
      <c r="AC438" s="4"/>
      <c r="AD438" s="4"/>
      <c r="AE438" s="4"/>
      <c r="AF438" s="4"/>
      <c r="AG438" s="4"/>
      <c r="AH438" s="4"/>
      <c r="AI438" s="4"/>
      <c r="AJ438" s="4"/>
      <c r="AK438" s="4"/>
      <c r="AL438" s="4"/>
      <c r="AM438" s="4"/>
      <c r="AN438" s="4"/>
      <c r="AO438" s="4"/>
      <c r="AP438" s="4"/>
      <c r="AQ438" s="4"/>
      <c r="AR438" s="4"/>
      <c r="AS438" s="4"/>
      <c r="AT438" s="4"/>
      <c r="AU438" s="4"/>
      <c r="AV438" s="4"/>
      <c r="AW438" s="4"/>
      <c r="AX438" s="4"/>
      <c r="AY438" s="4"/>
      <c r="AZ438" s="4"/>
      <c r="BA438" s="4"/>
      <c r="BB438" s="4"/>
      <c r="BC438" s="4"/>
      <c r="BD438" s="4"/>
      <c r="BE438" s="4"/>
      <c r="BF438" s="4"/>
      <c r="BG438" s="4"/>
      <c r="BH438" s="4"/>
      <c r="BI438" s="4"/>
      <c r="BJ438" s="4"/>
      <c r="BK438" s="4"/>
      <c r="BL438" s="4"/>
    </row>
    <row r="439" spans="1:64" ht="15.95" hidden="1" customHeight="1">
      <c r="A439" s="1"/>
      <c r="B439" s="67" t="s">
        <v>36</v>
      </c>
      <c r="C439" s="376"/>
      <c r="D439" s="364">
        <v>1</v>
      </c>
      <c r="E439" s="387" t="s">
        <v>8</v>
      </c>
      <c r="F439" s="364">
        <v>1</v>
      </c>
      <c r="G439" s="364" t="s">
        <v>8</v>
      </c>
      <c r="H439" s="68">
        <v>45.25</v>
      </c>
      <c r="I439" s="364" t="s">
        <v>8</v>
      </c>
      <c r="J439" s="365">
        <v>0.75</v>
      </c>
      <c r="K439" s="364" t="s">
        <v>8</v>
      </c>
      <c r="L439" s="365">
        <v>1.5</v>
      </c>
      <c r="M439" s="3" t="s">
        <v>9</v>
      </c>
      <c r="N439" s="39">
        <f t="shared" si="21"/>
        <v>51</v>
      </c>
      <c r="O439" s="2"/>
      <c r="S439" s="376"/>
    </row>
    <row r="440" spans="1:64" ht="15.95" hidden="1" customHeight="1">
      <c r="A440" s="1"/>
      <c r="B440" s="3" t="s">
        <v>134</v>
      </c>
      <c r="C440" s="376"/>
      <c r="D440" s="364">
        <v>1</v>
      </c>
      <c r="E440" s="387" t="s">
        <v>8</v>
      </c>
      <c r="F440" s="364">
        <v>1</v>
      </c>
      <c r="G440" s="364" t="s">
        <v>8</v>
      </c>
      <c r="H440" s="68">
        <v>42.25</v>
      </c>
      <c r="I440" s="364" t="s">
        <v>8</v>
      </c>
      <c r="J440" s="365">
        <v>0.75</v>
      </c>
      <c r="K440" s="364" t="s">
        <v>8</v>
      </c>
      <c r="L440" s="365">
        <v>1</v>
      </c>
      <c r="M440" s="3" t="s">
        <v>9</v>
      </c>
      <c r="N440" s="39">
        <f t="shared" si="21"/>
        <v>32</v>
      </c>
      <c r="O440" s="2"/>
      <c r="S440" s="376"/>
    </row>
    <row r="441" spans="1:64" ht="15.95" hidden="1" customHeight="1">
      <c r="A441" s="1"/>
      <c r="B441" s="3" t="s">
        <v>134</v>
      </c>
      <c r="C441" s="376"/>
      <c r="D441" s="364">
        <v>1</v>
      </c>
      <c r="E441" s="387" t="s">
        <v>8</v>
      </c>
      <c r="F441" s="364">
        <v>2</v>
      </c>
      <c r="G441" s="364" t="s">
        <v>8</v>
      </c>
      <c r="H441" s="68">
        <v>6</v>
      </c>
      <c r="I441" s="364" t="s">
        <v>8</v>
      </c>
      <c r="J441" s="365">
        <v>0.75</v>
      </c>
      <c r="K441" s="364" t="s">
        <v>8</v>
      </c>
      <c r="L441" s="365">
        <v>1</v>
      </c>
      <c r="M441" s="3" t="s">
        <v>9</v>
      </c>
      <c r="N441" s="39">
        <f t="shared" si="21"/>
        <v>9</v>
      </c>
      <c r="O441" s="2"/>
      <c r="S441" s="376"/>
    </row>
    <row r="442" spans="1:64" ht="15.95" hidden="1" customHeight="1">
      <c r="A442" s="1"/>
      <c r="B442" s="3" t="s">
        <v>91</v>
      </c>
      <c r="C442" s="376"/>
      <c r="D442" s="364">
        <v>1</v>
      </c>
      <c r="E442" s="387" t="s">
        <v>8</v>
      </c>
      <c r="F442" s="364">
        <v>2</v>
      </c>
      <c r="G442" s="364" t="s">
        <v>8</v>
      </c>
      <c r="H442" s="68">
        <v>1.5</v>
      </c>
      <c r="I442" s="364" t="s">
        <v>8</v>
      </c>
      <c r="J442" s="365">
        <v>1.5</v>
      </c>
      <c r="K442" s="364" t="s">
        <v>8</v>
      </c>
      <c r="L442" s="365">
        <v>7</v>
      </c>
      <c r="M442" s="3" t="s">
        <v>9</v>
      </c>
      <c r="N442" s="39">
        <f t="shared" si="21"/>
        <v>32</v>
      </c>
      <c r="O442" s="2"/>
      <c r="S442" s="376"/>
    </row>
    <row r="443" spans="1:64" ht="21" hidden="1" customHeight="1">
      <c r="A443" s="1"/>
      <c r="C443" s="387"/>
      <c r="D443" s="69"/>
      <c r="H443" s="68"/>
      <c r="I443" s="364"/>
      <c r="J443" s="365"/>
      <c r="K443" s="364"/>
      <c r="L443" s="12" t="s">
        <v>10</v>
      </c>
      <c r="M443" s="40"/>
      <c r="N443" s="5"/>
      <c r="O443" s="6"/>
      <c r="P443" s="197"/>
      <c r="S443" s="387"/>
    </row>
    <row r="444" spans="1:64" ht="21.75" hidden="1" customHeight="1">
      <c r="A444" s="1"/>
      <c r="B444" s="66"/>
      <c r="C444" s="526">
        <f>N443</f>
        <v>0</v>
      </c>
      <c r="D444" s="526"/>
      <c r="E444" s="526"/>
      <c r="F444" s="7" t="s">
        <v>11</v>
      </c>
      <c r="G444" s="8" t="s">
        <v>12</v>
      </c>
      <c r="H444" s="70">
        <v>3327.5</v>
      </c>
      <c r="I444" s="370"/>
      <c r="J444" s="370"/>
      <c r="K444" s="370"/>
      <c r="L444" s="528" t="s">
        <v>13</v>
      </c>
      <c r="M444" s="528"/>
      <c r="O444" s="9" t="s">
        <v>14</v>
      </c>
      <c r="P444" s="378">
        <f>ROUND(C444*H444/100,0)</f>
        <v>0</v>
      </c>
      <c r="S444" s="382"/>
    </row>
    <row r="445" spans="1:64" s="17" customFormat="1" ht="15.95" hidden="1" customHeight="1">
      <c r="A445" s="15"/>
      <c r="B445" s="535" t="s">
        <v>183</v>
      </c>
      <c r="C445" s="535"/>
      <c r="D445" s="535"/>
      <c r="E445" s="535"/>
      <c r="F445" s="535"/>
      <c r="G445" s="535"/>
      <c r="H445" s="535"/>
      <c r="I445" s="535"/>
      <c r="J445" s="535"/>
      <c r="K445" s="535"/>
      <c r="L445" s="535"/>
      <c r="M445" s="535"/>
      <c r="N445" s="535"/>
      <c r="O445" s="386"/>
      <c r="P445" s="60"/>
      <c r="Q445" s="52"/>
    </row>
    <row r="446" spans="1:64" s="17" customFormat="1" ht="15.95" hidden="1" customHeight="1">
      <c r="A446" s="15"/>
      <c r="B446" s="372" t="s">
        <v>184</v>
      </c>
      <c r="C446" s="372"/>
      <c r="D446" s="372"/>
      <c r="E446" s="372"/>
      <c r="F446" s="372"/>
      <c r="G446" s="372"/>
      <c r="H446" s="372"/>
      <c r="I446" s="372"/>
      <c r="J446" s="372"/>
      <c r="K446" s="372"/>
      <c r="L446" s="372"/>
      <c r="M446" s="372"/>
      <c r="N446" s="372"/>
      <c r="O446" s="386"/>
      <c r="P446" s="60"/>
      <c r="Q446" s="52"/>
    </row>
    <row r="447" spans="1:64" s="17" customFormat="1" ht="15.95" hidden="1" customHeight="1">
      <c r="A447" s="15"/>
      <c r="B447" s="17" t="s">
        <v>185</v>
      </c>
      <c r="C447" s="384"/>
      <c r="D447" s="361">
        <v>1</v>
      </c>
      <c r="E447" s="48" t="s">
        <v>8</v>
      </c>
      <c r="F447" s="361">
        <v>2</v>
      </c>
      <c r="G447" s="361" t="s">
        <v>8</v>
      </c>
      <c r="H447" s="89">
        <v>10.5</v>
      </c>
      <c r="I447" s="390" t="s">
        <v>8</v>
      </c>
      <c r="J447" s="390">
        <v>0.75</v>
      </c>
      <c r="K447" s="361" t="s">
        <v>8</v>
      </c>
      <c r="L447" s="362">
        <v>7</v>
      </c>
      <c r="M447" s="17" t="s">
        <v>9</v>
      </c>
      <c r="N447" s="30">
        <f t="shared" ref="N447:N448" si="22">ROUND(D447*F447*H447*J447*L447,0)</f>
        <v>110</v>
      </c>
      <c r="O447" s="16"/>
      <c r="P447" s="386"/>
      <c r="S447" s="384"/>
    </row>
    <row r="448" spans="1:64" s="17" customFormat="1" ht="15.95" hidden="1" customHeight="1" thickBot="1">
      <c r="A448" s="15"/>
      <c r="B448" s="17" t="s">
        <v>180</v>
      </c>
      <c r="C448" s="384"/>
      <c r="D448" s="361">
        <v>1</v>
      </c>
      <c r="E448" s="48" t="s">
        <v>8</v>
      </c>
      <c r="F448" s="361">
        <v>2</v>
      </c>
      <c r="G448" s="361" t="s">
        <v>8</v>
      </c>
      <c r="H448" s="33">
        <v>6</v>
      </c>
      <c r="I448" s="361" t="s">
        <v>8</v>
      </c>
      <c r="J448" s="390">
        <v>0.75</v>
      </c>
      <c r="K448" s="361" t="s">
        <v>8</v>
      </c>
      <c r="L448" s="362">
        <v>7</v>
      </c>
      <c r="M448" s="17" t="s">
        <v>9</v>
      </c>
      <c r="N448" s="30">
        <f t="shared" si="22"/>
        <v>63</v>
      </c>
      <c r="O448" s="16"/>
      <c r="P448" s="386"/>
      <c r="S448" s="384"/>
    </row>
    <row r="449" spans="1:19" s="17" customFormat="1" ht="15.95" hidden="1" customHeight="1" thickBot="1">
      <c r="A449" s="368"/>
      <c r="C449" s="107"/>
      <c r="D449" s="361"/>
      <c r="E449" s="49"/>
      <c r="F449" s="361"/>
      <c r="G449" s="368"/>
      <c r="H449" s="33"/>
      <c r="I449" s="367"/>
      <c r="J449" s="24"/>
      <c r="K449" s="367"/>
      <c r="L449" s="24" t="s">
        <v>10</v>
      </c>
      <c r="M449" s="368"/>
      <c r="N449" s="26"/>
      <c r="O449" s="19"/>
      <c r="P449" s="386"/>
      <c r="S449" s="107"/>
    </row>
    <row r="450" spans="1:19" ht="15.95" hidden="1" customHeight="1">
      <c r="A450" s="1"/>
      <c r="B450" s="71" t="s">
        <v>24</v>
      </c>
      <c r="C450" s="387"/>
      <c r="E450" s="378"/>
      <c r="G450" s="371"/>
      <c r="H450" s="68"/>
      <c r="I450" s="370"/>
      <c r="J450" s="365"/>
      <c r="K450" s="371"/>
      <c r="L450" s="365"/>
      <c r="M450" s="45"/>
      <c r="N450" s="45"/>
      <c r="O450" s="378"/>
      <c r="Q450" s="45"/>
      <c r="S450" s="387"/>
    </row>
    <row r="451" spans="1:19" ht="15.95" hidden="1" customHeight="1">
      <c r="A451" s="1"/>
      <c r="B451" s="3" t="s">
        <v>182</v>
      </c>
      <c r="C451" s="387"/>
      <c r="D451" s="364">
        <v>1</v>
      </c>
      <c r="E451" s="387" t="s">
        <v>8</v>
      </c>
      <c r="F451" s="364">
        <v>1</v>
      </c>
      <c r="G451" s="364" t="s">
        <v>8</v>
      </c>
      <c r="H451" s="72">
        <v>3</v>
      </c>
      <c r="I451" s="364" t="s">
        <v>8</v>
      </c>
      <c r="J451" s="369">
        <v>0.75</v>
      </c>
      <c r="K451" s="361" t="s">
        <v>8</v>
      </c>
      <c r="L451" s="362">
        <v>7</v>
      </c>
      <c r="M451" s="17" t="s">
        <v>9</v>
      </c>
      <c r="N451" s="30">
        <f t="shared" ref="N451:N452" si="23">ROUND(D451*F451*H451*J451*L451,0)</f>
        <v>16</v>
      </c>
      <c r="O451" s="6"/>
      <c r="P451" s="198"/>
      <c r="S451" s="387"/>
    </row>
    <row r="452" spans="1:19" ht="15.95" hidden="1" customHeight="1" thickBot="1">
      <c r="A452" s="1"/>
      <c r="B452" s="3" t="s">
        <v>186</v>
      </c>
      <c r="C452" s="387"/>
      <c r="D452" s="364">
        <v>1</v>
      </c>
      <c r="E452" s="387" t="s">
        <v>8</v>
      </c>
      <c r="F452" s="364">
        <v>1</v>
      </c>
      <c r="G452" s="364" t="s">
        <v>8</v>
      </c>
      <c r="H452" s="72">
        <v>6</v>
      </c>
      <c r="I452" s="364" t="s">
        <v>8</v>
      </c>
      <c r="J452" s="369">
        <v>0.75</v>
      </c>
      <c r="K452" s="361" t="s">
        <v>8</v>
      </c>
      <c r="L452" s="362">
        <v>4</v>
      </c>
      <c r="M452" s="17" t="s">
        <v>9</v>
      </c>
      <c r="N452" s="30">
        <f t="shared" si="23"/>
        <v>18</v>
      </c>
      <c r="O452" s="6"/>
      <c r="P452" s="198"/>
      <c r="S452" s="387"/>
    </row>
    <row r="453" spans="1:19" ht="15.95" hidden="1" customHeight="1" thickBot="1">
      <c r="A453" s="1"/>
      <c r="B453" s="364"/>
      <c r="C453" s="3"/>
      <c r="E453" s="378"/>
      <c r="G453" s="371"/>
      <c r="H453" s="68"/>
      <c r="I453" s="370"/>
      <c r="J453" s="365"/>
      <c r="K453" s="371"/>
      <c r="L453" s="12" t="s">
        <v>10</v>
      </c>
      <c r="M453" s="3" t="s">
        <v>9</v>
      </c>
      <c r="N453" s="14"/>
      <c r="O453" s="378"/>
      <c r="P453" s="80"/>
      <c r="Q453" s="45"/>
      <c r="S453" s="3"/>
    </row>
    <row r="454" spans="1:19" ht="15.95" hidden="1" customHeight="1">
      <c r="A454" s="1"/>
      <c r="B454" s="71" t="s">
        <v>28</v>
      </c>
      <c r="C454" s="387"/>
      <c r="E454" s="378"/>
      <c r="G454" s="371"/>
      <c r="H454" s="68"/>
      <c r="I454" s="370"/>
      <c r="J454" s="365"/>
      <c r="K454" s="370"/>
      <c r="L454" s="371"/>
      <c r="M454" s="371"/>
      <c r="N454" s="45"/>
      <c r="O454" s="41"/>
      <c r="P454" s="80"/>
      <c r="Q454" s="45"/>
      <c r="S454" s="387"/>
    </row>
    <row r="455" spans="1:19" ht="15.95" hidden="1" customHeight="1">
      <c r="A455" s="1"/>
      <c r="C455" s="71"/>
      <c r="D455" s="536">
        <f>N449</f>
        <v>0</v>
      </c>
      <c r="E455" s="536"/>
      <c r="F455" s="536"/>
      <c r="G455" s="371" t="s">
        <v>29</v>
      </c>
      <c r="H455" s="73">
        <f>N453</f>
        <v>0</v>
      </c>
      <c r="I455" s="12" t="s">
        <v>9</v>
      </c>
      <c r="J455" s="537">
        <f>D455-H455</f>
        <v>0</v>
      </c>
      <c r="K455" s="537"/>
      <c r="L455" s="40"/>
      <c r="M455" s="371"/>
      <c r="N455" s="42"/>
      <c r="O455" s="378"/>
      <c r="P455" s="80"/>
      <c r="Q455" s="45"/>
      <c r="S455" s="71"/>
    </row>
    <row r="456" spans="1:19" s="17" customFormat="1" ht="15.95" hidden="1" customHeight="1">
      <c r="A456" s="15"/>
      <c r="C456" s="548">
        <f>J455</f>
        <v>0</v>
      </c>
      <c r="D456" s="548"/>
      <c r="E456" s="548"/>
      <c r="F456" s="361" t="s">
        <v>11</v>
      </c>
      <c r="G456" s="21" t="s">
        <v>12</v>
      </c>
      <c r="H456" s="519">
        <v>13112.99</v>
      </c>
      <c r="I456" s="519"/>
      <c r="J456" s="519"/>
      <c r="K456" s="519"/>
      <c r="L456" s="516" t="s">
        <v>80</v>
      </c>
      <c r="M456" s="516"/>
      <c r="N456" s="25"/>
      <c r="O456" s="386" t="s">
        <v>14</v>
      </c>
      <c r="P456" s="386">
        <f>ROUND(C456*H456/100,0)</f>
        <v>0</v>
      </c>
      <c r="S456" s="366"/>
    </row>
    <row r="457" spans="1:19" ht="42.75" hidden="1" customHeight="1">
      <c r="A457" s="77"/>
      <c r="B457" s="517" t="s">
        <v>188</v>
      </c>
      <c r="C457" s="517"/>
      <c r="D457" s="517"/>
      <c r="E457" s="517"/>
      <c r="F457" s="517"/>
      <c r="G457" s="517"/>
      <c r="H457" s="517"/>
      <c r="I457" s="517"/>
      <c r="J457" s="517"/>
      <c r="K457" s="517"/>
      <c r="L457" s="517"/>
      <c r="M457" s="517"/>
      <c r="N457" s="517"/>
      <c r="O457" s="378"/>
      <c r="P457" s="80"/>
      <c r="Q457" s="45"/>
      <c r="S457" s="3"/>
    </row>
    <row r="458" spans="1:19" ht="15.95" hidden="1" customHeight="1" thickBot="1">
      <c r="A458" s="1"/>
      <c r="B458" s="3" t="s">
        <v>189</v>
      </c>
      <c r="C458" s="376"/>
      <c r="D458" s="364">
        <v>1</v>
      </c>
      <c r="E458" s="387" t="s">
        <v>8</v>
      </c>
      <c r="F458" s="364">
        <v>1</v>
      </c>
      <c r="G458" s="364" t="s">
        <v>8</v>
      </c>
      <c r="H458" s="68">
        <v>6</v>
      </c>
      <c r="I458" s="364" t="s">
        <v>8</v>
      </c>
      <c r="J458" s="365">
        <v>4</v>
      </c>
      <c r="K458" s="364"/>
      <c r="L458" s="365"/>
      <c r="M458" s="3" t="s">
        <v>9</v>
      </c>
      <c r="N458" s="39">
        <f>ROUND(D458*F458*H458*J458,0)</f>
        <v>24</v>
      </c>
      <c r="O458" s="2"/>
      <c r="S458" s="376"/>
    </row>
    <row r="459" spans="1:19" ht="15.95" hidden="1" customHeight="1" thickBot="1">
      <c r="E459" s="44"/>
      <c r="G459" s="371"/>
      <c r="H459" s="68"/>
      <c r="I459" s="370"/>
      <c r="J459" s="12"/>
      <c r="K459" s="370"/>
      <c r="L459" s="12" t="s">
        <v>10</v>
      </c>
      <c r="M459" s="371"/>
      <c r="N459" s="14"/>
      <c r="O459" s="6"/>
    </row>
    <row r="460" spans="1:19" ht="15.95" hidden="1" customHeight="1">
      <c r="A460" s="1"/>
      <c r="C460" s="526">
        <f>N459</f>
        <v>0</v>
      </c>
      <c r="D460" s="526"/>
      <c r="E460" s="526"/>
      <c r="F460" s="371" t="s">
        <v>32</v>
      </c>
      <c r="G460" s="8" t="s">
        <v>12</v>
      </c>
      <c r="H460" s="531">
        <v>194.16</v>
      </c>
      <c r="I460" s="531"/>
      <c r="J460" s="531"/>
      <c r="K460" s="531"/>
      <c r="L460" s="528" t="s">
        <v>52</v>
      </c>
      <c r="M460" s="528"/>
      <c r="N460" s="11"/>
      <c r="O460" s="378" t="s">
        <v>14</v>
      </c>
      <c r="P460" s="378">
        <f>ROUND(C460*H460,0)</f>
        <v>0</v>
      </c>
      <c r="S460" s="382"/>
    </row>
    <row r="461" spans="1:19" ht="49.5" hidden="1" customHeight="1">
      <c r="A461" s="77"/>
      <c r="B461" s="517" t="s">
        <v>190</v>
      </c>
      <c r="C461" s="517"/>
      <c r="D461" s="517"/>
      <c r="E461" s="517"/>
      <c r="F461" s="517"/>
      <c r="G461" s="517"/>
      <c r="H461" s="517"/>
      <c r="I461" s="517"/>
      <c r="J461" s="517"/>
      <c r="K461" s="517"/>
      <c r="L461" s="517"/>
      <c r="M461" s="517"/>
      <c r="N461" s="517"/>
      <c r="O461" s="378"/>
      <c r="P461" s="80"/>
      <c r="Q461" s="45"/>
      <c r="S461" s="3"/>
    </row>
    <row r="462" spans="1:19" ht="15.95" hidden="1" customHeight="1" thickBot="1">
      <c r="A462" s="1"/>
      <c r="B462" s="3" t="s">
        <v>191</v>
      </c>
      <c r="C462" s="376"/>
      <c r="D462" s="364">
        <v>1</v>
      </c>
      <c r="E462" s="387" t="s">
        <v>8</v>
      </c>
      <c r="F462" s="364">
        <v>3</v>
      </c>
      <c r="G462" s="364" t="s">
        <v>8</v>
      </c>
      <c r="H462" s="68">
        <v>5</v>
      </c>
      <c r="I462" s="364" t="s">
        <v>8</v>
      </c>
      <c r="J462" s="365">
        <v>7</v>
      </c>
      <c r="K462" s="364"/>
      <c r="L462" s="365"/>
      <c r="M462" s="3" t="s">
        <v>9</v>
      </c>
      <c r="N462" s="39">
        <f>ROUND(D462*F462*H462*J462,0)</f>
        <v>105</v>
      </c>
      <c r="O462" s="2"/>
      <c r="S462" s="376"/>
    </row>
    <row r="463" spans="1:19" ht="15.95" hidden="1" customHeight="1" thickBot="1">
      <c r="E463" s="44"/>
      <c r="G463" s="371"/>
      <c r="H463" s="68"/>
      <c r="I463" s="370"/>
      <c r="J463" s="12"/>
      <c r="K463" s="370"/>
      <c r="L463" s="12" t="s">
        <v>10</v>
      </c>
      <c r="M463" s="371"/>
      <c r="N463" s="14"/>
      <c r="O463" s="6"/>
    </row>
    <row r="464" spans="1:19" ht="15.95" hidden="1" customHeight="1">
      <c r="A464" s="1"/>
      <c r="C464" s="526">
        <f>N463</f>
        <v>0</v>
      </c>
      <c r="D464" s="526"/>
      <c r="E464" s="526"/>
      <c r="F464" s="371" t="s">
        <v>32</v>
      </c>
      <c r="G464" s="8" t="s">
        <v>12</v>
      </c>
      <c r="H464" s="531">
        <v>231.69</v>
      </c>
      <c r="I464" s="531"/>
      <c r="J464" s="531"/>
      <c r="K464" s="531"/>
      <c r="L464" s="528" t="s">
        <v>52</v>
      </c>
      <c r="M464" s="528"/>
      <c r="N464" s="11"/>
      <c r="O464" s="378" t="s">
        <v>14</v>
      </c>
      <c r="P464" s="378">
        <f>ROUND(C464*H464,0)</f>
        <v>0</v>
      </c>
      <c r="S464" s="382"/>
    </row>
    <row r="465" spans="1:64" ht="15.95" hidden="1" customHeight="1">
      <c r="A465" s="1"/>
      <c r="B465" s="525" t="s">
        <v>159</v>
      </c>
      <c r="C465" s="525"/>
      <c r="D465" s="525"/>
      <c r="E465" s="525"/>
      <c r="F465" s="525"/>
      <c r="G465" s="525"/>
      <c r="H465" s="525"/>
      <c r="I465" s="525"/>
      <c r="J465" s="525"/>
      <c r="K465" s="525"/>
      <c r="L465" s="525"/>
      <c r="M465" s="525"/>
      <c r="N465" s="525"/>
      <c r="O465" s="525"/>
      <c r="S465" s="3"/>
    </row>
    <row r="466" spans="1:64" ht="15.95" hidden="1" customHeight="1">
      <c r="A466" s="1"/>
      <c r="B466" s="67" t="s">
        <v>160</v>
      </c>
      <c r="C466" s="376"/>
      <c r="D466" s="364">
        <v>1</v>
      </c>
      <c r="E466" s="387" t="s">
        <v>8</v>
      </c>
      <c r="F466" s="364">
        <v>1</v>
      </c>
      <c r="G466" s="364" t="s">
        <v>8</v>
      </c>
      <c r="H466" s="68">
        <v>13</v>
      </c>
      <c r="I466" s="364" t="s">
        <v>8</v>
      </c>
      <c r="J466" s="365">
        <v>0.33</v>
      </c>
      <c r="K466" s="364" t="s">
        <v>8</v>
      </c>
      <c r="L466" s="365">
        <v>4</v>
      </c>
      <c r="M466" s="3" t="s">
        <v>9</v>
      </c>
      <c r="N466" s="39">
        <f>ROUND(D466*F466*H466*J466*L466,0)</f>
        <v>17</v>
      </c>
      <c r="O466" s="2"/>
      <c r="R466" s="4"/>
      <c r="S466" s="376"/>
      <c r="T466" s="4"/>
      <c r="U466" s="4"/>
      <c r="V466" s="4"/>
      <c r="W466" s="4"/>
      <c r="X466" s="4"/>
      <c r="Y466" s="4"/>
      <c r="Z466" s="4"/>
      <c r="AA466" s="4"/>
      <c r="AB466" s="4"/>
      <c r="AC466" s="4"/>
      <c r="AD466" s="4"/>
      <c r="AE466" s="4"/>
      <c r="AF466" s="4"/>
      <c r="AG466" s="4"/>
      <c r="AH466" s="4"/>
      <c r="AI466" s="4"/>
      <c r="AJ466" s="4"/>
      <c r="AK466" s="4"/>
      <c r="AL466" s="4"/>
      <c r="AM466" s="4"/>
      <c r="AN466" s="4"/>
      <c r="AO466" s="4"/>
      <c r="AP466" s="4"/>
      <c r="AQ466" s="4"/>
      <c r="AR466" s="4"/>
      <c r="AS466" s="4"/>
      <c r="AT466" s="4"/>
      <c r="AU466" s="4"/>
      <c r="AV466" s="4"/>
      <c r="AW466" s="4"/>
      <c r="AX466" s="4"/>
      <c r="AY466" s="4"/>
      <c r="AZ466" s="4"/>
      <c r="BA466" s="4"/>
      <c r="BB466" s="4"/>
      <c r="BC466" s="4"/>
      <c r="BD466" s="4"/>
      <c r="BE466" s="4"/>
      <c r="BF466" s="4"/>
      <c r="BG466" s="4"/>
      <c r="BH466" s="4"/>
      <c r="BI466" s="4"/>
      <c r="BJ466" s="4"/>
      <c r="BK466" s="4"/>
      <c r="BL466" s="4"/>
    </row>
    <row r="467" spans="1:64" ht="17.100000000000001" hidden="1" customHeight="1">
      <c r="A467" s="1"/>
      <c r="C467" s="387"/>
      <c r="D467" s="69"/>
      <c r="H467" s="68"/>
      <c r="I467" s="364"/>
      <c r="J467" s="365"/>
      <c r="K467" s="364"/>
      <c r="L467" s="12" t="s">
        <v>10</v>
      </c>
      <c r="M467" s="40"/>
      <c r="N467" s="5"/>
      <c r="O467" s="6"/>
      <c r="P467" s="197"/>
      <c r="S467" s="387"/>
    </row>
    <row r="468" spans="1:64" ht="21.75" hidden="1" customHeight="1">
      <c r="A468" s="1"/>
      <c r="B468" s="66"/>
      <c r="C468" s="526">
        <f>N467</f>
        <v>0</v>
      </c>
      <c r="D468" s="527"/>
      <c r="E468" s="526"/>
      <c r="F468" s="7" t="s">
        <v>11</v>
      </c>
      <c r="G468" s="8" t="s">
        <v>12</v>
      </c>
      <c r="H468" s="70">
        <v>1134.3800000000001</v>
      </c>
      <c r="I468" s="370"/>
      <c r="J468" s="370"/>
      <c r="K468" s="370"/>
      <c r="L468" s="528" t="s">
        <v>13</v>
      </c>
      <c r="M468" s="528"/>
      <c r="O468" s="9" t="s">
        <v>14</v>
      </c>
      <c r="P468" s="378">
        <f>ROUND(C468*H468/100,0)</f>
        <v>0</v>
      </c>
      <c r="S468" s="382"/>
    </row>
    <row r="469" spans="1:64" ht="15.95" hidden="1" customHeight="1">
      <c r="A469" s="1"/>
      <c r="B469" s="525" t="s">
        <v>135</v>
      </c>
      <c r="C469" s="525"/>
      <c r="D469" s="525"/>
      <c r="E469" s="525"/>
      <c r="F469" s="525"/>
      <c r="G469" s="525"/>
      <c r="H469" s="525"/>
      <c r="I469" s="525"/>
      <c r="J469" s="525"/>
      <c r="K469" s="525"/>
      <c r="L469" s="525"/>
      <c r="M469" s="525"/>
      <c r="N469" s="525"/>
      <c r="O469" s="525"/>
      <c r="S469" s="3"/>
    </row>
    <row r="470" spans="1:64" ht="15.95" hidden="1" customHeight="1">
      <c r="A470" s="1"/>
      <c r="B470" s="67" t="s">
        <v>69</v>
      </c>
      <c r="C470" s="376"/>
      <c r="D470" s="364">
        <v>1</v>
      </c>
      <c r="E470" s="387" t="s">
        <v>8</v>
      </c>
      <c r="F470" s="364">
        <v>1</v>
      </c>
      <c r="G470" s="364" t="s">
        <v>8</v>
      </c>
      <c r="H470" s="68">
        <v>20</v>
      </c>
      <c r="I470" s="364" t="s">
        <v>8</v>
      </c>
      <c r="J470" s="365">
        <v>14</v>
      </c>
      <c r="K470" s="364" t="s">
        <v>8</v>
      </c>
      <c r="L470" s="369">
        <v>0.17</v>
      </c>
      <c r="M470" s="3" t="s">
        <v>9</v>
      </c>
      <c r="N470" s="39">
        <f t="shared" ref="N470:N477" si="24">ROUND(D470*F470*H470*J470*L470,0)</f>
        <v>48</v>
      </c>
      <c r="O470" s="2"/>
      <c r="R470" s="4"/>
      <c r="S470" s="376"/>
      <c r="T470" s="4"/>
      <c r="U470" s="4"/>
      <c r="V470" s="4"/>
      <c r="W470" s="4"/>
      <c r="X470" s="4"/>
      <c r="Y470" s="4"/>
      <c r="Z470" s="4"/>
      <c r="AA470" s="4"/>
      <c r="AB470" s="4"/>
      <c r="AC470" s="4"/>
      <c r="AD470" s="4"/>
      <c r="AE470" s="4"/>
      <c r="AF470" s="4"/>
      <c r="AG470" s="4"/>
      <c r="AH470" s="4"/>
      <c r="AI470" s="4"/>
      <c r="AJ470" s="4"/>
      <c r="AK470" s="4"/>
      <c r="AL470" s="4"/>
      <c r="AM470" s="4"/>
      <c r="AN470" s="4"/>
      <c r="AO470" s="4"/>
      <c r="AP470" s="4"/>
      <c r="AQ470" s="4"/>
      <c r="AR470" s="4"/>
      <c r="AS470" s="4"/>
      <c r="AT470" s="4"/>
      <c r="AU470" s="4"/>
      <c r="AV470" s="4"/>
      <c r="AW470" s="4"/>
      <c r="AX470" s="4"/>
      <c r="AY470" s="4"/>
      <c r="AZ470" s="4"/>
      <c r="BA470" s="4"/>
      <c r="BB470" s="4"/>
      <c r="BC470" s="4"/>
      <c r="BD470" s="4"/>
      <c r="BE470" s="4"/>
      <c r="BF470" s="4"/>
      <c r="BG470" s="4"/>
      <c r="BH470" s="4"/>
      <c r="BI470" s="4"/>
      <c r="BJ470" s="4"/>
      <c r="BK470" s="4"/>
      <c r="BL470" s="4"/>
    </row>
    <row r="471" spans="1:64" ht="15.95" hidden="1" customHeight="1">
      <c r="A471" s="1"/>
      <c r="B471" s="67" t="s">
        <v>73</v>
      </c>
      <c r="C471" s="376"/>
      <c r="D471" s="364">
        <v>1</v>
      </c>
      <c r="E471" s="387" t="s">
        <v>8</v>
      </c>
      <c r="F471" s="364">
        <v>1</v>
      </c>
      <c r="G471" s="364" t="s">
        <v>8</v>
      </c>
      <c r="H471" s="68">
        <v>20</v>
      </c>
      <c r="I471" s="364" t="s">
        <v>8</v>
      </c>
      <c r="J471" s="365">
        <v>6</v>
      </c>
      <c r="K471" s="364" t="s">
        <v>8</v>
      </c>
      <c r="L471" s="369">
        <v>0.17</v>
      </c>
      <c r="M471" s="3" t="s">
        <v>9</v>
      </c>
      <c r="N471" s="39">
        <f t="shared" si="24"/>
        <v>20</v>
      </c>
      <c r="O471" s="2"/>
      <c r="R471" s="4"/>
      <c r="S471" s="376"/>
      <c r="T471" s="4"/>
      <c r="U471" s="4"/>
      <c r="V471" s="4"/>
      <c r="W471" s="4"/>
      <c r="X471" s="4"/>
      <c r="Y471" s="4"/>
      <c r="Z471" s="4"/>
      <c r="AA471" s="4"/>
      <c r="AB471" s="4"/>
      <c r="AC471" s="4"/>
      <c r="AD471" s="4"/>
      <c r="AE471" s="4"/>
      <c r="AF471" s="4"/>
      <c r="AG471" s="4"/>
      <c r="AH471" s="4"/>
      <c r="AI471" s="4"/>
      <c r="AJ471" s="4"/>
      <c r="AK471" s="4"/>
      <c r="AL471" s="4"/>
      <c r="AM471" s="4"/>
      <c r="AN471" s="4"/>
      <c r="AO471" s="4"/>
      <c r="AP471" s="4"/>
      <c r="AQ471" s="4"/>
      <c r="AR471" s="4"/>
      <c r="AS471" s="4"/>
      <c r="AT471" s="4"/>
      <c r="AU471" s="4"/>
      <c r="AV471" s="4"/>
      <c r="AW471" s="4"/>
      <c r="AX471" s="4"/>
      <c r="AY471" s="4"/>
      <c r="AZ471" s="4"/>
      <c r="BA471" s="4"/>
      <c r="BB471" s="4"/>
      <c r="BC471" s="4"/>
      <c r="BD471" s="4"/>
      <c r="BE471" s="4"/>
      <c r="BF471" s="4"/>
      <c r="BG471" s="4"/>
      <c r="BH471" s="4"/>
      <c r="BI471" s="4"/>
      <c r="BJ471" s="4"/>
      <c r="BK471" s="4"/>
      <c r="BL471" s="4"/>
    </row>
    <row r="472" spans="1:64" ht="15.95" hidden="1" customHeight="1">
      <c r="A472" s="1"/>
      <c r="B472" s="67" t="s">
        <v>69</v>
      </c>
      <c r="C472" s="376"/>
      <c r="D472" s="364">
        <v>1</v>
      </c>
      <c r="E472" s="387" t="s">
        <v>8</v>
      </c>
      <c r="F472" s="364">
        <v>2</v>
      </c>
      <c r="G472" s="364" t="s">
        <v>8</v>
      </c>
      <c r="H472" s="68">
        <v>14</v>
      </c>
      <c r="I472" s="364" t="s">
        <v>8</v>
      </c>
      <c r="J472" s="365">
        <v>18</v>
      </c>
      <c r="K472" s="364" t="s">
        <v>8</v>
      </c>
      <c r="L472" s="369">
        <v>0.17</v>
      </c>
      <c r="M472" s="3" t="s">
        <v>9</v>
      </c>
      <c r="N472" s="39">
        <f t="shared" si="24"/>
        <v>86</v>
      </c>
      <c r="O472" s="2"/>
      <c r="R472" s="4"/>
      <c r="S472" s="376"/>
      <c r="T472" s="4"/>
      <c r="U472" s="4"/>
      <c r="V472" s="4"/>
      <c r="W472" s="4"/>
      <c r="X472" s="4"/>
      <c r="Y472" s="4"/>
      <c r="Z472" s="4"/>
      <c r="AA472" s="4"/>
      <c r="AB472" s="4"/>
      <c r="AC472" s="4"/>
      <c r="AD472" s="4"/>
      <c r="AE472" s="4"/>
      <c r="AF472" s="4"/>
      <c r="AG472" s="4"/>
      <c r="AH472" s="4"/>
      <c r="AI472" s="4"/>
      <c r="AJ472" s="4"/>
      <c r="AK472" s="4"/>
      <c r="AL472" s="4"/>
      <c r="AM472" s="4"/>
      <c r="AN472" s="4"/>
      <c r="AO472" s="4"/>
      <c r="AP472" s="4"/>
      <c r="AQ472" s="4"/>
      <c r="AR472" s="4"/>
      <c r="AS472" s="4"/>
      <c r="AT472" s="4"/>
      <c r="AU472" s="4"/>
      <c r="AV472" s="4"/>
      <c r="AW472" s="4"/>
      <c r="AX472" s="4"/>
      <c r="AY472" s="4"/>
      <c r="AZ472" s="4"/>
      <c r="BA472" s="4"/>
      <c r="BB472" s="4"/>
      <c r="BC472" s="4"/>
      <c r="BD472" s="4"/>
      <c r="BE472" s="4"/>
      <c r="BF472" s="4"/>
      <c r="BG472" s="4"/>
      <c r="BH472" s="4"/>
      <c r="BI472" s="4"/>
      <c r="BJ472" s="4"/>
      <c r="BK472" s="4"/>
      <c r="BL472" s="4"/>
    </row>
    <row r="473" spans="1:64" ht="15.95" hidden="1" customHeight="1">
      <c r="A473" s="1"/>
      <c r="B473" s="67" t="s">
        <v>165</v>
      </c>
      <c r="C473" s="376"/>
      <c r="D473" s="364">
        <v>1</v>
      </c>
      <c r="E473" s="387" t="s">
        <v>8</v>
      </c>
      <c r="F473" s="364">
        <v>1</v>
      </c>
      <c r="G473" s="364" t="s">
        <v>8</v>
      </c>
      <c r="H473" s="68">
        <v>19.5</v>
      </c>
      <c r="I473" s="364" t="s">
        <v>8</v>
      </c>
      <c r="J473" s="365">
        <v>6</v>
      </c>
      <c r="K473" s="364" t="s">
        <v>8</v>
      </c>
      <c r="L473" s="369">
        <v>0.17</v>
      </c>
      <c r="M473" s="3" t="s">
        <v>9</v>
      </c>
      <c r="N473" s="39">
        <f t="shared" si="24"/>
        <v>20</v>
      </c>
      <c r="O473" s="2"/>
      <c r="R473" s="4"/>
      <c r="S473" s="376"/>
      <c r="T473" s="4"/>
      <c r="U473" s="4"/>
      <c r="V473" s="4"/>
      <c r="W473" s="4"/>
      <c r="X473" s="4"/>
      <c r="Y473" s="4"/>
      <c r="Z473" s="4"/>
      <c r="AA473" s="4"/>
      <c r="AB473" s="4"/>
      <c r="AC473" s="4"/>
      <c r="AD473" s="4"/>
      <c r="AE473" s="4"/>
      <c r="AF473" s="4"/>
      <c r="AG473" s="4"/>
      <c r="AH473" s="4"/>
      <c r="AI473" s="4"/>
      <c r="AJ473" s="4"/>
      <c r="AK473" s="4"/>
      <c r="AL473" s="4"/>
      <c r="AM473" s="4"/>
      <c r="AN473" s="4"/>
      <c r="AO473" s="4"/>
      <c r="AP473" s="4"/>
      <c r="AQ473" s="4"/>
      <c r="AR473" s="4"/>
      <c r="AS473" s="4"/>
      <c r="AT473" s="4"/>
      <c r="AU473" s="4"/>
      <c r="AV473" s="4"/>
      <c r="AW473" s="4"/>
      <c r="AX473" s="4"/>
      <c r="AY473" s="4"/>
      <c r="AZ473" s="4"/>
      <c r="BA473" s="4"/>
      <c r="BB473" s="4"/>
      <c r="BC473" s="4"/>
      <c r="BD473" s="4"/>
      <c r="BE473" s="4"/>
      <c r="BF473" s="4"/>
      <c r="BG473" s="4"/>
      <c r="BH473" s="4"/>
      <c r="BI473" s="4"/>
      <c r="BJ473" s="4"/>
      <c r="BK473" s="4"/>
      <c r="BL473" s="4"/>
    </row>
    <row r="474" spans="1:64" ht="15.95" hidden="1" customHeight="1">
      <c r="A474" s="1"/>
      <c r="B474" s="67" t="s">
        <v>71</v>
      </c>
      <c r="C474" s="376"/>
      <c r="D474" s="364">
        <v>1</v>
      </c>
      <c r="E474" s="387" t="s">
        <v>8</v>
      </c>
      <c r="F474" s="364">
        <v>1</v>
      </c>
      <c r="G474" s="364" t="s">
        <v>8</v>
      </c>
      <c r="H474" s="68">
        <v>8.5</v>
      </c>
      <c r="I474" s="364" t="s">
        <v>8</v>
      </c>
      <c r="J474" s="365">
        <v>6</v>
      </c>
      <c r="K474" s="364" t="s">
        <v>8</v>
      </c>
      <c r="L474" s="369">
        <v>0.17</v>
      </c>
      <c r="M474" s="3" t="s">
        <v>9</v>
      </c>
      <c r="N474" s="39">
        <f t="shared" si="24"/>
        <v>9</v>
      </c>
      <c r="O474" s="2"/>
      <c r="R474" s="4"/>
      <c r="S474" s="376"/>
      <c r="T474" s="4"/>
      <c r="U474" s="4"/>
      <c r="V474" s="4"/>
      <c r="W474" s="4"/>
      <c r="X474" s="4"/>
      <c r="Y474" s="4"/>
      <c r="Z474" s="4"/>
      <c r="AA474" s="4"/>
      <c r="AB474" s="4"/>
      <c r="AC474" s="4"/>
      <c r="AD474" s="4"/>
      <c r="AE474" s="4"/>
      <c r="AF474" s="4"/>
      <c r="AG474" s="4"/>
      <c r="AH474" s="4"/>
      <c r="AI474" s="4"/>
      <c r="AJ474" s="4"/>
      <c r="AK474" s="4"/>
      <c r="AL474" s="4"/>
      <c r="AM474" s="4"/>
      <c r="AN474" s="4"/>
      <c r="AO474" s="4"/>
      <c r="AP474" s="4"/>
      <c r="AQ474" s="4"/>
      <c r="AR474" s="4"/>
      <c r="AS474" s="4"/>
      <c r="AT474" s="4"/>
      <c r="AU474" s="4"/>
      <c r="AV474" s="4"/>
      <c r="AW474" s="4"/>
      <c r="AX474" s="4"/>
      <c r="AY474" s="4"/>
      <c r="AZ474" s="4"/>
      <c r="BA474" s="4"/>
      <c r="BB474" s="4"/>
      <c r="BC474" s="4"/>
      <c r="BD474" s="4"/>
      <c r="BE474" s="4"/>
      <c r="BF474" s="4"/>
      <c r="BG474" s="4"/>
      <c r="BH474" s="4"/>
      <c r="BI474" s="4"/>
      <c r="BJ474" s="4"/>
      <c r="BK474" s="4"/>
      <c r="BL474" s="4"/>
    </row>
    <row r="475" spans="1:64" ht="15.95" hidden="1" customHeight="1">
      <c r="A475" s="1"/>
      <c r="B475" s="67" t="s">
        <v>166</v>
      </c>
      <c r="C475" s="376"/>
      <c r="D475" s="364">
        <v>1</v>
      </c>
      <c r="E475" s="387" t="s">
        <v>8</v>
      </c>
      <c r="F475" s="364">
        <v>2</v>
      </c>
      <c r="G475" s="364" t="s">
        <v>8</v>
      </c>
      <c r="H475" s="68">
        <v>4</v>
      </c>
      <c r="I475" s="364" t="s">
        <v>8</v>
      </c>
      <c r="J475" s="365">
        <v>4</v>
      </c>
      <c r="K475" s="364" t="s">
        <v>8</v>
      </c>
      <c r="L475" s="369">
        <v>0.17</v>
      </c>
      <c r="M475" s="3" t="s">
        <v>9</v>
      </c>
      <c r="N475" s="39">
        <f t="shared" si="24"/>
        <v>5</v>
      </c>
      <c r="O475" s="2"/>
      <c r="R475" s="4"/>
      <c r="S475" s="376"/>
      <c r="T475" s="4"/>
      <c r="U475" s="4"/>
      <c r="V475" s="4"/>
      <c r="W475" s="4"/>
      <c r="X475" s="4"/>
      <c r="Y475" s="4"/>
      <c r="Z475" s="4"/>
      <c r="AA475" s="4"/>
      <c r="AB475" s="4"/>
      <c r="AC475" s="4"/>
      <c r="AD475" s="4"/>
      <c r="AE475" s="4"/>
      <c r="AF475" s="4"/>
      <c r="AG475" s="4"/>
      <c r="AH475" s="4"/>
      <c r="AI475" s="4"/>
      <c r="AJ475" s="4"/>
      <c r="AK475" s="4"/>
      <c r="AL475" s="4"/>
      <c r="AM475" s="4"/>
      <c r="AN475" s="4"/>
      <c r="AO475" s="4"/>
      <c r="AP475" s="4"/>
      <c r="AQ475" s="4"/>
      <c r="AR475" s="4"/>
      <c r="AS475" s="4"/>
      <c r="AT475" s="4"/>
      <c r="AU475" s="4"/>
      <c r="AV475" s="4"/>
      <c r="AW475" s="4"/>
      <c r="AX475" s="4"/>
      <c r="AY475" s="4"/>
      <c r="AZ475" s="4"/>
      <c r="BA475" s="4"/>
      <c r="BB475" s="4"/>
      <c r="BC475" s="4"/>
      <c r="BD475" s="4"/>
      <c r="BE475" s="4"/>
      <c r="BF475" s="4"/>
      <c r="BG475" s="4"/>
      <c r="BH475" s="4"/>
      <c r="BI475" s="4"/>
      <c r="BJ475" s="4"/>
      <c r="BK475" s="4"/>
      <c r="BL475" s="4"/>
    </row>
    <row r="476" spans="1:64" ht="15.95" hidden="1" customHeight="1">
      <c r="A476" s="1"/>
      <c r="B476" s="67" t="s">
        <v>167</v>
      </c>
      <c r="C476" s="376"/>
      <c r="D476" s="364">
        <v>1</v>
      </c>
      <c r="E476" s="387" t="s">
        <v>8</v>
      </c>
      <c r="F476" s="364">
        <v>1</v>
      </c>
      <c r="G476" s="364" t="s">
        <v>8</v>
      </c>
      <c r="H476" s="68">
        <v>12.25</v>
      </c>
      <c r="I476" s="364" t="s">
        <v>8</v>
      </c>
      <c r="J476" s="365">
        <v>7.5</v>
      </c>
      <c r="K476" s="364" t="s">
        <v>8</v>
      </c>
      <c r="L476" s="369">
        <v>0.125</v>
      </c>
      <c r="M476" s="3" t="s">
        <v>9</v>
      </c>
      <c r="N476" s="39">
        <f t="shared" si="24"/>
        <v>11</v>
      </c>
      <c r="O476" s="2"/>
      <c r="R476" s="4"/>
      <c r="S476" s="376"/>
      <c r="T476" s="4"/>
      <c r="U476" s="4"/>
      <c r="V476" s="4"/>
      <c r="W476" s="4"/>
      <c r="X476" s="4"/>
      <c r="Y476" s="4"/>
      <c r="Z476" s="4"/>
      <c r="AA476" s="4"/>
      <c r="AB476" s="4"/>
      <c r="AC476" s="4"/>
      <c r="AD476" s="4"/>
      <c r="AE476" s="4"/>
      <c r="AF476" s="4"/>
      <c r="AG476" s="4"/>
      <c r="AH476" s="4"/>
      <c r="AI476" s="4"/>
      <c r="AJ476" s="4"/>
      <c r="AK476" s="4"/>
      <c r="AL476" s="4"/>
      <c r="AM476" s="4"/>
      <c r="AN476" s="4"/>
      <c r="AO476" s="4"/>
      <c r="AP476" s="4"/>
      <c r="AQ476" s="4"/>
      <c r="AR476" s="4"/>
      <c r="AS476" s="4"/>
      <c r="AT476" s="4"/>
      <c r="AU476" s="4"/>
      <c r="AV476" s="4"/>
      <c r="AW476" s="4"/>
      <c r="AX476" s="4"/>
      <c r="AY476" s="4"/>
      <c r="AZ476" s="4"/>
      <c r="BA476" s="4"/>
      <c r="BB476" s="4"/>
      <c r="BC476" s="4"/>
      <c r="BD476" s="4"/>
      <c r="BE476" s="4"/>
      <c r="BF476" s="4"/>
      <c r="BG476" s="4"/>
      <c r="BH476" s="4"/>
      <c r="BI476" s="4"/>
      <c r="BJ476" s="4"/>
      <c r="BK476" s="4"/>
      <c r="BL476" s="4"/>
    </row>
    <row r="477" spans="1:64" ht="15.95" hidden="1" customHeight="1">
      <c r="A477" s="1"/>
      <c r="B477" s="67" t="s">
        <v>168</v>
      </c>
      <c r="C477" s="376"/>
      <c r="D477" s="364">
        <v>1</v>
      </c>
      <c r="E477" s="387" t="s">
        <v>8</v>
      </c>
      <c r="F477" s="364">
        <v>1</v>
      </c>
      <c r="G477" s="364" t="s">
        <v>8</v>
      </c>
      <c r="H477" s="68">
        <v>25.25</v>
      </c>
      <c r="I477" s="364" t="s">
        <v>8</v>
      </c>
      <c r="J477" s="365">
        <v>26.375</v>
      </c>
      <c r="K477" s="364" t="s">
        <v>8</v>
      </c>
      <c r="L477" s="369">
        <v>0.125</v>
      </c>
      <c r="M477" s="3" t="s">
        <v>9</v>
      </c>
      <c r="N477" s="39">
        <f t="shared" si="24"/>
        <v>83</v>
      </c>
      <c r="O477" s="2"/>
      <c r="R477" s="4"/>
      <c r="S477" s="376"/>
      <c r="T477" s="4"/>
      <c r="U477" s="4"/>
      <c r="V477" s="4"/>
      <c r="W477" s="4"/>
      <c r="X477" s="4"/>
      <c r="Y477" s="4"/>
      <c r="Z477" s="4"/>
      <c r="AA477" s="4"/>
      <c r="AB477" s="4"/>
      <c r="AC477" s="4"/>
      <c r="AD477" s="4"/>
      <c r="AE477" s="4"/>
      <c r="AF477" s="4"/>
      <c r="AG477" s="4"/>
      <c r="AH477" s="4"/>
      <c r="AI477" s="4"/>
      <c r="AJ477" s="4"/>
      <c r="AK477" s="4"/>
      <c r="AL477" s="4"/>
      <c r="AM477" s="4"/>
      <c r="AN477" s="4"/>
      <c r="AO477" s="4"/>
      <c r="AP477" s="4"/>
      <c r="AQ477" s="4"/>
      <c r="AR477" s="4"/>
      <c r="AS477" s="4"/>
      <c r="AT477" s="4"/>
      <c r="AU477" s="4"/>
      <c r="AV477" s="4"/>
      <c r="AW477" s="4"/>
      <c r="AX477" s="4"/>
      <c r="AY477" s="4"/>
      <c r="AZ477" s="4"/>
      <c r="BA477" s="4"/>
      <c r="BB477" s="4"/>
      <c r="BC477" s="4"/>
      <c r="BD477" s="4"/>
      <c r="BE477" s="4"/>
      <c r="BF477" s="4"/>
      <c r="BG477" s="4"/>
      <c r="BH477" s="4"/>
      <c r="BI477" s="4"/>
      <c r="BJ477" s="4"/>
      <c r="BK477" s="4"/>
      <c r="BL477" s="4"/>
    </row>
    <row r="478" spans="1:64" ht="21" hidden="1" customHeight="1">
      <c r="A478" s="1"/>
      <c r="C478" s="387"/>
      <c r="D478" s="69"/>
      <c r="H478" s="68"/>
      <c r="I478" s="364"/>
      <c r="J478" s="365"/>
      <c r="K478" s="364"/>
      <c r="L478" s="12" t="s">
        <v>10</v>
      </c>
      <c r="M478" s="40"/>
      <c r="N478" s="5"/>
      <c r="O478" s="6"/>
      <c r="P478" s="197"/>
      <c r="S478" s="387"/>
    </row>
    <row r="479" spans="1:64" ht="21.75" hidden="1" customHeight="1">
      <c r="A479" s="1"/>
      <c r="B479" s="66"/>
      <c r="C479" s="526">
        <f>N478</f>
        <v>0</v>
      </c>
      <c r="D479" s="527"/>
      <c r="E479" s="526"/>
      <c r="F479" s="7" t="s">
        <v>11</v>
      </c>
      <c r="G479" s="8" t="s">
        <v>12</v>
      </c>
      <c r="H479" s="70">
        <v>1306.8</v>
      </c>
      <c r="I479" s="370"/>
      <c r="J479" s="370"/>
      <c r="K479" s="370"/>
      <c r="L479" s="528" t="s">
        <v>13</v>
      </c>
      <c r="M479" s="528"/>
      <c r="O479" s="9" t="s">
        <v>14</v>
      </c>
      <c r="P479" s="378">
        <f>ROUND(C479*H479/100,0)</f>
        <v>0</v>
      </c>
      <c r="S479" s="382"/>
    </row>
    <row r="480" spans="1:64" s="17" customFormat="1" ht="30.75" hidden="1" customHeight="1">
      <c r="A480" s="86"/>
      <c r="B480" s="534" t="s">
        <v>78</v>
      </c>
      <c r="C480" s="534"/>
      <c r="D480" s="534"/>
      <c r="E480" s="534"/>
      <c r="F480" s="534"/>
      <c r="G480" s="534"/>
      <c r="H480" s="534"/>
      <c r="I480" s="534"/>
      <c r="J480" s="534"/>
      <c r="K480" s="534"/>
      <c r="L480" s="534"/>
      <c r="M480" s="534"/>
      <c r="N480" s="534"/>
      <c r="O480" s="388"/>
      <c r="P480" s="386"/>
    </row>
    <row r="481" spans="1:24" s="17" customFormat="1" ht="15.95" hidden="1" customHeight="1">
      <c r="A481" s="15"/>
      <c r="B481" s="3" t="s">
        <v>35</v>
      </c>
      <c r="C481" s="387"/>
      <c r="D481" s="364">
        <v>1</v>
      </c>
      <c r="E481" s="387" t="s">
        <v>8</v>
      </c>
      <c r="F481" s="364">
        <v>1</v>
      </c>
      <c r="G481" s="364" t="s">
        <v>8</v>
      </c>
      <c r="H481" s="68">
        <v>20</v>
      </c>
      <c r="I481" s="364" t="s">
        <v>8</v>
      </c>
      <c r="J481" s="365">
        <v>14</v>
      </c>
      <c r="K481" s="364"/>
      <c r="L481" s="365"/>
      <c r="M481" s="3" t="s">
        <v>9</v>
      </c>
      <c r="N481" s="30">
        <f>ROUND(D481*F481*H481*J481,0)</f>
        <v>280</v>
      </c>
      <c r="O481" s="16"/>
      <c r="P481" s="386"/>
      <c r="S481" s="384"/>
    </row>
    <row r="482" spans="1:24" s="17" customFormat="1" ht="15.95" hidden="1" customHeight="1" thickBot="1">
      <c r="A482" s="15"/>
      <c r="B482" s="3" t="s">
        <v>21</v>
      </c>
      <c r="C482" s="387"/>
      <c r="D482" s="364">
        <v>1</v>
      </c>
      <c r="E482" s="387" t="s">
        <v>8</v>
      </c>
      <c r="F482" s="364">
        <v>1</v>
      </c>
      <c r="G482" s="364" t="s">
        <v>8</v>
      </c>
      <c r="H482" s="68">
        <v>20</v>
      </c>
      <c r="I482" s="364" t="s">
        <v>8</v>
      </c>
      <c r="J482" s="365">
        <v>6</v>
      </c>
      <c r="K482" s="364"/>
      <c r="L482" s="365"/>
      <c r="M482" s="3" t="s">
        <v>9</v>
      </c>
      <c r="N482" s="30">
        <f>ROUND(D482*F482*H482*J482,0)</f>
        <v>120</v>
      </c>
      <c r="O482" s="16"/>
      <c r="P482" s="386"/>
      <c r="S482" s="384"/>
    </row>
    <row r="483" spans="1:24" s="17" customFormat="1" ht="15.95" hidden="1" customHeight="1" thickBot="1">
      <c r="A483" s="15"/>
      <c r="C483" s="107"/>
      <c r="D483" s="361"/>
      <c r="E483" s="49"/>
      <c r="F483" s="361"/>
      <c r="G483" s="368"/>
      <c r="H483" s="27"/>
      <c r="I483" s="367"/>
      <c r="J483" s="24"/>
      <c r="K483" s="367"/>
      <c r="L483" s="24" t="s">
        <v>10</v>
      </c>
      <c r="M483" s="368"/>
      <c r="N483" s="26"/>
      <c r="O483" s="19"/>
      <c r="P483" s="386"/>
      <c r="S483" s="107"/>
    </row>
    <row r="484" spans="1:24" s="17" customFormat="1" ht="15.95" hidden="1" customHeight="1">
      <c r="A484" s="368"/>
      <c r="B484" s="52"/>
      <c r="C484" s="375">
        <f>N483</f>
        <v>0</v>
      </c>
      <c r="D484" s="361" t="s">
        <v>32</v>
      </c>
      <c r="E484" s="375"/>
      <c r="F484" s="361"/>
      <c r="G484" s="52" t="s">
        <v>12</v>
      </c>
      <c r="H484" s="367">
        <v>1029.05</v>
      </c>
      <c r="I484" s="367"/>
      <c r="J484" s="362"/>
      <c r="K484" s="367"/>
      <c r="L484" s="368" t="s">
        <v>54</v>
      </c>
      <c r="M484" s="368"/>
      <c r="N484" s="52"/>
      <c r="O484" s="386" t="s">
        <v>14</v>
      </c>
      <c r="P484" s="386">
        <f>(C484*H484/100)</f>
        <v>0</v>
      </c>
      <c r="S484" s="375"/>
    </row>
    <row r="485" spans="1:24" s="17" customFormat="1" ht="15.95" hidden="1" customHeight="1">
      <c r="A485" s="15"/>
      <c r="B485" s="361"/>
      <c r="C485" s="58"/>
      <c r="D485" s="361"/>
      <c r="E485" s="386"/>
      <c r="F485" s="361"/>
      <c r="G485" s="21"/>
      <c r="H485" s="367"/>
      <c r="I485" s="367"/>
      <c r="J485" s="362"/>
      <c r="K485" s="367"/>
      <c r="L485" s="368"/>
      <c r="M485" s="32"/>
      <c r="N485" s="388"/>
      <c r="O485" s="386"/>
      <c r="P485" s="386"/>
      <c r="Q485" s="52"/>
      <c r="S485" s="58"/>
    </row>
    <row r="486" spans="1:24" ht="15.95" hidden="1" customHeight="1">
      <c r="A486" s="1"/>
      <c r="B486" s="523" t="s">
        <v>193</v>
      </c>
      <c r="C486" s="523"/>
      <c r="D486" s="524"/>
      <c r="E486" s="523"/>
      <c r="F486" s="524"/>
      <c r="G486" s="523"/>
      <c r="H486" s="524"/>
      <c r="I486" s="523"/>
      <c r="J486" s="524"/>
      <c r="K486" s="523"/>
      <c r="L486" s="523"/>
      <c r="M486" s="523"/>
      <c r="N486" s="523"/>
      <c r="O486" s="523"/>
      <c r="Q486" s="45"/>
      <c r="R486" s="45"/>
      <c r="S486" s="45"/>
      <c r="T486" s="45"/>
      <c r="U486" s="45"/>
      <c r="V486" s="45"/>
      <c r="W486" s="45"/>
      <c r="X486" s="45"/>
    </row>
    <row r="487" spans="1:24" ht="15.95" hidden="1" customHeight="1">
      <c r="A487" s="43"/>
      <c r="B487" s="3" t="s">
        <v>99</v>
      </c>
      <c r="C487" s="376"/>
      <c r="D487" s="361">
        <v>1</v>
      </c>
      <c r="E487" s="48" t="s">
        <v>8</v>
      </c>
      <c r="F487" s="361">
        <v>2</v>
      </c>
      <c r="G487" s="361" t="s">
        <v>8</v>
      </c>
      <c r="H487" s="27">
        <v>20</v>
      </c>
      <c r="I487" s="361" t="s">
        <v>8</v>
      </c>
      <c r="J487" s="362">
        <v>16</v>
      </c>
      <c r="K487" s="361"/>
      <c r="L487" s="362"/>
      <c r="M487" s="17" t="s">
        <v>9</v>
      </c>
      <c r="N487" s="30">
        <f>ROUND(D487*F487*H487*J487,0)</f>
        <v>640</v>
      </c>
      <c r="O487" s="2"/>
      <c r="S487" s="376"/>
    </row>
    <row r="488" spans="1:24" ht="15.95" hidden="1" customHeight="1">
      <c r="A488" s="43"/>
      <c r="B488" s="3" t="s">
        <v>21</v>
      </c>
      <c r="C488" s="376"/>
      <c r="D488" s="361">
        <v>1</v>
      </c>
      <c r="E488" s="48" t="s">
        <v>8</v>
      </c>
      <c r="F488" s="361">
        <v>1</v>
      </c>
      <c r="G488" s="361" t="s">
        <v>8</v>
      </c>
      <c r="H488" s="27">
        <v>40.75</v>
      </c>
      <c r="I488" s="361" t="s">
        <v>8</v>
      </c>
      <c r="J488" s="362">
        <v>7</v>
      </c>
      <c r="K488" s="361"/>
      <c r="L488" s="362"/>
      <c r="M488" s="17" t="s">
        <v>9</v>
      </c>
      <c r="N488" s="30">
        <f>ROUND(D488*F488*H488*J488,0)</f>
        <v>285</v>
      </c>
      <c r="O488" s="2"/>
      <c r="S488" s="376"/>
    </row>
    <row r="489" spans="1:24" ht="15.95" hidden="1" customHeight="1">
      <c r="A489" s="1"/>
      <c r="C489" s="387"/>
      <c r="D489" s="69"/>
      <c r="H489" s="68"/>
      <c r="I489" s="364"/>
      <c r="J489" s="365"/>
      <c r="K489" s="364"/>
      <c r="L489" s="12" t="s">
        <v>10</v>
      </c>
      <c r="M489" s="40"/>
      <c r="N489" s="79"/>
      <c r="O489" s="6"/>
      <c r="P489" s="197"/>
      <c r="S489" s="387"/>
    </row>
    <row r="490" spans="1:24" ht="15.95" hidden="1" customHeight="1">
      <c r="A490" s="1"/>
      <c r="C490" s="46">
        <f>N489</f>
        <v>0</v>
      </c>
      <c r="D490" s="527" t="s">
        <v>32</v>
      </c>
      <c r="E490" s="527"/>
      <c r="G490" s="8" t="s">
        <v>12</v>
      </c>
      <c r="H490" s="531">
        <v>425.84</v>
      </c>
      <c r="I490" s="531"/>
      <c r="J490" s="531"/>
      <c r="K490" s="531"/>
      <c r="L490" s="371" t="s">
        <v>59</v>
      </c>
      <c r="M490" s="371"/>
      <c r="O490" s="378" t="s">
        <v>14</v>
      </c>
      <c r="P490" s="378">
        <f>ROUND(C490*H490/100,0)</f>
        <v>0</v>
      </c>
      <c r="Q490" s="45"/>
      <c r="R490" s="45"/>
      <c r="S490" s="46"/>
      <c r="T490" s="45"/>
      <c r="U490" s="45"/>
      <c r="V490" s="45"/>
      <c r="W490" s="45"/>
      <c r="X490" s="45"/>
    </row>
    <row r="491" spans="1:24" ht="18.75" hidden="1" customHeight="1">
      <c r="A491" s="1"/>
      <c r="B491" s="525" t="s">
        <v>64</v>
      </c>
      <c r="C491" s="525"/>
      <c r="D491" s="525"/>
      <c r="E491" s="525"/>
      <c r="F491" s="525"/>
      <c r="G491" s="525"/>
      <c r="H491" s="525"/>
      <c r="I491" s="525"/>
      <c r="J491" s="525"/>
      <c r="K491" s="525"/>
      <c r="L491" s="525"/>
      <c r="M491" s="525"/>
      <c r="N491" s="525"/>
      <c r="O491" s="525"/>
      <c r="Q491" s="45"/>
      <c r="R491" s="45"/>
      <c r="S491" s="45"/>
      <c r="T491" s="45"/>
      <c r="U491" s="45"/>
      <c r="V491" s="45"/>
      <c r="W491" s="45"/>
      <c r="X491" s="45"/>
    </row>
    <row r="492" spans="1:24" ht="15.95" hidden="1" customHeight="1">
      <c r="A492" s="43"/>
      <c r="B492" s="3" t="s">
        <v>65</v>
      </c>
      <c r="C492" s="387"/>
      <c r="D492" s="364">
        <v>1</v>
      </c>
      <c r="E492" s="387" t="s">
        <v>8</v>
      </c>
      <c r="F492" s="364">
        <v>2</v>
      </c>
      <c r="G492" s="364" t="s">
        <v>8</v>
      </c>
      <c r="H492" s="68">
        <v>4</v>
      </c>
      <c r="I492" s="364" t="s">
        <v>8</v>
      </c>
      <c r="J492" s="365">
        <v>7</v>
      </c>
      <c r="K492" s="364"/>
      <c r="L492" s="365"/>
      <c r="M492" s="3" t="s">
        <v>9</v>
      </c>
      <c r="N492" s="30">
        <f>ROUND(D492*F492*H492*J492,0)</f>
        <v>56</v>
      </c>
      <c r="O492" s="6"/>
      <c r="P492" s="197"/>
      <c r="S492" s="387"/>
    </row>
    <row r="493" spans="1:24" ht="15.95" hidden="1" customHeight="1" thickBot="1">
      <c r="A493" s="1"/>
      <c r="B493" s="3" t="s">
        <v>25</v>
      </c>
      <c r="C493" s="387"/>
      <c r="D493" s="364">
        <v>2</v>
      </c>
      <c r="E493" s="387" t="s">
        <v>8</v>
      </c>
      <c r="F493" s="364">
        <v>3</v>
      </c>
      <c r="G493" s="364" t="s">
        <v>8</v>
      </c>
      <c r="H493" s="68">
        <v>4</v>
      </c>
      <c r="I493" s="364" t="s">
        <v>8</v>
      </c>
      <c r="J493" s="365">
        <v>4</v>
      </c>
      <c r="K493" s="364"/>
      <c r="L493" s="365"/>
      <c r="M493" s="3" t="s">
        <v>9</v>
      </c>
      <c r="N493" s="30">
        <f>ROUND(D493*F493*H493*J493,0)</f>
        <v>96</v>
      </c>
      <c r="O493" s="6"/>
      <c r="P493" s="197"/>
      <c r="S493" s="387"/>
    </row>
    <row r="494" spans="1:24" ht="15.95" hidden="1" customHeight="1" thickBot="1">
      <c r="A494" s="1"/>
      <c r="C494" s="80"/>
      <c r="D494" s="371"/>
      <c r="H494" s="81"/>
      <c r="I494" s="41"/>
      <c r="J494" s="12"/>
      <c r="K494" s="41"/>
      <c r="L494" s="371" t="s">
        <v>10</v>
      </c>
      <c r="M494" s="41"/>
      <c r="N494" s="14"/>
      <c r="O494" s="378" t="s">
        <v>32</v>
      </c>
      <c r="S494" s="80"/>
    </row>
    <row r="495" spans="1:24" ht="15.95" hidden="1" customHeight="1">
      <c r="A495" s="1"/>
      <c r="B495" s="45"/>
      <c r="C495" s="46">
        <f>N494</f>
        <v>0</v>
      </c>
      <c r="D495" s="530" t="s">
        <v>32</v>
      </c>
      <c r="E495" s="528"/>
      <c r="F495" s="41"/>
      <c r="G495" s="8" t="s">
        <v>12</v>
      </c>
      <c r="H495" s="531">
        <v>1160.06</v>
      </c>
      <c r="I495" s="531"/>
      <c r="J495" s="531"/>
      <c r="K495" s="370"/>
      <c r="L495" s="532" t="s">
        <v>59</v>
      </c>
      <c r="M495" s="532"/>
      <c r="N495" s="3"/>
      <c r="O495" s="378" t="s">
        <v>14</v>
      </c>
      <c r="P495" s="378">
        <f>ROUND(C495*H495/100,0)</f>
        <v>0</v>
      </c>
      <c r="S495" s="46"/>
    </row>
    <row r="496" spans="1:24" ht="15.95" hidden="1" customHeight="1">
      <c r="A496" s="1"/>
      <c r="B496" s="45"/>
      <c r="C496" s="46"/>
      <c r="D496" s="391"/>
      <c r="E496" s="371"/>
      <c r="F496" s="41"/>
      <c r="G496" s="8"/>
      <c r="H496" s="370"/>
      <c r="I496" s="370"/>
      <c r="J496" s="370"/>
      <c r="K496" s="370"/>
      <c r="L496" s="393"/>
      <c r="M496" s="393"/>
      <c r="N496" s="3"/>
      <c r="O496" s="378"/>
      <c r="S496" s="46"/>
    </row>
    <row r="497" spans="1:19" ht="15.95" hidden="1" customHeight="1">
      <c r="A497" s="1"/>
      <c r="B497" s="45"/>
      <c r="C497" s="46"/>
      <c r="D497" s="391"/>
      <c r="E497" s="371"/>
      <c r="F497" s="41"/>
      <c r="G497" s="8"/>
      <c r="H497" s="370"/>
      <c r="I497" s="370"/>
      <c r="J497" s="370"/>
      <c r="K497" s="370"/>
      <c r="L497" s="393"/>
      <c r="M497" s="393"/>
      <c r="N497" s="3"/>
      <c r="O497" s="378"/>
      <c r="S497" s="46"/>
    </row>
    <row r="498" spans="1:19" s="17" customFormat="1" ht="82.5" hidden="1" customHeight="1">
      <c r="A498" s="86"/>
      <c r="B498" s="533" t="s">
        <v>55</v>
      </c>
      <c r="C498" s="533"/>
      <c r="D498" s="533"/>
      <c r="E498" s="533"/>
      <c r="F498" s="533"/>
      <c r="G498" s="533"/>
      <c r="H498" s="533"/>
      <c r="I498" s="533"/>
      <c r="J498" s="533"/>
      <c r="K498" s="533"/>
      <c r="L498" s="533"/>
      <c r="M498" s="533"/>
      <c r="N498" s="533"/>
      <c r="O498" s="388"/>
      <c r="P498" s="386"/>
    </row>
    <row r="499" spans="1:19" s="17" customFormat="1" ht="15.95" hidden="1" customHeight="1" thickBot="1">
      <c r="A499" s="15"/>
      <c r="B499" s="17" t="s">
        <v>122</v>
      </c>
      <c r="C499" s="384"/>
      <c r="D499" s="361">
        <v>1</v>
      </c>
      <c r="E499" s="48" t="s">
        <v>8</v>
      </c>
      <c r="F499" s="361">
        <v>20</v>
      </c>
      <c r="G499" s="361" t="s">
        <v>8</v>
      </c>
      <c r="H499" s="27">
        <v>3</v>
      </c>
      <c r="I499" s="361" t="s">
        <v>8</v>
      </c>
      <c r="J499" s="362">
        <v>1</v>
      </c>
      <c r="K499" s="361"/>
      <c r="L499" s="362"/>
      <c r="M499" s="17" t="s">
        <v>9</v>
      </c>
      <c r="N499" s="30">
        <f>ROUND(D499*F499*H499*J499,0)</f>
        <v>60</v>
      </c>
      <c r="O499" s="16"/>
      <c r="P499" s="386"/>
      <c r="S499" s="384"/>
    </row>
    <row r="500" spans="1:19" s="17" customFormat="1" ht="15.95" hidden="1" customHeight="1" thickBot="1">
      <c r="A500" s="368"/>
      <c r="C500" s="107"/>
      <c r="D500" s="361"/>
      <c r="E500" s="49"/>
      <c r="F500" s="361"/>
      <c r="G500" s="368"/>
      <c r="H500" s="27"/>
      <c r="I500" s="367"/>
      <c r="J500" s="24"/>
      <c r="K500" s="367"/>
      <c r="L500" s="24" t="s">
        <v>10</v>
      </c>
      <c r="M500" s="368"/>
      <c r="N500" s="26"/>
      <c r="O500" s="19"/>
      <c r="P500" s="386"/>
      <c r="S500" s="107"/>
    </row>
    <row r="501" spans="1:19" s="17" customFormat="1" ht="15.95" hidden="1" customHeight="1">
      <c r="A501" s="15"/>
      <c r="B501" s="52"/>
      <c r="C501" s="366">
        <f>N500</f>
        <v>0</v>
      </c>
      <c r="D501" s="361" t="s">
        <v>32</v>
      </c>
      <c r="E501" s="375"/>
      <c r="F501" s="361"/>
      <c r="G501" s="52" t="s">
        <v>12</v>
      </c>
      <c r="H501" s="367">
        <v>395</v>
      </c>
      <c r="I501" s="367"/>
      <c r="J501" s="362"/>
      <c r="K501" s="367"/>
      <c r="L501" s="368" t="s">
        <v>52</v>
      </c>
      <c r="M501" s="368"/>
      <c r="N501" s="52"/>
      <c r="O501" s="386" t="s">
        <v>14</v>
      </c>
      <c r="P501" s="386">
        <f>(C501*H501)</f>
        <v>0</v>
      </c>
      <c r="S501" s="366"/>
    </row>
    <row r="502" spans="1:19" s="17" customFormat="1" ht="15.95" hidden="1" customHeight="1">
      <c r="A502" s="15"/>
      <c r="B502" s="52"/>
      <c r="C502" s="53"/>
      <c r="D502" s="374"/>
      <c r="E502" s="368"/>
      <c r="F502" s="50"/>
      <c r="G502" s="21"/>
      <c r="H502" s="367"/>
      <c r="I502" s="367"/>
      <c r="J502" s="367"/>
      <c r="K502" s="367"/>
      <c r="L502" s="374"/>
      <c r="M502" s="368"/>
      <c r="O502" s="386"/>
      <c r="P502" s="386"/>
      <c r="S502" s="53"/>
    </row>
    <row r="503" spans="1:19" ht="15.95" hidden="1" customHeight="1">
      <c r="A503" s="1"/>
      <c r="B503" s="47"/>
      <c r="C503" s="46"/>
      <c r="D503" s="391"/>
      <c r="E503" s="371"/>
      <c r="F503" s="41"/>
      <c r="G503" s="8"/>
      <c r="H503" s="370"/>
      <c r="I503" s="370"/>
      <c r="J503" s="370"/>
      <c r="K503" s="370"/>
      <c r="L503" s="393"/>
      <c r="M503" s="393"/>
      <c r="N503" s="3"/>
      <c r="O503" s="378"/>
      <c r="S503" s="46"/>
    </row>
    <row r="504" spans="1:19" s="17" customFormat="1" ht="15.95" hidden="1" customHeight="1">
      <c r="A504" s="15"/>
      <c r="B504" s="361"/>
      <c r="C504" s="58"/>
      <c r="D504" s="361"/>
      <c r="E504" s="386"/>
      <c r="F504" s="361"/>
      <c r="G504" s="21"/>
      <c r="H504" s="367"/>
      <c r="I504" s="367"/>
      <c r="J504" s="362"/>
      <c r="K504" s="367"/>
      <c r="L504" s="368"/>
      <c r="M504" s="32"/>
      <c r="N504" s="388"/>
      <c r="O504" s="386"/>
      <c r="P504" s="386"/>
      <c r="Q504" s="52"/>
      <c r="S504" s="58"/>
    </row>
    <row r="505" spans="1:19" s="17" customFormat="1" ht="15.95" hidden="1" customHeight="1">
      <c r="A505" s="15"/>
      <c r="B505" s="513" t="s">
        <v>15</v>
      </c>
      <c r="C505" s="513"/>
      <c r="D505" s="513"/>
      <c r="E505" s="513"/>
      <c r="F505" s="513"/>
      <c r="G505" s="513"/>
      <c r="H505" s="513"/>
      <c r="I505" s="513"/>
      <c r="J505" s="513"/>
      <c r="K505" s="513"/>
      <c r="L505" s="513"/>
      <c r="M505" s="513"/>
      <c r="N505" s="513"/>
      <c r="O505" s="513"/>
      <c r="P505" s="386"/>
    </row>
    <row r="506" spans="1:19" s="17" customFormat="1" ht="15.95" hidden="1" customHeight="1">
      <c r="A506" s="15"/>
      <c r="B506" s="354" t="s">
        <v>70</v>
      </c>
      <c r="C506" s="384"/>
      <c r="D506" s="361">
        <v>1</v>
      </c>
      <c r="E506" s="48" t="s">
        <v>8</v>
      </c>
      <c r="F506" s="361">
        <v>2</v>
      </c>
      <c r="G506" s="361" t="s">
        <v>16</v>
      </c>
      <c r="H506" s="27">
        <v>29.75</v>
      </c>
      <c r="I506" s="361" t="s">
        <v>17</v>
      </c>
      <c r="J506" s="362">
        <v>19.829999999999998</v>
      </c>
      <c r="K506" s="361" t="s">
        <v>18</v>
      </c>
      <c r="L506" s="362">
        <v>11</v>
      </c>
      <c r="M506" s="17" t="s">
        <v>9</v>
      </c>
      <c r="N506" s="28">
        <f t="shared" ref="N506:N511" si="25">ROUND(D506*F506*(H506+J506)*L506,0)</f>
        <v>1091</v>
      </c>
      <c r="O506" s="16"/>
      <c r="P506" s="386"/>
      <c r="S506" s="384"/>
    </row>
    <row r="507" spans="1:19" s="17" customFormat="1" ht="15.95" hidden="1" customHeight="1">
      <c r="A507" s="15"/>
      <c r="B507" s="354" t="s">
        <v>69</v>
      </c>
      <c r="C507" s="384"/>
      <c r="D507" s="361">
        <v>3</v>
      </c>
      <c r="E507" s="48" t="s">
        <v>8</v>
      </c>
      <c r="F507" s="361">
        <v>2</v>
      </c>
      <c r="G507" s="361" t="s">
        <v>16</v>
      </c>
      <c r="H507" s="27">
        <v>23.75</v>
      </c>
      <c r="I507" s="361" t="s">
        <v>17</v>
      </c>
      <c r="J507" s="362">
        <v>19.829999999999998</v>
      </c>
      <c r="K507" s="361" t="s">
        <v>18</v>
      </c>
      <c r="L507" s="362">
        <v>11</v>
      </c>
      <c r="M507" s="17" t="s">
        <v>9</v>
      </c>
      <c r="N507" s="28">
        <f t="shared" si="25"/>
        <v>2876</v>
      </c>
      <c r="O507" s="16"/>
      <c r="P507" s="386"/>
      <c r="S507" s="384"/>
    </row>
    <row r="508" spans="1:19" s="17" customFormat="1" ht="15.95" hidden="1" customHeight="1">
      <c r="A508" s="15"/>
      <c r="B508" s="354" t="s">
        <v>73</v>
      </c>
      <c r="C508" s="384"/>
      <c r="D508" s="361">
        <v>1</v>
      </c>
      <c r="E508" s="48" t="s">
        <v>8</v>
      </c>
      <c r="F508" s="361">
        <v>2</v>
      </c>
      <c r="G508" s="361" t="s">
        <v>16</v>
      </c>
      <c r="H508" s="27">
        <v>105</v>
      </c>
      <c r="I508" s="361" t="s">
        <v>17</v>
      </c>
      <c r="J508" s="362">
        <v>6.83</v>
      </c>
      <c r="K508" s="361" t="s">
        <v>18</v>
      </c>
      <c r="L508" s="362">
        <v>11</v>
      </c>
      <c r="M508" s="17" t="s">
        <v>9</v>
      </c>
      <c r="N508" s="28">
        <f t="shared" si="25"/>
        <v>2460</v>
      </c>
      <c r="O508" s="16"/>
      <c r="P508" s="386"/>
      <c r="S508" s="384"/>
    </row>
    <row r="509" spans="1:19" s="17" customFormat="1" ht="15.95" hidden="1" customHeight="1">
      <c r="A509" s="15"/>
      <c r="B509" s="354" t="s">
        <v>19</v>
      </c>
      <c r="C509" s="384"/>
      <c r="D509" s="361">
        <v>1</v>
      </c>
      <c r="E509" s="48" t="s">
        <v>8</v>
      </c>
      <c r="F509" s="361">
        <v>2</v>
      </c>
      <c r="G509" s="361" t="s">
        <v>16</v>
      </c>
      <c r="H509" s="27">
        <v>26.25</v>
      </c>
      <c r="I509" s="361" t="s">
        <v>17</v>
      </c>
      <c r="J509" s="362">
        <v>6.83</v>
      </c>
      <c r="K509" s="361" t="s">
        <v>18</v>
      </c>
      <c r="L509" s="362">
        <v>11</v>
      </c>
      <c r="M509" s="17" t="s">
        <v>9</v>
      </c>
      <c r="N509" s="28">
        <f t="shared" si="25"/>
        <v>728</v>
      </c>
      <c r="O509" s="16"/>
      <c r="P509" s="386"/>
      <c r="S509" s="384"/>
    </row>
    <row r="510" spans="1:19" s="17" customFormat="1" ht="15.95" hidden="1" customHeight="1">
      <c r="A510" s="15"/>
      <c r="B510" s="354" t="s">
        <v>92</v>
      </c>
      <c r="C510" s="384"/>
      <c r="D510" s="361">
        <v>1</v>
      </c>
      <c r="E510" s="48" t="s">
        <v>8</v>
      </c>
      <c r="F510" s="361">
        <v>2</v>
      </c>
      <c r="G510" s="361" t="s">
        <v>16</v>
      </c>
      <c r="H510" s="27">
        <v>11.58</v>
      </c>
      <c r="I510" s="361" t="s">
        <v>17</v>
      </c>
      <c r="J510" s="362">
        <v>7</v>
      </c>
      <c r="K510" s="361" t="s">
        <v>18</v>
      </c>
      <c r="L510" s="362">
        <v>7.75</v>
      </c>
      <c r="M510" s="17" t="s">
        <v>9</v>
      </c>
      <c r="N510" s="28">
        <f t="shared" si="25"/>
        <v>288</v>
      </c>
      <c r="O510" s="16"/>
      <c r="P510" s="386"/>
      <c r="S510" s="384"/>
    </row>
    <row r="511" spans="1:19" s="17" customFormat="1" ht="15.95" hidden="1" customHeight="1">
      <c r="A511" s="15"/>
      <c r="B511" s="354" t="s">
        <v>71</v>
      </c>
      <c r="C511" s="384"/>
      <c r="D511" s="361">
        <v>1</v>
      </c>
      <c r="E511" s="48" t="s">
        <v>8</v>
      </c>
      <c r="F511" s="361">
        <v>2</v>
      </c>
      <c r="G511" s="361" t="s">
        <v>16</v>
      </c>
      <c r="H511" s="27">
        <v>11.83</v>
      </c>
      <c r="I511" s="361" t="s">
        <v>17</v>
      </c>
      <c r="J511" s="362">
        <v>11.83</v>
      </c>
      <c r="K511" s="361" t="s">
        <v>18</v>
      </c>
      <c r="L511" s="362">
        <v>11</v>
      </c>
      <c r="M511" s="17" t="s">
        <v>9</v>
      </c>
      <c r="N511" s="28">
        <f t="shared" si="25"/>
        <v>521</v>
      </c>
      <c r="O511" s="16"/>
      <c r="P511" s="386"/>
      <c r="S511" s="384"/>
    </row>
    <row r="512" spans="1:19" s="17" customFormat="1" ht="15.95" hidden="1" customHeight="1">
      <c r="A512" s="15"/>
      <c r="C512" s="48"/>
      <c r="D512" s="55"/>
      <c r="E512" s="48"/>
      <c r="F512" s="361"/>
      <c r="G512" s="361"/>
      <c r="H512" s="27"/>
      <c r="I512" s="361"/>
      <c r="J512" s="362"/>
      <c r="K512" s="361"/>
      <c r="L512" s="24" t="s">
        <v>10</v>
      </c>
      <c r="M512" s="32"/>
      <c r="N512" s="18"/>
      <c r="O512" s="19"/>
      <c r="P512" s="197"/>
      <c r="S512" s="48"/>
    </row>
    <row r="513" spans="1:19" s="17" customFormat="1" ht="15.95" hidden="1" customHeight="1">
      <c r="A513" s="15"/>
      <c r="B513" s="29" t="s">
        <v>24</v>
      </c>
      <c r="C513" s="48"/>
      <c r="D513" s="361"/>
      <c r="E513" s="386"/>
      <c r="F513" s="361"/>
      <c r="G513" s="368"/>
      <c r="H513" s="27"/>
      <c r="I513" s="367"/>
      <c r="J513" s="362"/>
      <c r="K513" s="368"/>
      <c r="L513" s="362"/>
      <c r="M513" s="52"/>
      <c r="N513" s="52"/>
      <c r="O513" s="386"/>
      <c r="P513" s="386"/>
      <c r="Q513" s="52"/>
      <c r="S513" s="48"/>
    </row>
    <row r="514" spans="1:19" s="17" customFormat="1" ht="15.95" hidden="1" customHeight="1">
      <c r="A514" s="15"/>
      <c r="B514" s="17" t="s">
        <v>65</v>
      </c>
      <c r="C514" s="48"/>
      <c r="D514" s="361">
        <v>1</v>
      </c>
      <c r="E514" s="48" t="s">
        <v>8</v>
      </c>
      <c r="F514" s="361">
        <v>6</v>
      </c>
      <c r="G514" s="361" t="s">
        <v>8</v>
      </c>
      <c r="H514" s="27">
        <v>4</v>
      </c>
      <c r="I514" s="361" t="s">
        <v>8</v>
      </c>
      <c r="J514" s="362">
        <v>7</v>
      </c>
      <c r="K514" s="361"/>
      <c r="L514" s="362"/>
      <c r="M514" s="17" t="s">
        <v>9</v>
      </c>
      <c r="N514" s="30">
        <f>ROUND(D514*F514*H514*J514,0)</f>
        <v>168</v>
      </c>
      <c r="O514" s="19"/>
      <c r="P514" s="197"/>
      <c r="S514" s="48"/>
    </row>
    <row r="515" spans="1:19" s="17" customFormat="1" ht="15.95" hidden="1" customHeight="1">
      <c r="A515" s="15"/>
      <c r="B515" s="17" t="s">
        <v>25</v>
      </c>
      <c r="C515" s="48"/>
      <c r="D515" s="361">
        <v>1</v>
      </c>
      <c r="E515" s="48" t="s">
        <v>8</v>
      </c>
      <c r="F515" s="361">
        <v>5</v>
      </c>
      <c r="G515" s="361" t="s">
        <v>8</v>
      </c>
      <c r="H515" s="27">
        <v>4</v>
      </c>
      <c r="I515" s="361" t="s">
        <v>8</v>
      </c>
      <c r="J515" s="362">
        <v>4</v>
      </c>
      <c r="K515" s="361"/>
      <c r="L515" s="362"/>
      <c r="M515" s="17" t="s">
        <v>9</v>
      </c>
      <c r="N515" s="30">
        <f>ROUND(D515*F515*H515*J515,0)</f>
        <v>80</v>
      </c>
      <c r="O515" s="19"/>
      <c r="P515" s="197"/>
      <c r="S515" s="48"/>
    </row>
    <row r="516" spans="1:19" s="17" customFormat="1" ht="15.95" hidden="1" customHeight="1" thickBot="1">
      <c r="A516" s="15"/>
      <c r="B516" s="17" t="s">
        <v>19</v>
      </c>
      <c r="C516" s="48"/>
      <c r="D516" s="361">
        <v>1</v>
      </c>
      <c r="E516" s="48" t="s">
        <v>8</v>
      </c>
      <c r="F516" s="361">
        <v>2</v>
      </c>
      <c r="G516" s="361" t="s">
        <v>8</v>
      </c>
      <c r="H516" s="27">
        <v>3</v>
      </c>
      <c r="I516" s="361" t="s">
        <v>8</v>
      </c>
      <c r="J516" s="362">
        <v>4</v>
      </c>
      <c r="K516" s="361"/>
      <c r="L516" s="362"/>
      <c r="M516" s="17" t="s">
        <v>9</v>
      </c>
      <c r="N516" s="30">
        <f>ROUND(D516*F516*H516*J516,0)</f>
        <v>24</v>
      </c>
      <c r="O516" s="19"/>
      <c r="P516" s="197"/>
      <c r="S516" s="48"/>
    </row>
    <row r="517" spans="1:19" s="17" customFormat="1" ht="15.95" hidden="1" customHeight="1" thickBot="1">
      <c r="A517" s="15"/>
      <c r="B517" s="361"/>
      <c r="D517" s="361"/>
      <c r="E517" s="386"/>
      <c r="F517" s="361"/>
      <c r="G517" s="368"/>
      <c r="H517" s="27"/>
      <c r="I517" s="367"/>
      <c r="J517" s="362"/>
      <c r="K517" s="368"/>
      <c r="L517" s="24" t="s">
        <v>10</v>
      </c>
      <c r="M517" s="17" t="s">
        <v>9</v>
      </c>
      <c r="N517" s="26"/>
      <c r="O517" s="386"/>
      <c r="P517" s="60"/>
      <c r="Q517" s="52"/>
    </row>
    <row r="518" spans="1:19" s="17" customFormat="1" ht="15.95" hidden="1" customHeight="1">
      <c r="A518" s="15"/>
      <c r="B518" s="29" t="s">
        <v>28</v>
      </c>
      <c r="C518" s="48"/>
      <c r="D518" s="361"/>
      <c r="E518" s="386"/>
      <c r="F518" s="361"/>
      <c r="G518" s="368"/>
      <c r="H518" s="27"/>
      <c r="I518" s="367"/>
      <c r="J518" s="362"/>
      <c r="K518" s="367"/>
      <c r="L518" s="368"/>
      <c r="M518" s="368"/>
      <c r="N518" s="52"/>
      <c r="O518" s="50"/>
      <c r="P518" s="60"/>
      <c r="Q518" s="52"/>
      <c r="S518" s="48"/>
    </row>
    <row r="519" spans="1:19" s="17" customFormat="1" ht="15.95" hidden="1" customHeight="1">
      <c r="A519" s="15"/>
      <c r="C519" s="29"/>
      <c r="D519" s="521">
        <f>N512</f>
        <v>0</v>
      </c>
      <c r="E519" s="521"/>
      <c r="F519" s="521"/>
      <c r="G519" s="368" t="s">
        <v>29</v>
      </c>
      <c r="H519" s="31">
        <f>N517</f>
        <v>0</v>
      </c>
      <c r="I519" s="24" t="s">
        <v>9</v>
      </c>
      <c r="J519" s="522">
        <f>D519-H519</f>
        <v>0</v>
      </c>
      <c r="K519" s="522"/>
      <c r="L519" s="32" t="s">
        <v>30</v>
      </c>
      <c r="M519" s="368"/>
      <c r="N519" s="51"/>
      <c r="O519" s="386"/>
      <c r="P519" s="60"/>
      <c r="Q519" s="52"/>
      <c r="S519" s="29"/>
    </row>
    <row r="520" spans="1:19" s="17" customFormat="1" ht="15.95" hidden="1" customHeight="1">
      <c r="A520" s="15"/>
      <c r="B520" s="17" t="s">
        <v>31</v>
      </c>
      <c r="C520" s="514">
        <f>J519*50%</f>
        <v>0</v>
      </c>
      <c r="D520" s="515"/>
      <c r="E520" s="514"/>
      <c r="F520" s="20" t="s">
        <v>32</v>
      </c>
      <c r="G520" s="21" t="s">
        <v>12</v>
      </c>
      <c r="H520" s="57">
        <v>226.88</v>
      </c>
      <c r="I520" s="367"/>
      <c r="J520" s="367"/>
      <c r="K520" s="367"/>
      <c r="L520" s="516" t="s">
        <v>33</v>
      </c>
      <c r="M520" s="516"/>
      <c r="N520" s="107"/>
      <c r="O520" s="22" t="s">
        <v>14</v>
      </c>
      <c r="P520" s="386">
        <f>ROUND(C520*H520/100,0)</f>
        <v>0</v>
      </c>
      <c r="S520" s="375"/>
    </row>
    <row r="521" spans="1:19" s="17" customFormat="1" ht="15.95" hidden="1" customHeight="1">
      <c r="A521" s="15"/>
      <c r="B521" s="513" t="s">
        <v>100</v>
      </c>
      <c r="C521" s="513"/>
      <c r="D521" s="513"/>
      <c r="E521" s="513"/>
      <c r="F521" s="513"/>
      <c r="G521" s="513"/>
      <c r="H521" s="513"/>
      <c r="I521" s="513"/>
      <c r="J521" s="513"/>
      <c r="K521" s="513"/>
      <c r="L521" s="513"/>
      <c r="M521" s="513"/>
      <c r="N521" s="513"/>
      <c r="O521" s="513"/>
      <c r="P521" s="386"/>
    </row>
    <row r="522" spans="1:19" s="17" customFormat="1" ht="15.95" hidden="1" customHeight="1">
      <c r="A522" s="15"/>
      <c r="B522" s="354" t="s">
        <v>69</v>
      </c>
      <c r="C522" s="384"/>
      <c r="D522" s="361">
        <v>1</v>
      </c>
      <c r="E522" s="48" t="s">
        <v>8</v>
      </c>
      <c r="F522" s="361">
        <v>5</v>
      </c>
      <c r="G522" s="361" t="s">
        <v>8</v>
      </c>
      <c r="H522" s="27">
        <v>20</v>
      </c>
      <c r="I522" s="361" t="s">
        <v>8</v>
      </c>
      <c r="J522" s="362">
        <v>16</v>
      </c>
      <c r="K522" s="361"/>
      <c r="L522" s="362"/>
      <c r="M522" s="17" t="s">
        <v>9</v>
      </c>
      <c r="N522" s="30">
        <f>ROUND(D522*F522*H522*J522,0)</f>
        <v>1600</v>
      </c>
      <c r="O522" s="16"/>
      <c r="P522" s="386"/>
      <c r="S522" s="384"/>
    </row>
    <row r="523" spans="1:19" s="17" customFormat="1" ht="15.95" hidden="1" customHeight="1">
      <c r="A523" s="15"/>
      <c r="B523" s="17" t="s">
        <v>21</v>
      </c>
      <c r="C523" s="384"/>
      <c r="D523" s="361">
        <v>1</v>
      </c>
      <c r="E523" s="48" t="s">
        <v>8</v>
      </c>
      <c r="F523" s="361">
        <v>1</v>
      </c>
      <c r="G523" s="361" t="s">
        <v>8</v>
      </c>
      <c r="H523" s="27">
        <v>56</v>
      </c>
      <c r="I523" s="361" t="s">
        <v>8</v>
      </c>
      <c r="J523" s="362">
        <v>5.75</v>
      </c>
      <c r="K523" s="361"/>
      <c r="L523" s="362"/>
      <c r="M523" s="17" t="s">
        <v>9</v>
      </c>
      <c r="N523" s="30">
        <f>ROUND(D523*F523*H523*J523,0)</f>
        <v>322</v>
      </c>
      <c r="O523" s="16"/>
      <c r="P523" s="386"/>
      <c r="S523" s="384"/>
    </row>
    <row r="524" spans="1:19" s="17" customFormat="1" ht="15.95" hidden="1" customHeight="1">
      <c r="A524" s="15"/>
      <c r="B524" s="17" t="s">
        <v>19</v>
      </c>
      <c r="C524" s="384"/>
      <c r="D524" s="361">
        <v>1</v>
      </c>
      <c r="E524" s="48" t="s">
        <v>8</v>
      </c>
      <c r="F524" s="361">
        <v>1</v>
      </c>
      <c r="G524" s="361" t="s">
        <v>8</v>
      </c>
      <c r="H524" s="27">
        <v>24.5</v>
      </c>
      <c r="I524" s="361" t="s">
        <v>8</v>
      </c>
      <c r="J524" s="362">
        <v>6</v>
      </c>
      <c r="K524" s="361"/>
      <c r="L524" s="362"/>
      <c r="M524" s="17" t="s">
        <v>9</v>
      </c>
      <c r="N524" s="30">
        <f>ROUND(D524*F524*H524*J524,0)</f>
        <v>147</v>
      </c>
      <c r="O524" s="16"/>
      <c r="P524" s="386"/>
      <c r="S524" s="384"/>
    </row>
    <row r="525" spans="1:19" s="17" customFormat="1" ht="15.95" hidden="1" customHeight="1">
      <c r="A525" s="15"/>
      <c r="B525" s="17" t="s">
        <v>71</v>
      </c>
      <c r="C525" s="384"/>
      <c r="D525" s="361">
        <v>1</v>
      </c>
      <c r="E525" s="48" t="s">
        <v>8</v>
      </c>
      <c r="F525" s="361">
        <v>1</v>
      </c>
      <c r="G525" s="361" t="s">
        <v>8</v>
      </c>
      <c r="H525" s="27">
        <v>15.17</v>
      </c>
      <c r="I525" s="361" t="s">
        <v>8</v>
      </c>
      <c r="J525" s="362">
        <v>9.83</v>
      </c>
      <c r="K525" s="361"/>
      <c r="L525" s="362"/>
      <c r="M525" s="17" t="s">
        <v>9</v>
      </c>
      <c r="N525" s="30">
        <f>ROUND(D525*F525*H525*J525,0)</f>
        <v>149</v>
      </c>
      <c r="O525" s="16"/>
      <c r="P525" s="386"/>
      <c r="S525" s="384"/>
    </row>
    <row r="526" spans="1:19" s="17" customFormat="1" ht="15.95" hidden="1" customHeight="1">
      <c r="A526" s="15"/>
      <c r="C526" s="48"/>
      <c r="D526" s="55"/>
      <c r="E526" s="48"/>
      <c r="F526" s="361"/>
      <c r="G526" s="361"/>
      <c r="H526" s="27"/>
      <c r="I526" s="361"/>
      <c r="J526" s="362"/>
      <c r="K526" s="361"/>
      <c r="L526" s="24" t="s">
        <v>10</v>
      </c>
      <c r="M526" s="32"/>
      <c r="N526" s="18"/>
      <c r="O526" s="19"/>
      <c r="P526" s="197"/>
      <c r="S526" s="48"/>
    </row>
    <row r="527" spans="1:19" s="17" customFormat="1" ht="15.95" hidden="1" customHeight="1">
      <c r="A527" s="15"/>
      <c r="B527" s="56"/>
      <c r="C527" s="514">
        <f>N526</f>
        <v>0</v>
      </c>
      <c r="D527" s="515"/>
      <c r="E527" s="514"/>
      <c r="F527" s="20" t="s">
        <v>32</v>
      </c>
      <c r="G527" s="21" t="s">
        <v>12</v>
      </c>
      <c r="H527" s="57">
        <v>786.5</v>
      </c>
      <c r="I527" s="367"/>
      <c r="J527" s="367"/>
      <c r="K527" s="367"/>
      <c r="L527" s="516" t="s">
        <v>33</v>
      </c>
      <c r="M527" s="516"/>
      <c r="N527" s="107"/>
      <c r="O527" s="22" t="s">
        <v>14</v>
      </c>
      <c r="P527" s="386">
        <f>ROUND(C527*H527/100,0)</f>
        <v>0</v>
      </c>
      <c r="S527" s="375"/>
    </row>
    <row r="528" spans="1:19" s="17" customFormat="1" ht="15.95" hidden="1" customHeight="1">
      <c r="A528" s="15"/>
      <c r="C528" s="375"/>
      <c r="D528" s="373"/>
      <c r="E528" s="375"/>
      <c r="F528" s="20"/>
      <c r="G528" s="21"/>
      <c r="H528" s="367"/>
      <c r="I528" s="367"/>
      <c r="J528" s="367"/>
      <c r="K528" s="367"/>
      <c r="L528" s="368"/>
      <c r="M528" s="368"/>
      <c r="N528" s="107"/>
      <c r="O528" s="22"/>
      <c r="P528" s="386"/>
      <c r="S528" s="375"/>
    </row>
    <row r="529" spans="1:24" s="17" customFormat="1" ht="15.95" hidden="1" customHeight="1">
      <c r="A529" s="15"/>
      <c r="B529" s="52"/>
      <c r="C529" s="375"/>
      <c r="D529" s="361"/>
      <c r="E529" s="375"/>
      <c r="F529" s="361"/>
      <c r="G529" s="52"/>
      <c r="H529" s="367"/>
      <c r="I529" s="367"/>
      <c r="J529" s="362"/>
      <c r="K529" s="367"/>
      <c r="L529" s="368"/>
      <c r="M529" s="368"/>
      <c r="N529" s="52"/>
      <c r="O529" s="386"/>
      <c r="P529" s="386"/>
      <c r="S529" s="375"/>
    </row>
    <row r="530" spans="1:24" s="17" customFormat="1" ht="15.95" hidden="1" customHeight="1">
      <c r="A530" s="36"/>
      <c r="B530" s="513" t="s">
        <v>104</v>
      </c>
      <c r="C530" s="513"/>
      <c r="D530" s="513"/>
      <c r="E530" s="513"/>
      <c r="F530" s="513"/>
      <c r="G530" s="513"/>
      <c r="H530" s="513"/>
      <c r="I530" s="513"/>
      <c r="J530" s="513"/>
      <c r="K530" s="513"/>
      <c r="L530" s="513"/>
      <c r="M530" s="513"/>
      <c r="N530" s="513"/>
      <c r="O530" s="513"/>
      <c r="P530" s="386"/>
      <c r="Q530" s="52"/>
      <c r="R530" s="52"/>
      <c r="S530" s="52"/>
      <c r="T530" s="52"/>
      <c r="U530" s="52"/>
      <c r="V530" s="52"/>
      <c r="W530" s="52"/>
      <c r="X530" s="52"/>
    </row>
    <row r="531" spans="1:24" s="17" customFormat="1" ht="15.95" hidden="1" customHeight="1" thickBot="1">
      <c r="A531" s="15"/>
      <c r="B531" s="17" t="s">
        <v>67</v>
      </c>
      <c r="C531" s="48"/>
      <c r="D531" s="361">
        <v>1</v>
      </c>
      <c r="E531" s="48" t="s">
        <v>8</v>
      </c>
      <c r="F531" s="361">
        <v>2</v>
      </c>
      <c r="G531" s="361" t="s">
        <v>16</v>
      </c>
      <c r="H531" s="27">
        <v>78.5</v>
      </c>
      <c r="I531" s="361" t="s">
        <v>17</v>
      </c>
      <c r="J531" s="362">
        <v>42.25</v>
      </c>
      <c r="K531" s="361" t="s">
        <v>18</v>
      </c>
      <c r="L531" s="362">
        <v>11.5</v>
      </c>
      <c r="M531" s="17" t="s">
        <v>9</v>
      </c>
      <c r="N531" s="28">
        <f>ROUND(D531*F531*(H531+J531)*L531,0)</f>
        <v>2777</v>
      </c>
      <c r="O531" s="19"/>
      <c r="P531" s="197"/>
      <c r="S531" s="48"/>
    </row>
    <row r="532" spans="1:24" s="17" customFormat="1" ht="15.95" hidden="1" customHeight="1" thickBot="1">
      <c r="A532" s="15"/>
      <c r="C532" s="60"/>
      <c r="D532" s="368"/>
      <c r="E532" s="48"/>
      <c r="F532" s="361"/>
      <c r="G532" s="361"/>
      <c r="H532" s="37"/>
      <c r="I532" s="50"/>
      <c r="J532" s="24"/>
      <c r="K532" s="50"/>
      <c r="L532" s="368" t="s">
        <v>10</v>
      </c>
      <c r="M532" s="50"/>
      <c r="N532" s="26"/>
      <c r="O532" s="386"/>
      <c r="P532" s="386"/>
      <c r="S532" s="60"/>
    </row>
    <row r="533" spans="1:24" s="17" customFormat="1" ht="15.95" hidden="1" customHeight="1">
      <c r="A533" s="15"/>
      <c r="B533" s="29" t="s">
        <v>24</v>
      </c>
      <c r="C533" s="48"/>
      <c r="D533" s="361"/>
      <c r="E533" s="386"/>
      <c r="F533" s="361"/>
      <c r="G533" s="368"/>
      <c r="H533" s="27"/>
      <c r="I533" s="367"/>
      <c r="J533" s="362"/>
      <c r="K533" s="368"/>
      <c r="L533" s="362"/>
      <c r="M533" s="52"/>
      <c r="N533" s="52"/>
      <c r="O533" s="386"/>
      <c r="P533" s="386"/>
      <c r="Q533" s="52"/>
      <c r="S533" s="48"/>
    </row>
    <row r="534" spans="1:24" s="17" customFormat="1" ht="15.95" hidden="1" customHeight="1">
      <c r="A534" s="15"/>
      <c r="B534" s="17" t="s">
        <v>105</v>
      </c>
      <c r="C534" s="48"/>
      <c r="D534" s="361">
        <v>1</v>
      </c>
      <c r="E534" s="48" t="s">
        <v>8</v>
      </c>
      <c r="F534" s="361">
        <v>11</v>
      </c>
      <c r="G534" s="361" t="s">
        <v>8</v>
      </c>
      <c r="H534" s="27">
        <v>4</v>
      </c>
      <c r="I534" s="361" t="s">
        <v>8</v>
      </c>
      <c r="J534" s="362">
        <v>4</v>
      </c>
      <c r="K534" s="361"/>
      <c r="L534" s="362"/>
      <c r="M534" s="17" t="s">
        <v>9</v>
      </c>
      <c r="N534" s="30">
        <f>ROUND(D534*F534*H534*J534,0)</f>
        <v>176</v>
      </c>
      <c r="O534" s="19"/>
      <c r="P534" s="197"/>
      <c r="S534" s="48"/>
    </row>
    <row r="535" spans="1:24" s="17" customFormat="1" ht="15.95" hidden="1" customHeight="1">
      <c r="A535" s="15"/>
      <c r="B535" s="17" t="s">
        <v>27</v>
      </c>
      <c r="C535" s="48"/>
      <c r="D535" s="361">
        <v>1</v>
      </c>
      <c r="E535" s="48" t="s">
        <v>8</v>
      </c>
      <c r="F535" s="361">
        <v>5</v>
      </c>
      <c r="G535" s="361" t="s">
        <v>8</v>
      </c>
      <c r="H535" s="27">
        <v>7.5</v>
      </c>
      <c r="I535" s="361" t="s">
        <v>8</v>
      </c>
      <c r="J535" s="362">
        <v>7.75</v>
      </c>
      <c r="K535" s="361"/>
      <c r="L535" s="362"/>
      <c r="M535" s="17" t="s">
        <v>9</v>
      </c>
      <c r="N535" s="30">
        <f>ROUND(D535*F535*H535*J535,0)</f>
        <v>291</v>
      </c>
      <c r="O535" s="19"/>
      <c r="P535" s="197"/>
      <c r="S535" s="48"/>
    </row>
    <row r="536" spans="1:24" s="17" customFormat="1" ht="15.95" hidden="1" customHeight="1">
      <c r="A536" s="15"/>
      <c r="B536" s="17" t="s">
        <v>27</v>
      </c>
      <c r="C536" s="48"/>
      <c r="D536" s="361">
        <v>1</v>
      </c>
      <c r="E536" s="48" t="s">
        <v>8</v>
      </c>
      <c r="F536" s="361">
        <v>4</v>
      </c>
      <c r="G536" s="361" t="s">
        <v>8</v>
      </c>
      <c r="H536" s="27">
        <v>5.5</v>
      </c>
      <c r="I536" s="361" t="s">
        <v>8</v>
      </c>
      <c r="J536" s="362">
        <v>8.5</v>
      </c>
      <c r="K536" s="361"/>
      <c r="L536" s="362"/>
      <c r="M536" s="17" t="s">
        <v>9</v>
      </c>
      <c r="N536" s="30">
        <f>ROUND(D536*F536*H536*J536,0)</f>
        <v>187</v>
      </c>
      <c r="O536" s="19"/>
      <c r="P536" s="197"/>
      <c r="S536" s="48"/>
    </row>
    <row r="537" spans="1:24" s="17" customFormat="1" ht="15.95" hidden="1" customHeight="1" thickBot="1">
      <c r="A537" s="15"/>
      <c r="B537" s="17" t="s">
        <v>27</v>
      </c>
      <c r="C537" s="48"/>
      <c r="D537" s="361">
        <v>1</v>
      </c>
      <c r="E537" s="48" t="s">
        <v>8</v>
      </c>
      <c r="F537" s="361">
        <v>1</v>
      </c>
      <c r="G537" s="361" t="s">
        <v>8</v>
      </c>
      <c r="H537" s="27">
        <v>7.5</v>
      </c>
      <c r="I537" s="361" t="s">
        <v>8</v>
      </c>
      <c r="J537" s="362">
        <v>8.5</v>
      </c>
      <c r="K537" s="361"/>
      <c r="L537" s="362"/>
      <c r="M537" s="17" t="s">
        <v>9</v>
      </c>
      <c r="N537" s="30">
        <f>ROUND(D537*F537*H537*J537,0)</f>
        <v>64</v>
      </c>
      <c r="O537" s="19"/>
      <c r="P537" s="197"/>
      <c r="S537" s="48"/>
    </row>
    <row r="538" spans="1:24" s="17" customFormat="1" ht="15.95" hidden="1" customHeight="1" thickBot="1">
      <c r="A538" s="15"/>
      <c r="B538" s="361"/>
      <c r="D538" s="361"/>
      <c r="E538" s="386"/>
      <c r="F538" s="361"/>
      <c r="G538" s="368"/>
      <c r="H538" s="27"/>
      <c r="I538" s="367"/>
      <c r="J538" s="362"/>
      <c r="K538" s="368"/>
      <c r="L538" s="24" t="s">
        <v>10</v>
      </c>
      <c r="M538" s="17" t="s">
        <v>9</v>
      </c>
      <c r="N538" s="26"/>
      <c r="O538" s="386"/>
      <c r="P538" s="60"/>
      <c r="Q538" s="52"/>
    </row>
    <row r="539" spans="1:24" s="17" customFormat="1" ht="15.95" hidden="1" customHeight="1">
      <c r="A539" s="15"/>
      <c r="B539" s="29" t="s">
        <v>28</v>
      </c>
      <c r="C539" s="48"/>
      <c r="D539" s="361"/>
      <c r="E539" s="386"/>
      <c r="F539" s="361"/>
      <c r="G539" s="368"/>
      <c r="H539" s="27"/>
      <c r="I539" s="367"/>
      <c r="J539" s="362"/>
      <c r="K539" s="367"/>
      <c r="L539" s="368"/>
      <c r="M539" s="368"/>
      <c r="N539" s="52"/>
      <c r="O539" s="50"/>
      <c r="P539" s="60"/>
      <c r="Q539" s="52"/>
      <c r="S539" s="48"/>
    </row>
    <row r="540" spans="1:24" s="17" customFormat="1" ht="15.95" hidden="1" customHeight="1">
      <c r="A540" s="15"/>
      <c r="C540" s="29"/>
      <c r="D540" s="521">
        <f>N532</f>
        <v>0</v>
      </c>
      <c r="E540" s="521"/>
      <c r="F540" s="521"/>
      <c r="G540" s="368" t="s">
        <v>29</v>
      </c>
      <c r="H540" s="31">
        <f>N538</f>
        <v>0</v>
      </c>
      <c r="I540" s="24" t="s">
        <v>9</v>
      </c>
      <c r="J540" s="522">
        <f>D540-H540</f>
        <v>0</v>
      </c>
      <c r="K540" s="522"/>
      <c r="L540" s="32" t="s">
        <v>30</v>
      </c>
      <c r="M540" s="368"/>
      <c r="N540" s="51"/>
      <c r="O540" s="386"/>
      <c r="P540" s="60"/>
      <c r="Q540" s="52"/>
      <c r="S540" s="29"/>
    </row>
    <row r="541" spans="1:24" s="17" customFormat="1" ht="15.95" hidden="1" customHeight="1">
      <c r="A541" s="15"/>
      <c r="C541" s="514">
        <f>J540</f>
        <v>0</v>
      </c>
      <c r="D541" s="515"/>
      <c r="E541" s="514"/>
      <c r="F541" s="20" t="s">
        <v>32</v>
      </c>
      <c r="G541" s="21" t="s">
        <v>12</v>
      </c>
      <c r="H541" s="519">
        <v>1498.58</v>
      </c>
      <c r="I541" s="519"/>
      <c r="J541" s="519"/>
      <c r="K541" s="367"/>
      <c r="L541" s="516" t="s">
        <v>33</v>
      </c>
      <c r="M541" s="516"/>
      <c r="N541" s="107"/>
      <c r="O541" s="22" t="s">
        <v>14</v>
      </c>
      <c r="P541" s="386">
        <f>ROUND(C541*H541/100,0)</f>
        <v>0</v>
      </c>
      <c r="S541" s="375"/>
    </row>
    <row r="542" spans="1:24" s="17" customFormat="1" ht="15.95" hidden="1" customHeight="1">
      <c r="A542" s="15"/>
      <c r="B542" s="513" t="s">
        <v>118</v>
      </c>
      <c r="C542" s="513"/>
      <c r="D542" s="513"/>
      <c r="E542" s="513"/>
      <c r="F542" s="513"/>
      <c r="G542" s="513"/>
      <c r="H542" s="513"/>
      <c r="I542" s="513"/>
      <c r="J542" s="513"/>
      <c r="K542" s="513"/>
      <c r="L542" s="513"/>
      <c r="M542" s="513"/>
      <c r="N542" s="513"/>
      <c r="O542" s="513"/>
      <c r="P542" s="386"/>
    </row>
    <row r="543" spans="1:24" s="17" customFormat="1" ht="15.95" hidden="1" customHeight="1">
      <c r="A543" s="15"/>
      <c r="B543" s="35" t="s">
        <v>116</v>
      </c>
      <c r="C543" s="48"/>
      <c r="D543" s="361"/>
      <c r="E543" s="48"/>
      <c r="F543" s="361"/>
      <c r="G543" s="361"/>
      <c r="H543" s="27"/>
      <c r="I543" s="361"/>
      <c r="J543" s="362"/>
      <c r="K543" s="361"/>
      <c r="L543" s="362"/>
      <c r="N543" s="30"/>
      <c r="P543" s="197"/>
      <c r="S543" s="48"/>
    </row>
    <row r="544" spans="1:24" s="17" customFormat="1" ht="15.95" hidden="1" customHeight="1">
      <c r="A544" s="15"/>
      <c r="B544" s="17" t="s">
        <v>117</v>
      </c>
      <c r="C544" s="48"/>
      <c r="D544" s="361">
        <v>1</v>
      </c>
      <c r="E544" s="48" t="s">
        <v>8</v>
      </c>
      <c r="F544" s="361">
        <v>2</v>
      </c>
      <c r="G544" s="361" t="s">
        <v>8</v>
      </c>
      <c r="H544" s="27">
        <v>90</v>
      </c>
      <c r="I544" s="361" t="s">
        <v>8</v>
      </c>
      <c r="J544" s="362">
        <v>10</v>
      </c>
      <c r="K544" s="361" t="s">
        <v>8</v>
      </c>
      <c r="L544" s="362">
        <v>0.67</v>
      </c>
      <c r="M544" s="17" t="s">
        <v>9</v>
      </c>
      <c r="N544" s="30">
        <f>ROUND(D544*F544*H544*J544*L544,0)</f>
        <v>1206</v>
      </c>
      <c r="P544" s="197"/>
      <c r="S544" s="48"/>
    </row>
    <row r="545" spans="1:64" s="17" customFormat="1" ht="15.95" hidden="1" customHeight="1">
      <c r="A545" s="15"/>
      <c r="C545" s="48"/>
      <c r="D545" s="55"/>
      <c r="E545" s="48"/>
      <c r="F545" s="361"/>
      <c r="G545" s="361"/>
      <c r="H545" s="27"/>
      <c r="I545" s="361"/>
      <c r="J545" s="362"/>
      <c r="K545" s="361"/>
      <c r="L545" s="24" t="s">
        <v>10</v>
      </c>
      <c r="M545" s="32"/>
      <c r="N545" s="18"/>
      <c r="O545" s="19"/>
      <c r="P545" s="197"/>
      <c r="S545" s="48"/>
    </row>
    <row r="546" spans="1:64" s="17" customFormat="1" ht="15.95" hidden="1" customHeight="1">
      <c r="A546" s="15"/>
      <c r="B546" s="386"/>
      <c r="C546" s="514">
        <f>N545</f>
        <v>0</v>
      </c>
      <c r="D546" s="515"/>
      <c r="E546" s="514"/>
      <c r="F546" s="20" t="s">
        <v>11</v>
      </c>
      <c r="G546" s="21" t="s">
        <v>12</v>
      </c>
      <c r="H546" s="82">
        <v>13051.5</v>
      </c>
      <c r="I546" s="367"/>
      <c r="J546" s="367"/>
      <c r="K546" s="367"/>
      <c r="L546" s="516" t="s">
        <v>13</v>
      </c>
      <c r="M546" s="516"/>
      <c r="N546" s="107"/>
      <c r="O546" s="22" t="s">
        <v>14</v>
      </c>
      <c r="P546" s="386">
        <f>ROUND(C546*H546/100,0)</f>
        <v>0</v>
      </c>
      <c r="S546" s="375"/>
    </row>
    <row r="547" spans="1:64" ht="15.95" hidden="1" customHeight="1"/>
    <row r="549" spans="1:64" ht="15.95" customHeight="1">
      <c r="N549" s="379" t="s">
        <v>284</v>
      </c>
      <c r="P549" s="378">
        <f>SUM(P5:P331)</f>
        <v>77004</v>
      </c>
    </row>
    <row r="550" spans="1:64" ht="15.95" hidden="1" customHeight="1">
      <c r="N550" s="379" t="s">
        <v>152</v>
      </c>
      <c r="P550" s="378">
        <f>P255+P389+P320</f>
        <v>0</v>
      </c>
    </row>
    <row r="551" spans="1:64" ht="15.95" hidden="1" customHeight="1">
      <c r="N551" s="379" t="s">
        <v>153</v>
      </c>
      <c r="P551" s="378">
        <f>P342</f>
        <v>0</v>
      </c>
    </row>
    <row r="552" spans="1:64" ht="15.95" customHeight="1">
      <c r="N552" s="379" t="s">
        <v>154</v>
      </c>
      <c r="P552" s="378">
        <f>P549-P550</f>
        <v>77004</v>
      </c>
    </row>
    <row r="555" spans="1:64" ht="15.95" customHeight="1">
      <c r="B555" s="364"/>
    </row>
    <row r="558" spans="1:64" s="379" customFormat="1" ht="15.95" customHeight="1">
      <c r="A558" s="371"/>
      <c r="D558" s="364"/>
      <c r="E558" s="387"/>
      <c r="F558" s="364"/>
      <c r="G558" s="364"/>
      <c r="H558" s="84"/>
      <c r="I558" s="3"/>
      <c r="J558" s="364"/>
      <c r="K558" s="3"/>
      <c r="L558" s="3"/>
      <c r="O558" s="3"/>
      <c r="P558" s="378"/>
      <c r="Q558" s="3"/>
      <c r="R558" s="3"/>
      <c r="T558" s="3"/>
      <c r="U558" s="3"/>
      <c r="V558" s="3"/>
      <c r="W558" s="3"/>
      <c r="X558" s="3"/>
      <c r="Y558" s="3"/>
      <c r="Z558" s="3"/>
      <c r="AA558" s="3"/>
      <c r="AB558" s="3"/>
      <c r="AC558" s="3"/>
      <c r="AD558" s="3"/>
      <c r="AE558" s="3"/>
      <c r="AF558" s="3"/>
      <c r="AG558" s="3"/>
      <c r="AH558" s="3"/>
      <c r="AI558" s="3"/>
      <c r="AJ558" s="3"/>
      <c r="AK558" s="3"/>
      <c r="AL558" s="3"/>
      <c r="AM558" s="3"/>
      <c r="AN558" s="3"/>
      <c r="AO558" s="3"/>
      <c r="AP558" s="3"/>
      <c r="AQ558" s="3"/>
      <c r="AR558" s="3"/>
      <c r="AS558" s="3"/>
      <c r="AT558" s="3"/>
      <c r="AU558" s="3"/>
      <c r="AV558" s="3"/>
      <c r="AW558" s="3"/>
      <c r="AX558" s="3"/>
      <c r="AY558" s="3"/>
      <c r="AZ558" s="3"/>
      <c r="BA558" s="3"/>
      <c r="BB558" s="3"/>
      <c r="BC558" s="3"/>
      <c r="BD558" s="3"/>
      <c r="BE558" s="3"/>
      <c r="BF558" s="3"/>
      <c r="BG558" s="3"/>
      <c r="BH558" s="3"/>
      <c r="BI558" s="3"/>
      <c r="BJ558" s="3"/>
      <c r="BK558" s="3"/>
      <c r="BL558" s="3"/>
    </row>
    <row r="559" spans="1:64" s="379" customFormat="1" ht="15.95" customHeight="1">
      <c r="A559" s="371"/>
      <c r="B559" s="3"/>
      <c r="D559" s="364"/>
      <c r="E559" s="387"/>
      <c r="F559" s="364"/>
      <c r="G559" s="364"/>
      <c r="H559" s="84"/>
      <c r="I559" s="3"/>
      <c r="J559" s="364"/>
      <c r="K559" s="3"/>
      <c r="L559" s="3"/>
      <c r="O559" s="3"/>
      <c r="P559" s="378"/>
      <c r="Q559" s="3"/>
      <c r="R559" s="3"/>
      <c r="T559" s="3"/>
      <c r="U559" s="3"/>
      <c r="V559" s="3"/>
      <c r="W559" s="3"/>
      <c r="X559" s="3"/>
      <c r="Y559" s="3"/>
      <c r="Z559" s="3"/>
      <c r="AA559" s="3"/>
      <c r="AB559" s="3"/>
      <c r="AC559" s="3"/>
      <c r="AD559" s="3"/>
      <c r="AE559" s="3"/>
      <c r="AF559" s="3"/>
      <c r="AG559" s="3"/>
      <c r="AH559" s="3"/>
      <c r="AI559" s="3"/>
      <c r="AJ559" s="3"/>
      <c r="AK559" s="3"/>
      <c r="AL559" s="3"/>
      <c r="AM559" s="3"/>
      <c r="AN559" s="3"/>
      <c r="AO559" s="3"/>
      <c r="AP559" s="3"/>
      <c r="AQ559" s="3"/>
      <c r="AR559" s="3"/>
      <c r="AS559" s="3"/>
      <c r="AT559" s="3"/>
      <c r="AU559" s="3"/>
      <c r="AV559" s="3"/>
      <c r="AW559" s="3"/>
      <c r="AX559" s="3"/>
      <c r="AY559" s="3"/>
      <c r="AZ559" s="3"/>
      <c r="BA559" s="3"/>
      <c r="BB559" s="3"/>
      <c r="BC559" s="3"/>
      <c r="BD559" s="3"/>
      <c r="BE559" s="3"/>
      <c r="BF559" s="3"/>
      <c r="BG559" s="3"/>
      <c r="BH559" s="3"/>
      <c r="BI559" s="3"/>
      <c r="BJ559" s="3"/>
      <c r="BK559" s="3"/>
      <c r="BL559" s="3"/>
    </row>
    <row r="560" spans="1:64" s="379" customFormat="1" ht="15.95" customHeight="1">
      <c r="A560" s="371"/>
      <c r="B560" s="3"/>
      <c r="D560" s="364"/>
      <c r="E560" s="387"/>
      <c r="F560" s="364"/>
      <c r="G560" s="364"/>
      <c r="H560" s="84"/>
      <c r="I560" s="3"/>
      <c r="J560" s="364"/>
      <c r="K560" s="3"/>
      <c r="L560" s="3"/>
      <c r="O560" s="3"/>
      <c r="P560" s="378"/>
      <c r="Q560" s="3"/>
      <c r="R560" s="3"/>
      <c r="T560" s="3"/>
      <c r="U560" s="3"/>
      <c r="V560" s="3"/>
      <c r="W560" s="3"/>
      <c r="X560" s="3"/>
      <c r="Y560" s="3"/>
      <c r="Z560" s="3"/>
      <c r="AA560" s="3"/>
      <c r="AB560" s="3"/>
      <c r="AC560" s="3"/>
      <c r="AD560" s="3"/>
      <c r="AE560" s="3"/>
      <c r="AF560" s="3"/>
      <c r="AG560" s="3"/>
      <c r="AH560" s="3"/>
      <c r="AI560" s="3"/>
      <c r="AJ560" s="3"/>
      <c r="AK560" s="3"/>
      <c r="AL560" s="3"/>
      <c r="AM560" s="3"/>
      <c r="AN560" s="3"/>
      <c r="AO560" s="3"/>
      <c r="AP560" s="3"/>
      <c r="AQ560" s="3"/>
      <c r="AR560" s="3"/>
      <c r="AS560" s="3"/>
      <c r="AT560" s="3"/>
      <c r="AU560" s="3"/>
      <c r="AV560" s="3"/>
      <c r="AW560" s="3"/>
      <c r="AX560" s="3"/>
      <c r="AY560" s="3"/>
      <c r="AZ560" s="3"/>
      <c r="BA560" s="3"/>
      <c r="BB560" s="3"/>
      <c r="BC560" s="3"/>
      <c r="BD560" s="3"/>
      <c r="BE560" s="3"/>
      <c r="BF560" s="3"/>
      <c r="BG560" s="3"/>
      <c r="BH560" s="3"/>
      <c r="BI560" s="3"/>
      <c r="BJ560" s="3"/>
      <c r="BK560" s="3"/>
      <c r="BL560" s="3"/>
    </row>
  </sheetData>
  <mergeCells count="295">
    <mergeCell ref="A1:P1"/>
    <mergeCell ref="A3:B3"/>
    <mergeCell ref="C3:P3"/>
    <mergeCell ref="C4:G4"/>
    <mergeCell ref="H4:J4"/>
    <mergeCell ref="K4:M4"/>
    <mergeCell ref="N4:P4"/>
    <mergeCell ref="B44:O44"/>
    <mergeCell ref="C47:E47"/>
    <mergeCell ref="H47:J47"/>
    <mergeCell ref="L47:M47"/>
    <mergeCell ref="B18:O18"/>
    <mergeCell ref="B31:N31"/>
    <mergeCell ref="H35:I35"/>
    <mergeCell ref="C22:E22"/>
    <mergeCell ref="L22:M22"/>
    <mergeCell ref="B27:N27"/>
    <mergeCell ref="H30:K30"/>
    <mergeCell ref="L30:M30"/>
    <mergeCell ref="C13:E13"/>
    <mergeCell ref="L13:M13"/>
    <mergeCell ref="B36:N36"/>
    <mergeCell ref="D39:E39"/>
    <mergeCell ref="H39:K39"/>
    <mergeCell ref="B84:N84"/>
    <mergeCell ref="C68:E68"/>
    <mergeCell ref="L68:M68"/>
    <mergeCell ref="B69:N69"/>
    <mergeCell ref="C72:E72"/>
    <mergeCell ref="H72:I72"/>
    <mergeCell ref="B73:N73"/>
    <mergeCell ref="E81:F81"/>
    <mergeCell ref="H81:I81"/>
    <mergeCell ref="E82:F82"/>
    <mergeCell ref="H83:K83"/>
    <mergeCell ref="L83:M83"/>
    <mergeCell ref="E79:F79"/>
    <mergeCell ref="E80:F80"/>
    <mergeCell ref="B64:O64"/>
    <mergeCell ref="B40:O40"/>
    <mergeCell ref="B125:N125"/>
    <mergeCell ref="C128:D128"/>
    <mergeCell ref="L128:M128"/>
    <mergeCell ref="B129:O129"/>
    <mergeCell ref="C132:E132"/>
    <mergeCell ref="L132:M132"/>
    <mergeCell ref="D120:E120"/>
    <mergeCell ref="H120:J120"/>
    <mergeCell ref="L120:M120"/>
    <mergeCell ref="B121:N121"/>
    <mergeCell ref="C124:E124"/>
    <mergeCell ref="H124:K124"/>
    <mergeCell ref="L124:M124"/>
    <mergeCell ref="D114:F114"/>
    <mergeCell ref="J114:K114"/>
    <mergeCell ref="C115:E115"/>
    <mergeCell ref="B92:O92"/>
    <mergeCell ref="B104:N104"/>
    <mergeCell ref="C76:E76"/>
    <mergeCell ref="H76:K76"/>
    <mergeCell ref="L76:M76"/>
    <mergeCell ref="B77:N77"/>
    <mergeCell ref="B137:N137"/>
    <mergeCell ref="C140:E140"/>
    <mergeCell ref="H140:K140"/>
    <mergeCell ref="L140:M140"/>
    <mergeCell ref="B141:N141"/>
    <mergeCell ref="B145:N145"/>
    <mergeCell ref="D87:E87"/>
    <mergeCell ref="H87:K87"/>
    <mergeCell ref="B88:N88"/>
    <mergeCell ref="D91:E91"/>
    <mergeCell ref="H91:J91"/>
    <mergeCell ref="L91:M91"/>
    <mergeCell ref="H115:K115"/>
    <mergeCell ref="L115:M115"/>
    <mergeCell ref="B116:O116"/>
    <mergeCell ref="D95:E95"/>
    <mergeCell ref="H95:K95"/>
    <mergeCell ref="B96:O96"/>
    <mergeCell ref="D99:E99"/>
    <mergeCell ref="B133:O133"/>
    <mergeCell ref="L136:M136"/>
    <mergeCell ref="B100:O100"/>
    <mergeCell ref="C103:E103"/>
    <mergeCell ref="L103:M103"/>
    <mergeCell ref="D152:F152"/>
    <mergeCell ref="J152:K152"/>
    <mergeCell ref="B154:N154"/>
    <mergeCell ref="D158:E158"/>
    <mergeCell ref="H158:K158"/>
    <mergeCell ref="B163:N163"/>
    <mergeCell ref="D178:F178"/>
    <mergeCell ref="J178:K178"/>
    <mergeCell ref="C179:E179"/>
    <mergeCell ref="L179:M179"/>
    <mergeCell ref="L211:M211"/>
    <mergeCell ref="C185:E185"/>
    <mergeCell ref="L185:M185"/>
    <mergeCell ref="B187:N187"/>
    <mergeCell ref="D201:F201"/>
    <mergeCell ref="J201:K201"/>
    <mergeCell ref="C202:E202"/>
    <mergeCell ref="H202:K202"/>
    <mergeCell ref="L202:M202"/>
    <mergeCell ref="L263:M263"/>
    <mergeCell ref="B264:O264"/>
    <mergeCell ref="D272:F272"/>
    <mergeCell ref="J272:K272"/>
    <mergeCell ref="D231:E231"/>
    <mergeCell ref="H231:J231"/>
    <mergeCell ref="L231:M231"/>
    <mergeCell ref="B240:N240"/>
    <mergeCell ref="B23:N23"/>
    <mergeCell ref="C26:E26"/>
    <mergeCell ref="L26:M26"/>
    <mergeCell ref="B180:O180"/>
    <mergeCell ref="B48:O48"/>
    <mergeCell ref="D51:E51"/>
    <mergeCell ref="B159:O159"/>
    <mergeCell ref="D162:E162"/>
    <mergeCell ref="H162:J162"/>
    <mergeCell ref="L162:M162"/>
    <mergeCell ref="L226:M226"/>
    <mergeCell ref="B203:N203"/>
    <mergeCell ref="C206:E206"/>
    <mergeCell ref="L206:M206"/>
    <mergeCell ref="B207:N207"/>
    <mergeCell ref="C211:D211"/>
    <mergeCell ref="C43:E43"/>
    <mergeCell ref="H43:J43"/>
    <mergeCell ref="L43:M43"/>
    <mergeCell ref="B287:N287"/>
    <mergeCell ref="H296:I296"/>
    <mergeCell ref="B244:O244"/>
    <mergeCell ref="B250:N250"/>
    <mergeCell ref="B212:N212"/>
    <mergeCell ref="B218:N218"/>
    <mergeCell ref="B222:O222"/>
    <mergeCell ref="D226:E226"/>
    <mergeCell ref="H226:J226"/>
    <mergeCell ref="D286:E286"/>
    <mergeCell ref="H286:J286"/>
    <mergeCell ref="L286:M286"/>
    <mergeCell ref="D273:E273"/>
    <mergeCell ref="H273:K273"/>
    <mergeCell ref="D278:E278"/>
    <mergeCell ref="H278:K278"/>
    <mergeCell ref="B279:N279"/>
    <mergeCell ref="B283:N283"/>
    <mergeCell ref="B256:N256"/>
    <mergeCell ref="B260:N260"/>
    <mergeCell ref="H263:J263"/>
    <mergeCell ref="B305:N305"/>
    <mergeCell ref="C308:E308"/>
    <mergeCell ref="H308:K308"/>
    <mergeCell ref="L308:M308"/>
    <mergeCell ref="D316:E316"/>
    <mergeCell ref="H316:K316"/>
    <mergeCell ref="B297:N297"/>
    <mergeCell ref="D300:E300"/>
    <mergeCell ref="H300:K300"/>
    <mergeCell ref="B301:N301"/>
    <mergeCell ref="C349:E349"/>
    <mergeCell ref="L349:M349"/>
    <mergeCell ref="B350:O350"/>
    <mergeCell ref="C356:E356"/>
    <mergeCell ref="L356:M356"/>
    <mergeCell ref="B357:N357"/>
    <mergeCell ref="B317:O317"/>
    <mergeCell ref="B321:O321"/>
    <mergeCell ref="B325:O325"/>
    <mergeCell ref="C330:E330"/>
    <mergeCell ref="H330:J330"/>
    <mergeCell ref="L330:M330"/>
    <mergeCell ref="L384:M384"/>
    <mergeCell ref="B385:O385"/>
    <mergeCell ref="C389:E389"/>
    <mergeCell ref="H389:J389"/>
    <mergeCell ref="L389:M389"/>
    <mergeCell ref="B377:O377"/>
    <mergeCell ref="D380:E380"/>
    <mergeCell ref="H380:K380"/>
    <mergeCell ref="B331:O331"/>
    <mergeCell ref="C342:E342"/>
    <mergeCell ref="H342:J342"/>
    <mergeCell ref="L342:M342"/>
    <mergeCell ref="B343:O343"/>
    <mergeCell ref="D348:F348"/>
    <mergeCell ref="G348:H348"/>
    <mergeCell ref="J348:K348"/>
    <mergeCell ref="B381:N381"/>
    <mergeCell ref="F361:G361"/>
    <mergeCell ref="B363:N363"/>
    <mergeCell ref="F367:G367"/>
    <mergeCell ref="B369:N369"/>
    <mergeCell ref="B373:O373"/>
    <mergeCell ref="D376:E376"/>
    <mergeCell ref="H376:K376"/>
    <mergeCell ref="B431:C431"/>
    <mergeCell ref="E431:F431"/>
    <mergeCell ref="L436:M436"/>
    <mergeCell ref="D425:E425"/>
    <mergeCell ref="H425:K425"/>
    <mergeCell ref="B60:O60"/>
    <mergeCell ref="D63:E63"/>
    <mergeCell ref="H63:J63"/>
    <mergeCell ref="L63:M63"/>
    <mergeCell ref="B402:O402"/>
    <mergeCell ref="D411:E411"/>
    <mergeCell ref="H411:J411"/>
    <mergeCell ref="L411:M411"/>
    <mergeCell ref="B412:N412"/>
    <mergeCell ref="B422:O422"/>
    <mergeCell ref="B390:O390"/>
    <mergeCell ref="C397:E397"/>
    <mergeCell ref="L397:M397"/>
    <mergeCell ref="B398:O398"/>
    <mergeCell ref="C401:E401"/>
    <mergeCell ref="H401:J401"/>
    <mergeCell ref="L401:M401"/>
    <mergeCell ref="D384:E384"/>
    <mergeCell ref="H384:J384"/>
    <mergeCell ref="E433:F433"/>
    <mergeCell ref="H433:I433"/>
    <mergeCell ref="E434:F434"/>
    <mergeCell ref="E435:F435"/>
    <mergeCell ref="H436:K436"/>
    <mergeCell ref="B426:O426"/>
    <mergeCell ref="D429:E429"/>
    <mergeCell ref="B505:O505"/>
    <mergeCell ref="B461:N461"/>
    <mergeCell ref="C464:E464"/>
    <mergeCell ref="H464:K464"/>
    <mergeCell ref="L464:M464"/>
    <mergeCell ref="B465:O465"/>
    <mergeCell ref="C468:E468"/>
    <mergeCell ref="L468:M468"/>
    <mergeCell ref="C456:E456"/>
    <mergeCell ref="H456:K456"/>
    <mergeCell ref="L456:M456"/>
    <mergeCell ref="B457:N457"/>
    <mergeCell ref="C460:E460"/>
    <mergeCell ref="H460:K460"/>
    <mergeCell ref="L460:M460"/>
    <mergeCell ref="H429:K429"/>
    <mergeCell ref="B430:N430"/>
    <mergeCell ref="D519:F519"/>
    <mergeCell ref="J519:K519"/>
    <mergeCell ref="B6:O6"/>
    <mergeCell ref="C9:E9"/>
    <mergeCell ref="L9:M9"/>
    <mergeCell ref="B10:O10"/>
    <mergeCell ref="D59:E59"/>
    <mergeCell ref="B491:O491"/>
    <mergeCell ref="D495:E495"/>
    <mergeCell ref="H495:J495"/>
    <mergeCell ref="L495:M495"/>
    <mergeCell ref="B498:N498"/>
    <mergeCell ref="B480:N480"/>
    <mergeCell ref="B486:O486"/>
    <mergeCell ref="D490:E490"/>
    <mergeCell ref="H490:K490"/>
    <mergeCell ref="B437:O437"/>
    <mergeCell ref="C444:E444"/>
    <mergeCell ref="L444:M444"/>
    <mergeCell ref="B445:N445"/>
    <mergeCell ref="D455:F455"/>
    <mergeCell ref="J455:K455"/>
    <mergeCell ref="B14:O14"/>
    <mergeCell ref="E432:F432"/>
    <mergeCell ref="B542:O542"/>
    <mergeCell ref="C546:E546"/>
    <mergeCell ref="L546:M546"/>
    <mergeCell ref="B52:N52"/>
    <mergeCell ref="D55:E55"/>
    <mergeCell ref="H55:J55"/>
    <mergeCell ref="L55:M55"/>
    <mergeCell ref="C17:E17"/>
    <mergeCell ref="L17:M17"/>
    <mergeCell ref="B530:O530"/>
    <mergeCell ref="D540:F540"/>
    <mergeCell ref="J540:K540"/>
    <mergeCell ref="C541:E541"/>
    <mergeCell ref="H541:J541"/>
    <mergeCell ref="L541:M541"/>
    <mergeCell ref="C520:E520"/>
    <mergeCell ref="L520:M520"/>
    <mergeCell ref="B521:O521"/>
    <mergeCell ref="C527:E527"/>
    <mergeCell ref="L527:M527"/>
    <mergeCell ref="B56:O56"/>
    <mergeCell ref="B469:O469"/>
    <mergeCell ref="C479:E479"/>
    <mergeCell ref="L479:M479"/>
  </mergeCells>
  <pageMargins left="0.5" right="0.25" top="0.5" bottom="0.5" header="0.3" footer="0.3"/>
  <pageSetup paperSize="9" scale="95" orientation="portrait" r:id="rId1"/>
  <headerFooter>
    <oddHeader>&amp;R&amp;"Arial,Italic"&amp;8Page &amp;P of &amp;N</oddHeader>
  </headerFooter>
</worksheet>
</file>

<file path=xl/worksheets/sheet3.xml><?xml version="1.0" encoding="utf-8"?>
<worksheet xmlns="http://schemas.openxmlformats.org/spreadsheetml/2006/main" xmlns:r="http://schemas.openxmlformats.org/officeDocument/2006/relationships">
  <dimension ref="A1:BL610"/>
  <sheetViews>
    <sheetView topLeftCell="A37" zoomScale="120" zoomScaleNormal="120" zoomScaleSheetLayoutView="100" workbookViewId="0">
      <selection activeCell="C32" sqref="C32:C36"/>
    </sheetView>
  </sheetViews>
  <sheetFormatPr defaultColWidth="0" defaultRowHeight="15.95" customHeight="1"/>
  <cols>
    <col min="1" max="1" width="3.85546875" style="98" customWidth="1"/>
    <col min="2" max="2" width="22.140625" style="3" customWidth="1"/>
    <col min="3" max="3" width="7.42578125" style="112" customWidth="1"/>
    <col min="4" max="4" width="3.7109375" style="109" customWidth="1"/>
    <col min="5" max="5" width="2.28515625" style="38" customWidth="1"/>
    <col min="6" max="6" width="4.28515625" style="109" customWidth="1"/>
    <col min="7" max="7" width="2.85546875" style="109" customWidth="1"/>
    <col min="8" max="8" width="9.28515625" style="84" customWidth="1"/>
    <col min="9" max="9" width="2.7109375" style="3" customWidth="1"/>
    <col min="10" max="10" width="7.5703125" style="109" customWidth="1"/>
    <col min="11" max="11" width="3.140625" style="3" customWidth="1"/>
    <col min="12" max="12" width="6.7109375" style="3" customWidth="1"/>
    <col min="13" max="13" width="2.7109375" style="3" customWidth="1"/>
    <col min="14" max="14" width="9" style="112" customWidth="1"/>
    <col min="15" max="15" width="3.28515625" style="3" customWidth="1"/>
    <col min="16" max="16" width="9.42578125" style="223" customWidth="1"/>
    <col min="17" max="17" width="1.140625" style="3" hidden="1" customWidth="1"/>
    <col min="18" max="18" width="9.140625" style="3" hidden="1" customWidth="1"/>
    <col min="19" max="19" width="0" style="112" hidden="1" customWidth="1"/>
    <col min="20" max="64" width="0" style="3" hidden="1" customWidth="1"/>
    <col min="65" max="16384" width="9.140625" style="3" hidden="1"/>
  </cols>
  <sheetData>
    <row r="1" spans="1:64" s="61" customFormat="1" ht="22.5" customHeight="1">
      <c r="A1" s="570" t="s">
        <v>395</v>
      </c>
      <c r="B1" s="570"/>
      <c r="C1" s="570"/>
      <c r="D1" s="571"/>
      <c r="E1" s="570"/>
      <c r="F1" s="571"/>
      <c r="G1" s="570"/>
      <c r="H1" s="571"/>
      <c r="I1" s="570"/>
      <c r="J1" s="571"/>
      <c r="K1" s="570"/>
      <c r="L1" s="570"/>
      <c r="M1" s="570"/>
      <c r="N1" s="570"/>
      <c r="O1" s="570"/>
      <c r="P1" s="570"/>
    </row>
    <row r="2" spans="1:64" ht="7.5" customHeight="1">
      <c r="H2" s="101"/>
      <c r="J2" s="110"/>
    </row>
    <row r="3" spans="1:64" s="62" customFormat="1" ht="38.25" customHeight="1" thickBot="1">
      <c r="A3" s="572" t="s">
        <v>0</v>
      </c>
      <c r="B3" s="572"/>
      <c r="C3" s="573" t="s">
        <v>308</v>
      </c>
      <c r="D3" s="573"/>
      <c r="E3" s="573"/>
      <c r="F3" s="573"/>
      <c r="G3" s="573"/>
      <c r="H3" s="573"/>
      <c r="I3" s="573"/>
      <c r="J3" s="573"/>
      <c r="K3" s="573"/>
      <c r="L3" s="573"/>
      <c r="M3" s="573"/>
      <c r="N3" s="573"/>
      <c r="O3" s="573"/>
      <c r="P3" s="573"/>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3"/>
      <c r="AW3" s="63"/>
      <c r="AX3" s="63"/>
      <c r="AY3" s="63"/>
      <c r="AZ3" s="63"/>
      <c r="BA3" s="63"/>
      <c r="BB3" s="63"/>
      <c r="BC3" s="63"/>
      <c r="BD3" s="63"/>
      <c r="BE3" s="63"/>
      <c r="BF3" s="63"/>
      <c r="BG3" s="63"/>
      <c r="BH3" s="63"/>
      <c r="BI3" s="63"/>
      <c r="BJ3" s="63"/>
      <c r="BK3" s="63"/>
      <c r="BL3" s="63"/>
    </row>
    <row r="4" spans="1:64" s="64" customFormat="1" ht="22.5" customHeight="1" thickBot="1">
      <c r="A4" s="111" t="s">
        <v>1</v>
      </c>
      <c r="B4" s="111" t="s">
        <v>2</v>
      </c>
      <c r="C4" s="574" t="s">
        <v>3</v>
      </c>
      <c r="D4" s="575"/>
      <c r="E4" s="574"/>
      <c r="F4" s="575"/>
      <c r="G4" s="574"/>
      <c r="H4" s="575" t="s">
        <v>4</v>
      </c>
      <c r="I4" s="574"/>
      <c r="J4" s="575"/>
      <c r="K4" s="576" t="s">
        <v>5</v>
      </c>
      <c r="L4" s="577"/>
      <c r="M4" s="578"/>
      <c r="N4" s="574" t="s">
        <v>6</v>
      </c>
      <c r="O4" s="574"/>
      <c r="P4" s="574"/>
      <c r="R4" s="65"/>
      <c r="S4" s="65"/>
      <c r="T4" s="65"/>
      <c r="U4" s="65"/>
      <c r="V4" s="65"/>
      <c r="W4" s="65"/>
      <c r="X4" s="65"/>
      <c r="Y4" s="65"/>
      <c r="Z4" s="65"/>
      <c r="AA4" s="65"/>
      <c r="AB4" s="65"/>
      <c r="AC4" s="65"/>
      <c r="AD4" s="65"/>
      <c r="AE4" s="65"/>
      <c r="AF4" s="65"/>
      <c r="AG4" s="65"/>
      <c r="AH4" s="65"/>
      <c r="AI4" s="65"/>
      <c r="AJ4" s="65"/>
      <c r="AK4" s="65"/>
      <c r="AL4" s="65"/>
      <c r="AM4" s="65"/>
      <c r="AN4" s="65"/>
      <c r="AO4" s="65"/>
      <c r="AP4" s="65"/>
      <c r="AQ4" s="65"/>
      <c r="AR4" s="65"/>
      <c r="AS4" s="65"/>
      <c r="AT4" s="65"/>
      <c r="AU4" s="65"/>
      <c r="AV4" s="65"/>
      <c r="AW4" s="65"/>
      <c r="AX4" s="65"/>
      <c r="AY4" s="65"/>
      <c r="AZ4" s="65"/>
      <c r="BA4" s="65"/>
      <c r="BB4" s="65"/>
      <c r="BC4" s="65"/>
      <c r="BD4" s="65"/>
      <c r="BE4" s="65"/>
      <c r="BF4" s="65"/>
      <c r="BG4" s="65"/>
      <c r="BH4" s="65"/>
      <c r="BI4" s="65"/>
      <c r="BJ4" s="65"/>
      <c r="BK4" s="65"/>
      <c r="BL4" s="65"/>
    </row>
    <row r="5" spans="1:64" ht="11.25" customHeight="1">
      <c r="A5" s="1"/>
      <c r="B5" s="66"/>
      <c r="C5" s="66"/>
      <c r="D5" s="66"/>
      <c r="E5" s="66"/>
      <c r="F5" s="66"/>
      <c r="G5" s="66"/>
      <c r="H5" s="66"/>
      <c r="I5" s="66"/>
      <c r="J5" s="66"/>
      <c r="K5" s="66"/>
      <c r="L5" s="66"/>
      <c r="M5" s="66"/>
      <c r="N5" s="66"/>
      <c r="O5" s="2"/>
      <c r="R5" s="4"/>
      <c r="S5" s="66"/>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row>
    <row r="6" spans="1:64" s="17" customFormat="1" ht="15.95" hidden="1" customHeight="1">
      <c r="A6" s="15"/>
      <c r="B6" s="513" t="s">
        <v>169</v>
      </c>
      <c r="C6" s="513"/>
      <c r="D6" s="513"/>
      <c r="E6" s="513"/>
      <c r="F6" s="513"/>
      <c r="G6" s="513"/>
      <c r="H6" s="513"/>
      <c r="I6" s="513"/>
      <c r="J6" s="513"/>
      <c r="K6" s="513"/>
      <c r="L6" s="513"/>
      <c r="M6" s="513"/>
      <c r="N6" s="513"/>
      <c r="O6" s="16"/>
      <c r="P6" s="224"/>
    </row>
    <row r="7" spans="1:64" s="17" customFormat="1" ht="15.95" hidden="1" customHeight="1">
      <c r="A7" s="15"/>
      <c r="B7" s="17" t="s">
        <v>291</v>
      </c>
      <c r="C7" s="131"/>
      <c r="D7" s="133">
        <v>3</v>
      </c>
      <c r="E7" s="48" t="s">
        <v>8</v>
      </c>
      <c r="F7" s="133">
        <v>2</v>
      </c>
      <c r="G7" s="133" t="s">
        <v>16</v>
      </c>
      <c r="H7" s="27">
        <v>5.42</v>
      </c>
      <c r="I7" s="133" t="s">
        <v>17</v>
      </c>
      <c r="J7" s="134">
        <v>4.66</v>
      </c>
      <c r="K7" s="133" t="s">
        <v>18</v>
      </c>
      <c r="L7" s="134">
        <v>2</v>
      </c>
      <c r="M7" s="17" t="s">
        <v>9</v>
      </c>
      <c r="N7" s="28">
        <f>ROUND(D7*F7*(H7+J7)*L7,0)</f>
        <v>121</v>
      </c>
      <c r="O7" s="16"/>
      <c r="P7" s="224"/>
    </row>
    <row r="8" spans="1:64" s="17" customFormat="1" ht="15.95" hidden="1" customHeight="1">
      <c r="A8" s="15"/>
      <c r="B8" s="17" t="s">
        <v>292</v>
      </c>
      <c r="C8" s="131"/>
      <c r="D8" s="133">
        <v>1</v>
      </c>
      <c r="E8" s="48" t="s">
        <v>8</v>
      </c>
      <c r="F8" s="133">
        <v>2</v>
      </c>
      <c r="G8" s="133" t="s">
        <v>16</v>
      </c>
      <c r="H8" s="27">
        <v>21.25</v>
      </c>
      <c r="I8" s="133" t="s">
        <v>17</v>
      </c>
      <c r="J8" s="134">
        <v>6.17</v>
      </c>
      <c r="K8" s="133" t="s">
        <v>18</v>
      </c>
      <c r="L8" s="134">
        <v>1.5</v>
      </c>
      <c r="M8" s="17" t="s">
        <v>9</v>
      </c>
      <c r="N8" s="28">
        <f>ROUND(D8*F8*(H8+J8)*L8,0)</f>
        <v>82</v>
      </c>
      <c r="O8" s="16"/>
      <c r="P8" s="224"/>
    </row>
    <row r="9" spans="1:64" s="17" customFormat="1" ht="15.95" hidden="1" customHeight="1">
      <c r="A9" s="15"/>
      <c r="B9" s="17" t="s">
        <v>293</v>
      </c>
      <c r="C9" s="131"/>
      <c r="D9" s="133">
        <v>1</v>
      </c>
      <c r="E9" s="48" t="s">
        <v>8</v>
      </c>
      <c r="F9" s="133">
        <v>2</v>
      </c>
      <c r="G9" s="133" t="s">
        <v>8</v>
      </c>
      <c r="H9" s="27">
        <v>5.42</v>
      </c>
      <c r="I9" s="133" t="s">
        <v>17</v>
      </c>
      <c r="J9" s="134">
        <v>4.66</v>
      </c>
      <c r="K9" s="133"/>
      <c r="L9" s="134"/>
      <c r="M9" s="17" t="s">
        <v>9</v>
      </c>
      <c r="N9" s="39">
        <f>ROUND(D9*F9*H9*J9,0)</f>
        <v>51</v>
      </c>
      <c r="O9" s="16"/>
      <c r="P9" s="224"/>
    </row>
    <row r="10" spans="1:64" s="17" customFormat="1" ht="15.95" hidden="1" customHeight="1">
      <c r="A10" s="15"/>
      <c r="B10" s="17" t="s">
        <v>294</v>
      </c>
      <c r="C10" s="131"/>
      <c r="D10" s="361">
        <v>1</v>
      </c>
      <c r="E10" s="48" t="s">
        <v>8</v>
      </c>
      <c r="F10" s="361">
        <v>2</v>
      </c>
      <c r="G10" s="361" t="s">
        <v>16</v>
      </c>
      <c r="H10" s="27">
        <v>13</v>
      </c>
      <c r="I10" s="361" t="s">
        <v>17</v>
      </c>
      <c r="J10" s="362">
        <v>6.17</v>
      </c>
      <c r="K10" s="361" t="s">
        <v>18</v>
      </c>
      <c r="L10" s="362">
        <v>3</v>
      </c>
      <c r="M10" s="17" t="s">
        <v>9</v>
      </c>
      <c r="N10" s="28">
        <f>ROUND(D10*F10*(H10+J10)*L10,0)</f>
        <v>115</v>
      </c>
      <c r="O10" s="16"/>
      <c r="P10" s="224"/>
    </row>
    <row r="11" spans="1:64" s="17" customFormat="1" ht="15.95" hidden="1" customHeight="1">
      <c r="A11" s="15"/>
      <c r="C11" s="131"/>
      <c r="D11" s="133"/>
      <c r="E11" s="48"/>
      <c r="F11" s="133"/>
      <c r="G11" s="133"/>
      <c r="H11" s="27"/>
      <c r="I11" s="133"/>
      <c r="J11" s="134"/>
      <c r="K11" s="133"/>
      <c r="L11" s="24" t="s">
        <v>170</v>
      </c>
      <c r="M11" s="32"/>
      <c r="N11" s="18"/>
      <c r="O11" s="16"/>
      <c r="P11" s="224"/>
    </row>
    <row r="12" spans="1:64" s="17" customFormat="1" ht="15.95" hidden="1" customHeight="1">
      <c r="A12" s="15"/>
      <c r="B12" s="143"/>
      <c r="C12" s="514">
        <f>N11</f>
        <v>0</v>
      </c>
      <c r="D12" s="515"/>
      <c r="E12" s="514"/>
      <c r="F12" s="20" t="s">
        <v>32</v>
      </c>
      <c r="G12" s="21" t="s">
        <v>12</v>
      </c>
      <c r="H12" s="57">
        <v>121</v>
      </c>
      <c r="I12" s="132"/>
      <c r="J12" s="132"/>
      <c r="K12" s="132"/>
      <c r="L12" s="516" t="s">
        <v>33</v>
      </c>
      <c r="M12" s="516"/>
      <c r="N12" s="107"/>
      <c r="O12" s="22" t="s">
        <v>14</v>
      </c>
      <c r="P12" s="224">
        <f>ROUND(C12*H12/100,0)</f>
        <v>0</v>
      </c>
    </row>
    <row r="13" spans="1:64" ht="15.95" customHeight="1">
      <c r="A13" s="15">
        <v>1</v>
      </c>
      <c r="B13" s="529" t="s">
        <v>15</v>
      </c>
      <c r="C13" s="529"/>
      <c r="D13" s="529"/>
      <c r="E13" s="529"/>
      <c r="F13" s="529"/>
      <c r="G13" s="529"/>
      <c r="H13" s="529"/>
      <c r="I13" s="529"/>
      <c r="J13" s="529"/>
      <c r="K13" s="529"/>
      <c r="L13" s="529"/>
      <c r="M13" s="529"/>
      <c r="N13" s="529"/>
      <c r="O13" s="529"/>
      <c r="S13" s="3"/>
    </row>
    <row r="14" spans="1:64" ht="15.95" hidden="1" customHeight="1">
      <c r="A14" s="1"/>
      <c r="B14" s="67" t="s">
        <v>295</v>
      </c>
      <c r="C14" s="108"/>
      <c r="D14" s="109">
        <v>1</v>
      </c>
      <c r="E14" s="38" t="s">
        <v>8</v>
      </c>
      <c r="F14" s="109">
        <v>2</v>
      </c>
      <c r="G14" s="109" t="s">
        <v>16</v>
      </c>
      <c r="H14" s="68">
        <v>5</v>
      </c>
      <c r="I14" s="109" t="s">
        <v>17</v>
      </c>
      <c r="J14" s="110">
        <v>5</v>
      </c>
      <c r="K14" s="109" t="s">
        <v>18</v>
      </c>
      <c r="L14" s="110">
        <v>5</v>
      </c>
      <c r="M14" s="3" t="s">
        <v>9</v>
      </c>
      <c r="N14" s="76">
        <f>ROUND(D14*F14*(H14+J14)*L14,0)</f>
        <v>100</v>
      </c>
      <c r="O14" s="2"/>
      <c r="S14" s="108"/>
    </row>
    <row r="15" spans="1:64" ht="15.95" hidden="1" customHeight="1">
      <c r="A15" s="1"/>
      <c r="B15" s="67" t="s">
        <v>309</v>
      </c>
      <c r="C15" s="411"/>
      <c r="D15" s="407">
        <v>1</v>
      </c>
      <c r="E15" s="415" t="s">
        <v>8</v>
      </c>
      <c r="F15" s="407">
        <v>2</v>
      </c>
      <c r="G15" s="407" t="s">
        <v>16</v>
      </c>
      <c r="H15" s="68">
        <v>6</v>
      </c>
      <c r="I15" s="407" t="s">
        <v>17</v>
      </c>
      <c r="J15" s="408">
        <v>5</v>
      </c>
      <c r="K15" s="407" t="s">
        <v>18</v>
      </c>
      <c r="L15" s="408">
        <v>5</v>
      </c>
      <c r="M15" s="3" t="s">
        <v>9</v>
      </c>
      <c r="N15" s="76">
        <f>ROUND(D15*F15*(H15+J15)*L15,0)</f>
        <v>110</v>
      </c>
      <c r="O15" s="2"/>
      <c r="P15" s="413"/>
      <c r="S15" s="411"/>
    </row>
    <row r="16" spans="1:64" ht="15.95" hidden="1" customHeight="1">
      <c r="A16" s="1"/>
      <c r="C16" s="38"/>
      <c r="D16" s="69"/>
      <c r="H16" s="68"/>
      <c r="I16" s="109"/>
      <c r="J16" s="110"/>
      <c r="K16" s="109"/>
      <c r="L16" s="12" t="s">
        <v>10</v>
      </c>
      <c r="M16" s="40"/>
      <c r="N16" s="5">
        <f>SUM(N14:N15)</f>
        <v>210</v>
      </c>
      <c r="O16" s="6"/>
      <c r="P16" s="197"/>
      <c r="S16" s="38"/>
    </row>
    <row r="17" spans="1:19" ht="15.95" customHeight="1">
      <c r="A17" s="1"/>
      <c r="C17" s="526">
        <f>N16</f>
        <v>210</v>
      </c>
      <c r="D17" s="527"/>
      <c r="E17" s="526"/>
      <c r="F17" s="7" t="s">
        <v>32</v>
      </c>
      <c r="G17" s="8" t="s">
        <v>12</v>
      </c>
      <c r="H17" s="70">
        <v>226.88</v>
      </c>
      <c r="I17" s="97"/>
      <c r="J17" s="97"/>
      <c r="K17" s="97"/>
      <c r="L17" s="528" t="s">
        <v>33</v>
      </c>
      <c r="M17" s="528"/>
      <c r="O17" s="9" t="s">
        <v>14</v>
      </c>
      <c r="P17" s="223">
        <f>ROUND(C17*H17/100,0)</f>
        <v>476</v>
      </c>
      <c r="S17" s="96"/>
    </row>
    <row r="18" spans="1:19" ht="88.5" customHeight="1">
      <c r="A18" s="87" t="s">
        <v>148</v>
      </c>
      <c r="B18" s="517" t="s">
        <v>46</v>
      </c>
      <c r="C18" s="517"/>
      <c r="D18" s="517"/>
      <c r="E18" s="517"/>
      <c r="F18" s="517"/>
      <c r="G18" s="517"/>
      <c r="H18" s="517"/>
      <c r="I18" s="517"/>
      <c r="J18" s="517"/>
      <c r="K18" s="517"/>
      <c r="L18" s="517"/>
      <c r="M18" s="517"/>
      <c r="N18" s="517"/>
      <c r="O18" s="139"/>
      <c r="P18" s="228"/>
      <c r="S18" s="3"/>
    </row>
    <row r="19" spans="1:19" s="17" customFormat="1" ht="15.95" hidden="1" customHeight="1">
      <c r="A19" s="15"/>
      <c r="B19" s="17" t="s">
        <v>296</v>
      </c>
      <c r="C19" s="48"/>
      <c r="D19" s="201">
        <v>1</v>
      </c>
      <c r="E19" s="48" t="s">
        <v>8</v>
      </c>
      <c r="F19" s="201">
        <v>1</v>
      </c>
      <c r="G19" s="201" t="s">
        <v>8</v>
      </c>
      <c r="H19" s="27">
        <v>10</v>
      </c>
      <c r="I19" s="201" t="s">
        <v>8</v>
      </c>
      <c r="J19" s="202">
        <v>5.5</v>
      </c>
      <c r="K19" s="201" t="s">
        <v>8</v>
      </c>
      <c r="L19" s="202">
        <v>0.33</v>
      </c>
      <c r="M19" s="17" t="s">
        <v>9</v>
      </c>
      <c r="N19" s="30">
        <f t="shared" ref="N19" si="0">ROUND(D19*F19*H19*J19*L19,0)</f>
        <v>18</v>
      </c>
      <c r="P19" s="197"/>
      <c r="S19" s="48"/>
    </row>
    <row r="20" spans="1:19" ht="15.95" hidden="1" customHeight="1">
      <c r="A20" s="1"/>
      <c r="B20" s="136"/>
      <c r="C20" s="3"/>
      <c r="D20" s="136"/>
      <c r="E20" s="142"/>
      <c r="F20" s="136"/>
      <c r="G20" s="130"/>
      <c r="H20" s="68"/>
      <c r="I20" s="129"/>
      <c r="J20" s="137"/>
      <c r="K20" s="130"/>
      <c r="L20" s="12" t="s">
        <v>10</v>
      </c>
      <c r="M20" s="3" t="s">
        <v>9</v>
      </c>
      <c r="N20" s="18">
        <f>SUM(N19)</f>
        <v>18</v>
      </c>
      <c r="O20" s="142"/>
      <c r="P20" s="80"/>
      <c r="Q20" s="45"/>
      <c r="S20" s="3"/>
    </row>
    <row r="21" spans="1:19" ht="15.95" customHeight="1">
      <c r="C21" s="568">
        <f>N20</f>
        <v>18</v>
      </c>
      <c r="D21" s="569"/>
      <c r="E21" s="568"/>
      <c r="F21" s="7" t="s">
        <v>11</v>
      </c>
      <c r="G21" s="98" t="s">
        <v>12</v>
      </c>
      <c r="H21" s="531">
        <v>337</v>
      </c>
      <c r="I21" s="531"/>
      <c r="J21" s="531"/>
      <c r="K21" s="531"/>
      <c r="L21" s="528" t="s">
        <v>47</v>
      </c>
      <c r="M21" s="528"/>
      <c r="O21" s="113" t="s">
        <v>14</v>
      </c>
      <c r="P21" s="223">
        <f>ROUND(C21*H21,0)</f>
        <v>6066</v>
      </c>
      <c r="S21" s="122"/>
    </row>
    <row r="22" spans="1:19" ht="49.5" customHeight="1">
      <c r="A22" s="87" t="s">
        <v>149</v>
      </c>
      <c r="B22" s="517" t="s">
        <v>48</v>
      </c>
      <c r="C22" s="517"/>
      <c r="D22" s="517"/>
      <c r="E22" s="517"/>
      <c r="F22" s="517"/>
      <c r="G22" s="517"/>
      <c r="H22" s="517"/>
      <c r="I22" s="517"/>
      <c r="J22" s="517"/>
      <c r="K22" s="517"/>
      <c r="L22" s="517"/>
      <c r="M22" s="517"/>
      <c r="N22" s="517"/>
      <c r="O22" s="334"/>
      <c r="P22" s="343"/>
      <c r="S22" s="3"/>
    </row>
    <row r="23" spans="1:19" ht="15">
      <c r="A23" s="1"/>
      <c r="B23" s="74" t="s">
        <v>49</v>
      </c>
      <c r="C23" s="344"/>
      <c r="D23" s="346"/>
      <c r="E23" s="44"/>
      <c r="F23" s="346"/>
      <c r="G23" s="340"/>
      <c r="H23" s="13"/>
      <c r="I23" s="342"/>
      <c r="J23" s="342"/>
      <c r="K23" s="342"/>
      <c r="L23" s="340"/>
      <c r="M23" s="340"/>
      <c r="N23" s="344"/>
      <c r="O23" s="343"/>
      <c r="P23" s="343"/>
      <c r="S23" s="344"/>
    </row>
    <row r="24" spans="1:19" ht="15.95" hidden="1" customHeight="1" thickBot="1">
      <c r="A24" s="1"/>
      <c r="B24" s="379" t="s">
        <v>273</v>
      </c>
      <c r="C24" s="44">
        <f>C21</f>
        <v>18</v>
      </c>
      <c r="D24" s="346" t="s">
        <v>8</v>
      </c>
      <c r="E24" s="541">
        <v>5</v>
      </c>
      <c r="F24" s="542"/>
      <c r="G24" s="340"/>
      <c r="H24" s="13"/>
      <c r="I24" s="342"/>
      <c r="J24" s="12"/>
      <c r="K24" s="342"/>
      <c r="L24" s="340"/>
      <c r="M24" s="340"/>
      <c r="N24" s="344"/>
      <c r="O24" s="343"/>
      <c r="P24" s="343"/>
      <c r="S24" s="3"/>
    </row>
    <row r="25" spans="1:19" ht="15.95" hidden="1" customHeight="1">
      <c r="A25" s="1"/>
      <c r="C25" s="357"/>
      <c r="D25" s="346"/>
      <c r="E25" s="539">
        <v>112</v>
      </c>
      <c r="F25" s="540"/>
      <c r="G25" s="340"/>
      <c r="H25" s="13"/>
      <c r="I25" s="342"/>
      <c r="J25" s="347"/>
      <c r="K25" s="342"/>
      <c r="L25" s="340"/>
      <c r="M25" s="340"/>
      <c r="N25" s="344"/>
      <c r="O25" s="343"/>
      <c r="P25" s="343"/>
      <c r="S25" s="344"/>
    </row>
    <row r="26" spans="1:19" ht="15.95" hidden="1" customHeight="1" thickBot="1">
      <c r="A26" s="1"/>
      <c r="C26" s="357">
        <f>C24</f>
        <v>18</v>
      </c>
      <c r="D26" s="346" t="s">
        <v>8</v>
      </c>
      <c r="E26" s="541">
        <f>E24</f>
        <v>5</v>
      </c>
      <c r="F26" s="542"/>
      <c r="G26" s="346" t="s">
        <v>9</v>
      </c>
      <c r="H26" s="543">
        <f>C26*E26/E27</f>
        <v>0.8035714285714286</v>
      </c>
      <c r="I26" s="543"/>
      <c r="J26" s="347" t="s">
        <v>50</v>
      </c>
      <c r="K26" s="342"/>
      <c r="L26" s="340"/>
      <c r="M26" s="340"/>
      <c r="N26" s="344"/>
      <c r="O26" s="343"/>
      <c r="P26" s="343"/>
      <c r="S26" s="75"/>
    </row>
    <row r="27" spans="1:19" ht="15.95" hidden="1" customHeight="1">
      <c r="A27" s="1"/>
      <c r="C27" s="344"/>
      <c r="D27" s="346"/>
      <c r="E27" s="539">
        <v>112</v>
      </c>
      <c r="F27" s="540"/>
      <c r="G27" s="340"/>
      <c r="H27" s="68"/>
      <c r="I27" s="342"/>
      <c r="J27" s="347"/>
      <c r="K27" s="342"/>
      <c r="L27" s="340"/>
      <c r="M27" s="340"/>
      <c r="N27" s="344"/>
      <c r="O27" s="343"/>
      <c r="P27" s="343"/>
      <c r="S27" s="344"/>
    </row>
    <row r="28" spans="1:19" ht="15.95" customHeight="1">
      <c r="A28" s="1"/>
      <c r="C28" s="358">
        <f>H26</f>
        <v>0.8035714285714286</v>
      </c>
      <c r="D28" s="346" t="s">
        <v>50</v>
      </c>
      <c r="E28" s="348"/>
      <c r="F28" s="346"/>
      <c r="G28" s="8" t="s">
        <v>12</v>
      </c>
      <c r="H28" s="531">
        <v>5001.7</v>
      </c>
      <c r="I28" s="531"/>
      <c r="J28" s="531"/>
      <c r="K28" s="531"/>
      <c r="L28" s="528" t="s">
        <v>51</v>
      </c>
      <c r="M28" s="528"/>
      <c r="N28" s="344"/>
      <c r="O28" s="343" t="s">
        <v>14</v>
      </c>
      <c r="P28" s="343">
        <f>(C28*H28)</f>
        <v>4019.2232142857142</v>
      </c>
      <c r="S28" s="356"/>
    </row>
    <row r="29" spans="1:19" s="17" customFormat="1" ht="39.75" customHeight="1">
      <c r="A29" s="86">
        <v>4</v>
      </c>
      <c r="B29" s="560" t="s">
        <v>81</v>
      </c>
      <c r="C29" s="560"/>
      <c r="D29" s="560"/>
      <c r="E29" s="560"/>
      <c r="F29" s="560"/>
      <c r="G29" s="560"/>
      <c r="H29" s="560"/>
      <c r="I29" s="560"/>
      <c r="J29" s="560"/>
      <c r="K29" s="560"/>
      <c r="L29" s="560"/>
      <c r="M29" s="560"/>
      <c r="N29" s="560"/>
      <c r="O29" s="106"/>
      <c r="P29" s="224"/>
    </row>
    <row r="30" spans="1:19" s="17" customFormat="1" ht="15.95" hidden="1" customHeight="1" thickBot="1">
      <c r="A30" s="15"/>
      <c r="B30" s="354" t="s">
        <v>310</v>
      </c>
      <c r="C30" s="384"/>
      <c r="D30" s="364">
        <v>2</v>
      </c>
      <c r="E30" s="387" t="s">
        <v>8</v>
      </c>
      <c r="F30" s="364">
        <v>2</v>
      </c>
      <c r="G30" s="364" t="s">
        <v>16</v>
      </c>
      <c r="H30" s="68">
        <v>5</v>
      </c>
      <c r="I30" s="364" t="s">
        <v>17</v>
      </c>
      <c r="J30" s="365">
        <v>5</v>
      </c>
      <c r="K30" s="364" t="s">
        <v>18</v>
      </c>
      <c r="L30" s="365">
        <v>3</v>
      </c>
      <c r="M30" s="3" t="s">
        <v>9</v>
      </c>
      <c r="N30" s="76">
        <f>ROUND(D30*F30*(H30+J30)*L30,0)</f>
        <v>120</v>
      </c>
      <c r="O30" s="388"/>
      <c r="P30" s="386"/>
      <c r="S30" s="384"/>
    </row>
    <row r="31" spans="1:19" s="17" customFormat="1" ht="15.95" hidden="1" customHeight="1" thickBot="1">
      <c r="A31" s="15"/>
      <c r="C31" s="107"/>
      <c r="D31" s="99"/>
      <c r="E31" s="49"/>
      <c r="F31" s="99"/>
      <c r="G31" s="93"/>
      <c r="H31" s="27"/>
      <c r="I31" s="94"/>
      <c r="J31" s="24"/>
      <c r="K31" s="94"/>
      <c r="L31" s="24" t="s">
        <v>10</v>
      </c>
      <c r="M31" s="93"/>
      <c r="N31" s="26">
        <f>SUM(N30)</f>
        <v>120</v>
      </c>
      <c r="O31" s="19"/>
      <c r="P31" s="224"/>
      <c r="S31" s="107"/>
    </row>
    <row r="32" spans="1:19" s="17" customFormat="1" ht="15.95" hidden="1" customHeight="1">
      <c r="A32" s="15"/>
      <c r="B32" s="29" t="s">
        <v>24</v>
      </c>
      <c r="C32" s="48"/>
      <c r="D32" s="361"/>
      <c r="E32" s="386"/>
      <c r="F32" s="361"/>
      <c r="G32" s="368"/>
      <c r="H32" s="27"/>
      <c r="I32" s="367"/>
      <c r="J32" s="362"/>
      <c r="K32" s="368"/>
      <c r="L32" s="362"/>
      <c r="M32" s="52"/>
      <c r="N32" s="52"/>
      <c r="O32" s="386"/>
      <c r="P32" s="386"/>
      <c r="Q32" s="52"/>
      <c r="S32" s="48"/>
    </row>
    <row r="33" spans="1:24" s="17" customFormat="1" ht="15.95" hidden="1" customHeight="1" thickBot="1">
      <c r="A33" s="15"/>
      <c r="B33" s="17" t="s">
        <v>26</v>
      </c>
      <c r="C33" s="48"/>
      <c r="D33" s="361">
        <v>1</v>
      </c>
      <c r="E33" s="48" t="s">
        <v>8</v>
      </c>
      <c r="F33" s="361">
        <v>2</v>
      </c>
      <c r="G33" s="361" t="s">
        <v>8</v>
      </c>
      <c r="H33" s="27">
        <v>2.5</v>
      </c>
      <c r="I33" s="361" t="s">
        <v>8</v>
      </c>
      <c r="J33" s="362">
        <v>3</v>
      </c>
      <c r="K33" s="361"/>
      <c r="L33" s="362"/>
      <c r="M33" s="17" t="s">
        <v>9</v>
      </c>
      <c r="N33" s="30">
        <f t="shared" ref="N33" si="1">ROUND(D33*F33*H33*J33,0)</f>
        <v>15</v>
      </c>
      <c r="O33" s="19"/>
      <c r="P33" s="197"/>
      <c r="S33" s="48"/>
    </row>
    <row r="34" spans="1:24" s="17" customFormat="1" ht="15.95" hidden="1" customHeight="1" thickBot="1">
      <c r="A34" s="15"/>
      <c r="B34" s="361"/>
      <c r="D34" s="361"/>
      <c r="E34" s="386"/>
      <c r="F34" s="361"/>
      <c r="G34" s="368"/>
      <c r="H34" s="27"/>
      <c r="I34" s="367"/>
      <c r="J34" s="362"/>
      <c r="K34" s="368"/>
      <c r="L34" s="24" t="s">
        <v>10</v>
      </c>
      <c r="M34" s="17" t="s">
        <v>9</v>
      </c>
      <c r="N34" s="26">
        <f>SUM(N33)</f>
        <v>15</v>
      </c>
      <c r="O34" s="386"/>
      <c r="P34" s="60"/>
      <c r="Q34" s="52"/>
    </row>
    <row r="35" spans="1:24" s="17" customFormat="1" ht="15.95" hidden="1" customHeight="1">
      <c r="A35" s="15"/>
      <c r="B35" s="29" t="s">
        <v>28</v>
      </c>
      <c r="C35" s="48"/>
      <c r="D35" s="361"/>
      <c r="E35" s="386"/>
      <c r="F35" s="361"/>
      <c r="G35" s="368"/>
      <c r="H35" s="27"/>
      <c r="I35" s="367"/>
      <c r="J35" s="362"/>
      <c r="K35" s="367"/>
      <c r="L35" s="368"/>
      <c r="M35" s="368"/>
      <c r="N35" s="52"/>
      <c r="O35" s="50"/>
      <c r="P35" s="60"/>
      <c r="Q35" s="52"/>
      <c r="S35" s="48"/>
    </row>
    <row r="36" spans="1:24" s="17" customFormat="1" ht="15.95" hidden="1" customHeight="1">
      <c r="A36" s="15"/>
      <c r="C36" s="29"/>
      <c r="D36" s="521">
        <f>N31</f>
        <v>120</v>
      </c>
      <c r="E36" s="521"/>
      <c r="F36" s="521"/>
      <c r="G36" s="368" t="s">
        <v>29</v>
      </c>
      <c r="H36" s="31">
        <f>N34</f>
        <v>15</v>
      </c>
      <c r="I36" s="24" t="s">
        <v>9</v>
      </c>
      <c r="J36" s="522">
        <f>D36-H36</f>
        <v>105</v>
      </c>
      <c r="K36" s="522"/>
      <c r="L36" s="32" t="s">
        <v>30</v>
      </c>
      <c r="M36" s="368"/>
      <c r="N36" s="51"/>
      <c r="O36" s="386"/>
      <c r="P36" s="60"/>
      <c r="Q36" s="52"/>
      <c r="S36" s="29"/>
    </row>
    <row r="37" spans="1:24" s="17" customFormat="1" ht="15.95" customHeight="1">
      <c r="A37" s="93"/>
      <c r="B37" s="52"/>
      <c r="C37" s="121">
        <f>J36</f>
        <v>105</v>
      </c>
      <c r="D37" s="99" t="s">
        <v>32</v>
      </c>
      <c r="E37" s="104"/>
      <c r="F37" s="99"/>
      <c r="G37" s="52" t="s">
        <v>12</v>
      </c>
      <c r="H37" s="94">
        <v>28299.3</v>
      </c>
      <c r="I37" s="94"/>
      <c r="J37" s="105"/>
      <c r="K37" s="94"/>
      <c r="L37" s="93" t="s">
        <v>54</v>
      </c>
      <c r="M37" s="93"/>
      <c r="N37" s="52"/>
      <c r="O37" s="103" t="s">
        <v>14</v>
      </c>
      <c r="P37" s="224">
        <f>(C37*H37/100)</f>
        <v>29714.264999999999</v>
      </c>
      <c r="S37" s="121"/>
    </row>
    <row r="38" spans="1:24" ht="15.95" customHeight="1">
      <c r="A38" s="1">
        <v>5</v>
      </c>
      <c r="B38" s="523" t="s">
        <v>193</v>
      </c>
      <c r="C38" s="523"/>
      <c r="D38" s="524"/>
      <c r="E38" s="523"/>
      <c r="F38" s="524"/>
      <c r="G38" s="523"/>
      <c r="H38" s="524"/>
      <c r="I38" s="523"/>
      <c r="J38" s="524"/>
      <c r="K38" s="523"/>
      <c r="L38" s="523"/>
      <c r="M38" s="523"/>
      <c r="N38" s="523"/>
      <c r="O38" s="523"/>
      <c r="Q38" s="45"/>
      <c r="R38" s="45"/>
      <c r="S38" s="45"/>
      <c r="T38" s="45"/>
      <c r="U38" s="45"/>
      <c r="V38" s="45"/>
      <c r="W38" s="45"/>
      <c r="X38" s="45"/>
    </row>
    <row r="39" spans="1:24" ht="15.95" hidden="1" customHeight="1">
      <c r="A39" s="43"/>
      <c r="B39" s="3" t="s">
        <v>311</v>
      </c>
      <c r="C39" s="108"/>
      <c r="D39" s="99">
        <v>1</v>
      </c>
      <c r="E39" s="48" t="s">
        <v>8</v>
      </c>
      <c r="F39" s="99">
        <v>2</v>
      </c>
      <c r="G39" s="99" t="s">
        <v>8</v>
      </c>
      <c r="H39" s="27">
        <v>5</v>
      </c>
      <c r="I39" s="99" t="s">
        <v>8</v>
      </c>
      <c r="J39" s="105">
        <v>5</v>
      </c>
      <c r="K39" s="99"/>
      <c r="L39" s="105"/>
      <c r="M39" s="17" t="s">
        <v>9</v>
      </c>
      <c r="N39" s="30">
        <f>ROUND(D39*F39*H39*J39,0)</f>
        <v>50</v>
      </c>
      <c r="O39" s="2"/>
      <c r="S39" s="108"/>
    </row>
    <row r="40" spans="1:24" ht="15.95" hidden="1" customHeight="1">
      <c r="A40" s="43"/>
      <c r="B40" s="3" t="s">
        <v>309</v>
      </c>
      <c r="C40" s="108"/>
      <c r="D40" s="99">
        <v>1</v>
      </c>
      <c r="E40" s="48" t="s">
        <v>8</v>
      </c>
      <c r="F40" s="99">
        <v>1</v>
      </c>
      <c r="G40" s="99" t="s">
        <v>8</v>
      </c>
      <c r="H40" s="27">
        <v>6</v>
      </c>
      <c r="I40" s="99" t="s">
        <v>8</v>
      </c>
      <c r="J40" s="105">
        <v>5</v>
      </c>
      <c r="K40" s="99"/>
      <c r="L40" s="105"/>
      <c r="M40" s="17" t="s">
        <v>9</v>
      </c>
      <c r="N40" s="30">
        <f>ROUND(D40*F40*H40*J40,0)</f>
        <v>30</v>
      </c>
      <c r="O40" s="2"/>
      <c r="S40" s="108"/>
    </row>
    <row r="41" spans="1:24" ht="15.95" hidden="1" customHeight="1">
      <c r="A41" s="1"/>
      <c r="C41" s="38"/>
      <c r="D41" s="69"/>
      <c r="H41" s="68"/>
      <c r="I41" s="109"/>
      <c r="J41" s="110"/>
      <c r="K41" s="109"/>
      <c r="L41" s="12" t="s">
        <v>10</v>
      </c>
      <c r="M41" s="40"/>
      <c r="N41" s="79">
        <f>SUM(N39:N40)</f>
        <v>80</v>
      </c>
      <c r="O41" s="6"/>
      <c r="P41" s="197"/>
      <c r="S41" s="38"/>
    </row>
    <row r="42" spans="1:24" ht="15.95" customHeight="1">
      <c r="A42" s="1"/>
      <c r="C42" s="46">
        <f>N41</f>
        <v>80</v>
      </c>
      <c r="D42" s="527" t="s">
        <v>32</v>
      </c>
      <c r="E42" s="527"/>
      <c r="G42" s="8" t="s">
        <v>12</v>
      </c>
      <c r="H42" s="531">
        <v>425.84</v>
      </c>
      <c r="I42" s="531"/>
      <c r="J42" s="531"/>
      <c r="K42" s="531"/>
      <c r="L42" s="98" t="s">
        <v>59</v>
      </c>
      <c r="M42" s="98"/>
      <c r="O42" s="113" t="s">
        <v>14</v>
      </c>
      <c r="P42" s="223">
        <f>ROUND(C42*H42/100,0)</f>
        <v>341</v>
      </c>
      <c r="Q42" s="45"/>
      <c r="R42" s="45"/>
      <c r="S42" s="46"/>
      <c r="T42" s="45"/>
      <c r="U42" s="45"/>
      <c r="V42" s="45"/>
      <c r="W42" s="45"/>
      <c r="X42" s="45"/>
    </row>
    <row r="43" spans="1:24" ht="15" customHeight="1">
      <c r="A43" s="1">
        <v>6</v>
      </c>
      <c r="B43" s="523" t="s">
        <v>63</v>
      </c>
      <c r="C43" s="523"/>
      <c r="D43" s="524"/>
      <c r="E43" s="523"/>
      <c r="F43" s="524"/>
      <c r="G43" s="523"/>
      <c r="H43" s="524"/>
      <c r="I43" s="523"/>
      <c r="J43" s="524"/>
      <c r="K43" s="523"/>
      <c r="L43" s="523"/>
      <c r="M43" s="523"/>
      <c r="N43" s="523"/>
      <c r="O43" s="523"/>
      <c r="Q43" s="45"/>
      <c r="R43" s="45"/>
      <c r="S43" s="45"/>
      <c r="T43" s="45"/>
      <c r="U43" s="45"/>
      <c r="V43" s="45"/>
      <c r="W43" s="45"/>
      <c r="X43" s="45"/>
    </row>
    <row r="44" spans="1:24" ht="15.95" hidden="1" customHeight="1">
      <c r="A44" s="43"/>
      <c r="B44" s="3" t="s">
        <v>312</v>
      </c>
      <c r="C44" s="416"/>
      <c r="D44" s="421">
        <v>1</v>
      </c>
      <c r="E44" s="48" t="s">
        <v>8</v>
      </c>
      <c r="F44" s="421">
        <v>1</v>
      </c>
      <c r="G44" s="421" t="s">
        <v>8</v>
      </c>
      <c r="H44" s="27">
        <v>19</v>
      </c>
      <c r="I44" s="421" t="s">
        <v>8</v>
      </c>
      <c r="J44" s="422">
        <v>8</v>
      </c>
      <c r="K44" s="421"/>
      <c r="L44" s="422"/>
      <c r="M44" s="17" t="s">
        <v>9</v>
      </c>
      <c r="N44" s="30">
        <f>ROUND(D44*F44*H44*J44,0)</f>
        <v>152</v>
      </c>
      <c r="O44" s="2"/>
      <c r="P44" s="420"/>
      <c r="S44" s="416"/>
    </row>
    <row r="45" spans="1:24" ht="15.95" hidden="1" customHeight="1">
      <c r="A45" s="43"/>
      <c r="B45" s="3" t="s">
        <v>309</v>
      </c>
      <c r="C45" s="416"/>
      <c r="D45" s="421">
        <v>1</v>
      </c>
      <c r="E45" s="48" t="s">
        <v>8</v>
      </c>
      <c r="F45" s="421">
        <v>2</v>
      </c>
      <c r="G45" s="421" t="s">
        <v>8</v>
      </c>
      <c r="H45" s="27">
        <v>6.5</v>
      </c>
      <c r="I45" s="421" t="s">
        <v>8</v>
      </c>
      <c r="J45" s="422">
        <v>8</v>
      </c>
      <c r="K45" s="421"/>
      <c r="L45" s="422"/>
      <c r="M45" s="17" t="s">
        <v>9</v>
      </c>
      <c r="N45" s="30">
        <f>ROUND(D45*F45*H45*J45,0)</f>
        <v>104</v>
      </c>
      <c r="O45" s="2"/>
      <c r="P45" s="420"/>
      <c r="S45" s="416"/>
    </row>
    <row r="46" spans="1:24" ht="15" hidden="1" customHeight="1">
      <c r="A46" s="43"/>
      <c r="B46" s="42"/>
      <c r="C46" s="38"/>
      <c r="H46" s="68"/>
      <c r="I46" s="109"/>
      <c r="J46" s="110"/>
      <c r="K46" s="109"/>
      <c r="L46" s="12" t="s">
        <v>10</v>
      </c>
      <c r="N46" s="79">
        <f>SUM(N44:N45)</f>
        <v>256</v>
      </c>
      <c r="O46" s="113" t="s">
        <v>32</v>
      </c>
      <c r="S46" s="38"/>
    </row>
    <row r="47" spans="1:24" ht="15" customHeight="1">
      <c r="A47" s="1"/>
      <c r="C47" s="46">
        <f>N46</f>
        <v>256</v>
      </c>
      <c r="D47" s="527" t="s">
        <v>32</v>
      </c>
      <c r="E47" s="527"/>
      <c r="G47" s="98" t="s">
        <v>12</v>
      </c>
      <c r="H47" s="97">
        <v>859.9</v>
      </c>
      <c r="I47" s="97"/>
      <c r="J47" s="97"/>
      <c r="K47" s="97"/>
      <c r="L47" s="98" t="s">
        <v>59</v>
      </c>
      <c r="M47" s="98"/>
      <c r="O47" s="113" t="s">
        <v>14</v>
      </c>
      <c r="P47" s="223">
        <f>ROUND(C47*H47/100,0)</f>
        <v>2201</v>
      </c>
      <c r="Q47" s="45"/>
      <c r="R47" s="45"/>
      <c r="S47" s="46"/>
      <c r="T47" s="45"/>
      <c r="U47" s="45"/>
      <c r="V47" s="45"/>
      <c r="W47" s="45"/>
      <c r="X47" s="45"/>
    </row>
    <row r="48" spans="1:24" ht="15.95" customHeight="1">
      <c r="A48" s="1">
        <v>7</v>
      </c>
      <c r="B48" s="523" t="s">
        <v>60</v>
      </c>
      <c r="C48" s="523"/>
      <c r="D48" s="524"/>
      <c r="E48" s="523"/>
      <c r="F48" s="524"/>
      <c r="G48" s="523"/>
      <c r="H48" s="524"/>
      <c r="I48" s="523"/>
      <c r="J48" s="524"/>
      <c r="K48" s="523"/>
      <c r="L48" s="523"/>
      <c r="M48" s="523"/>
      <c r="N48" s="523"/>
      <c r="O48" s="523"/>
      <c r="Q48" s="45"/>
      <c r="R48" s="45"/>
      <c r="S48" s="45"/>
      <c r="T48" s="45"/>
      <c r="U48" s="45"/>
      <c r="V48" s="45"/>
      <c r="W48" s="45"/>
      <c r="X48" s="45"/>
    </row>
    <row r="49" spans="1:24" ht="15.95" hidden="1" customHeight="1">
      <c r="A49" s="43"/>
      <c r="B49" s="3" t="s">
        <v>305</v>
      </c>
      <c r="C49" s="108"/>
      <c r="H49" s="68"/>
      <c r="I49" s="109"/>
      <c r="J49" s="110"/>
      <c r="K49" s="109"/>
      <c r="L49" s="110"/>
      <c r="M49" s="3" t="s">
        <v>9</v>
      </c>
      <c r="N49" s="76">
        <f>C17</f>
        <v>210</v>
      </c>
      <c r="O49" s="2"/>
      <c r="S49" s="108"/>
    </row>
    <row r="50" spans="1:24" ht="15.95" hidden="1" customHeight="1">
      <c r="A50" s="43"/>
      <c r="B50" s="42"/>
      <c r="C50" s="38"/>
      <c r="H50" s="68"/>
      <c r="I50" s="109"/>
      <c r="J50" s="110"/>
      <c r="K50" s="109"/>
      <c r="L50" s="12" t="s">
        <v>10</v>
      </c>
      <c r="N50" s="79">
        <f>SUM(N49)</f>
        <v>210</v>
      </c>
      <c r="O50" s="113"/>
      <c r="S50" s="38"/>
    </row>
    <row r="51" spans="1:24" ht="15.95" customHeight="1">
      <c r="A51" s="1"/>
      <c r="C51" s="46">
        <f>N50</f>
        <v>210</v>
      </c>
      <c r="D51" s="527" t="s">
        <v>32</v>
      </c>
      <c r="E51" s="527"/>
      <c r="G51" s="98" t="s">
        <v>12</v>
      </c>
      <c r="H51" s="97">
        <v>1043.9000000000001</v>
      </c>
      <c r="I51" s="97"/>
      <c r="J51" s="97"/>
      <c r="K51" s="97"/>
      <c r="L51" s="98" t="s">
        <v>59</v>
      </c>
      <c r="M51" s="98"/>
      <c r="O51" s="113" t="s">
        <v>14</v>
      </c>
      <c r="P51" s="223">
        <f>ROUND(C51*H51/100,0)</f>
        <v>2192</v>
      </c>
      <c r="Q51" s="45"/>
      <c r="R51" s="45"/>
      <c r="S51" s="46"/>
      <c r="T51" s="45"/>
      <c r="U51" s="45"/>
      <c r="V51" s="45"/>
      <c r="W51" s="45"/>
      <c r="X51" s="45"/>
    </row>
    <row r="52" spans="1:24" ht="18.75" customHeight="1">
      <c r="A52" s="1">
        <v>8</v>
      </c>
      <c r="B52" s="525" t="s">
        <v>64</v>
      </c>
      <c r="C52" s="525"/>
      <c r="D52" s="525"/>
      <c r="E52" s="525"/>
      <c r="F52" s="525"/>
      <c r="G52" s="525"/>
      <c r="H52" s="525"/>
      <c r="I52" s="525"/>
      <c r="J52" s="525"/>
      <c r="K52" s="525"/>
      <c r="L52" s="525"/>
      <c r="M52" s="525"/>
      <c r="N52" s="525"/>
      <c r="O52" s="525"/>
      <c r="Q52" s="45"/>
      <c r="R52" s="45"/>
      <c r="S52" s="45"/>
      <c r="T52" s="45"/>
      <c r="U52" s="45"/>
      <c r="V52" s="45"/>
      <c r="W52" s="45"/>
      <c r="X52" s="45"/>
    </row>
    <row r="53" spans="1:24" ht="15.95" hidden="1" customHeight="1" thickBot="1">
      <c r="A53" s="43"/>
      <c r="B53" s="3" t="s">
        <v>306</v>
      </c>
      <c r="C53" s="38"/>
      <c r="D53" s="109">
        <v>1</v>
      </c>
      <c r="E53" s="38" t="s">
        <v>8</v>
      </c>
      <c r="F53" s="109">
        <v>2</v>
      </c>
      <c r="G53" s="109" t="s">
        <v>8</v>
      </c>
      <c r="H53" s="68">
        <v>2.5</v>
      </c>
      <c r="I53" s="109" t="s">
        <v>8</v>
      </c>
      <c r="J53" s="110">
        <v>7</v>
      </c>
      <c r="K53" s="109"/>
      <c r="L53" s="110"/>
      <c r="M53" s="3" t="s">
        <v>9</v>
      </c>
      <c r="N53" s="30">
        <f>ROUND(D53*F53*H53*J53,0)</f>
        <v>35</v>
      </c>
      <c r="O53" s="6"/>
      <c r="P53" s="197"/>
      <c r="S53" s="38"/>
    </row>
    <row r="54" spans="1:24" ht="15.95" hidden="1" customHeight="1" thickBot="1">
      <c r="A54" s="1"/>
      <c r="C54" s="80"/>
      <c r="D54" s="98"/>
      <c r="H54" s="81"/>
      <c r="I54" s="41"/>
      <c r="J54" s="12"/>
      <c r="K54" s="41"/>
      <c r="L54" s="98" t="s">
        <v>10</v>
      </c>
      <c r="M54" s="41"/>
      <c r="N54" s="14">
        <f>SUM(N53)</f>
        <v>35</v>
      </c>
      <c r="O54" s="113" t="s">
        <v>32</v>
      </c>
      <c r="S54" s="80"/>
    </row>
    <row r="55" spans="1:24" ht="15.95" customHeight="1">
      <c r="A55" s="1"/>
      <c r="B55" s="45"/>
      <c r="C55" s="46">
        <f>N54</f>
        <v>35</v>
      </c>
      <c r="D55" s="530" t="s">
        <v>32</v>
      </c>
      <c r="E55" s="528"/>
      <c r="F55" s="41"/>
      <c r="G55" s="8" t="s">
        <v>12</v>
      </c>
      <c r="H55" s="531">
        <v>1160.06</v>
      </c>
      <c r="I55" s="531"/>
      <c r="J55" s="531"/>
      <c r="K55" s="97"/>
      <c r="L55" s="532" t="s">
        <v>59</v>
      </c>
      <c r="M55" s="532"/>
      <c r="N55" s="3"/>
      <c r="O55" s="113" t="s">
        <v>14</v>
      </c>
      <c r="P55" s="223">
        <f>ROUND(C55*H55/100,0)</f>
        <v>406</v>
      </c>
      <c r="S55" s="46"/>
    </row>
    <row r="56" spans="1:24" ht="35.25" customHeight="1">
      <c r="A56" s="77">
        <v>9</v>
      </c>
      <c r="B56" s="529" t="s">
        <v>66</v>
      </c>
      <c r="C56" s="529"/>
      <c r="D56" s="529"/>
      <c r="E56" s="529"/>
      <c r="F56" s="529"/>
      <c r="G56" s="529"/>
      <c r="H56" s="529"/>
      <c r="I56" s="529"/>
      <c r="J56" s="529"/>
      <c r="K56" s="529"/>
      <c r="L56" s="529"/>
      <c r="M56" s="529"/>
      <c r="N56" s="529"/>
      <c r="O56" s="529"/>
      <c r="Q56" s="45"/>
      <c r="R56" s="45"/>
      <c r="S56" s="45"/>
      <c r="T56" s="45"/>
      <c r="U56" s="45"/>
      <c r="V56" s="45"/>
      <c r="W56" s="45"/>
      <c r="X56" s="45"/>
    </row>
    <row r="57" spans="1:24" ht="15.95" hidden="1" customHeight="1" thickBot="1">
      <c r="A57" s="43"/>
      <c r="B57" s="3" t="s">
        <v>313</v>
      </c>
      <c r="C57" s="38"/>
      <c r="D57" s="109">
        <v>1</v>
      </c>
      <c r="E57" s="38" t="s">
        <v>8</v>
      </c>
      <c r="F57" s="109">
        <v>1</v>
      </c>
      <c r="G57" s="109" t="s">
        <v>8</v>
      </c>
      <c r="H57" s="68">
        <v>3</v>
      </c>
      <c r="I57" s="109" t="s">
        <v>8</v>
      </c>
      <c r="J57" s="110">
        <v>7</v>
      </c>
      <c r="K57" s="109"/>
      <c r="L57" s="110"/>
      <c r="M57" s="3" t="s">
        <v>9</v>
      </c>
      <c r="N57" s="30">
        <f>ROUND(D57*F57*H57*J57,0)</f>
        <v>21</v>
      </c>
      <c r="O57" s="6"/>
      <c r="P57" s="197"/>
      <c r="S57" s="38"/>
    </row>
    <row r="58" spans="1:24" ht="15.95" hidden="1" customHeight="1" thickBot="1">
      <c r="A58" s="1"/>
      <c r="C58" s="80"/>
      <c r="D58" s="98"/>
      <c r="H58" s="81"/>
      <c r="I58" s="41"/>
      <c r="J58" s="12"/>
      <c r="K58" s="41"/>
      <c r="L58" s="98" t="s">
        <v>10</v>
      </c>
      <c r="M58" s="41"/>
      <c r="N58" s="14">
        <f>SUM(N57)</f>
        <v>21</v>
      </c>
      <c r="O58" s="113" t="s">
        <v>32</v>
      </c>
      <c r="S58" s="80"/>
    </row>
    <row r="59" spans="1:24" ht="15.95" customHeight="1">
      <c r="A59" s="1"/>
      <c r="B59" s="45"/>
      <c r="C59" s="46">
        <f>N58</f>
        <v>21</v>
      </c>
      <c r="D59" s="530" t="s">
        <v>32</v>
      </c>
      <c r="E59" s="528"/>
      <c r="F59" s="41"/>
      <c r="G59" s="8" t="s">
        <v>12</v>
      </c>
      <c r="H59" s="531">
        <v>674.6</v>
      </c>
      <c r="I59" s="531"/>
      <c r="J59" s="531"/>
      <c r="K59" s="97"/>
      <c r="L59" s="532" t="s">
        <v>59</v>
      </c>
      <c r="M59" s="532"/>
      <c r="N59" s="3"/>
      <c r="O59" s="113" t="s">
        <v>14</v>
      </c>
      <c r="P59" s="223">
        <f>ROUND(C59*H59/100,0)</f>
        <v>142</v>
      </c>
      <c r="S59" s="46"/>
    </row>
    <row r="60" spans="1:24" ht="15.95" hidden="1" customHeight="1">
      <c r="A60" s="1"/>
      <c r="B60" s="525" t="s">
        <v>34</v>
      </c>
      <c r="C60" s="525"/>
      <c r="D60" s="525"/>
      <c r="E60" s="525"/>
      <c r="F60" s="525"/>
      <c r="G60" s="525"/>
      <c r="H60" s="525"/>
      <c r="I60" s="525"/>
      <c r="J60" s="525"/>
      <c r="K60" s="525"/>
      <c r="L60" s="525"/>
      <c r="M60" s="525"/>
      <c r="N60" s="525"/>
      <c r="O60" s="525"/>
      <c r="P60" s="413"/>
      <c r="S60" s="3"/>
    </row>
    <row r="61" spans="1:24" ht="15.95" hidden="1" customHeight="1">
      <c r="A61" s="1"/>
      <c r="B61" s="3" t="s">
        <v>304</v>
      </c>
      <c r="C61" s="411"/>
      <c r="D61" s="407">
        <v>1</v>
      </c>
      <c r="E61" s="415" t="s">
        <v>8</v>
      </c>
      <c r="F61" s="407">
        <v>1</v>
      </c>
      <c r="G61" s="407" t="s">
        <v>8</v>
      </c>
      <c r="H61" s="68">
        <v>15</v>
      </c>
      <c r="I61" s="407" t="s">
        <v>8</v>
      </c>
      <c r="J61" s="408">
        <v>8</v>
      </c>
      <c r="K61" s="407"/>
      <c r="L61" s="408"/>
      <c r="M61" s="3" t="s">
        <v>9</v>
      </c>
      <c r="N61" s="39">
        <f t="shared" ref="N61:N62" si="2">ROUND(D61*F61*H61*J61,0)</f>
        <v>120</v>
      </c>
      <c r="O61" s="2"/>
      <c r="P61" s="199"/>
      <c r="S61" s="411"/>
    </row>
    <row r="62" spans="1:24" ht="15.95" hidden="1" customHeight="1">
      <c r="A62" s="1"/>
      <c r="B62" s="3" t="s">
        <v>280</v>
      </c>
      <c r="C62" s="411"/>
      <c r="D62" s="407">
        <v>1</v>
      </c>
      <c r="E62" s="415" t="s">
        <v>8</v>
      </c>
      <c r="F62" s="407">
        <v>2</v>
      </c>
      <c r="G62" s="407" t="s">
        <v>8</v>
      </c>
      <c r="H62" s="68">
        <v>5.5</v>
      </c>
      <c r="I62" s="407" t="s">
        <v>8</v>
      </c>
      <c r="J62" s="408">
        <v>8</v>
      </c>
      <c r="K62" s="407"/>
      <c r="L62" s="408"/>
      <c r="M62" s="3" t="s">
        <v>9</v>
      </c>
      <c r="N62" s="39">
        <f t="shared" si="2"/>
        <v>88</v>
      </c>
      <c r="O62" s="2"/>
      <c r="P62" s="413"/>
      <c r="S62" s="411"/>
    </row>
    <row r="63" spans="1:24" ht="15.95" hidden="1" customHeight="1">
      <c r="A63" s="1"/>
      <c r="C63" s="415"/>
      <c r="D63" s="69"/>
      <c r="E63" s="415"/>
      <c r="F63" s="407"/>
      <c r="G63" s="407"/>
      <c r="H63" s="68"/>
      <c r="I63" s="407"/>
      <c r="J63" s="408"/>
      <c r="K63" s="407"/>
      <c r="L63" s="12" t="s">
        <v>10</v>
      </c>
      <c r="M63" s="40"/>
      <c r="N63" s="5"/>
      <c r="O63" s="6"/>
      <c r="P63" s="197"/>
      <c r="S63" s="415"/>
    </row>
    <row r="64" spans="1:24" ht="15.95" hidden="1" customHeight="1">
      <c r="A64" s="1"/>
      <c r="B64" s="71" t="s">
        <v>24</v>
      </c>
      <c r="C64" s="415"/>
      <c r="D64" s="407"/>
      <c r="E64" s="413"/>
      <c r="F64" s="407"/>
      <c r="G64" s="410"/>
      <c r="H64" s="68"/>
      <c r="I64" s="412"/>
      <c r="J64" s="408"/>
      <c r="K64" s="410"/>
      <c r="L64" s="408"/>
      <c r="M64" s="45"/>
      <c r="N64" s="45"/>
      <c r="O64" s="413"/>
      <c r="P64" s="413"/>
      <c r="Q64" s="45"/>
      <c r="S64" s="415"/>
    </row>
    <row r="65" spans="1:19" ht="15.95" hidden="1" customHeight="1" thickBot="1">
      <c r="A65" s="1"/>
      <c r="B65" s="3" t="s">
        <v>271</v>
      </c>
      <c r="C65" s="415"/>
      <c r="D65" s="407">
        <v>3</v>
      </c>
      <c r="E65" s="415" t="s">
        <v>8</v>
      </c>
      <c r="F65" s="407">
        <v>1</v>
      </c>
      <c r="G65" s="407" t="s">
        <v>8</v>
      </c>
      <c r="H65" s="68">
        <v>2</v>
      </c>
      <c r="I65" s="407" t="s">
        <v>8</v>
      </c>
      <c r="J65" s="408">
        <v>1.5</v>
      </c>
      <c r="K65" s="407"/>
      <c r="L65" s="408"/>
      <c r="M65" s="3" t="s">
        <v>9</v>
      </c>
      <c r="N65" s="39">
        <f>ROUND(D65*F65*H65*J65,0)</f>
        <v>9</v>
      </c>
      <c r="O65" s="6"/>
      <c r="P65" s="198"/>
      <c r="S65" s="415"/>
    </row>
    <row r="66" spans="1:19" ht="15.95" hidden="1" customHeight="1" thickBot="1">
      <c r="A66" s="1"/>
      <c r="B66" s="407"/>
      <c r="C66" s="3"/>
      <c r="D66" s="407"/>
      <c r="E66" s="413"/>
      <c r="F66" s="407"/>
      <c r="G66" s="410"/>
      <c r="H66" s="68"/>
      <c r="I66" s="412"/>
      <c r="J66" s="408"/>
      <c r="K66" s="410"/>
      <c r="L66" s="12" t="s">
        <v>10</v>
      </c>
      <c r="M66" s="3" t="s">
        <v>9</v>
      </c>
      <c r="N66" s="14"/>
      <c r="O66" s="413"/>
      <c r="P66" s="80"/>
      <c r="Q66" s="45"/>
      <c r="S66" s="3"/>
    </row>
    <row r="67" spans="1:19" ht="15.95" hidden="1" customHeight="1">
      <c r="A67" s="1"/>
      <c r="B67" s="71" t="s">
        <v>28</v>
      </c>
      <c r="C67" s="415"/>
      <c r="D67" s="407"/>
      <c r="E67" s="413"/>
      <c r="F67" s="407"/>
      <c r="G67" s="410"/>
      <c r="H67" s="68"/>
      <c r="I67" s="412"/>
      <c r="J67" s="408"/>
      <c r="K67" s="412"/>
      <c r="L67" s="410"/>
      <c r="M67" s="410"/>
      <c r="N67" s="45"/>
      <c r="O67" s="41"/>
      <c r="P67" s="80"/>
      <c r="Q67" s="45"/>
      <c r="S67" s="415"/>
    </row>
    <row r="68" spans="1:19" ht="15.95" hidden="1" customHeight="1">
      <c r="A68" s="1"/>
      <c r="C68" s="71"/>
      <c r="D68" s="536">
        <f>N63</f>
        <v>0</v>
      </c>
      <c r="E68" s="536"/>
      <c r="F68" s="536"/>
      <c r="G68" s="410" t="s">
        <v>29</v>
      </c>
      <c r="H68" s="73">
        <f>N66</f>
        <v>0</v>
      </c>
      <c r="I68" s="12" t="s">
        <v>9</v>
      </c>
      <c r="J68" s="537">
        <f>D68-H68</f>
        <v>0</v>
      </c>
      <c r="K68" s="537"/>
      <c r="L68" s="40" t="s">
        <v>30</v>
      </c>
      <c r="M68" s="410"/>
      <c r="N68" s="42"/>
      <c r="O68" s="413"/>
      <c r="P68" s="80"/>
      <c r="Q68" s="45"/>
      <c r="S68" s="71"/>
    </row>
    <row r="69" spans="1:19" ht="15.95" hidden="1" customHeight="1">
      <c r="A69" s="1"/>
      <c r="C69" s="526">
        <f>J68</f>
        <v>0</v>
      </c>
      <c r="D69" s="527"/>
      <c r="E69" s="526"/>
      <c r="F69" s="7" t="s">
        <v>32</v>
      </c>
      <c r="G69" s="8" t="s">
        <v>12</v>
      </c>
      <c r="H69" s="70">
        <v>75.63</v>
      </c>
      <c r="I69" s="412"/>
      <c r="J69" s="412"/>
      <c r="K69" s="412"/>
      <c r="L69" s="528" t="s">
        <v>33</v>
      </c>
      <c r="M69" s="528"/>
      <c r="N69" s="414"/>
      <c r="O69" s="9" t="s">
        <v>14</v>
      </c>
      <c r="P69" s="413">
        <f>ROUND(C69*H69/100,0)</f>
        <v>0</v>
      </c>
      <c r="S69" s="409"/>
    </row>
    <row r="70" spans="1:19" ht="33" hidden="1" customHeight="1">
      <c r="A70" s="77"/>
      <c r="B70" s="517" t="s">
        <v>146</v>
      </c>
      <c r="C70" s="517"/>
      <c r="D70" s="517"/>
      <c r="E70" s="517"/>
      <c r="F70" s="517"/>
      <c r="G70" s="517"/>
      <c r="H70" s="517"/>
      <c r="I70" s="517"/>
      <c r="J70" s="517"/>
      <c r="K70" s="517"/>
      <c r="L70" s="517"/>
      <c r="M70" s="517"/>
      <c r="N70" s="517"/>
      <c r="O70" s="193"/>
      <c r="P70" s="80"/>
      <c r="Q70" s="45"/>
      <c r="S70" s="3"/>
    </row>
    <row r="71" spans="1:19" ht="15.95" hidden="1" customHeight="1" thickBot="1">
      <c r="A71" s="1"/>
      <c r="B71" s="3" t="s">
        <v>275</v>
      </c>
      <c r="C71" s="300"/>
      <c r="D71" s="299">
        <v>3</v>
      </c>
      <c r="E71" s="308" t="s">
        <v>8</v>
      </c>
      <c r="F71" s="299">
        <v>1</v>
      </c>
      <c r="G71" s="299" t="s">
        <v>8</v>
      </c>
      <c r="H71" s="68">
        <v>2</v>
      </c>
      <c r="I71" s="299" t="s">
        <v>8</v>
      </c>
      <c r="J71" s="302">
        <v>1.5</v>
      </c>
      <c r="K71" s="303"/>
      <c r="L71" s="304"/>
      <c r="M71" s="17" t="s">
        <v>9</v>
      </c>
      <c r="N71" s="30">
        <f>ROUND(D71*F71*H71*J71,0)</f>
        <v>9</v>
      </c>
      <c r="O71" s="2"/>
      <c r="P71" s="301"/>
      <c r="S71" s="300"/>
    </row>
    <row r="72" spans="1:19" ht="15.95" hidden="1" customHeight="1" thickBot="1">
      <c r="A72" s="179"/>
      <c r="C72" s="194"/>
      <c r="D72" s="189"/>
      <c r="E72" s="44"/>
      <c r="F72" s="189"/>
      <c r="G72" s="179"/>
      <c r="H72" s="68"/>
      <c r="I72" s="180"/>
      <c r="J72" s="12"/>
      <c r="K72" s="180"/>
      <c r="L72" s="12" t="s">
        <v>10</v>
      </c>
      <c r="M72" s="179"/>
      <c r="N72" s="14"/>
      <c r="O72" s="6"/>
      <c r="S72" s="194"/>
    </row>
    <row r="73" spans="1:19" ht="15.95" hidden="1" customHeight="1">
      <c r="A73" s="1"/>
      <c r="C73" s="526">
        <f>N72</f>
        <v>0</v>
      </c>
      <c r="D73" s="526"/>
      <c r="E73" s="526"/>
      <c r="F73" s="179" t="s">
        <v>32</v>
      </c>
      <c r="G73" s="8" t="s">
        <v>12</v>
      </c>
      <c r="H73" s="531">
        <v>180.5</v>
      </c>
      <c r="I73" s="531"/>
      <c r="J73" s="531"/>
      <c r="K73" s="531"/>
      <c r="L73" s="528" t="s">
        <v>52</v>
      </c>
      <c r="M73" s="528"/>
      <c r="N73" s="11"/>
      <c r="O73" s="193" t="s">
        <v>14</v>
      </c>
      <c r="P73" s="223">
        <f>ROUND(C73*H73,0)</f>
        <v>0</v>
      </c>
      <c r="S73" s="178"/>
    </row>
    <row r="74" spans="1:19" s="17" customFormat="1" ht="30.75" hidden="1" customHeight="1">
      <c r="A74" s="86"/>
      <c r="B74" s="534" t="s">
        <v>78</v>
      </c>
      <c r="C74" s="534"/>
      <c r="D74" s="534"/>
      <c r="E74" s="534"/>
      <c r="F74" s="534"/>
      <c r="G74" s="534"/>
      <c r="H74" s="534"/>
      <c r="I74" s="534"/>
      <c r="J74" s="534"/>
      <c r="K74" s="534"/>
      <c r="L74" s="534"/>
      <c r="M74" s="534"/>
      <c r="N74" s="534"/>
      <c r="O74" s="147"/>
      <c r="P74" s="224"/>
    </row>
    <row r="75" spans="1:19" s="17" customFormat="1" ht="15.95" hidden="1" customHeight="1" thickBot="1">
      <c r="A75" s="15"/>
      <c r="B75" s="3" t="s">
        <v>297</v>
      </c>
      <c r="C75" s="155"/>
      <c r="D75" s="149"/>
      <c r="E75" s="155"/>
      <c r="F75" s="149"/>
      <c r="G75" s="149"/>
      <c r="H75" s="68"/>
      <c r="I75" s="149"/>
      <c r="J75" s="150"/>
      <c r="K75" s="149"/>
      <c r="L75" s="150"/>
      <c r="M75" s="3" t="s">
        <v>9</v>
      </c>
      <c r="N75" s="30">
        <f>C12</f>
        <v>0</v>
      </c>
      <c r="O75" s="16"/>
      <c r="P75" s="224"/>
      <c r="S75" s="154"/>
    </row>
    <row r="76" spans="1:19" s="17" customFormat="1" ht="15.95" hidden="1" customHeight="1" thickBot="1">
      <c r="A76" s="15"/>
      <c r="C76" s="107"/>
      <c r="D76" s="99"/>
      <c r="E76" s="49"/>
      <c r="F76" s="99"/>
      <c r="G76" s="93"/>
      <c r="H76" s="27"/>
      <c r="I76" s="94"/>
      <c r="J76" s="24"/>
      <c r="K76" s="94"/>
      <c r="L76" s="24" t="s">
        <v>10</v>
      </c>
      <c r="M76" s="93"/>
      <c r="N76" s="26"/>
      <c r="O76" s="19"/>
      <c r="P76" s="224"/>
      <c r="S76" s="107"/>
    </row>
    <row r="77" spans="1:19" s="17" customFormat="1" ht="15.95" hidden="1" customHeight="1">
      <c r="A77" s="93"/>
      <c r="B77" s="52"/>
      <c r="C77" s="104">
        <f>N76</f>
        <v>0</v>
      </c>
      <c r="D77" s="99" t="s">
        <v>32</v>
      </c>
      <c r="E77" s="104"/>
      <c r="F77" s="99"/>
      <c r="G77" s="52" t="s">
        <v>12</v>
      </c>
      <c r="H77" s="94">
        <v>1029.05</v>
      </c>
      <c r="I77" s="94"/>
      <c r="J77" s="105"/>
      <c r="K77" s="94"/>
      <c r="L77" s="93" t="s">
        <v>54</v>
      </c>
      <c r="M77" s="93"/>
      <c r="N77" s="52"/>
      <c r="O77" s="103" t="s">
        <v>14</v>
      </c>
      <c r="P77" s="224">
        <f>(C77*H77/100)</f>
        <v>0</v>
      </c>
      <c r="S77" s="104"/>
    </row>
    <row r="78" spans="1:19" s="17" customFormat="1" ht="15.95" hidden="1" customHeight="1">
      <c r="A78" s="15"/>
      <c r="B78" s="535" t="s">
        <v>255</v>
      </c>
      <c r="C78" s="535"/>
      <c r="D78" s="535"/>
      <c r="E78" s="535"/>
      <c r="F78" s="535"/>
      <c r="G78" s="535"/>
      <c r="H78" s="535"/>
      <c r="I78" s="535"/>
      <c r="J78" s="535"/>
      <c r="K78" s="535"/>
      <c r="L78" s="535"/>
      <c r="M78" s="535"/>
      <c r="N78" s="535"/>
      <c r="O78" s="293"/>
      <c r="P78" s="296"/>
    </row>
    <row r="79" spans="1:19" s="17" customFormat="1" ht="15.95" hidden="1" customHeight="1" thickBot="1">
      <c r="A79" s="15"/>
      <c r="B79" s="3" t="s">
        <v>298</v>
      </c>
      <c r="C79" s="387"/>
      <c r="D79" s="364"/>
      <c r="E79" s="387"/>
      <c r="F79" s="364"/>
      <c r="G79" s="364"/>
      <c r="H79" s="68"/>
      <c r="I79" s="364"/>
      <c r="J79" s="365"/>
      <c r="K79" s="364"/>
      <c r="L79" s="365"/>
      <c r="M79" s="3" t="s">
        <v>9</v>
      </c>
      <c r="N79" s="30">
        <f>C77</f>
        <v>0</v>
      </c>
      <c r="O79" s="16"/>
      <c r="P79" s="386"/>
      <c r="S79" s="384"/>
    </row>
    <row r="80" spans="1:19" s="17" customFormat="1" ht="15.95" hidden="1" customHeight="1" thickBot="1">
      <c r="A80" s="15"/>
      <c r="B80" s="51"/>
      <c r="C80" s="48"/>
      <c r="D80" s="295"/>
      <c r="E80" s="48"/>
      <c r="F80" s="295"/>
      <c r="G80" s="295"/>
      <c r="H80" s="33"/>
      <c r="I80" s="295"/>
      <c r="J80" s="294"/>
      <c r="K80" s="295"/>
      <c r="L80" s="24" t="s">
        <v>10</v>
      </c>
      <c r="N80" s="34">
        <f>SUM(N79:N79)</f>
        <v>0</v>
      </c>
      <c r="O80" s="296"/>
      <c r="P80" s="296"/>
      <c r="S80" s="48"/>
    </row>
    <row r="81" spans="1:64" s="17" customFormat="1" ht="15.95" hidden="1" customHeight="1">
      <c r="A81" s="15"/>
      <c r="B81" s="303"/>
      <c r="C81" s="157">
        <f>N80</f>
        <v>0</v>
      </c>
      <c r="D81" s="297" t="s">
        <v>32</v>
      </c>
      <c r="E81" s="307"/>
      <c r="F81" s="303"/>
      <c r="G81" s="21" t="s">
        <v>12</v>
      </c>
      <c r="H81" s="519">
        <v>2206.6</v>
      </c>
      <c r="I81" s="519"/>
      <c r="J81" s="304"/>
      <c r="K81" s="298"/>
      <c r="L81" s="297" t="s">
        <v>59</v>
      </c>
      <c r="M81" s="32"/>
      <c r="N81" s="309"/>
      <c r="O81" s="307" t="s">
        <v>57</v>
      </c>
      <c r="P81" s="307">
        <f>ROUND(C81*H81/100,0)</f>
        <v>0</v>
      </c>
      <c r="Q81" s="52"/>
      <c r="S81" s="29"/>
    </row>
    <row r="82" spans="1:64" s="17" customFormat="1" ht="15.95" hidden="1" customHeight="1">
      <c r="A82" s="15"/>
      <c r="B82" s="535" t="s">
        <v>256</v>
      </c>
      <c r="C82" s="535"/>
      <c r="D82" s="535"/>
      <c r="E82" s="535"/>
      <c r="F82" s="535"/>
      <c r="G82" s="535"/>
      <c r="H82" s="535"/>
      <c r="I82" s="535"/>
      <c r="J82" s="535"/>
      <c r="K82" s="535"/>
      <c r="L82" s="535"/>
      <c r="M82" s="535"/>
      <c r="N82" s="535"/>
      <c r="O82" s="334"/>
      <c r="P82" s="351"/>
    </row>
    <row r="83" spans="1:64" s="17" customFormat="1" ht="15.95" hidden="1" customHeight="1" thickBot="1">
      <c r="A83" s="15"/>
      <c r="B83" s="3" t="s">
        <v>299</v>
      </c>
      <c r="C83" s="387"/>
      <c r="D83" s="364"/>
      <c r="E83" s="387"/>
      <c r="F83" s="364"/>
      <c r="G83" s="364"/>
      <c r="H83" s="68"/>
      <c r="I83" s="364"/>
      <c r="J83" s="365"/>
      <c r="K83" s="364"/>
      <c r="L83" s="365"/>
      <c r="M83" s="3" t="s">
        <v>9</v>
      </c>
      <c r="N83" s="30">
        <f>C81</f>
        <v>0</v>
      </c>
      <c r="O83" s="16"/>
      <c r="P83" s="386"/>
      <c r="S83" s="384"/>
    </row>
    <row r="84" spans="1:64" s="17" customFormat="1" ht="15.95" hidden="1" customHeight="1" thickBot="1">
      <c r="A84" s="15"/>
      <c r="B84" s="51"/>
      <c r="C84" s="48"/>
      <c r="D84" s="361"/>
      <c r="E84" s="48"/>
      <c r="F84" s="361"/>
      <c r="G84" s="361"/>
      <c r="H84" s="33"/>
      <c r="I84" s="361"/>
      <c r="J84" s="362"/>
      <c r="K84" s="361"/>
      <c r="L84" s="24" t="s">
        <v>10</v>
      </c>
      <c r="N84" s="34">
        <f>SUM(N83:N83)</f>
        <v>0</v>
      </c>
      <c r="O84" s="386"/>
      <c r="P84" s="386"/>
      <c r="S84" s="48"/>
    </row>
    <row r="85" spans="1:64" s="17" customFormat="1" ht="15.95" hidden="1" customHeight="1">
      <c r="A85" s="15"/>
      <c r="C85" s="53">
        <f>N84</f>
        <v>0</v>
      </c>
      <c r="D85" s="515" t="s">
        <v>32</v>
      </c>
      <c r="E85" s="562"/>
      <c r="F85" s="332"/>
      <c r="G85" s="21" t="s">
        <v>12</v>
      </c>
      <c r="H85" s="519">
        <v>2197.52</v>
      </c>
      <c r="I85" s="519"/>
      <c r="J85" s="519"/>
      <c r="K85" s="519"/>
      <c r="L85" s="337" t="s">
        <v>59</v>
      </c>
      <c r="M85" s="337"/>
      <c r="N85" s="107"/>
      <c r="O85" s="351" t="s">
        <v>14</v>
      </c>
      <c r="P85" s="351">
        <f>ROUND(C85*H85/100,0)</f>
        <v>0</v>
      </c>
      <c r="Q85" s="52"/>
      <c r="R85" s="52"/>
      <c r="S85" s="53"/>
      <c r="T85" s="52"/>
      <c r="U85" s="52"/>
      <c r="V85" s="52"/>
      <c r="W85" s="52"/>
      <c r="X85" s="52"/>
    </row>
    <row r="86" spans="1:64" s="17" customFormat="1" ht="15.95" hidden="1" customHeight="1">
      <c r="A86" s="15"/>
      <c r="B86" s="535" t="s">
        <v>237</v>
      </c>
      <c r="C86" s="535"/>
      <c r="D86" s="535"/>
      <c r="E86" s="535"/>
      <c r="F86" s="535"/>
      <c r="G86" s="535"/>
      <c r="H86" s="535"/>
      <c r="I86" s="535"/>
      <c r="J86" s="535"/>
      <c r="K86" s="535"/>
      <c r="L86" s="535"/>
      <c r="M86" s="535"/>
      <c r="N86" s="535"/>
      <c r="O86" s="145"/>
      <c r="P86" s="224"/>
    </row>
    <row r="87" spans="1:64" ht="15.95" hidden="1" customHeight="1">
      <c r="A87" s="1"/>
      <c r="B87" s="67" t="s">
        <v>300</v>
      </c>
      <c r="C87" s="108"/>
      <c r="D87" s="109">
        <v>1</v>
      </c>
      <c r="E87" s="38" t="s">
        <v>8</v>
      </c>
      <c r="F87" s="109">
        <v>2</v>
      </c>
      <c r="G87" s="109" t="s">
        <v>16</v>
      </c>
      <c r="H87" s="68">
        <v>11.5</v>
      </c>
      <c r="I87" s="109" t="s">
        <v>17</v>
      </c>
      <c r="J87" s="110">
        <v>4.66</v>
      </c>
      <c r="K87" s="109" t="s">
        <v>18</v>
      </c>
      <c r="L87" s="110">
        <v>3</v>
      </c>
      <c r="M87" s="3" t="s">
        <v>9</v>
      </c>
      <c r="N87" s="76">
        <f t="shared" ref="N87" si="3">ROUND(D87*F87*(H87+J87)*L87,0)</f>
        <v>97</v>
      </c>
      <c r="O87" s="2"/>
      <c r="S87" s="108"/>
    </row>
    <row r="88" spans="1:64" ht="15.95" hidden="1" customHeight="1" thickBot="1">
      <c r="A88" s="1"/>
      <c r="B88" s="67" t="s">
        <v>301</v>
      </c>
      <c r="C88" s="376"/>
      <c r="D88" s="361">
        <v>1</v>
      </c>
      <c r="E88" s="48" t="s">
        <v>8</v>
      </c>
      <c r="F88" s="361">
        <v>1</v>
      </c>
      <c r="G88" s="361" t="s">
        <v>8</v>
      </c>
      <c r="H88" s="68">
        <v>11.5</v>
      </c>
      <c r="I88" s="361" t="s">
        <v>8</v>
      </c>
      <c r="J88" s="362">
        <v>4.66</v>
      </c>
      <c r="K88" s="364"/>
      <c r="L88" s="365"/>
      <c r="M88" s="3" t="s">
        <v>9</v>
      </c>
      <c r="N88" s="30">
        <f t="shared" ref="N88" si="4">ROUND(D88*F88*H88*J88,0)</f>
        <v>54</v>
      </c>
      <c r="O88" s="2"/>
      <c r="P88" s="256"/>
      <c r="S88" s="258"/>
    </row>
    <row r="89" spans="1:64" s="17" customFormat="1" ht="15.95" hidden="1" customHeight="1" thickBot="1">
      <c r="A89" s="15"/>
      <c r="B89" s="51"/>
      <c r="C89" s="48"/>
      <c r="D89" s="99"/>
      <c r="E89" s="48"/>
      <c r="F89" s="99"/>
      <c r="G89" s="99"/>
      <c r="H89" s="33"/>
      <c r="I89" s="99"/>
      <c r="J89" s="105"/>
      <c r="K89" s="99"/>
      <c r="L89" s="24" t="s">
        <v>10</v>
      </c>
      <c r="N89" s="34"/>
      <c r="O89" s="103"/>
      <c r="P89" s="224"/>
      <c r="S89" s="48"/>
    </row>
    <row r="90" spans="1:64" s="17" customFormat="1" ht="15.95" hidden="1" customHeight="1">
      <c r="A90" s="15"/>
      <c r="B90" s="99"/>
      <c r="C90" s="331">
        <f>N89</f>
        <v>0</v>
      </c>
      <c r="D90" s="93" t="s">
        <v>32</v>
      </c>
      <c r="E90" s="103"/>
      <c r="F90" s="99"/>
      <c r="G90" s="21" t="s">
        <v>12</v>
      </c>
      <c r="H90" s="519">
        <v>2401.58</v>
      </c>
      <c r="I90" s="519"/>
      <c r="J90" s="105"/>
      <c r="K90" s="94"/>
      <c r="L90" s="93" t="s">
        <v>59</v>
      </c>
      <c r="M90" s="32"/>
      <c r="N90" s="106"/>
      <c r="O90" s="103" t="s">
        <v>57</v>
      </c>
      <c r="P90" s="224">
        <f>ROUND(C90*H90/100,0)</f>
        <v>0</v>
      </c>
      <c r="Q90" s="52"/>
      <c r="S90" s="118"/>
    </row>
    <row r="91" spans="1:64" ht="21.75" hidden="1" customHeight="1">
      <c r="A91" s="1"/>
      <c r="B91" s="525" t="s">
        <v>158</v>
      </c>
      <c r="C91" s="525"/>
      <c r="D91" s="525"/>
      <c r="E91" s="525"/>
      <c r="F91" s="525"/>
      <c r="G91" s="525"/>
      <c r="H91" s="525"/>
      <c r="I91" s="525"/>
      <c r="J91" s="525"/>
      <c r="K91" s="525"/>
      <c r="L91" s="525"/>
      <c r="M91" s="525"/>
      <c r="N91" s="525"/>
      <c r="O91" s="525"/>
      <c r="S91" s="3"/>
    </row>
    <row r="92" spans="1:64" ht="15.95" hidden="1" customHeight="1">
      <c r="A92" s="1"/>
      <c r="B92" s="67" t="s">
        <v>267</v>
      </c>
      <c r="C92" s="243"/>
      <c r="D92" s="245">
        <v>1</v>
      </c>
      <c r="E92" s="246" t="s">
        <v>8</v>
      </c>
      <c r="F92" s="245">
        <v>1</v>
      </c>
      <c r="G92" s="245" t="s">
        <v>8</v>
      </c>
      <c r="H92" s="68">
        <v>12.25</v>
      </c>
      <c r="I92" s="245" t="s">
        <v>8</v>
      </c>
      <c r="J92" s="240">
        <v>5.5</v>
      </c>
      <c r="K92" s="245"/>
      <c r="L92" s="242"/>
      <c r="M92" s="3" t="s">
        <v>9</v>
      </c>
      <c r="N92" s="39">
        <f>ROUND(D92*F92*H92*J92,0)</f>
        <v>67</v>
      </c>
      <c r="O92" s="2"/>
      <c r="P92" s="247"/>
      <c r="R92" s="4"/>
      <c r="S92" s="243"/>
      <c r="T92" s="4"/>
      <c r="U92" s="4"/>
      <c r="V92" s="4"/>
      <c r="W92" s="4"/>
      <c r="X92" s="4"/>
      <c r="Y92" s="4"/>
      <c r="Z92" s="4"/>
      <c r="AA92" s="4"/>
      <c r="AB92" s="4"/>
      <c r="AC92" s="4"/>
      <c r="AD92" s="4"/>
      <c r="AE92" s="4"/>
      <c r="AF92" s="4"/>
      <c r="AG92" s="4"/>
      <c r="AH92" s="4"/>
      <c r="AI92" s="4"/>
      <c r="AJ92" s="4"/>
      <c r="AK92" s="4"/>
      <c r="AL92" s="4"/>
      <c r="AM92" s="4"/>
      <c r="AN92" s="4"/>
      <c r="AO92" s="4"/>
      <c r="AP92" s="4"/>
      <c r="AQ92" s="4"/>
      <c r="AR92" s="4"/>
      <c r="AS92" s="4"/>
      <c r="AT92" s="4"/>
      <c r="AU92" s="4"/>
      <c r="AV92" s="4"/>
      <c r="AW92" s="4"/>
      <c r="AX92" s="4"/>
      <c r="AY92" s="4"/>
      <c r="AZ92" s="4"/>
      <c r="BA92" s="4"/>
      <c r="BB92" s="4"/>
      <c r="BC92" s="4"/>
      <c r="BD92" s="4"/>
      <c r="BE92" s="4"/>
      <c r="BF92" s="4"/>
      <c r="BG92" s="4"/>
      <c r="BH92" s="4"/>
      <c r="BI92" s="4"/>
      <c r="BJ92" s="4"/>
      <c r="BK92" s="4"/>
      <c r="BL92" s="4"/>
    </row>
    <row r="93" spans="1:64" ht="17.100000000000001" hidden="1" customHeight="1">
      <c r="A93" s="1"/>
      <c r="C93" s="38"/>
      <c r="D93" s="69"/>
      <c r="F93" s="136"/>
      <c r="G93" s="136"/>
      <c r="H93" s="68"/>
      <c r="I93" s="136"/>
      <c r="J93" s="137"/>
      <c r="K93" s="136"/>
      <c r="L93" s="12" t="s">
        <v>10</v>
      </c>
      <c r="M93" s="40"/>
      <c r="N93" s="5"/>
      <c r="O93" s="6"/>
      <c r="P93" s="197"/>
      <c r="S93" s="38"/>
    </row>
    <row r="94" spans="1:64" ht="21.75" hidden="1" customHeight="1">
      <c r="A94" s="1"/>
      <c r="B94" s="66"/>
      <c r="C94" s="526">
        <f>N93</f>
        <v>0</v>
      </c>
      <c r="D94" s="527"/>
      <c r="E94" s="526"/>
      <c r="F94" s="7" t="s">
        <v>32</v>
      </c>
      <c r="G94" s="8" t="s">
        <v>12</v>
      </c>
      <c r="H94" s="70">
        <v>378.13</v>
      </c>
      <c r="I94" s="129"/>
      <c r="J94" s="129"/>
      <c r="K94" s="129"/>
      <c r="L94" s="528" t="s">
        <v>33</v>
      </c>
      <c r="M94" s="528"/>
      <c r="N94" s="140"/>
      <c r="O94" s="9" t="s">
        <v>14</v>
      </c>
      <c r="P94" s="223">
        <f>ROUND(C94*H94/100,0)</f>
        <v>0</v>
      </c>
      <c r="S94" s="128"/>
    </row>
    <row r="95" spans="1:64" ht="15.95" hidden="1" customHeight="1">
      <c r="A95" s="1"/>
      <c r="B95" s="525" t="s">
        <v>74</v>
      </c>
      <c r="C95" s="525"/>
      <c r="D95" s="525"/>
      <c r="E95" s="525"/>
      <c r="F95" s="525"/>
      <c r="G95" s="525"/>
      <c r="H95" s="525"/>
      <c r="I95" s="525"/>
      <c r="J95" s="525"/>
      <c r="K95" s="525"/>
      <c r="L95" s="525"/>
      <c r="M95" s="525"/>
      <c r="N95" s="525"/>
      <c r="O95" s="525"/>
      <c r="S95" s="3"/>
    </row>
    <row r="96" spans="1:64" ht="15.95" hidden="1" customHeight="1">
      <c r="A96" s="1"/>
      <c r="B96" s="3" t="s">
        <v>268</v>
      </c>
      <c r="C96" s="38"/>
      <c r="D96" s="136">
        <v>1</v>
      </c>
      <c r="E96" s="38" t="s">
        <v>8</v>
      </c>
      <c r="F96" s="136">
        <v>2</v>
      </c>
      <c r="G96" s="136" t="s">
        <v>8</v>
      </c>
      <c r="H96" s="90">
        <v>12.25</v>
      </c>
      <c r="I96" s="136" t="s">
        <v>8</v>
      </c>
      <c r="J96" s="141">
        <v>0.75</v>
      </c>
      <c r="K96" s="136" t="s">
        <v>8</v>
      </c>
      <c r="L96" s="137">
        <v>8</v>
      </c>
      <c r="M96" s="3" t="s">
        <v>9</v>
      </c>
      <c r="N96" s="39">
        <f t="shared" ref="N96" si="5">ROUND(D96*F96*H96*J96*L96,0)</f>
        <v>147</v>
      </c>
      <c r="O96" s="2"/>
      <c r="R96" s="4"/>
      <c r="S96" s="38"/>
      <c r="T96" s="4"/>
      <c r="U96" s="4"/>
      <c r="V96" s="4"/>
      <c r="W96" s="4"/>
      <c r="X96" s="4"/>
      <c r="Y96" s="4"/>
      <c r="Z96" s="4"/>
      <c r="AA96" s="4"/>
      <c r="AB96" s="4"/>
      <c r="AC96" s="4"/>
      <c r="AD96" s="4"/>
      <c r="AE96" s="4"/>
      <c r="AF96" s="4"/>
      <c r="AG96" s="4"/>
      <c r="AH96" s="4"/>
      <c r="AI96" s="4"/>
      <c r="AJ96" s="4"/>
      <c r="AK96" s="4"/>
      <c r="AL96" s="4"/>
      <c r="AM96" s="4"/>
      <c r="AN96" s="4"/>
      <c r="AO96" s="4"/>
      <c r="AP96" s="4"/>
      <c r="AQ96" s="4"/>
      <c r="AR96" s="4"/>
      <c r="AS96" s="4"/>
      <c r="AT96" s="4"/>
      <c r="AU96" s="4"/>
      <c r="AV96" s="4"/>
      <c r="AW96" s="4"/>
      <c r="AX96" s="4"/>
      <c r="AY96" s="4"/>
      <c r="AZ96" s="4"/>
      <c r="BA96" s="4"/>
      <c r="BB96" s="4"/>
      <c r="BC96" s="4"/>
      <c r="BD96" s="4"/>
      <c r="BE96" s="4"/>
      <c r="BF96" s="4"/>
      <c r="BG96" s="4"/>
      <c r="BH96" s="4"/>
      <c r="BI96" s="4"/>
      <c r="BJ96" s="4"/>
      <c r="BK96" s="4"/>
      <c r="BL96" s="4"/>
    </row>
    <row r="97" spans="1:64" ht="15.95" hidden="1" customHeight="1">
      <c r="A97" s="1"/>
      <c r="B97" s="3" t="s">
        <v>249</v>
      </c>
      <c r="C97" s="135"/>
      <c r="D97" s="136">
        <v>1</v>
      </c>
      <c r="E97" s="38" t="s">
        <v>8</v>
      </c>
      <c r="F97" s="136">
        <v>3</v>
      </c>
      <c r="G97" s="136" t="s">
        <v>8</v>
      </c>
      <c r="H97" s="90">
        <v>4</v>
      </c>
      <c r="I97" s="136" t="s">
        <v>8</v>
      </c>
      <c r="J97" s="369">
        <v>0.75</v>
      </c>
      <c r="K97" s="136" t="s">
        <v>8</v>
      </c>
      <c r="L97" s="137">
        <v>8</v>
      </c>
      <c r="M97" s="3" t="s">
        <v>9</v>
      </c>
      <c r="N97" s="39">
        <f t="shared" ref="N97:N100" si="6">ROUND(D97*F97*H97*J97*L97,0)</f>
        <v>72</v>
      </c>
      <c r="O97" s="2"/>
      <c r="S97" s="108"/>
    </row>
    <row r="98" spans="1:64" ht="15.95" hidden="1" customHeight="1">
      <c r="A98" s="1"/>
      <c r="B98" s="3" t="s">
        <v>269</v>
      </c>
      <c r="C98" s="135"/>
      <c r="D98" s="136">
        <v>1</v>
      </c>
      <c r="E98" s="38" t="s">
        <v>8</v>
      </c>
      <c r="F98" s="136">
        <v>2</v>
      </c>
      <c r="G98" s="136" t="s">
        <v>8</v>
      </c>
      <c r="H98" s="90">
        <v>6.5</v>
      </c>
      <c r="I98" s="136" t="s">
        <v>8</v>
      </c>
      <c r="J98" s="369">
        <v>0.75</v>
      </c>
      <c r="K98" s="136" t="s">
        <v>8</v>
      </c>
      <c r="L98" s="137">
        <v>3</v>
      </c>
      <c r="M98" s="3" t="s">
        <v>9</v>
      </c>
      <c r="N98" s="39">
        <f t="shared" si="6"/>
        <v>29</v>
      </c>
      <c r="O98" s="2"/>
      <c r="S98" s="108"/>
    </row>
    <row r="99" spans="1:64" ht="15.95" hidden="1" customHeight="1">
      <c r="A99" s="1"/>
      <c r="B99" s="3" t="s">
        <v>19</v>
      </c>
      <c r="C99" s="206"/>
      <c r="D99" s="204">
        <v>1</v>
      </c>
      <c r="E99" s="206" t="s">
        <v>8</v>
      </c>
      <c r="F99" s="204">
        <v>2</v>
      </c>
      <c r="G99" s="204" t="s">
        <v>8</v>
      </c>
      <c r="H99" s="90">
        <v>4</v>
      </c>
      <c r="I99" s="204" t="s">
        <v>8</v>
      </c>
      <c r="J99" s="369">
        <v>0.75</v>
      </c>
      <c r="K99" s="204" t="s">
        <v>8</v>
      </c>
      <c r="L99" s="365">
        <v>3</v>
      </c>
      <c r="M99" s="3" t="s">
        <v>9</v>
      </c>
      <c r="N99" s="39">
        <f t="shared" si="6"/>
        <v>18</v>
      </c>
      <c r="O99" s="2"/>
      <c r="R99" s="4"/>
      <c r="S99" s="206"/>
      <c r="T99" s="4"/>
      <c r="U99" s="4"/>
      <c r="V99" s="4"/>
      <c r="W99" s="4"/>
      <c r="X99" s="4"/>
      <c r="Y99" s="4"/>
      <c r="Z99" s="4"/>
      <c r="AA99" s="4"/>
      <c r="AB99" s="4"/>
      <c r="AC99" s="4"/>
      <c r="AD99" s="4"/>
      <c r="AE99" s="4"/>
      <c r="AF99" s="4"/>
      <c r="AG99" s="4"/>
      <c r="AH99" s="4"/>
      <c r="AI99" s="4"/>
      <c r="AJ99" s="4"/>
      <c r="AK99" s="4"/>
      <c r="AL99" s="4"/>
      <c r="AM99" s="4"/>
      <c r="AN99" s="4"/>
      <c r="AO99" s="4"/>
      <c r="AP99" s="4"/>
      <c r="AQ99" s="4"/>
      <c r="AR99" s="4"/>
      <c r="AS99" s="4"/>
      <c r="AT99" s="4"/>
      <c r="AU99" s="4"/>
      <c r="AV99" s="4"/>
      <c r="AW99" s="4"/>
      <c r="AX99" s="4"/>
      <c r="AY99" s="4"/>
      <c r="AZ99" s="4"/>
      <c r="BA99" s="4"/>
      <c r="BB99" s="4"/>
      <c r="BC99" s="4"/>
      <c r="BD99" s="4"/>
      <c r="BE99" s="4"/>
      <c r="BF99" s="4"/>
      <c r="BG99" s="4"/>
      <c r="BH99" s="4"/>
      <c r="BI99" s="4"/>
      <c r="BJ99" s="4"/>
      <c r="BK99" s="4"/>
      <c r="BL99" s="4"/>
    </row>
    <row r="100" spans="1:64" ht="15.95" hidden="1" customHeight="1">
      <c r="A100" s="1"/>
      <c r="B100" s="3" t="s">
        <v>137</v>
      </c>
      <c r="C100" s="243"/>
      <c r="D100" s="245">
        <v>1</v>
      </c>
      <c r="E100" s="246" t="s">
        <v>8</v>
      </c>
      <c r="F100" s="245">
        <v>2</v>
      </c>
      <c r="G100" s="245" t="s">
        <v>8</v>
      </c>
      <c r="H100" s="90">
        <v>6.5</v>
      </c>
      <c r="I100" s="245" t="s">
        <v>8</v>
      </c>
      <c r="J100" s="242">
        <v>0.75</v>
      </c>
      <c r="K100" s="245" t="s">
        <v>8</v>
      </c>
      <c r="L100" s="240">
        <v>2</v>
      </c>
      <c r="M100" s="3" t="s">
        <v>9</v>
      </c>
      <c r="N100" s="39">
        <f t="shared" si="6"/>
        <v>20</v>
      </c>
      <c r="O100" s="2"/>
      <c r="P100" s="247"/>
      <c r="S100" s="243"/>
    </row>
    <row r="101" spans="1:64" ht="16.5" hidden="1" customHeight="1">
      <c r="A101" s="1"/>
      <c r="C101" s="38"/>
      <c r="D101" s="69"/>
      <c r="F101" s="136"/>
      <c r="G101" s="136"/>
      <c r="H101" s="68"/>
      <c r="I101" s="136"/>
      <c r="J101" s="137"/>
      <c r="K101" s="136"/>
      <c r="L101" s="12" t="s">
        <v>10</v>
      </c>
      <c r="M101" s="40"/>
      <c r="N101" s="5"/>
      <c r="O101" s="6"/>
      <c r="P101" s="197"/>
      <c r="S101" s="38"/>
    </row>
    <row r="102" spans="1:64" ht="15.95" hidden="1" customHeight="1">
      <c r="A102" s="1"/>
      <c r="B102" s="71" t="s">
        <v>24</v>
      </c>
      <c r="C102" s="38"/>
      <c r="D102" s="136"/>
      <c r="E102" s="142"/>
      <c r="F102" s="136"/>
      <c r="G102" s="130"/>
      <c r="H102" s="68"/>
      <c r="I102" s="129"/>
      <c r="J102" s="137"/>
      <c r="K102" s="130"/>
      <c r="L102" s="137"/>
      <c r="M102" s="45"/>
      <c r="N102" s="45"/>
      <c r="O102" s="142"/>
      <c r="Q102" s="45"/>
      <c r="S102" s="38"/>
    </row>
    <row r="103" spans="1:64" ht="15.95" hidden="1" customHeight="1">
      <c r="A103" s="1"/>
      <c r="B103" s="3" t="s">
        <v>270</v>
      </c>
      <c r="C103" s="38"/>
      <c r="D103" s="136">
        <v>1</v>
      </c>
      <c r="E103" s="38" t="s">
        <v>8</v>
      </c>
      <c r="F103" s="136">
        <v>2</v>
      </c>
      <c r="G103" s="136" t="s">
        <v>8</v>
      </c>
      <c r="H103" s="90">
        <v>2.5</v>
      </c>
      <c r="I103" s="136" t="s">
        <v>8</v>
      </c>
      <c r="J103" s="141">
        <v>0.75</v>
      </c>
      <c r="K103" s="136" t="s">
        <v>8</v>
      </c>
      <c r="L103" s="141">
        <v>7</v>
      </c>
      <c r="M103" s="3" t="s">
        <v>9</v>
      </c>
      <c r="N103" s="39">
        <f t="shared" ref="N103" si="7">ROUND(D103*F103*H103*J103*L103,0)</f>
        <v>26</v>
      </c>
      <c r="O103" s="6"/>
      <c r="P103" s="198"/>
      <c r="S103" s="38"/>
    </row>
    <row r="104" spans="1:64" ht="15.95" hidden="1" customHeight="1">
      <c r="A104" s="1"/>
      <c r="B104" s="3" t="s">
        <v>271</v>
      </c>
      <c r="C104" s="246"/>
      <c r="D104" s="245">
        <v>1</v>
      </c>
      <c r="E104" s="246" t="s">
        <v>8</v>
      </c>
      <c r="F104" s="245">
        <v>2</v>
      </c>
      <c r="G104" s="245" t="s">
        <v>8</v>
      </c>
      <c r="H104" s="90">
        <v>2</v>
      </c>
      <c r="I104" s="245" t="s">
        <v>8</v>
      </c>
      <c r="J104" s="242">
        <v>0.75</v>
      </c>
      <c r="K104" s="245" t="s">
        <v>8</v>
      </c>
      <c r="L104" s="242">
        <v>1.5</v>
      </c>
      <c r="M104" s="3" t="s">
        <v>9</v>
      </c>
      <c r="N104" s="39">
        <f t="shared" ref="N104" si="8">ROUND(D104*F104*H104*J104*L104,0)</f>
        <v>5</v>
      </c>
      <c r="O104" s="6"/>
      <c r="P104" s="198"/>
      <c r="S104" s="246"/>
    </row>
    <row r="105" spans="1:64" ht="15.95" hidden="1" customHeight="1">
      <c r="A105" s="1"/>
      <c r="B105" s="136"/>
      <c r="C105" s="3"/>
      <c r="D105" s="136"/>
      <c r="E105" s="142"/>
      <c r="F105" s="136"/>
      <c r="G105" s="130"/>
      <c r="H105" s="68"/>
      <c r="I105" s="129"/>
      <c r="J105" s="137"/>
      <c r="K105" s="130"/>
      <c r="L105" s="12" t="s">
        <v>10</v>
      </c>
      <c r="M105" s="3" t="s">
        <v>9</v>
      </c>
      <c r="N105" s="5"/>
      <c r="O105" s="142"/>
      <c r="P105" s="80"/>
      <c r="Q105" s="45"/>
      <c r="S105" s="3"/>
    </row>
    <row r="106" spans="1:64" ht="15.95" hidden="1" customHeight="1">
      <c r="A106" s="1"/>
      <c r="B106" s="71" t="s">
        <v>28</v>
      </c>
      <c r="C106" s="38"/>
      <c r="D106" s="136"/>
      <c r="E106" s="142"/>
      <c r="F106" s="136"/>
      <c r="G106" s="130"/>
      <c r="H106" s="68"/>
      <c r="I106" s="129"/>
      <c r="J106" s="137"/>
      <c r="K106" s="129"/>
      <c r="L106" s="130"/>
      <c r="M106" s="130"/>
      <c r="N106" s="45"/>
      <c r="O106" s="41"/>
      <c r="P106" s="80"/>
      <c r="Q106" s="45"/>
      <c r="S106" s="38"/>
    </row>
    <row r="107" spans="1:64" ht="15.95" hidden="1" customHeight="1">
      <c r="A107" s="1"/>
      <c r="C107" s="71"/>
      <c r="D107" s="536">
        <f>N101</f>
        <v>0</v>
      </c>
      <c r="E107" s="536"/>
      <c r="F107" s="536"/>
      <c r="G107" s="130" t="s">
        <v>29</v>
      </c>
      <c r="H107" s="91">
        <f>N105</f>
        <v>0</v>
      </c>
      <c r="I107" s="12" t="s">
        <v>9</v>
      </c>
      <c r="J107" s="537">
        <f>D107-H107</f>
        <v>0</v>
      </c>
      <c r="K107" s="537"/>
      <c r="L107" s="40"/>
      <c r="M107" s="130"/>
      <c r="N107" s="42"/>
      <c r="O107" s="142"/>
      <c r="P107" s="80"/>
      <c r="Q107" s="45"/>
      <c r="S107" s="71"/>
    </row>
    <row r="108" spans="1:64" ht="21.75" hidden="1" customHeight="1">
      <c r="A108" s="1"/>
      <c r="B108" s="66"/>
      <c r="C108" s="526">
        <f>J107</f>
        <v>0</v>
      </c>
      <c r="D108" s="527"/>
      <c r="E108" s="526"/>
      <c r="F108" s="7" t="s">
        <v>11</v>
      </c>
      <c r="G108" s="8" t="s">
        <v>12</v>
      </c>
      <c r="H108" s="70">
        <v>1285.6300000000001</v>
      </c>
      <c r="I108" s="129"/>
      <c r="J108" s="129"/>
      <c r="K108" s="129"/>
      <c r="L108" s="528" t="s">
        <v>13</v>
      </c>
      <c r="M108" s="528"/>
      <c r="N108" s="140"/>
      <c r="O108" s="9" t="s">
        <v>14</v>
      </c>
      <c r="P108" s="223">
        <f>ROUND(C108*H108/100,0)</f>
        <v>0</v>
      </c>
      <c r="S108" s="96"/>
    </row>
    <row r="109" spans="1:64" s="17" customFormat="1" ht="15.95" hidden="1" customHeight="1">
      <c r="A109" s="85"/>
      <c r="B109" s="517" t="s">
        <v>77</v>
      </c>
      <c r="C109" s="517"/>
      <c r="D109" s="517"/>
      <c r="E109" s="517"/>
      <c r="F109" s="517"/>
      <c r="G109" s="517"/>
      <c r="H109" s="517"/>
      <c r="I109" s="517"/>
      <c r="J109" s="517"/>
      <c r="K109" s="517"/>
      <c r="L109" s="517"/>
      <c r="M109" s="517"/>
      <c r="N109" s="517"/>
      <c r="O109" s="51"/>
      <c r="P109" s="224"/>
    </row>
    <row r="110" spans="1:64" s="17" customFormat="1" ht="15.95" hidden="1" customHeight="1">
      <c r="A110" s="15"/>
      <c r="B110" s="17" t="s">
        <v>272</v>
      </c>
      <c r="C110" s="48"/>
      <c r="D110" s="163">
        <v>1</v>
      </c>
      <c r="E110" s="48" t="s">
        <v>8</v>
      </c>
      <c r="F110" s="163">
        <v>2</v>
      </c>
      <c r="G110" s="163" t="s">
        <v>8</v>
      </c>
      <c r="H110" s="27">
        <v>12.63</v>
      </c>
      <c r="I110" s="163" t="s">
        <v>8</v>
      </c>
      <c r="J110" s="164">
        <v>1.1299999999999999</v>
      </c>
      <c r="K110" s="163" t="s">
        <v>8</v>
      </c>
      <c r="L110" s="164">
        <v>2</v>
      </c>
      <c r="M110" s="17" t="s">
        <v>9</v>
      </c>
      <c r="N110" s="30">
        <f t="shared" ref="N110" si="9">ROUND(D110*F110*H110*J110*L110,0)</f>
        <v>57</v>
      </c>
      <c r="P110" s="197"/>
      <c r="S110" s="48"/>
    </row>
    <row r="111" spans="1:64" s="17" customFormat="1" ht="15.95" hidden="1" customHeight="1">
      <c r="A111" s="15"/>
      <c r="B111" s="17" t="s">
        <v>249</v>
      </c>
      <c r="C111" s="48"/>
      <c r="D111" s="163">
        <v>1</v>
      </c>
      <c r="E111" s="48" t="s">
        <v>8</v>
      </c>
      <c r="F111" s="163">
        <v>3</v>
      </c>
      <c r="G111" s="163" t="s">
        <v>8</v>
      </c>
      <c r="H111" s="27">
        <v>3.63</v>
      </c>
      <c r="I111" s="163" t="s">
        <v>8</v>
      </c>
      <c r="J111" s="323">
        <v>1.1299999999999999</v>
      </c>
      <c r="K111" s="163" t="s">
        <v>8</v>
      </c>
      <c r="L111" s="323">
        <v>2</v>
      </c>
      <c r="M111" s="17" t="s">
        <v>9</v>
      </c>
      <c r="N111" s="30">
        <f t="shared" ref="N111" si="10">ROUND(D111*F111*H111*J111*L111,0)</f>
        <v>25</v>
      </c>
      <c r="P111" s="197"/>
      <c r="S111" s="48"/>
    </row>
    <row r="112" spans="1:64" ht="15.95" hidden="1" customHeight="1">
      <c r="A112" s="1"/>
      <c r="B112" s="327"/>
      <c r="C112" s="3"/>
      <c r="D112" s="327"/>
      <c r="E112" s="324"/>
      <c r="F112" s="327"/>
      <c r="G112" s="320"/>
      <c r="H112" s="68"/>
      <c r="I112" s="321"/>
      <c r="J112" s="328"/>
      <c r="K112" s="320"/>
      <c r="L112" s="12" t="s">
        <v>10</v>
      </c>
      <c r="M112" s="3" t="s">
        <v>9</v>
      </c>
      <c r="N112" s="18"/>
      <c r="O112" s="324"/>
      <c r="P112" s="80"/>
      <c r="Q112" s="45"/>
      <c r="S112" s="3"/>
    </row>
    <row r="113" spans="1:64" s="17" customFormat="1" ht="15.95" hidden="1" customHeight="1">
      <c r="A113" s="15"/>
      <c r="C113" s="551">
        <f>N112</f>
        <v>0</v>
      </c>
      <c r="D113" s="552"/>
      <c r="E113" s="551"/>
      <c r="F113" s="99" t="s">
        <v>11</v>
      </c>
      <c r="G113" s="93" t="s">
        <v>12</v>
      </c>
      <c r="H113" s="519">
        <v>11948.36</v>
      </c>
      <c r="I113" s="519"/>
      <c r="J113" s="24"/>
      <c r="K113" s="94"/>
      <c r="L113" s="93" t="s">
        <v>75</v>
      </c>
      <c r="M113" s="93"/>
      <c r="N113" s="25"/>
      <c r="O113" s="103" t="s">
        <v>14</v>
      </c>
      <c r="P113" s="224">
        <f>ROUND(C113*H113/100,0)</f>
        <v>0</v>
      </c>
      <c r="S113" s="121"/>
    </row>
    <row r="114" spans="1:64" s="17" customFormat="1" ht="20.25" hidden="1" customHeight="1">
      <c r="A114" s="86"/>
      <c r="B114" s="517" t="s">
        <v>93</v>
      </c>
      <c r="C114" s="517"/>
      <c r="D114" s="517"/>
      <c r="E114" s="517"/>
      <c r="F114" s="517"/>
      <c r="G114" s="517"/>
      <c r="H114" s="517"/>
      <c r="I114" s="517"/>
      <c r="J114" s="517"/>
      <c r="K114" s="517"/>
      <c r="L114" s="517"/>
      <c r="M114" s="517"/>
      <c r="N114" s="517"/>
      <c r="O114" s="161"/>
      <c r="P114" s="60"/>
      <c r="Q114" s="52"/>
    </row>
    <row r="115" spans="1:64" ht="15.95" hidden="1" customHeight="1">
      <c r="A115" s="1"/>
      <c r="B115" s="3" t="s">
        <v>268</v>
      </c>
      <c r="C115" s="387"/>
      <c r="D115" s="364">
        <v>1</v>
      </c>
      <c r="E115" s="387" t="s">
        <v>8</v>
      </c>
      <c r="F115" s="364">
        <v>2</v>
      </c>
      <c r="G115" s="364" t="s">
        <v>8</v>
      </c>
      <c r="H115" s="90">
        <v>12.25</v>
      </c>
      <c r="I115" s="364" t="s">
        <v>8</v>
      </c>
      <c r="J115" s="369">
        <v>0.75</v>
      </c>
      <c r="K115" s="364" t="s">
        <v>8</v>
      </c>
      <c r="L115" s="365">
        <v>8</v>
      </c>
      <c r="M115" s="3" t="s">
        <v>9</v>
      </c>
      <c r="N115" s="39">
        <f t="shared" ref="N115:N116" si="11">ROUND(D115*F115*H115*J115*L115,0)</f>
        <v>147</v>
      </c>
      <c r="O115" s="2"/>
      <c r="P115" s="378"/>
      <c r="R115" s="4"/>
      <c r="S115" s="387"/>
      <c r="T115" s="4"/>
      <c r="U115" s="4"/>
      <c r="V115" s="4"/>
      <c r="W115" s="4"/>
      <c r="X115" s="4"/>
      <c r="Y115" s="4"/>
      <c r="Z115" s="4"/>
      <c r="AA115" s="4"/>
      <c r="AB115" s="4"/>
      <c r="AC115" s="4"/>
      <c r="AD115" s="4"/>
      <c r="AE115" s="4"/>
      <c r="AF115" s="4"/>
      <c r="AG115" s="4"/>
      <c r="AH115" s="4"/>
      <c r="AI115" s="4"/>
      <c r="AJ115" s="4"/>
      <c r="AK115" s="4"/>
      <c r="AL115" s="4"/>
      <c r="AM115" s="4"/>
      <c r="AN115" s="4"/>
      <c r="AO115" s="4"/>
      <c r="AP115" s="4"/>
      <c r="AQ115" s="4"/>
      <c r="AR115" s="4"/>
      <c r="AS115" s="4"/>
      <c r="AT115" s="4"/>
      <c r="AU115" s="4"/>
      <c r="AV115" s="4"/>
      <c r="AW115" s="4"/>
      <c r="AX115" s="4"/>
      <c r="AY115" s="4"/>
      <c r="AZ115" s="4"/>
      <c r="BA115" s="4"/>
      <c r="BB115" s="4"/>
      <c r="BC115" s="4"/>
      <c r="BD115" s="4"/>
      <c r="BE115" s="4"/>
      <c r="BF115" s="4"/>
      <c r="BG115" s="4"/>
      <c r="BH115" s="4"/>
      <c r="BI115" s="4"/>
      <c r="BJ115" s="4"/>
      <c r="BK115" s="4"/>
      <c r="BL115" s="4"/>
    </row>
    <row r="116" spans="1:64" ht="15.95" hidden="1" customHeight="1">
      <c r="A116" s="1"/>
      <c r="B116" s="3" t="s">
        <v>249</v>
      </c>
      <c r="C116" s="376"/>
      <c r="D116" s="364">
        <v>1</v>
      </c>
      <c r="E116" s="387" t="s">
        <v>8</v>
      </c>
      <c r="F116" s="364">
        <v>3</v>
      </c>
      <c r="G116" s="364" t="s">
        <v>8</v>
      </c>
      <c r="H116" s="90">
        <v>4</v>
      </c>
      <c r="I116" s="364" t="s">
        <v>8</v>
      </c>
      <c r="J116" s="369">
        <v>0.75</v>
      </c>
      <c r="K116" s="364" t="s">
        <v>8</v>
      </c>
      <c r="L116" s="365">
        <v>8</v>
      </c>
      <c r="M116" s="3" t="s">
        <v>9</v>
      </c>
      <c r="N116" s="39">
        <f t="shared" si="11"/>
        <v>72</v>
      </c>
      <c r="O116" s="2"/>
      <c r="P116" s="378"/>
      <c r="S116" s="376"/>
    </row>
    <row r="117" spans="1:64" ht="16.5" hidden="1" customHeight="1">
      <c r="A117" s="1"/>
      <c r="C117" s="387"/>
      <c r="D117" s="69"/>
      <c r="E117" s="387"/>
      <c r="F117" s="364"/>
      <c r="G117" s="364"/>
      <c r="H117" s="68"/>
      <c r="I117" s="364"/>
      <c r="J117" s="365"/>
      <c r="K117" s="364"/>
      <c r="L117" s="12" t="s">
        <v>10</v>
      </c>
      <c r="M117" s="40"/>
      <c r="N117" s="5"/>
      <c r="O117" s="6"/>
      <c r="P117" s="197"/>
      <c r="S117" s="387"/>
    </row>
    <row r="118" spans="1:64" ht="15.95" hidden="1" customHeight="1">
      <c r="A118" s="1"/>
      <c r="B118" s="71" t="s">
        <v>24</v>
      </c>
      <c r="C118" s="387"/>
      <c r="D118" s="364"/>
      <c r="E118" s="378"/>
      <c r="F118" s="364"/>
      <c r="G118" s="371"/>
      <c r="H118" s="68"/>
      <c r="I118" s="370"/>
      <c r="J118" s="365"/>
      <c r="K118" s="371"/>
      <c r="L118" s="365"/>
      <c r="M118" s="45"/>
      <c r="N118" s="45"/>
      <c r="O118" s="378"/>
      <c r="P118" s="378"/>
      <c r="Q118" s="45"/>
      <c r="S118" s="387"/>
    </row>
    <row r="119" spans="1:64" ht="15.95" hidden="1" customHeight="1">
      <c r="A119" s="1"/>
      <c r="B119" s="3" t="s">
        <v>270</v>
      </c>
      <c r="C119" s="387"/>
      <c r="D119" s="364">
        <v>1</v>
      </c>
      <c r="E119" s="387" t="s">
        <v>8</v>
      </c>
      <c r="F119" s="364">
        <v>2</v>
      </c>
      <c r="G119" s="364" t="s">
        <v>8</v>
      </c>
      <c r="H119" s="90">
        <v>2.5</v>
      </c>
      <c r="I119" s="364" t="s">
        <v>8</v>
      </c>
      <c r="J119" s="369">
        <v>0.75</v>
      </c>
      <c r="K119" s="364" t="s">
        <v>8</v>
      </c>
      <c r="L119" s="369">
        <v>7</v>
      </c>
      <c r="M119" s="3" t="s">
        <v>9</v>
      </c>
      <c r="N119" s="39">
        <f t="shared" ref="N119:N121" si="12">ROUND(D119*F119*H119*J119*L119,0)</f>
        <v>26</v>
      </c>
      <c r="O119" s="6"/>
      <c r="P119" s="198"/>
      <c r="S119" s="387"/>
    </row>
    <row r="120" spans="1:64" ht="15.95" hidden="1" customHeight="1">
      <c r="A120" s="1"/>
      <c r="B120" s="3" t="s">
        <v>271</v>
      </c>
      <c r="C120" s="387"/>
      <c r="D120" s="364">
        <v>1</v>
      </c>
      <c r="E120" s="387" t="s">
        <v>8</v>
      </c>
      <c r="F120" s="364">
        <v>2</v>
      </c>
      <c r="G120" s="364" t="s">
        <v>8</v>
      </c>
      <c r="H120" s="90">
        <v>2</v>
      </c>
      <c r="I120" s="364" t="s">
        <v>8</v>
      </c>
      <c r="J120" s="369">
        <v>0.75</v>
      </c>
      <c r="K120" s="364" t="s">
        <v>8</v>
      </c>
      <c r="L120" s="369">
        <v>1.5</v>
      </c>
      <c r="M120" s="3" t="s">
        <v>9</v>
      </c>
      <c r="N120" s="39">
        <f t="shared" ref="N120" si="13">ROUND(D120*F120*H120*J120*L120,0)</f>
        <v>5</v>
      </c>
      <c r="O120" s="6"/>
      <c r="P120" s="198"/>
      <c r="S120" s="387"/>
    </row>
    <row r="121" spans="1:64" ht="15.95" hidden="1" customHeight="1">
      <c r="A121" s="1"/>
      <c r="B121" s="3" t="s">
        <v>274</v>
      </c>
      <c r="C121" s="387"/>
      <c r="D121" s="364">
        <v>1</v>
      </c>
      <c r="E121" s="387" t="s">
        <v>8</v>
      </c>
      <c r="F121" s="364">
        <v>1</v>
      </c>
      <c r="G121" s="364" t="s">
        <v>8</v>
      </c>
      <c r="H121" s="90">
        <v>11.5</v>
      </c>
      <c r="I121" s="364" t="s">
        <v>8</v>
      </c>
      <c r="J121" s="369">
        <v>0.75</v>
      </c>
      <c r="K121" s="364" t="s">
        <v>8</v>
      </c>
      <c r="L121" s="369">
        <v>0.75</v>
      </c>
      <c r="M121" s="3" t="s">
        <v>9</v>
      </c>
      <c r="N121" s="39">
        <f t="shared" si="12"/>
        <v>6</v>
      </c>
      <c r="O121" s="6"/>
      <c r="P121" s="198"/>
      <c r="S121" s="387"/>
    </row>
    <row r="122" spans="1:64" ht="15.95" hidden="1" customHeight="1">
      <c r="A122" s="1"/>
      <c r="B122" s="364"/>
      <c r="C122" s="3"/>
      <c r="D122" s="364"/>
      <c r="E122" s="378"/>
      <c r="F122" s="364"/>
      <c r="G122" s="371"/>
      <c r="H122" s="68"/>
      <c r="I122" s="370"/>
      <c r="J122" s="365"/>
      <c r="K122" s="371"/>
      <c r="L122" s="12" t="s">
        <v>10</v>
      </c>
      <c r="M122" s="3" t="s">
        <v>9</v>
      </c>
      <c r="N122" s="5"/>
      <c r="O122" s="378"/>
      <c r="P122" s="80"/>
      <c r="Q122" s="45"/>
      <c r="S122" s="3"/>
    </row>
    <row r="123" spans="1:64" ht="15.95" hidden="1" customHeight="1">
      <c r="A123" s="1"/>
      <c r="B123" s="71" t="s">
        <v>28</v>
      </c>
      <c r="C123" s="387"/>
      <c r="D123" s="364"/>
      <c r="E123" s="378"/>
      <c r="F123" s="364"/>
      <c r="G123" s="371"/>
      <c r="H123" s="68"/>
      <c r="I123" s="370"/>
      <c r="J123" s="365"/>
      <c r="K123" s="370"/>
      <c r="L123" s="371"/>
      <c r="M123" s="371"/>
      <c r="N123" s="45"/>
      <c r="O123" s="41"/>
      <c r="P123" s="80"/>
      <c r="Q123" s="45"/>
      <c r="S123" s="387"/>
    </row>
    <row r="124" spans="1:64" ht="15.95" hidden="1" customHeight="1">
      <c r="A124" s="1"/>
      <c r="C124" s="71"/>
      <c r="D124" s="536">
        <f>N117</f>
        <v>0</v>
      </c>
      <c r="E124" s="536"/>
      <c r="F124" s="536"/>
      <c r="G124" s="371" t="s">
        <v>29</v>
      </c>
      <c r="H124" s="389">
        <f>N122</f>
        <v>0</v>
      </c>
      <c r="I124" s="12" t="s">
        <v>9</v>
      </c>
      <c r="J124" s="537">
        <f>D124-H124</f>
        <v>0</v>
      </c>
      <c r="K124" s="537"/>
      <c r="L124" s="40"/>
      <c r="M124" s="371"/>
      <c r="N124" s="42"/>
      <c r="O124" s="378"/>
      <c r="P124" s="80"/>
      <c r="Q124" s="45"/>
      <c r="S124" s="71"/>
    </row>
    <row r="125" spans="1:64" s="17" customFormat="1" ht="15.95" hidden="1" customHeight="1">
      <c r="A125" s="15"/>
      <c r="C125" s="551">
        <f>J124</f>
        <v>0</v>
      </c>
      <c r="D125" s="551"/>
      <c r="E125" s="551"/>
      <c r="F125" s="163" t="s">
        <v>11</v>
      </c>
      <c r="G125" s="21" t="s">
        <v>12</v>
      </c>
      <c r="H125" s="519">
        <v>12674.36</v>
      </c>
      <c r="I125" s="519"/>
      <c r="J125" s="519"/>
      <c r="K125" s="519"/>
      <c r="L125" s="516" t="s">
        <v>80</v>
      </c>
      <c r="M125" s="516"/>
      <c r="N125" s="25"/>
      <c r="O125" s="161" t="s">
        <v>14</v>
      </c>
      <c r="P125" s="224">
        <f>ROUND(C125*H125/100,0)</f>
        <v>0</v>
      </c>
      <c r="S125" s="171"/>
    </row>
    <row r="126" spans="1:64" s="17" customFormat="1" ht="37.5" hidden="1" customHeight="1">
      <c r="A126" s="85"/>
      <c r="B126" s="517" t="s">
        <v>124</v>
      </c>
      <c r="C126" s="517"/>
      <c r="D126" s="517"/>
      <c r="E126" s="517"/>
      <c r="F126" s="517"/>
      <c r="G126" s="517"/>
      <c r="H126" s="517"/>
      <c r="I126" s="517"/>
      <c r="J126" s="517"/>
      <c r="K126" s="517"/>
      <c r="L126" s="517"/>
      <c r="M126" s="517"/>
      <c r="N126" s="517"/>
      <c r="O126" s="517"/>
      <c r="P126" s="386"/>
      <c r="Q126" s="52"/>
      <c r="R126" s="52"/>
      <c r="S126" s="52"/>
      <c r="T126" s="52"/>
      <c r="U126" s="52"/>
      <c r="V126" s="52"/>
      <c r="W126" s="52"/>
      <c r="X126" s="52"/>
    </row>
    <row r="127" spans="1:64" s="17" customFormat="1" ht="15.95" hidden="1" customHeight="1">
      <c r="A127" s="15"/>
      <c r="C127" s="384"/>
      <c r="D127" s="361"/>
      <c r="E127" s="48"/>
      <c r="F127" s="361"/>
      <c r="G127" s="361"/>
      <c r="H127" s="27"/>
      <c r="I127" s="361"/>
      <c r="J127" s="362"/>
      <c r="K127" s="361"/>
      <c r="L127" s="362"/>
      <c r="N127" s="30"/>
      <c r="O127" s="19"/>
      <c r="P127" s="197"/>
      <c r="S127" s="384"/>
    </row>
    <row r="128" spans="1:64" s="17" customFormat="1" ht="15.95" hidden="1" customHeight="1" thickBot="1">
      <c r="A128" s="15"/>
      <c r="B128" s="17" t="s">
        <v>270</v>
      </c>
      <c r="C128" s="384"/>
      <c r="D128" s="361">
        <v>1</v>
      </c>
      <c r="E128" s="48" t="s">
        <v>8</v>
      </c>
      <c r="F128" s="361">
        <v>2</v>
      </c>
      <c r="G128" s="361" t="s">
        <v>8</v>
      </c>
      <c r="H128" s="27">
        <v>16.5</v>
      </c>
      <c r="I128" s="361"/>
      <c r="J128" s="362"/>
      <c r="K128" s="361"/>
      <c r="L128" s="362"/>
      <c r="M128" s="17" t="s">
        <v>9</v>
      </c>
      <c r="N128" s="30">
        <f>ROUND(D128*F128*H128,0)</f>
        <v>33</v>
      </c>
      <c r="O128" s="19"/>
      <c r="P128" s="197"/>
      <c r="S128" s="384"/>
    </row>
    <row r="129" spans="1:19" s="17" customFormat="1" ht="15.95" hidden="1" customHeight="1" thickBot="1">
      <c r="A129" s="15"/>
      <c r="C129" s="60"/>
      <c r="D129" s="368"/>
      <c r="E129" s="48"/>
      <c r="F129" s="361"/>
      <c r="G129" s="361"/>
      <c r="H129" s="37"/>
      <c r="I129" s="50"/>
      <c r="J129" s="24"/>
      <c r="K129" s="50"/>
      <c r="L129" s="368" t="s">
        <v>10</v>
      </c>
      <c r="M129" s="50"/>
      <c r="N129" s="26"/>
      <c r="O129" s="386"/>
      <c r="P129" s="386"/>
      <c r="S129" s="60"/>
    </row>
    <row r="130" spans="1:19" s="17" customFormat="1" ht="15.95" hidden="1" customHeight="1">
      <c r="A130" s="15"/>
      <c r="B130" s="52"/>
      <c r="C130" s="53">
        <f>N129</f>
        <v>0</v>
      </c>
      <c r="D130" s="518" t="s">
        <v>87</v>
      </c>
      <c r="E130" s="516"/>
      <c r="F130" s="50"/>
      <c r="G130" s="21" t="s">
        <v>12</v>
      </c>
      <c r="H130" s="519">
        <v>228.9</v>
      </c>
      <c r="I130" s="519"/>
      <c r="J130" s="519"/>
      <c r="K130" s="367"/>
      <c r="L130" s="518" t="s">
        <v>88</v>
      </c>
      <c r="M130" s="516"/>
      <c r="O130" s="386" t="s">
        <v>14</v>
      </c>
      <c r="P130" s="386">
        <f>ROUND(C130*H130,0)</f>
        <v>0</v>
      </c>
      <c r="S130" s="53"/>
    </row>
    <row r="131" spans="1:19" s="10" customFormat="1" ht="31.5" hidden="1" customHeight="1">
      <c r="A131" s="87"/>
      <c r="B131" s="517" t="s">
        <v>43</v>
      </c>
      <c r="C131" s="517"/>
      <c r="D131" s="517"/>
      <c r="E131" s="517"/>
      <c r="F131" s="517"/>
      <c r="G131" s="517"/>
      <c r="H131" s="517"/>
      <c r="I131" s="517"/>
      <c r="J131" s="517"/>
      <c r="K131" s="517"/>
      <c r="L131" s="517"/>
      <c r="M131" s="517"/>
      <c r="N131" s="517"/>
      <c r="O131" s="145"/>
      <c r="P131" s="227"/>
    </row>
    <row r="132" spans="1:19" s="17" customFormat="1" ht="15.95" hidden="1" customHeight="1">
      <c r="A132" s="15"/>
      <c r="B132" s="17" t="s">
        <v>276</v>
      </c>
      <c r="C132" s="48"/>
      <c r="D132" s="251">
        <v>1</v>
      </c>
      <c r="E132" s="48" t="s">
        <v>8</v>
      </c>
      <c r="F132" s="251">
        <v>2</v>
      </c>
      <c r="G132" s="251" t="s">
        <v>8</v>
      </c>
      <c r="H132" s="291">
        <v>4.63</v>
      </c>
      <c r="I132" s="251" t="s">
        <v>8</v>
      </c>
      <c r="J132" s="291">
        <v>3.63</v>
      </c>
      <c r="K132" s="251" t="s">
        <v>8</v>
      </c>
      <c r="L132" s="286">
        <v>1.67</v>
      </c>
      <c r="M132" s="17" t="s">
        <v>9</v>
      </c>
      <c r="N132" s="30">
        <f t="shared" ref="N132" si="14">ROUND(D132*F132*H132*J132*L132,0)</f>
        <v>56</v>
      </c>
      <c r="P132" s="197"/>
      <c r="S132" s="48"/>
    </row>
    <row r="133" spans="1:19" ht="15.95" hidden="1" customHeight="1">
      <c r="A133" s="1"/>
      <c r="B133" s="17"/>
      <c r="C133" s="285"/>
      <c r="D133" s="69"/>
      <c r="E133" s="285"/>
      <c r="F133" s="283"/>
      <c r="G133" s="283"/>
      <c r="H133" s="68"/>
      <c r="I133" s="283"/>
      <c r="J133" s="284"/>
      <c r="K133" s="283"/>
      <c r="L133" s="12" t="s">
        <v>10</v>
      </c>
      <c r="M133" s="40"/>
      <c r="N133" s="5"/>
      <c r="O133" s="6"/>
      <c r="P133" s="197"/>
      <c r="S133" s="285"/>
    </row>
    <row r="134" spans="1:19" ht="15.95" hidden="1" customHeight="1">
      <c r="A134" s="1"/>
      <c r="B134" s="113"/>
      <c r="C134" s="566">
        <f>N133</f>
        <v>0</v>
      </c>
      <c r="D134" s="566"/>
      <c r="E134" s="122"/>
      <c r="F134" s="7" t="s">
        <v>11</v>
      </c>
      <c r="G134" s="8" t="s">
        <v>12</v>
      </c>
      <c r="H134" s="97">
        <v>3630</v>
      </c>
      <c r="I134" s="97"/>
      <c r="J134" s="97"/>
      <c r="K134" s="97"/>
      <c r="L134" s="528" t="s">
        <v>44</v>
      </c>
      <c r="M134" s="528"/>
      <c r="O134" s="9" t="s">
        <v>14</v>
      </c>
      <c r="P134" s="223">
        <f>ROUND(C134*H134/1000,0)</f>
        <v>0</v>
      </c>
      <c r="S134" s="122"/>
    </row>
    <row r="135" spans="1:19" s="10" customFormat="1" ht="15.95" hidden="1" customHeight="1">
      <c r="A135" s="43"/>
      <c r="B135" s="567" t="s">
        <v>45</v>
      </c>
      <c r="C135" s="567"/>
      <c r="D135" s="567"/>
      <c r="E135" s="567"/>
      <c r="F135" s="567"/>
      <c r="G135" s="567"/>
      <c r="H135" s="567"/>
      <c r="I135" s="567"/>
      <c r="J135" s="567"/>
      <c r="K135" s="567"/>
      <c r="L135" s="567"/>
      <c r="M135" s="567"/>
      <c r="N135" s="567"/>
      <c r="O135" s="567"/>
      <c r="P135" s="227"/>
    </row>
    <row r="136" spans="1:19" s="17" customFormat="1" ht="15.95" hidden="1" customHeight="1">
      <c r="A136" s="15"/>
      <c r="B136" s="17" t="s">
        <v>276</v>
      </c>
      <c r="C136" s="48"/>
      <c r="D136" s="280">
        <v>1</v>
      </c>
      <c r="E136" s="48" t="s">
        <v>8</v>
      </c>
      <c r="F136" s="280">
        <v>2</v>
      </c>
      <c r="G136" s="280" t="s">
        <v>8</v>
      </c>
      <c r="H136" s="27">
        <v>4.63</v>
      </c>
      <c r="I136" s="280" t="s">
        <v>8</v>
      </c>
      <c r="J136" s="281">
        <v>3.63</v>
      </c>
      <c r="K136" s="280" t="s">
        <v>8</v>
      </c>
      <c r="L136" s="281">
        <v>0.33</v>
      </c>
      <c r="M136" s="17" t="s">
        <v>9</v>
      </c>
      <c r="N136" s="282">
        <f t="shared" ref="N136" si="15">ROUND(D136*F136*H136*J136*L136,0)</f>
        <v>11</v>
      </c>
      <c r="P136" s="197"/>
      <c r="S136" s="48"/>
    </row>
    <row r="137" spans="1:19" s="17" customFormat="1" ht="15.95" hidden="1" customHeight="1">
      <c r="A137" s="15"/>
      <c r="C137" s="48"/>
      <c r="D137" s="55"/>
      <c r="E137" s="48"/>
      <c r="F137" s="241"/>
      <c r="G137" s="241"/>
      <c r="H137" s="27"/>
      <c r="I137" s="241"/>
      <c r="J137" s="244"/>
      <c r="K137" s="241"/>
      <c r="L137" s="24" t="s">
        <v>10</v>
      </c>
      <c r="M137" s="32"/>
      <c r="N137" s="18"/>
      <c r="O137" s="19"/>
      <c r="P137" s="197"/>
      <c r="S137" s="48"/>
    </row>
    <row r="138" spans="1:19" ht="15.95" hidden="1" customHeight="1">
      <c r="A138" s="1"/>
      <c r="B138" s="113"/>
      <c r="C138" s="568">
        <f>N137</f>
        <v>0</v>
      </c>
      <c r="D138" s="569"/>
      <c r="E138" s="568"/>
      <c r="F138" s="7" t="s">
        <v>11</v>
      </c>
      <c r="G138" s="8" t="s">
        <v>12</v>
      </c>
      <c r="H138" s="97">
        <v>8694.9500000000007</v>
      </c>
      <c r="I138" s="97"/>
      <c r="J138" s="97"/>
      <c r="K138" s="97"/>
      <c r="L138" s="528" t="s">
        <v>13</v>
      </c>
      <c r="M138" s="528"/>
      <c r="O138" s="9" t="s">
        <v>14</v>
      </c>
      <c r="P138" s="223">
        <f>ROUND(C138*H138/100,0)</f>
        <v>0</v>
      </c>
      <c r="S138" s="122"/>
    </row>
    <row r="139" spans="1:19" s="23" customFormat="1" ht="15.95" hidden="1" customHeight="1">
      <c r="A139" s="36"/>
      <c r="B139" s="538" t="s">
        <v>194</v>
      </c>
      <c r="C139" s="538"/>
      <c r="D139" s="538"/>
      <c r="E139" s="538"/>
      <c r="F139" s="538"/>
      <c r="G139" s="538"/>
      <c r="H139" s="538"/>
      <c r="I139" s="538"/>
      <c r="J139" s="538"/>
      <c r="K139" s="538"/>
      <c r="L139" s="538"/>
      <c r="M139" s="538"/>
      <c r="N139" s="538"/>
      <c r="O139" s="538"/>
      <c r="P139" s="200"/>
    </row>
    <row r="140" spans="1:19" s="17" customFormat="1" ht="15.95" hidden="1" customHeight="1">
      <c r="A140" s="15"/>
      <c r="B140" s="354" t="s">
        <v>277</v>
      </c>
      <c r="C140" s="259"/>
      <c r="D140" s="251">
        <v>1</v>
      </c>
      <c r="E140" s="48" t="s">
        <v>8</v>
      </c>
      <c r="F140" s="251">
        <v>2</v>
      </c>
      <c r="G140" s="251" t="s">
        <v>8</v>
      </c>
      <c r="H140" s="27">
        <v>5</v>
      </c>
      <c r="I140" s="251" t="s">
        <v>8</v>
      </c>
      <c r="J140" s="252">
        <v>4</v>
      </c>
      <c r="K140" s="251" t="s">
        <v>8</v>
      </c>
      <c r="L140" s="252">
        <v>0.17</v>
      </c>
      <c r="M140" s="17" t="s">
        <v>9</v>
      </c>
      <c r="N140" s="30">
        <f>ROUND(D140*F140*H140*J140*L140,0)</f>
        <v>7</v>
      </c>
      <c r="O140" s="16"/>
      <c r="P140" s="248"/>
      <c r="S140" s="259"/>
    </row>
    <row r="141" spans="1:19" s="17" customFormat="1" ht="15.95" hidden="1" customHeight="1">
      <c r="A141" s="15"/>
      <c r="C141" s="48"/>
      <c r="D141" s="55"/>
      <c r="E141" s="48"/>
      <c r="F141" s="99"/>
      <c r="G141" s="99"/>
      <c r="H141" s="27"/>
      <c r="I141" s="99"/>
      <c r="J141" s="105"/>
      <c r="K141" s="99"/>
      <c r="L141" s="24" t="s">
        <v>10</v>
      </c>
      <c r="M141" s="32"/>
      <c r="N141" s="18"/>
      <c r="O141" s="19"/>
      <c r="P141" s="197"/>
      <c r="S141" s="48"/>
    </row>
    <row r="142" spans="1:19" s="17" customFormat="1" ht="15.95" hidden="1" customHeight="1">
      <c r="A142" s="15"/>
      <c r="B142" s="103"/>
      <c r="C142" s="119">
        <f>N141</f>
        <v>0</v>
      </c>
      <c r="D142" s="55"/>
      <c r="E142" s="48"/>
      <c r="F142" s="20" t="s">
        <v>11</v>
      </c>
      <c r="G142" s="21" t="s">
        <v>12</v>
      </c>
      <c r="H142" s="94">
        <v>12595</v>
      </c>
      <c r="I142" s="94"/>
      <c r="J142" s="94"/>
      <c r="K142" s="94"/>
      <c r="L142" s="516" t="s">
        <v>13</v>
      </c>
      <c r="M142" s="516"/>
      <c r="N142" s="107"/>
      <c r="O142" s="22" t="s">
        <v>14</v>
      </c>
      <c r="P142" s="224">
        <f>ROUND(C142*H142/100,0)</f>
        <v>0</v>
      </c>
      <c r="S142" s="104"/>
    </row>
    <row r="143" spans="1:19" ht="15.95" hidden="1" customHeight="1">
      <c r="A143" s="1"/>
      <c r="B143" s="535" t="s">
        <v>58</v>
      </c>
      <c r="C143" s="535"/>
      <c r="D143" s="535"/>
      <c r="E143" s="535"/>
      <c r="F143" s="535"/>
      <c r="G143" s="535"/>
      <c r="H143" s="535"/>
      <c r="I143" s="535"/>
      <c r="J143" s="535"/>
      <c r="K143" s="535"/>
      <c r="L143" s="535"/>
      <c r="M143" s="535"/>
      <c r="N143" s="535"/>
      <c r="O143" s="145"/>
      <c r="S143" s="3"/>
    </row>
    <row r="144" spans="1:19" s="17" customFormat="1" ht="15.95" hidden="1" customHeight="1">
      <c r="A144" s="15"/>
      <c r="B144" s="17" t="s">
        <v>279</v>
      </c>
      <c r="C144" s="48"/>
      <c r="D144" s="332">
        <v>1</v>
      </c>
      <c r="E144" s="48" t="s">
        <v>8</v>
      </c>
      <c r="F144" s="332">
        <v>1</v>
      </c>
      <c r="G144" s="332" t="s">
        <v>8</v>
      </c>
      <c r="H144" s="27">
        <v>12.25</v>
      </c>
      <c r="I144" s="332" t="s">
        <v>8</v>
      </c>
      <c r="J144" s="333">
        <v>8</v>
      </c>
      <c r="K144" s="332" t="s">
        <v>8</v>
      </c>
      <c r="L144" s="333"/>
      <c r="M144" s="17" t="s">
        <v>9</v>
      </c>
      <c r="N144" s="30">
        <f>ROUND(D144*F144*H144*J144,0)</f>
        <v>98</v>
      </c>
      <c r="O144" s="19"/>
      <c r="P144" s="197"/>
      <c r="S144" s="48"/>
    </row>
    <row r="145" spans="1:24" s="17" customFormat="1" ht="15.95" hidden="1" customHeight="1" thickBot="1">
      <c r="A145" s="15"/>
      <c r="B145" s="17" t="s">
        <v>280</v>
      </c>
      <c r="C145" s="48"/>
      <c r="D145" s="332">
        <v>1</v>
      </c>
      <c r="E145" s="48" t="s">
        <v>8</v>
      </c>
      <c r="F145" s="332">
        <v>2</v>
      </c>
      <c r="G145" s="332" t="s">
        <v>8</v>
      </c>
      <c r="H145" s="27">
        <v>5.5</v>
      </c>
      <c r="I145" s="332" t="s">
        <v>8</v>
      </c>
      <c r="J145" s="333">
        <v>8</v>
      </c>
      <c r="K145" s="332" t="s">
        <v>8</v>
      </c>
      <c r="L145" s="333"/>
      <c r="M145" s="17" t="s">
        <v>9</v>
      </c>
      <c r="N145" s="30">
        <f>ROUND(D145*F145*H145*J145,0)</f>
        <v>88</v>
      </c>
      <c r="O145" s="19"/>
      <c r="P145" s="197"/>
      <c r="S145" s="48"/>
    </row>
    <row r="146" spans="1:24" ht="15.95" hidden="1" customHeight="1" thickBot="1">
      <c r="E146" s="44"/>
      <c r="G146" s="98"/>
      <c r="H146" s="68"/>
      <c r="I146" s="97"/>
      <c r="J146" s="12"/>
      <c r="K146" s="97"/>
      <c r="L146" s="12" t="s">
        <v>10</v>
      </c>
      <c r="M146" s="98"/>
      <c r="N146" s="14"/>
      <c r="O146" s="6"/>
    </row>
    <row r="147" spans="1:24" s="17" customFormat="1" ht="15.95" hidden="1" customHeight="1">
      <c r="A147" s="15"/>
      <c r="B147" s="29" t="s">
        <v>24</v>
      </c>
      <c r="C147" s="48"/>
      <c r="D147" s="187"/>
      <c r="E147" s="195"/>
      <c r="F147" s="187"/>
      <c r="G147" s="186"/>
      <c r="H147" s="27"/>
      <c r="I147" s="182"/>
      <c r="J147" s="188"/>
      <c r="K147" s="186"/>
      <c r="L147" s="188"/>
      <c r="M147" s="52"/>
      <c r="N147" s="52"/>
      <c r="O147" s="195"/>
      <c r="P147" s="224"/>
      <c r="Q147" s="52"/>
      <c r="S147" s="48"/>
    </row>
    <row r="148" spans="1:24" s="17" customFormat="1" ht="15.95" hidden="1" customHeight="1" thickBot="1">
      <c r="A148" s="15"/>
      <c r="B148" s="17" t="s">
        <v>271</v>
      </c>
      <c r="C148" s="48"/>
      <c r="D148" s="317">
        <v>1</v>
      </c>
      <c r="E148" s="48" t="s">
        <v>8</v>
      </c>
      <c r="F148" s="317">
        <v>2</v>
      </c>
      <c r="G148" s="317" t="s">
        <v>8</v>
      </c>
      <c r="H148" s="27">
        <v>2</v>
      </c>
      <c r="I148" s="317" t="s">
        <v>8</v>
      </c>
      <c r="J148" s="318">
        <v>1.5</v>
      </c>
      <c r="K148" s="317"/>
      <c r="L148" s="318"/>
      <c r="M148" s="17" t="s">
        <v>9</v>
      </c>
      <c r="N148" s="30">
        <f t="shared" ref="N148" si="16">ROUND(D148*F148*H148*J148,0)</f>
        <v>6</v>
      </c>
      <c r="O148" s="19"/>
      <c r="P148" s="197"/>
      <c r="S148" s="48"/>
    </row>
    <row r="149" spans="1:24" s="17" customFormat="1" ht="15.95" hidden="1" customHeight="1" thickBot="1">
      <c r="A149" s="15"/>
      <c r="B149" s="187"/>
      <c r="D149" s="187"/>
      <c r="E149" s="195"/>
      <c r="F149" s="187"/>
      <c r="G149" s="186"/>
      <c r="H149" s="27"/>
      <c r="I149" s="182"/>
      <c r="J149" s="188"/>
      <c r="K149" s="186"/>
      <c r="L149" s="24" t="s">
        <v>10</v>
      </c>
      <c r="M149" s="17" t="s">
        <v>9</v>
      </c>
      <c r="N149" s="26"/>
      <c r="O149" s="195"/>
      <c r="P149" s="60"/>
      <c r="Q149" s="52"/>
    </row>
    <row r="150" spans="1:24" s="17" customFormat="1" ht="15.95" hidden="1" customHeight="1">
      <c r="A150" s="15"/>
      <c r="B150" s="29" t="s">
        <v>28</v>
      </c>
      <c r="C150" s="48"/>
      <c r="D150" s="187"/>
      <c r="E150" s="195"/>
      <c r="F150" s="187"/>
      <c r="G150" s="186"/>
      <c r="H150" s="27"/>
      <c r="I150" s="182"/>
      <c r="J150" s="188"/>
      <c r="K150" s="182"/>
      <c r="L150" s="186"/>
      <c r="M150" s="186"/>
      <c r="N150" s="52"/>
      <c r="O150" s="50"/>
      <c r="P150" s="60"/>
      <c r="Q150" s="52"/>
      <c r="S150" s="48"/>
    </row>
    <row r="151" spans="1:24" s="17" customFormat="1" ht="15.95" hidden="1" customHeight="1">
      <c r="A151" s="15"/>
      <c r="C151" s="29"/>
      <c r="D151" s="521">
        <f>N146</f>
        <v>0</v>
      </c>
      <c r="E151" s="521"/>
      <c r="F151" s="521"/>
      <c r="G151" s="186" t="s">
        <v>29</v>
      </c>
      <c r="H151" s="31">
        <f>N149</f>
        <v>0</v>
      </c>
      <c r="I151" s="24" t="s">
        <v>9</v>
      </c>
      <c r="J151" s="522">
        <f>D151-H151</f>
        <v>0</v>
      </c>
      <c r="K151" s="522"/>
      <c r="L151" s="32" t="s">
        <v>30</v>
      </c>
      <c r="M151" s="186"/>
      <c r="N151" s="51"/>
      <c r="O151" s="195"/>
      <c r="P151" s="60"/>
      <c r="Q151" s="52"/>
      <c r="S151" s="29"/>
    </row>
    <row r="152" spans="1:24" ht="15.95" hidden="1" customHeight="1">
      <c r="A152" s="1"/>
      <c r="C152" s="120">
        <f>J151</f>
        <v>0</v>
      </c>
      <c r="D152" s="527" t="s">
        <v>32</v>
      </c>
      <c r="E152" s="547"/>
      <c r="G152" s="8" t="s">
        <v>12</v>
      </c>
      <c r="H152" s="531">
        <v>1287.44</v>
      </c>
      <c r="I152" s="531"/>
      <c r="J152" s="531"/>
      <c r="K152" s="531"/>
      <c r="L152" s="98" t="s">
        <v>59</v>
      </c>
      <c r="M152" s="98"/>
      <c r="O152" s="113" t="s">
        <v>14</v>
      </c>
      <c r="P152" s="223">
        <f>ROUND(C152*H152/100,0)</f>
        <v>0</v>
      </c>
      <c r="Q152" s="45"/>
      <c r="R152" s="45"/>
      <c r="S152" s="120"/>
      <c r="T152" s="45"/>
      <c r="U152" s="45"/>
      <c r="V152" s="45"/>
      <c r="W152" s="45"/>
      <c r="X152" s="45"/>
    </row>
    <row r="153" spans="1:24" s="17" customFormat="1" ht="39.75" hidden="1" customHeight="1">
      <c r="A153" s="86"/>
      <c r="B153" s="517" t="s">
        <v>289</v>
      </c>
      <c r="C153" s="517"/>
      <c r="D153" s="517"/>
      <c r="E153" s="517"/>
      <c r="F153" s="517"/>
      <c r="G153" s="517"/>
      <c r="H153" s="517"/>
      <c r="I153" s="517"/>
      <c r="J153" s="517"/>
      <c r="K153" s="517"/>
      <c r="L153" s="517"/>
      <c r="M153" s="517"/>
      <c r="N153" s="517"/>
      <c r="O153" s="363"/>
      <c r="P153" s="386"/>
      <c r="Q153" s="52"/>
      <c r="R153" s="52"/>
      <c r="S153" s="52"/>
      <c r="T153" s="52"/>
      <c r="U153" s="52"/>
      <c r="V153" s="52"/>
      <c r="W153" s="52"/>
      <c r="X153" s="52"/>
    </row>
    <row r="154" spans="1:24" s="17" customFormat="1" ht="15.95" hidden="1" customHeight="1" thickBot="1">
      <c r="A154" s="36"/>
      <c r="B154" s="17" t="s">
        <v>56</v>
      </c>
      <c r="C154" s="48"/>
      <c r="D154" s="361">
        <v>1</v>
      </c>
      <c r="E154" s="48" t="s">
        <v>8</v>
      </c>
      <c r="F154" s="361">
        <v>1</v>
      </c>
      <c r="G154" s="361" t="s">
        <v>8</v>
      </c>
      <c r="H154" s="27">
        <v>188</v>
      </c>
      <c r="I154" s="361"/>
      <c r="J154" s="362"/>
      <c r="K154" s="361"/>
      <c r="L154" s="362"/>
      <c r="M154" s="17" t="s">
        <v>9</v>
      </c>
      <c r="N154" s="30">
        <f>ROUND(D154*F154*H154,0)</f>
        <v>188</v>
      </c>
      <c r="O154" s="19"/>
      <c r="P154" s="197"/>
      <c r="S154" s="48"/>
    </row>
    <row r="155" spans="1:24" s="17" customFormat="1" ht="15.95" hidden="1" customHeight="1" thickBot="1">
      <c r="A155" s="15"/>
      <c r="C155" s="60"/>
      <c r="D155" s="368"/>
      <c r="E155" s="48"/>
      <c r="F155" s="361"/>
      <c r="G155" s="361"/>
      <c r="H155" s="37"/>
      <c r="I155" s="50"/>
      <c r="J155" s="24"/>
      <c r="K155" s="50"/>
      <c r="L155" s="368" t="s">
        <v>10</v>
      </c>
      <c r="M155" s="50"/>
      <c r="N155" s="26"/>
      <c r="O155" s="386"/>
      <c r="P155" s="386"/>
      <c r="S155" s="60"/>
    </row>
    <row r="156" spans="1:24" s="17" customFormat="1" ht="15.95" hidden="1" customHeight="1">
      <c r="A156" s="15"/>
      <c r="B156" s="52"/>
      <c r="C156" s="375">
        <f>N155</f>
        <v>0</v>
      </c>
      <c r="D156" s="518" t="s">
        <v>87</v>
      </c>
      <c r="E156" s="516"/>
      <c r="F156" s="50"/>
      <c r="G156" s="21" t="s">
        <v>12</v>
      </c>
      <c r="H156" s="519">
        <v>70.400000000000006</v>
      </c>
      <c r="I156" s="519"/>
      <c r="J156" s="519"/>
      <c r="K156" s="367"/>
      <c r="L156" s="520" t="s">
        <v>88</v>
      </c>
      <c r="M156" s="520"/>
      <c r="O156" s="386" t="s">
        <v>14</v>
      </c>
      <c r="P156" s="386">
        <f>ROUND(C156*H156,0)</f>
        <v>0</v>
      </c>
      <c r="S156" s="53"/>
    </row>
    <row r="157" spans="1:24" s="17" customFormat="1" ht="39.75" hidden="1" customHeight="1">
      <c r="A157" s="86"/>
      <c r="B157" s="517" t="s">
        <v>86</v>
      </c>
      <c r="C157" s="517"/>
      <c r="D157" s="517"/>
      <c r="E157" s="517"/>
      <c r="F157" s="517"/>
      <c r="G157" s="517"/>
      <c r="H157" s="517"/>
      <c r="I157" s="517"/>
      <c r="J157" s="517"/>
      <c r="K157" s="517"/>
      <c r="L157" s="517"/>
      <c r="M157" s="517"/>
      <c r="N157" s="517"/>
      <c r="O157" s="153"/>
      <c r="P157" s="224"/>
      <c r="Q157" s="52"/>
      <c r="R157" s="52"/>
      <c r="S157" s="52"/>
      <c r="T157" s="52"/>
      <c r="U157" s="52"/>
      <c r="V157" s="52"/>
      <c r="W157" s="52"/>
      <c r="X157" s="52"/>
    </row>
    <row r="158" spans="1:24" s="17" customFormat="1" ht="15.95" hidden="1" customHeight="1" thickBot="1">
      <c r="A158" s="36"/>
      <c r="B158" s="17" t="s">
        <v>136</v>
      </c>
      <c r="C158" s="48"/>
      <c r="D158" s="216">
        <v>1</v>
      </c>
      <c r="E158" s="48" t="s">
        <v>8</v>
      </c>
      <c r="F158" s="216">
        <v>4</v>
      </c>
      <c r="G158" s="216" t="s">
        <v>8</v>
      </c>
      <c r="H158" s="27">
        <v>8</v>
      </c>
      <c r="I158" s="216"/>
      <c r="J158" s="217"/>
      <c r="K158" s="216"/>
      <c r="L158" s="217"/>
      <c r="M158" s="17" t="s">
        <v>9</v>
      </c>
      <c r="N158" s="30">
        <f>ROUND(D158*F158*H158,0)</f>
        <v>32</v>
      </c>
      <c r="O158" s="19"/>
      <c r="P158" s="197"/>
      <c r="S158" s="48"/>
    </row>
    <row r="159" spans="1:24" s="17" customFormat="1" ht="15.95" hidden="1" customHeight="1" thickBot="1">
      <c r="A159" s="15"/>
      <c r="C159" s="60"/>
      <c r="D159" s="93"/>
      <c r="E159" s="48"/>
      <c r="F159" s="99"/>
      <c r="G159" s="99"/>
      <c r="H159" s="37"/>
      <c r="I159" s="50"/>
      <c r="J159" s="24"/>
      <c r="K159" s="50"/>
      <c r="L159" s="93" t="s">
        <v>10</v>
      </c>
      <c r="M159" s="50"/>
      <c r="N159" s="26"/>
      <c r="O159" s="103"/>
      <c r="P159" s="224"/>
      <c r="S159" s="60"/>
    </row>
    <row r="160" spans="1:24" s="17" customFormat="1" ht="15.95" hidden="1" customHeight="1">
      <c r="A160" s="15"/>
      <c r="B160" s="52"/>
      <c r="C160" s="266">
        <f>N159</f>
        <v>0</v>
      </c>
      <c r="D160" s="518" t="s">
        <v>87</v>
      </c>
      <c r="E160" s="516"/>
      <c r="F160" s="50"/>
      <c r="G160" s="21" t="s">
        <v>12</v>
      </c>
      <c r="H160" s="519">
        <v>19.36</v>
      </c>
      <c r="I160" s="519"/>
      <c r="J160" s="519"/>
      <c r="K160" s="94"/>
      <c r="L160" s="520" t="s">
        <v>88</v>
      </c>
      <c r="M160" s="520"/>
      <c r="O160" s="103" t="s">
        <v>14</v>
      </c>
      <c r="P160" s="224">
        <f>ROUND(C160*H160,0)</f>
        <v>0</v>
      </c>
      <c r="S160" s="53"/>
    </row>
    <row r="161" spans="1:24" s="17" customFormat="1" ht="33.75" hidden="1" customHeight="1">
      <c r="A161" s="86"/>
      <c r="B161" s="517" t="s">
        <v>83</v>
      </c>
      <c r="C161" s="517"/>
      <c r="D161" s="517"/>
      <c r="E161" s="517"/>
      <c r="F161" s="517"/>
      <c r="G161" s="517"/>
      <c r="H161" s="517"/>
      <c r="I161" s="517"/>
      <c r="J161" s="517"/>
      <c r="K161" s="517"/>
      <c r="L161" s="517"/>
      <c r="M161" s="517"/>
      <c r="N161" s="517"/>
      <c r="O161" s="103"/>
      <c r="P161" s="60"/>
      <c r="Q161" s="52"/>
    </row>
    <row r="162" spans="1:24" s="17" customFormat="1" ht="15.95" hidden="1" customHeight="1" thickBot="1">
      <c r="A162" s="15"/>
      <c r="B162" s="17" t="s">
        <v>26</v>
      </c>
      <c r="C162" s="259"/>
      <c r="D162" s="251">
        <v>1</v>
      </c>
      <c r="E162" s="48" t="s">
        <v>8</v>
      </c>
      <c r="F162" s="251">
        <v>2</v>
      </c>
      <c r="G162" s="251" t="s">
        <v>8</v>
      </c>
      <c r="H162" s="27">
        <v>2.5</v>
      </c>
      <c r="I162" s="251" t="s">
        <v>8</v>
      </c>
      <c r="J162" s="252">
        <v>7</v>
      </c>
      <c r="K162" s="251"/>
      <c r="L162" s="252"/>
      <c r="M162" s="17" t="s">
        <v>9</v>
      </c>
      <c r="N162" s="30">
        <f>ROUND(D162*F162*H162*J162,0)</f>
        <v>35</v>
      </c>
      <c r="O162" s="16"/>
      <c r="P162" s="248"/>
      <c r="S162" s="259"/>
    </row>
    <row r="163" spans="1:24" s="17" customFormat="1" ht="15.95" hidden="1" customHeight="1" thickBot="1">
      <c r="A163" s="15"/>
      <c r="C163" s="107"/>
      <c r="D163" s="99"/>
      <c r="E163" s="49"/>
      <c r="F163" s="99"/>
      <c r="G163" s="93"/>
      <c r="H163" s="27"/>
      <c r="I163" s="94"/>
      <c r="J163" s="24"/>
      <c r="K163" s="94"/>
      <c r="L163" s="24" t="s">
        <v>10</v>
      </c>
      <c r="M163" s="93"/>
      <c r="N163" s="26"/>
      <c r="O163" s="19"/>
      <c r="P163" s="224"/>
      <c r="S163" s="107"/>
    </row>
    <row r="164" spans="1:24" s="17" customFormat="1" ht="15.95" hidden="1" customHeight="1">
      <c r="A164" s="93"/>
      <c r="C164" s="514">
        <f>N163</f>
        <v>0</v>
      </c>
      <c r="D164" s="514"/>
      <c r="E164" s="514"/>
      <c r="F164" s="99"/>
      <c r="G164" s="21" t="s">
        <v>12</v>
      </c>
      <c r="H164" s="519">
        <v>902.93</v>
      </c>
      <c r="I164" s="519"/>
      <c r="J164" s="519"/>
      <c r="K164" s="519"/>
      <c r="L164" s="516" t="s">
        <v>52</v>
      </c>
      <c r="M164" s="516"/>
      <c r="N164" s="25"/>
      <c r="O164" s="103" t="s">
        <v>14</v>
      </c>
      <c r="P164" s="224">
        <f>ROUND(C164*H164,0)</f>
        <v>0</v>
      </c>
      <c r="S164" s="104"/>
    </row>
    <row r="165" spans="1:24" s="17" customFormat="1" ht="44.25" hidden="1" customHeight="1">
      <c r="A165" s="86"/>
      <c r="B165" s="560" t="s">
        <v>82</v>
      </c>
      <c r="C165" s="560"/>
      <c r="D165" s="560"/>
      <c r="E165" s="560"/>
      <c r="F165" s="560"/>
      <c r="G165" s="560"/>
      <c r="H165" s="560"/>
      <c r="I165" s="560"/>
      <c r="J165" s="560"/>
      <c r="K165" s="560"/>
      <c r="L165" s="560"/>
      <c r="M165" s="560"/>
      <c r="N165" s="560"/>
      <c r="O165" s="106"/>
      <c r="P165" s="224"/>
    </row>
    <row r="166" spans="1:24" s="17" customFormat="1" ht="15.95" hidden="1" customHeight="1" thickBot="1">
      <c r="A166" s="15"/>
      <c r="B166" s="17" t="s">
        <v>136</v>
      </c>
      <c r="C166" s="349"/>
      <c r="D166" s="332">
        <v>1</v>
      </c>
      <c r="E166" s="48" t="s">
        <v>8</v>
      </c>
      <c r="F166" s="332">
        <v>2</v>
      </c>
      <c r="G166" s="332" t="s">
        <v>8</v>
      </c>
      <c r="H166" s="27">
        <v>5</v>
      </c>
      <c r="I166" s="332" t="s">
        <v>8</v>
      </c>
      <c r="J166" s="333">
        <v>4</v>
      </c>
      <c r="K166" s="332"/>
      <c r="L166" s="333"/>
      <c r="M166" s="17" t="s">
        <v>9</v>
      </c>
      <c r="N166" s="30">
        <f>ROUND(D166*F166*H166*J166,0)</f>
        <v>40</v>
      </c>
      <c r="O166" s="16"/>
      <c r="P166" s="351"/>
      <c r="S166" s="349"/>
    </row>
    <row r="167" spans="1:24" s="17" customFormat="1" ht="15.95" hidden="1" customHeight="1" thickBot="1">
      <c r="A167" s="15"/>
      <c r="C167" s="107"/>
      <c r="D167" s="99"/>
      <c r="E167" s="49"/>
      <c r="F167" s="99"/>
      <c r="G167" s="93"/>
      <c r="H167" s="27"/>
      <c r="I167" s="94"/>
      <c r="J167" s="24"/>
      <c r="K167" s="94"/>
      <c r="L167" s="24" t="s">
        <v>10</v>
      </c>
      <c r="M167" s="93"/>
      <c r="N167" s="26"/>
      <c r="O167" s="19"/>
      <c r="P167" s="224"/>
      <c r="S167" s="107"/>
    </row>
    <row r="168" spans="1:24" s="17" customFormat="1" ht="15.95" hidden="1" customHeight="1">
      <c r="A168" s="93"/>
      <c r="B168" s="52"/>
      <c r="C168" s="121">
        <f>N167</f>
        <v>0</v>
      </c>
      <c r="D168" s="99" t="s">
        <v>32</v>
      </c>
      <c r="E168" s="104"/>
      <c r="F168" s="99"/>
      <c r="G168" s="52" t="s">
        <v>12</v>
      </c>
      <c r="H168" s="94">
        <v>27747.06</v>
      </c>
      <c r="I168" s="94"/>
      <c r="J168" s="105"/>
      <c r="K168" s="94"/>
      <c r="L168" s="93" t="s">
        <v>54</v>
      </c>
      <c r="M168" s="93"/>
      <c r="N168" s="52"/>
      <c r="O168" s="103" t="s">
        <v>14</v>
      </c>
      <c r="P168" s="224">
        <f>(C168*H168/100)</f>
        <v>0</v>
      </c>
      <c r="S168" s="121"/>
    </row>
    <row r="169" spans="1:24" s="52" customFormat="1" ht="33" hidden="1" customHeight="1">
      <c r="A169" s="159"/>
      <c r="B169" s="550" t="s">
        <v>108</v>
      </c>
      <c r="C169" s="550"/>
      <c r="D169" s="550"/>
      <c r="E169" s="550"/>
      <c r="F169" s="550"/>
      <c r="G169" s="550"/>
      <c r="H169" s="550"/>
      <c r="I169" s="550"/>
      <c r="J169" s="550"/>
      <c r="K169" s="550"/>
      <c r="L169" s="550"/>
      <c r="M169" s="550"/>
      <c r="N169" s="550"/>
      <c r="O169" s="103"/>
      <c r="P169" s="224"/>
      <c r="Q169" s="54"/>
    </row>
    <row r="170" spans="1:24" s="52" customFormat="1" ht="15.95" hidden="1" customHeight="1">
      <c r="A170" s="15"/>
      <c r="B170" s="95" t="s">
        <v>156</v>
      </c>
      <c r="C170" s="95"/>
      <c r="D170" s="95"/>
      <c r="E170" s="95"/>
      <c r="F170" s="95"/>
      <c r="G170" s="95"/>
      <c r="H170" s="95"/>
      <c r="I170" s="95"/>
      <c r="J170" s="95"/>
      <c r="K170" s="95"/>
      <c r="L170" s="95"/>
      <c r="M170" s="95"/>
      <c r="N170" s="95"/>
      <c r="O170" s="103"/>
      <c r="P170" s="224"/>
      <c r="Q170" s="54"/>
      <c r="S170" s="95"/>
    </row>
    <row r="171" spans="1:24" s="17" customFormat="1" ht="15.95" hidden="1" customHeight="1">
      <c r="A171" s="15"/>
      <c r="B171" s="354" t="s">
        <v>267</v>
      </c>
      <c r="C171" s="154"/>
      <c r="D171" s="151">
        <v>1</v>
      </c>
      <c r="E171" s="48" t="s">
        <v>8</v>
      </c>
      <c r="F171" s="151">
        <v>1</v>
      </c>
      <c r="G171" s="151" t="s">
        <v>8</v>
      </c>
      <c r="H171" s="27">
        <v>14.25</v>
      </c>
      <c r="I171" s="151" t="s">
        <v>8</v>
      </c>
      <c r="J171" s="152">
        <v>7.5</v>
      </c>
      <c r="K171" s="151"/>
      <c r="L171" s="152"/>
      <c r="M171" s="17" t="s">
        <v>9</v>
      </c>
      <c r="N171" s="30">
        <f>ROUND(D171*F171*H171*J171,0)</f>
        <v>107</v>
      </c>
      <c r="O171" s="16"/>
      <c r="P171" s="197"/>
      <c r="S171" s="154"/>
    </row>
    <row r="172" spans="1:24" s="17" customFormat="1" ht="15.95" hidden="1" customHeight="1">
      <c r="A172" s="15"/>
      <c r="C172" s="48"/>
      <c r="D172" s="55"/>
      <c r="E172" s="48"/>
      <c r="F172" s="99"/>
      <c r="G172" s="99"/>
      <c r="H172" s="27"/>
      <c r="I172" s="99"/>
      <c r="J172" s="105"/>
      <c r="K172" s="99"/>
      <c r="L172" s="24" t="s">
        <v>10</v>
      </c>
      <c r="M172" s="32"/>
      <c r="N172" s="18"/>
      <c r="O172" s="19"/>
      <c r="P172" s="197"/>
      <c r="S172" s="48"/>
    </row>
    <row r="173" spans="1:24" s="17" customFormat="1" ht="15.95" hidden="1" customHeight="1">
      <c r="A173" s="15"/>
      <c r="C173" s="226">
        <f>N172</f>
        <v>0</v>
      </c>
      <c r="D173" s="515" t="s">
        <v>32</v>
      </c>
      <c r="E173" s="515"/>
      <c r="F173" s="99"/>
      <c r="G173" s="21" t="s">
        <v>12</v>
      </c>
      <c r="H173" s="519">
        <v>2548.29</v>
      </c>
      <c r="I173" s="519"/>
      <c r="J173" s="519"/>
      <c r="K173" s="519"/>
      <c r="L173" s="93" t="s">
        <v>59</v>
      </c>
      <c r="M173" s="93"/>
      <c r="N173" s="107"/>
      <c r="O173" s="103" t="s">
        <v>14</v>
      </c>
      <c r="P173" s="224">
        <f>ROUND(C173*H173/100,0)</f>
        <v>0</v>
      </c>
      <c r="Q173" s="52"/>
      <c r="R173" s="52"/>
      <c r="S173" s="119"/>
      <c r="T173" s="52"/>
      <c r="U173" s="52"/>
      <c r="V173" s="52"/>
      <c r="W173" s="52"/>
      <c r="X173" s="52"/>
    </row>
    <row r="174" spans="1:24" ht="15.95" hidden="1" customHeight="1">
      <c r="A174" s="1"/>
      <c r="B174" s="523" t="s">
        <v>61</v>
      </c>
      <c r="C174" s="523"/>
      <c r="D174" s="524"/>
      <c r="E174" s="523"/>
      <c r="F174" s="524"/>
      <c r="G174" s="523"/>
      <c r="H174" s="524"/>
      <c r="I174" s="523"/>
      <c r="J174" s="524"/>
      <c r="K174" s="523"/>
      <c r="L174" s="523"/>
      <c r="M174" s="523"/>
      <c r="N174" s="523"/>
      <c r="O174" s="523"/>
      <c r="Q174" s="45"/>
      <c r="R174" s="45"/>
      <c r="S174" s="45"/>
      <c r="T174" s="45"/>
      <c r="U174" s="45"/>
      <c r="V174" s="45"/>
      <c r="W174" s="45"/>
      <c r="X174" s="45"/>
    </row>
    <row r="175" spans="1:24" ht="15.95" hidden="1" customHeight="1">
      <c r="A175" s="1"/>
      <c r="B175" s="67" t="s">
        <v>136</v>
      </c>
      <c r="C175" s="376"/>
      <c r="D175" s="364">
        <v>2</v>
      </c>
      <c r="E175" s="387" t="s">
        <v>8</v>
      </c>
      <c r="F175" s="364">
        <v>2</v>
      </c>
      <c r="G175" s="364" t="s">
        <v>16</v>
      </c>
      <c r="H175" s="68">
        <v>5</v>
      </c>
      <c r="I175" s="364" t="s">
        <v>17</v>
      </c>
      <c r="J175" s="365">
        <v>4</v>
      </c>
      <c r="K175" s="364" t="s">
        <v>18</v>
      </c>
      <c r="L175" s="365">
        <v>3</v>
      </c>
      <c r="M175" s="3" t="s">
        <v>9</v>
      </c>
      <c r="N175" s="76">
        <f t="shared" ref="N175" si="17">ROUND(D175*F175*(H175+J175)*L175,0)</f>
        <v>108</v>
      </c>
      <c r="O175" s="2"/>
      <c r="P175" s="378"/>
      <c r="S175" s="376"/>
    </row>
    <row r="176" spans="1:24" ht="15.95" hidden="1" customHeight="1" thickBot="1">
      <c r="A176" s="1"/>
      <c r="B176" s="67" t="s">
        <v>278</v>
      </c>
      <c r="C176" s="376"/>
      <c r="D176" s="361">
        <v>1</v>
      </c>
      <c r="E176" s="48" t="s">
        <v>8</v>
      </c>
      <c r="F176" s="361">
        <v>1</v>
      </c>
      <c r="G176" s="361" t="s">
        <v>8</v>
      </c>
      <c r="H176" s="27">
        <v>12.25</v>
      </c>
      <c r="I176" s="361" t="s">
        <v>8</v>
      </c>
      <c r="J176" s="362">
        <v>8</v>
      </c>
      <c r="K176" s="364"/>
      <c r="L176" s="365"/>
      <c r="M176" s="3" t="s">
        <v>9</v>
      </c>
      <c r="N176" s="30">
        <f t="shared" ref="N176" si="18">ROUND(D176*F176*H176*J176,0)</f>
        <v>98</v>
      </c>
      <c r="O176" s="2"/>
      <c r="P176" s="378"/>
      <c r="S176" s="376"/>
    </row>
    <row r="177" spans="1:24" s="17" customFormat="1" ht="15.95" hidden="1" customHeight="1" thickBot="1">
      <c r="A177" s="15"/>
      <c r="B177" s="51"/>
      <c r="C177" s="48"/>
      <c r="D177" s="361"/>
      <c r="E177" s="48"/>
      <c r="F177" s="361"/>
      <c r="G177" s="361"/>
      <c r="H177" s="33"/>
      <c r="I177" s="361"/>
      <c r="J177" s="362"/>
      <c r="K177" s="361"/>
      <c r="L177" s="24" t="s">
        <v>10</v>
      </c>
      <c r="N177" s="34"/>
      <c r="O177" s="386"/>
      <c r="P177" s="386"/>
      <c r="S177" s="48"/>
    </row>
    <row r="178" spans="1:24" s="17" customFormat="1" ht="15.95" hidden="1" customHeight="1">
      <c r="A178" s="15"/>
      <c r="B178" s="29" t="s">
        <v>24</v>
      </c>
      <c r="C178" s="48"/>
      <c r="D178" s="273"/>
      <c r="E178" s="276"/>
      <c r="F178" s="273"/>
      <c r="G178" s="267"/>
      <c r="H178" s="27"/>
      <c r="I178" s="269"/>
      <c r="J178" s="268"/>
      <c r="K178" s="267"/>
      <c r="L178" s="268"/>
      <c r="M178" s="52"/>
      <c r="N178" s="52"/>
      <c r="O178" s="276"/>
      <c r="P178" s="276"/>
      <c r="Q178" s="52"/>
      <c r="S178" s="48"/>
    </row>
    <row r="179" spans="1:24" s="17" customFormat="1" ht="15.95" hidden="1" customHeight="1" thickBot="1">
      <c r="A179" s="15"/>
      <c r="B179" s="17" t="s">
        <v>106</v>
      </c>
      <c r="C179" s="48"/>
      <c r="D179" s="361">
        <v>1</v>
      </c>
      <c r="E179" s="48" t="s">
        <v>8</v>
      </c>
      <c r="F179" s="361">
        <v>2</v>
      </c>
      <c r="G179" s="361" t="s">
        <v>8</v>
      </c>
      <c r="H179" s="27">
        <v>2.5</v>
      </c>
      <c r="I179" s="361" t="s">
        <v>8</v>
      </c>
      <c r="J179" s="362">
        <v>7</v>
      </c>
      <c r="K179" s="361" t="s">
        <v>8</v>
      </c>
      <c r="L179" s="362"/>
      <c r="M179" s="17" t="s">
        <v>9</v>
      </c>
      <c r="N179" s="30">
        <f t="shared" ref="N179" si="19">ROUND(D179*F179*H179*J179,0)</f>
        <v>35</v>
      </c>
      <c r="O179" s="19"/>
      <c r="P179" s="197"/>
      <c r="S179" s="48"/>
    </row>
    <row r="180" spans="1:24" s="17" customFormat="1" ht="15.95" hidden="1" customHeight="1" thickBot="1">
      <c r="A180" s="15"/>
      <c r="B180" s="361"/>
      <c r="D180" s="361"/>
      <c r="E180" s="386"/>
      <c r="F180" s="361"/>
      <c r="G180" s="368"/>
      <c r="H180" s="27"/>
      <c r="I180" s="367"/>
      <c r="J180" s="362"/>
      <c r="K180" s="368"/>
      <c r="L180" s="24" t="s">
        <v>10</v>
      </c>
      <c r="M180" s="17" t="s">
        <v>9</v>
      </c>
      <c r="N180" s="26"/>
      <c r="O180" s="386"/>
      <c r="P180" s="60"/>
      <c r="Q180" s="52"/>
    </row>
    <row r="181" spans="1:24" s="17" customFormat="1" ht="15.95" hidden="1" customHeight="1">
      <c r="A181" s="15"/>
      <c r="B181" s="29" t="s">
        <v>28</v>
      </c>
      <c r="C181" s="48"/>
      <c r="D181" s="361"/>
      <c r="E181" s="386"/>
      <c r="F181" s="361"/>
      <c r="G181" s="368"/>
      <c r="H181" s="27"/>
      <c r="I181" s="367"/>
      <c r="J181" s="362"/>
      <c r="K181" s="367"/>
      <c r="L181" s="368"/>
      <c r="M181" s="368"/>
      <c r="N181" s="52"/>
      <c r="O181" s="50"/>
      <c r="P181" s="60"/>
      <c r="Q181" s="52"/>
      <c r="S181" s="48"/>
    </row>
    <row r="182" spans="1:24" s="17" customFormat="1" ht="15.95" hidden="1" customHeight="1">
      <c r="A182" s="15"/>
      <c r="C182" s="29"/>
      <c r="D182" s="521">
        <f>N177</f>
        <v>0</v>
      </c>
      <c r="E182" s="521"/>
      <c r="F182" s="521"/>
      <c r="G182" s="368" t="s">
        <v>29</v>
      </c>
      <c r="H182" s="31">
        <f>N180</f>
        <v>0</v>
      </c>
      <c r="I182" s="24" t="s">
        <v>9</v>
      </c>
      <c r="J182" s="522">
        <f>D182-H182</f>
        <v>0</v>
      </c>
      <c r="K182" s="522"/>
      <c r="L182" s="32" t="s">
        <v>30</v>
      </c>
      <c r="M182" s="368"/>
      <c r="N182" s="51"/>
      <c r="O182" s="386"/>
      <c r="P182" s="60"/>
      <c r="Q182" s="52"/>
      <c r="S182" s="29"/>
    </row>
    <row r="183" spans="1:24" ht="15" hidden="1" customHeight="1">
      <c r="A183" s="1"/>
      <c r="C183" s="46">
        <f>J182</f>
        <v>0</v>
      </c>
      <c r="D183" s="527" t="s">
        <v>32</v>
      </c>
      <c r="E183" s="527"/>
      <c r="G183" s="8" t="s">
        <v>12</v>
      </c>
      <c r="H183" s="531">
        <v>442.75</v>
      </c>
      <c r="I183" s="531"/>
      <c r="J183" s="531"/>
      <c r="K183" s="531"/>
      <c r="L183" s="98" t="s">
        <v>59</v>
      </c>
      <c r="M183" s="98"/>
      <c r="O183" s="113" t="s">
        <v>14</v>
      </c>
      <c r="P183" s="223">
        <f>ROUND(C183*H183/100,0)</f>
        <v>0</v>
      </c>
      <c r="Q183" s="45"/>
      <c r="R183" s="45"/>
      <c r="S183" s="46"/>
      <c r="T183" s="45"/>
      <c r="U183" s="45"/>
      <c r="V183" s="45"/>
      <c r="W183" s="45"/>
      <c r="X183" s="45"/>
    </row>
    <row r="184" spans="1:24" ht="15.95" hidden="1" customHeight="1">
      <c r="A184" s="43"/>
      <c r="B184" s="523" t="s">
        <v>62</v>
      </c>
      <c r="C184" s="523"/>
      <c r="D184" s="524"/>
      <c r="E184" s="523"/>
      <c r="F184" s="524"/>
      <c r="G184" s="523"/>
      <c r="H184" s="524"/>
      <c r="I184" s="523"/>
      <c r="J184" s="524"/>
      <c r="K184" s="523"/>
      <c r="L184" s="523"/>
      <c r="M184" s="523"/>
      <c r="N184" s="523"/>
      <c r="O184" s="523"/>
      <c r="Q184" s="45"/>
      <c r="R184" s="45"/>
      <c r="S184" s="45"/>
      <c r="T184" s="45"/>
      <c r="U184" s="45"/>
      <c r="V184" s="45"/>
      <c r="W184" s="45"/>
      <c r="X184" s="45"/>
    </row>
    <row r="185" spans="1:24" ht="15.95" hidden="1" customHeight="1">
      <c r="B185" s="3" t="s">
        <v>281</v>
      </c>
      <c r="C185" s="100"/>
      <c r="E185" s="109"/>
      <c r="H185" s="68"/>
      <c r="I185" s="109"/>
      <c r="J185" s="110"/>
      <c r="K185" s="109"/>
      <c r="L185" s="110"/>
      <c r="M185" s="3" t="s">
        <v>9</v>
      </c>
      <c r="N185" s="76">
        <f>C183</f>
        <v>0</v>
      </c>
      <c r="O185" s="100"/>
      <c r="Q185" s="45"/>
      <c r="R185" s="45"/>
      <c r="S185" s="100"/>
      <c r="T185" s="45"/>
      <c r="U185" s="45"/>
      <c r="V185" s="45"/>
      <c r="W185" s="45"/>
      <c r="X185" s="45"/>
    </row>
    <row r="186" spans="1:24" ht="15.95" hidden="1" customHeight="1">
      <c r="A186" s="43"/>
      <c r="B186" s="42"/>
      <c r="C186" s="38"/>
      <c r="H186" s="68"/>
      <c r="I186" s="109"/>
      <c r="J186" s="110"/>
      <c r="K186" s="109"/>
      <c r="L186" s="12" t="s">
        <v>10</v>
      </c>
      <c r="N186" s="79">
        <f>SUM(N185:N185)</f>
        <v>0</v>
      </c>
      <c r="O186" s="113"/>
      <c r="S186" s="38"/>
    </row>
    <row r="187" spans="1:24" ht="15.95" hidden="1" customHeight="1">
      <c r="A187" s="1"/>
      <c r="C187" s="46">
        <f>N186</f>
        <v>0</v>
      </c>
      <c r="D187" s="527" t="s">
        <v>32</v>
      </c>
      <c r="E187" s="527"/>
      <c r="G187" s="98" t="s">
        <v>12</v>
      </c>
      <c r="H187" s="97">
        <v>1079.6500000000001</v>
      </c>
      <c r="I187" s="97"/>
      <c r="J187" s="97"/>
      <c r="K187" s="97"/>
      <c r="L187" s="98" t="s">
        <v>59</v>
      </c>
      <c r="M187" s="98"/>
      <c r="O187" s="113" t="s">
        <v>14</v>
      </c>
      <c r="P187" s="223">
        <f>ROUND(C187*H187/100,0)</f>
        <v>0</v>
      </c>
      <c r="Q187" s="45"/>
      <c r="R187" s="45"/>
      <c r="S187" s="46"/>
      <c r="T187" s="45"/>
      <c r="U187" s="45"/>
      <c r="V187" s="45"/>
      <c r="W187" s="45"/>
      <c r="X187" s="45"/>
    </row>
    <row r="188" spans="1:24" s="17" customFormat="1" ht="15" hidden="1" customHeight="1">
      <c r="A188" s="15"/>
      <c r="B188" s="513" t="s">
        <v>90</v>
      </c>
      <c r="C188" s="513"/>
      <c r="D188" s="513"/>
      <c r="E188" s="513"/>
      <c r="F188" s="513"/>
      <c r="G188" s="513"/>
      <c r="H188" s="513"/>
      <c r="I188" s="513"/>
      <c r="J188" s="513"/>
      <c r="K188" s="513"/>
      <c r="L188" s="513"/>
      <c r="M188" s="513"/>
      <c r="N188" s="513"/>
      <c r="O188" s="513"/>
      <c r="P188" s="224"/>
      <c r="Q188" s="52"/>
      <c r="R188" s="52"/>
      <c r="S188" s="52"/>
      <c r="T188" s="52"/>
      <c r="U188" s="52"/>
      <c r="V188" s="52"/>
      <c r="W188" s="52"/>
      <c r="X188" s="52"/>
    </row>
    <row r="189" spans="1:24" s="17" customFormat="1" ht="15" hidden="1" customHeight="1" thickBot="1">
      <c r="A189" s="36"/>
      <c r="B189" s="17" t="s">
        <v>283</v>
      </c>
      <c r="C189" s="48"/>
      <c r="D189" s="99"/>
      <c r="E189" s="48"/>
      <c r="F189" s="99"/>
      <c r="G189" s="99"/>
      <c r="H189" s="27"/>
      <c r="I189" s="99"/>
      <c r="J189" s="105"/>
      <c r="K189" s="99"/>
      <c r="L189" s="105"/>
      <c r="M189" s="17" t="s">
        <v>9</v>
      </c>
      <c r="N189" s="30">
        <f>C164*2</f>
        <v>0</v>
      </c>
      <c r="O189" s="19"/>
      <c r="P189" s="197"/>
      <c r="S189" s="48"/>
    </row>
    <row r="190" spans="1:24" s="17" customFormat="1" ht="15" hidden="1" customHeight="1" thickBot="1">
      <c r="A190" s="15"/>
      <c r="C190" s="60"/>
      <c r="D190" s="93"/>
      <c r="E190" s="48"/>
      <c r="F190" s="99"/>
      <c r="G190" s="99"/>
      <c r="H190" s="37"/>
      <c r="I190" s="50"/>
      <c r="J190" s="24"/>
      <c r="K190" s="50"/>
      <c r="L190" s="93" t="s">
        <v>10</v>
      </c>
      <c r="M190" s="50"/>
      <c r="N190" s="26">
        <f>SUM(N189:N189)</f>
        <v>0</v>
      </c>
      <c r="O190" s="103"/>
      <c r="P190" s="224"/>
      <c r="S190" s="60"/>
    </row>
    <row r="191" spans="1:24" s="17" customFormat="1" ht="15" hidden="1" customHeight="1">
      <c r="A191" s="15"/>
      <c r="B191" s="52"/>
      <c r="C191" s="53">
        <f>N190</f>
        <v>0</v>
      </c>
      <c r="D191" s="518" t="s">
        <v>32</v>
      </c>
      <c r="E191" s="516"/>
      <c r="F191" s="50"/>
      <c r="G191" s="21" t="s">
        <v>12</v>
      </c>
      <c r="H191" s="519">
        <v>2116.41</v>
      </c>
      <c r="I191" s="519"/>
      <c r="J191" s="519"/>
      <c r="K191" s="94"/>
      <c r="L191" s="520" t="s">
        <v>59</v>
      </c>
      <c r="M191" s="520"/>
      <c r="O191" s="103" t="s">
        <v>14</v>
      </c>
      <c r="P191" s="224">
        <f>ROUND(C191*H191/100,0)</f>
        <v>0</v>
      </c>
      <c r="S191" s="53"/>
    </row>
    <row r="192" spans="1:24" s="17" customFormat="1" ht="48.75" hidden="1" customHeight="1">
      <c r="A192" s="86"/>
      <c r="B192" s="550" t="s">
        <v>76</v>
      </c>
      <c r="C192" s="550"/>
      <c r="D192" s="550"/>
      <c r="E192" s="550"/>
      <c r="F192" s="550"/>
      <c r="G192" s="550"/>
      <c r="H192" s="550"/>
      <c r="I192" s="550"/>
      <c r="J192" s="550"/>
      <c r="K192" s="550"/>
      <c r="L192" s="550"/>
      <c r="M192" s="550"/>
      <c r="N192" s="550"/>
      <c r="O192" s="16"/>
      <c r="P192" s="224"/>
    </row>
    <row r="193" spans="1:19" s="17" customFormat="1" ht="15.95" hidden="1" customHeight="1">
      <c r="A193" s="15"/>
      <c r="B193" s="17" t="s">
        <v>243</v>
      </c>
      <c r="C193" s="48"/>
      <c r="D193" s="214">
        <v>1</v>
      </c>
      <c r="E193" s="48" t="s">
        <v>8</v>
      </c>
      <c r="F193" s="214">
        <v>10</v>
      </c>
      <c r="G193" s="214" t="s">
        <v>8</v>
      </c>
      <c r="H193" s="27">
        <v>7</v>
      </c>
      <c r="I193" s="214" t="s">
        <v>8</v>
      </c>
      <c r="J193" s="215">
        <v>6</v>
      </c>
      <c r="K193" s="214" t="s">
        <v>8</v>
      </c>
      <c r="L193" s="215">
        <v>4</v>
      </c>
      <c r="M193" s="17" t="s">
        <v>9</v>
      </c>
      <c r="N193" s="30">
        <f t="shared" ref="N193:N195" si="20">ROUND(D193*F193*H193*J193*L193,0)</f>
        <v>1680</v>
      </c>
      <c r="P193" s="197"/>
      <c r="S193" s="48"/>
    </row>
    <row r="194" spans="1:19" s="17" customFormat="1" ht="15.95" hidden="1" customHeight="1">
      <c r="A194" s="15"/>
      <c r="B194" s="17" t="s">
        <v>219</v>
      </c>
      <c r="C194" s="48"/>
      <c r="D194" s="214">
        <v>1</v>
      </c>
      <c r="E194" s="48" t="s">
        <v>8</v>
      </c>
      <c r="F194" s="214">
        <v>5</v>
      </c>
      <c r="G194" s="214" t="s">
        <v>8</v>
      </c>
      <c r="H194" s="27">
        <v>8</v>
      </c>
      <c r="I194" s="214" t="s">
        <v>8</v>
      </c>
      <c r="J194" s="215">
        <v>7</v>
      </c>
      <c r="K194" s="214" t="s">
        <v>8</v>
      </c>
      <c r="L194" s="215">
        <v>4</v>
      </c>
      <c r="M194" s="17" t="s">
        <v>9</v>
      </c>
      <c r="N194" s="30">
        <f t="shared" si="20"/>
        <v>1120</v>
      </c>
      <c r="P194" s="197"/>
      <c r="S194" s="48"/>
    </row>
    <row r="195" spans="1:19" s="17" customFormat="1" ht="15.95" hidden="1" customHeight="1">
      <c r="A195" s="15"/>
      <c r="B195" s="17" t="s">
        <v>220</v>
      </c>
      <c r="C195" s="48"/>
      <c r="D195" s="214">
        <v>1</v>
      </c>
      <c r="E195" s="48" t="s">
        <v>8</v>
      </c>
      <c r="F195" s="214">
        <v>4</v>
      </c>
      <c r="G195" s="214" t="s">
        <v>8</v>
      </c>
      <c r="H195" s="27">
        <v>9</v>
      </c>
      <c r="I195" s="214" t="s">
        <v>8</v>
      </c>
      <c r="J195" s="215">
        <v>8</v>
      </c>
      <c r="K195" s="214" t="s">
        <v>8</v>
      </c>
      <c r="L195" s="215">
        <v>4</v>
      </c>
      <c r="M195" s="17" t="s">
        <v>9</v>
      </c>
      <c r="N195" s="30">
        <f t="shared" si="20"/>
        <v>1152</v>
      </c>
      <c r="P195" s="197"/>
      <c r="S195" s="48"/>
    </row>
    <row r="196" spans="1:19" s="17" customFormat="1" ht="15.95" hidden="1" customHeight="1">
      <c r="A196" s="15"/>
      <c r="B196" s="17" t="s">
        <v>244</v>
      </c>
      <c r="C196" s="48"/>
      <c r="D196" s="279">
        <v>1</v>
      </c>
      <c r="E196" s="48" t="s">
        <v>8</v>
      </c>
      <c r="F196" s="279">
        <v>3</v>
      </c>
      <c r="G196" s="279" t="s">
        <v>8</v>
      </c>
      <c r="H196" s="27">
        <v>43.5</v>
      </c>
      <c r="I196" s="279" t="s">
        <v>8</v>
      </c>
      <c r="J196" s="278">
        <v>2</v>
      </c>
      <c r="K196" s="279" t="s">
        <v>8</v>
      </c>
      <c r="L196" s="278">
        <v>2.25</v>
      </c>
      <c r="M196" s="17" t="s">
        <v>9</v>
      </c>
      <c r="N196" s="30">
        <f t="shared" ref="N196" si="21">ROUND(D196*F196*H196*J196*L196,0)</f>
        <v>587</v>
      </c>
      <c r="P196" s="197"/>
      <c r="S196" s="48"/>
    </row>
    <row r="197" spans="1:19" s="17" customFormat="1" ht="15.95" hidden="1" customHeight="1">
      <c r="A197" s="15"/>
      <c r="B197" s="17" t="s">
        <v>245</v>
      </c>
      <c r="C197" s="48"/>
      <c r="D197" s="163">
        <v>1</v>
      </c>
      <c r="E197" s="48" t="s">
        <v>8</v>
      </c>
      <c r="F197" s="163">
        <v>3</v>
      </c>
      <c r="G197" s="163" t="s">
        <v>8</v>
      </c>
      <c r="H197" s="27">
        <v>12.75</v>
      </c>
      <c r="I197" s="163" t="s">
        <v>8</v>
      </c>
      <c r="J197" s="164">
        <v>2</v>
      </c>
      <c r="K197" s="163" t="s">
        <v>8</v>
      </c>
      <c r="L197" s="164">
        <v>2.25</v>
      </c>
      <c r="M197" s="17" t="s">
        <v>9</v>
      </c>
      <c r="N197" s="30">
        <f t="shared" ref="N197:N198" si="22">ROUND(D197*F197*H197*J197*L197,0)</f>
        <v>172</v>
      </c>
      <c r="P197" s="197"/>
      <c r="S197" s="48"/>
    </row>
    <row r="198" spans="1:19" s="17" customFormat="1" ht="15.95" hidden="1" customHeight="1">
      <c r="A198" s="15"/>
      <c r="B198" s="17" t="s">
        <v>246</v>
      </c>
      <c r="C198" s="48"/>
      <c r="D198" s="163">
        <v>1</v>
      </c>
      <c r="E198" s="48" t="s">
        <v>8</v>
      </c>
      <c r="F198" s="163">
        <v>4</v>
      </c>
      <c r="G198" s="163" t="s">
        <v>8</v>
      </c>
      <c r="H198" s="27">
        <v>5.75</v>
      </c>
      <c r="I198" s="163" t="s">
        <v>8</v>
      </c>
      <c r="J198" s="164">
        <v>2</v>
      </c>
      <c r="K198" s="163" t="s">
        <v>8</v>
      </c>
      <c r="L198" s="164">
        <v>2.25</v>
      </c>
      <c r="M198" s="17" t="s">
        <v>9</v>
      </c>
      <c r="N198" s="30">
        <f t="shared" si="22"/>
        <v>104</v>
      </c>
      <c r="P198" s="197"/>
      <c r="S198" s="48"/>
    </row>
    <row r="199" spans="1:19" s="17" customFormat="1" ht="15.95" hidden="1" customHeight="1">
      <c r="A199" s="15"/>
      <c r="B199" s="17" t="s">
        <v>221</v>
      </c>
      <c r="C199" s="48"/>
      <c r="D199" s="214">
        <v>1</v>
      </c>
      <c r="E199" s="48" t="s">
        <v>8</v>
      </c>
      <c r="F199" s="214">
        <v>1</v>
      </c>
      <c r="G199" s="214" t="s">
        <v>8</v>
      </c>
      <c r="H199" s="27">
        <v>10</v>
      </c>
      <c r="I199" s="214" t="s">
        <v>8</v>
      </c>
      <c r="J199" s="215">
        <v>6.5</v>
      </c>
      <c r="K199" s="214" t="s">
        <v>8</v>
      </c>
      <c r="L199" s="215">
        <v>1</v>
      </c>
      <c r="M199" s="17" t="s">
        <v>9</v>
      </c>
      <c r="N199" s="30">
        <f t="shared" ref="N199" si="23">ROUND(D199*F199*H199*J199*L199,0)</f>
        <v>65</v>
      </c>
      <c r="P199" s="197"/>
      <c r="S199" s="48"/>
    </row>
    <row r="200" spans="1:19" s="17" customFormat="1" ht="15.95" hidden="1" customHeight="1">
      <c r="A200" s="15"/>
      <c r="C200" s="48"/>
      <c r="D200" s="55"/>
      <c r="E200" s="48"/>
      <c r="F200" s="214"/>
      <c r="G200" s="214"/>
      <c r="H200" s="27"/>
      <c r="I200" s="214"/>
      <c r="J200" s="215"/>
      <c r="K200" s="214"/>
      <c r="L200" s="24" t="s">
        <v>175</v>
      </c>
      <c r="M200" s="32"/>
      <c r="N200" s="18"/>
      <c r="O200" s="19"/>
      <c r="P200" s="197"/>
      <c r="S200" s="48"/>
    </row>
    <row r="201" spans="1:19" ht="15.95" hidden="1" customHeight="1">
      <c r="A201" s="1"/>
      <c r="B201" s="71" t="s">
        <v>24</v>
      </c>
      <c r="C201" s="330"/>
      <c r="D201" s="327"/>
      <c r="E201" s="324"/>
      <c r="F201" s="327"/>
      <c r="G201" s="320"/>
      <c r="H201" s="78"/>
      <c r="I201" s="321"/>
      <c r="J201" s="328"/>
      <c r="K201" s="320"/>
      <c r="L201" s="328"/>
      <c r="M201" s="45"/>
      <c r="N201" s="45"/>
      <c r="O201" s="324"/>
      <c r="P201" s="324"/>
      <c r="Q201" s="45"/>
      <c r="S201" s="330"/>
    </row>
    <row r="202" spans="1:19" s="17" customFormat="1" ht="15.95" hidden="1" customHeight="1">
      <c r="A202" s="15"/>
      <c r="B202" s="17" t="s">
        <v>243</v>
      </c>
      <c r="C202" s="48"/>
      <c r="D202" s="322">
        <v>1</v>
      </c>
      <c r="E202" s="48" t="s">
        <v>8</v>
      </c>
      <c r="F202" s="322">
        <v>10</v>
      </c>
      <c r="G202" s="322" t="s">
        <v>8</v>
      </c>
      <c r="H202" s="27">
        <v>7</v>
      </c>
      <c r="I202" s="322" t="s">
        <v>8</v>
      </c>
      <c r="J202" s="323">
        <v>2</v>
      </c>
      <c r="K202" s="322" t="s">
        <v>8</v>
      </c>
      <c r="L202" s="323">
        <v>2.25</v>
      </c>
      <c r="M202" s="17" t="s">
        <v>9</v>
      </c>
      <c r="N202" s="30">
        <f t="shared" ref="N202:N204" si="24">ROUND(D202*F202*H202*J202*L202,0)</f>
        <v>315</v>
      </c>
      <c r="P202" s="197"/>
      <c r="S202" s="48"/>
    </row>
    <row r="203" spans="1:19" s="17" customFormat="1" ht="15.95" hidden="1" customHeight="1">
      <c r="A203" s="15"/>
      <c r="B203" s="17" t="s">
        <v>219</v>
      </c>
      <c r="C203" s="48"/>
      <c r="D203" s="322">
        <v>1</v>
      </c>
      <c r="E203" s="48" t="s">
        <v>8</v>
      </c>
      <c r="F203" s="322">
        <v>5</v>
      </c>
      <c r="G203" s="322" t="s">
        <v>8</v>
      </c>
      <c r="H203" s="27">
        <v>8</v>
      </c>
      <c r="I203" s="322" t="s">
        <v>8</v>
      </c>
      <c r="J203" s="323">
        <v>2</v>
      </c>
      <c r="K203" s="322" t="s">
        <v>8</v>
      </c>
      <c r="L203" s="323">
        <v>2.25</v>
      </c>
      <c r="M203" s="17" t="s">
        <v>9</v>
      </c>
      <c r="N203" s="30">
        <f t="shared" si="24"/>
        <v>180</v>
      </c>
      <c r="P203" s="197"/>
      <c r="S203" s="48"/>
    </row>
    <row r="204" spans="1:19" s="17" customFormat="1" ht="15.95" hidden="1" customHeight="1">
      <c r="A204" s="15"/>
      <c r="B204" s="17" t="s">
        <v>220</v>
      </c>
      <c r="C204" s="48"/>
      <c r="D204" s="322">
        <v>1</v>
      </c>
      <c r="E204" s="48" t="s">
        <v>8</v>
      </c>
      <c r="F204" s="322">
        <v>4</v>
      </c>
      <c r="G204" s="322" t="s">
        <v>8</v>
      </c>
      <c r="H204" s="27">
        <v>9</v>
      </c>
      <c r="I204" s="322" t="s">
        <v>8</v>
      </c>
      <c r="J204" s="323">
        <v>2</v>
      </c>
      <c r="K204" s="322" t="s">
        <v>8</v>
      </c>
      <c r="L204" s="323">
        <v>2.25</v>
      </c>
      <c r="M204" s="17" t="s">
        <v>9</v>
      </c>
      <c r="N204" s="30">
        <f t="shared" si="24"/>
        <v>162</v>
      </c>
      <c r="P204" s="197"/>
      <c r="S204" s="48"/>
    </row>
    <row r="205" spans="1:19" ht="15.95" hidden="1" customHeight="1">
      <c r="A205" s="1"/>
      <c r="B205" s="327"/>
      <c r="C205" s="3"/>
      <c r="D205" s="327"/>
      <c r="E205" s="324"/>
      <c r="F205" s="327"/>
      <c r="G205" s="320"/>
      <c r="H205" s="68"/>
      <c r="I205" s="321"/>
      <c r="J205" s="328"/>
      <c r="K205" s="320"/>
      <c r="L205" s="12" t="s">
        <v>10</v>
      </c>
      <c r="M205" s="3" t="s">
        <v>9</v>
      </c>
      <c r="N205" s="18"/>
      <c r="O205" s="324"/>
      <c r="P205" s="80"/>
      <c r="Q205" s="45"/>
      <c r="S205" s="3"/>
    </row>
    <row r="206" spans="1:19" s="17" customFormat="1" ht="15.95" hidden="1" customHeight="1">
      <c r="A206" s="15"/>
      <c r="B206" s="29" t="s">
        <v>28</v>
      </c>
      <c r="C206" s="48"/>
      <c r="D206" s="322"/>
      <c r="E206" s="329"/>
      <c r="F206" s="322"/>
      <c r="G206" s="325"/>
      <c r="H206" s="27"/>
      <c r="I206" s="326"/>
      <c r="J206" s="323"/>
      <c r="K206" s="326"/>
      <c r="L206" s="325"/>
      <c r="M206" s="325"/>
      <c r="N206" s="52"/>
      <c r="O206" s="50"/>
      <c r="P206" s="60"/>
      <c r="Q206" s="52"/>
      <c r="S206" s="48"/>
    </row>
    <row r="207" spans="1:19" s="17" customFormat="1" ht="15.95" hidden="1" customHeight="1">
      <c r="A207" s="15"/>
      <c r="C207" s="29"/>
      <c r="D207" s="521">
        <f>N200</f>
        <v>0</v>
      </c>
      <c r="E207" s="521"/>
      <c r="F207" s="521"/>
      <c r="G207" s="325" t="s">
        <v>29</v>
      </c>
      <c r="H207" s="31">
        <f>N205</f>
        <v>0</v>
      </c>
      <c r="I207" s="24" t="s">
        <v>9</v>
      </c>
      <c r="J207" s="522">
        <f>D207-H207</f>
        <v>0</v>
      </c>
      <c r="K207" s="522"/>
      <c r="L207" s="32" t="s">
        <v>30</v>
      </c>
      <c r="M207" s="325"/>
      <c r="N207" s="51"/>
      <c r="O207" s="329"/>
      <c r="P207" s="60"/>
      <c r="Q207" s="52"/>
      <c r="S207" s="29"/>
    </row>
    <row r="208" spans="1:19" s="17" customFormat="1" ht="15.95" hidden="1" customHeight="1">
      <c r="A208" s="15"/>
      <c r="B208" s="161"/>
      <c r="C208" s="514">
        <f>J207</f>
        <v>0</v>
      </c>
      <c r="D208" s="515"/>
      <c r="E208" s="514"/>
      <c r="F208" s="20" t="s">
        <v>11</v>
      </c>
      <c r="G208" s="21" t="s">
        <v>12</v>
      </c>
      <c r="H208" s="162">
        <v>3176.25</v>
      </c>
      <c r="I208" s="162"/>
      <c r="J208" s="162"/>
      <c r="K208" s="162"/>
      <c r="L208" s="516" t="s">
        <v>44</v>
      </c>
      <c r="M208" s="516"/>
      <c r="N208" s="107"/>
      <c r="O208" s="22" t="s">
        <v>14</v>
      </c>
      <c r="P208" s="224">
        <f>ROUND(C208*H208/1000,0)</f>
        <v>0</v>
      </c>
      <c r="S208" s="174"/>
    </row>
    <row r="209" spans="1:19" s="23" customFormat="1" ht="15.95" hidden="1" customHeight="1">
      <c r="A209" s="36"/>
      <c r="B209" s="538" t="s">
        <v>222</v>
      </c>
      <c r="C209" s="538"/>
      <c r="D209" s="538"/>
      <c r="E209" s="538"/>
      <c r="F209" s="538"/>
      <c r="G209" s="538"/>
      <c r="H209" s="538"/>
      <c r="I209" s="538"/>
      <c r="J209" s="538"/>
      <c r="K209" s="538"/>
      <c r="L209" s="538"/>
      <c r="M209" s="538"/>
      <c r="N209" s="538"/>
      <c r="O209" s="538"/>
      <c r="P209" s="200"/>
    </row>
    <row r="210" spans="1:19" s="17" customFormat="1" ht="15.95" hidden="1" customHeight="1">
      <c r="A210" s="15"/>
      <c r="B210" s="17" t="s">
        <v>243</v>
      </c>
      <c r="C210" s="48"/>
      <c r="D210" s="322">
        <v>1</v>
      </c>
      <c r="E210" s="48" t="s">
        <v>8</v>
      </c>
      <c r="F210" s="322">
        <v>10</v>
      </c>
      <c r="G210" s="322" t="s">
        <v>8</v>
      </c>
      <c r="H210" s="27">
        <v>7</v>
      </c>
      <c r="I210" s="322" t="s">
        <v>8</v>
      </c>
      <c r="J210" s="323">
        <v>6</v>
      </c>
      <c r="K210" s="322" t="s">
        <v>8</v>
      </c>
      <c r="L210" s="323">
        <v>0.75</v>
      </c>
      <c r="M210" s="17" t="s">
        <v>9</v>
      </c>
      <c r="N210" s="30">
        <f t="shared" ref="N210:N212" si="25">ROUND(D210*F210*H210*J210*L210,0)</f>
        <v>315</v>
      </c>
      <c r="P210" s="197"/>
      <c r="S210" s="48"/>
    </row>
    <row r="211" spans="1:19" s="17" customFormat="1" ht="15.95" hidden="1" customHeight="1">
      <c r="A211" s="15"/>
      <c r="B211" s="17" t="s">
        <v>219</v>
      </c>
      <c r="C211" s="48"/>
      <c r="D211" s="322">
        <v>1</v>
      </c>
      <c r="E211" s="48" t="s">
        <v>8</v>
      </c>
      <c r="F211" s="322">
        <v>5</v>
      </c>
      <c r="G211" s="322" t="s">
        <v>8</v>
      </c>
      <c r="H211" s="27">
        <v>8</v>
      </c>
      <c r="I211" s="322" t="s">
        <v>8</v>
      </c>
      <c r="J211" s="323">
        <v>7</v>
      </c>
      <c r="K211" s="322" t="s">
        <v>8</v>
      </c>
      <c r="L211" s="323">
        <v>0.75</v>
      </c>
      <c r="M211" s="17" t="s">
        <v>9</v>
      </c>
      <c r="N211" s="30">
        <f t="shared" si="25"/>
        <v>210</v>
      </c>
      <c r="P211" s="197"/>
      <c r="S211" s="48"/>
    </row>
    <row r="212" spans="1:19" s="17" customFormat="1" ht="15.95" hidden="1" customHeight="1">
      <c r="A212" s="15"/>
      <c r="B212" s="17" t="s">
        <v>220</v>
      </c>
      <c r="C212" s="48"/>
      <c r="D212" s="322">
        <v>1</v>
      </c>
      <c r="E212" s="48" t="s">
        <v>8</v>
      </c>
      <c r="F212" s="322">
        <v>4</v>
      </c>
      <c r="G212" s="322" t="s">
        <v>8</v>
      </c>
      <c r="H212" s="27">
        <v>9</v>
      </c>
      <c r="I212" s="322" t="s">
        <v>8</v>
      </c>
      <c r="J212" s="323">
        <v>8</v>
      </c>
      <c r="K212" s="322" t="s">
        <v>8</v>
      </c>
      <c r="L212" s="323">
        <v>0.75</v>
      </c>
      <c r="M212" s="17" t="s">
        <v>9</v>
      </c>
      <c r="N212" s="30">
        <f t="shared" si="25"/>
        <v>216</v>
      </c>
      <c r="P212" s="197"/>
      <c r="S212" s="48"/>
    </row>
    <row r="213" spans="1:19" s="17" customFormat="1" ht="15.95" hidden="1" customHeight="1">
      <c r="A213" s="15"/>
      <c r="C213" s="48"/>
      <c r="D213" s="55"/>
      <c r="E213" s="48"/>
      <c r="F213" s="99"/>
      <c r="G213" s="99"/>
      <c r="H213" s="27"/>
      <c r="I213" s="99"/>
      <c r="J213" s="105"/>
      <c r="K213" s="99"/>
      <c r="L213" s="24" t="s">
        <v>10</v>
      </c>
      <c r="M213" s="32"/>
      <c r="N213" s="18"/>
      <c r="O213" s="19"/>
      <c r="P213" s="197"/>
      <c r="S213" s="48"/>
    </row>
    <row r="214" spans="1:19" s="17" customFormat="1" ht="15.95" hidden="1" customHeight="1">
      <c r="A214" s="15"/>
      <c r="B214" s="103"/>
      <c r="C214" s="551">
        <f>N213</f>
        <v>0</v>
      </c>
      <c r="D214" s="552"/>
      <c r="E214" s="551"/>
      <c r="F214" s="20" t="s">
        <v>11</v>
      </c>
      <c r="G214" s="21" t="s">
        <v>12</v>
      </c>
      <c r="H214" s="94">
        <v>9416.2800000000007</v>
      </c>
      <c r="I214" s="94"/>
      <c r="J214" s="94"/>
      <c r="K214" s="94"/>
      <c r="L214" s="516" t="s">
        <v>13</v>
      </c>
      <c r="M214" s="516"/>
      <c r="N214" s="107"/>
      <c r="O214" s="22" t="s">
        <v>14</v>
      </c>
      <c r="P214" s="224">
        <f>ROUND(C214*H214/100,0)</f>
        <v>0</v>
      </c>
      <c r="S214" s="104"/>
    </row>
    <row r="215" spans="1:19" ht="15.95" hidden="1" customHeight="1">
      <c r="A215" s="1"/>
      <c r="C215" s="358"/>
      <c r="D215" s="346"/>
      <c r="E215" s="348"/>
      <c r="F215" s="346"/>
      <c r="G215" s="8"/>
      <c r="H215" s="342"/>
      <c r="I215" s="342"/>
      <c r="J215" s="342"/>
      <c r="K215" s="342"/>
      <c r="L215" s="340"/>
      <c r="M215" s="340"/>
      <c r="N215" s="344"/>
      <c r="O215" s="343"/>
      <c r="P215" s="343"/>
      <c r="S215" s="356"/>
    </row>
    <row r="216" spans="1:19" s="17" customFormat="1" ht="20.25" hidden="1" customHeight="1">
      <c r="A216" s="86"/>
      <c r="B216" s="517" t="s">
        <v>252</v>
      </c>
      <c r="C216" s="517"/>
      <c r="D216" s="517"/>
      <c r="E216" s="517"/>
      <c r="F216" s="517"/>
      <c r="G216" s="517"/>
      <c r="H216" s="517"/>
      <c r="I216" s="517"/>
      <c r="J216" s="517"/>
      <c r="K216" s="517"/>
      <c r="L216" s="517"/>
      <c r="M216" s="517"/>
      <c r="N216" s="517"/>
      <c r="O216" s="351"/>
      <c r="P216" s="60"/>
      <c r="Q216" s="52"/>
    </row>
    <row r="217" spans="1:19" s="17" customFormat="1" ht="20.25" hidden="1" customHeight="1">
      <c r="A217" s="86"/>
      <c r="B217" s="338" t="s">
        <v>247</v>
      </c>
      <c r="C217" s="338"/>
      <c r="D217" s="338"/>
      <c r="E217" s="338"/>
      <c r="F217" s="338"/>
      <c r="G217" s="338"/>
      <c r="H217" s="338"/>
      <c r="I217" s="338"/>
      <c r="J217" s="338"/>
      <c r="K217" s="338"/>
      <c r="L217" s="338"/>
      <c r="M217" s="338"/>
      <c r="N217" s="338"/>
      <c r="O217" s="351"/>
      <c r="P217" s="60"/>
      <c r="Q217" s="52"/>
    </row>
    <row r="218" spans="1:19" s="17" customFormat="1" ht="15.95" hidden="1" customHeight="1">
      <c r="A218" s="15"/>
      <c r="B218" s="17" t="s">
        <v>224</v>
      </c>
      <c r="C218" s="349"/>
      <c r="D218" s="332">
        <v>1</v>
      </c>
      <c r="E218" s="48" t="s">
        <v>8</v>
      </c>
      <c r="F218" s="332">
        <v>2</v>
      </c>
      <c r="G218" s="332" t="s">
        <v>8</v>
      </c>
      <c r="H218" s="89">
        <v>42.25</v>
      </c>
      <c r="I218" s="353" t="s">
        <v>8</v>
      </c>
      <c r="J218" s="353">
        <v>0.75</v>
      </c>
      <c r="K218" s="332" t="s">
        <v>8</v>
      </c>
      <c r="L218" s="333">
        <v>9</v>
      </c>
      <c r="M218" s="17" t="s">
        <v>9</v>
      </c>
      <c r="N218" s="30">
        <f t="shared" ref="N218:N221" si="26">ROUND(D218*F218*H218*J218*L218,0)</f>
        <v>570</v>
      </c>
      <c r="O218" s="16"/>
      <c r="P218" s="351"/>
      <c r="S218" s="349"/>
    </row>
    <row r="219" spans="1:19" s="17" customFormat="1" ht="15.95" hidden="1" customHeight="1">
      <c r="A219" s="15"/>
      <c r="B219" s="17" t="s">
        <v>249</v>
      </c>
      <c r="C219" s="349"/>
      <c r="D219" s="332">
        <v>1</v>
      </c>
      <c r="E219" s="48" t="s">
        <v>8</v>
      </c>
      <c r="F219" s="332">
        <v>3</v>
      </c>
      <c r="G219" s="332" t="s">
        <v>8</v>
      </c>
      <c r="H219" s="292">
        <v>14</v>
      </c>
      <c r="I219" s="332" t="s">
        <v>8</v>
      </c>
      <c r="J219" s="292">
        <v>0.75</v>
      </c>
      <c r="K219" s="332" t="s">
        <v>8</v>
      </c>
      <c r="L219" s="333">
        <v>9</v>
      </c>
      <c r="M219" s="17" t="s">
        <v>9</v>
      </c>
      <c r="N219" s="30">
        <f t="shared" si="26"/>
        <v>284</v>
      </c>
      <c r="O219" s="16"/>
      <c r="P219" s="351"/>
      <c r="S219" s="349"/>
    </row>
    <row r="220" spans="1:19" s="17" customFormat="1" ht="15.95" hidden="1" customHeight="1">
      <c r="A220" s="15"/>
      <c r="B220" s="17" t="s">
        <v>250</v>
      </c>
      <c r="C220" s="349"/>
      <c r="D220" s="332">
        <v>1</v>
      </c>
      <c r="E220" s="48" t="s">
        <v>8</v>
      </c>
      <c r="F220" s="332">
        <v>4</v>
      </c>
      <c r="G220" s="332" t="s">
        <v>8</v>
      </c>
      <c r="H220" s="292">
        <v>7.25</v>
      </c>
      <c r="I220" s="332" t="s">
        <v>8</v>
      </c>
      <c r="J220" s="292">
        <v>0.75</v>
      </c>
      <c r="K220" s="332" t="s">
        <v>8</v>
      </c>
      <c r="L220" s="333">
        <v>4.5</v>
      </c>
      <c r="M220" s="17" t="s">
        <v>9</v>
      </c>
      <c r="N220" s="30">
        <f t="shared" si="26"/>
        <v>98</v>
      </c>
      <c r="O220" s="16"/>
      <c r="P220" s="351"/>
      <c r="S220" s="349"/>
    </row>
    <row r="221" spans="1:19" s="17" customFormat="1" ht="15.95" hidden="1" customHeight="1" thickBot="1">
      <c r="A221" s="15"/>
      <c r="B221" s="17" t="s">
        <v>249</v>
      </c>
      <c r="C221" s="349"/>
      <c r="D221" s="332">
        <v>1</v>
      </c>
      <c r="E221" s="48" t="s">
        <v>8</v>
      </c>
      <c r="F221" s="332">
        <v>2</v>
      </c>
      <c r="G221" s="332" t="s">
        <v>8</v>
      </c>
      <c r="H221" s="292">
        <v>7</v>
      </c>
      <c r="I221" s="332" t="s">
        <v>8</v>
      </c>
      <c r="J221" s="292">
        <v>0.75</v>
      </c>
      <c r="K221" s="332" t="s">
        <v>8</v>
      </c>
      <c r="L221" s="333">
        <v>4.5</v>
      </c>
      <c r="M221" s="17" t="s">
        <v>9</v>
      </c>
      <c r="N221" s="30">
        <f t="shared" si="26"/>
        <v>47</v>
      </c>
      <c r="O221" s="16"/>
      <c r="P221" s="351"/>
      <c r="S221" s="349"/>
    </row>
    <row r="222" spans="1:19" s="17" customFormat="1" ht="15.95" hidden="1" customHeight="1" thickBot="1">
      <c r="A222" s="337"/>
      <c r="C222" s="107"/>
      <c r="D222" s="332"/>
      <c r="E222" s="49"/>
      <c r="F222" s="332"/>
      <c r="G222" s="337"/>
      <c r="H222" s="33"/>
      <c r="I222" s="335"/>
      <c r="J222" s="24"/>
      <c r="K222" s="335"/>
      <c r="L222" s="24" t="s">
        <v>10</v>
      </c>
      <c r="M222" s="337"/>
      <c r="N222" s="26"/>
      <c r="O222" s="19"/>
      <c r="P222" s="351"/>
      <c r="S222" s="107"/>
    </row>
    <row r="223" spans="1:19" ht="15.95" hidden="1" customHeight="1">
      <c r="A223" s="1"/>
      <c r="B223" s="71" t="s">
        <v>24</v>
      </c>
      <c r="C223" s="352"/>
      <c r="D223" s="346"/>
      <c r="E223" s="343"/>
      <c r="F223" s="346"/>
      <c r="G223" s="340"/>
      <c r="H223" s="68"/>
      <c r="I223" s="342"/>
      <c r="J223" s="347"/>
      <c r="K223" s="340"/>
      <c r="L223" s="347"/>
      <c r="M223" s="45"/>
      <c r="N223" s="45"/>
      <c r="O223" s="343"/>
      <c r="P223" s="343"/>
      <c r="Q223" s="45"/>
      <c r="S223" s="352"/>
    </row>
    <row r="224" spans="1:19" ht="15.95" hidden="1" customHeight="1">
      <c r="A224" s="1"/>
      <c r="B224" s="3" t="s">
        <v>182</v>
      </c>
      <c r="C224" s="352"/>
      <c r="D224" s="346">
        <v>1</v>
      </c>
      <c r="E224" s="352" t="s">
        <v>8</v>
      </c>
      <c r="F224" s="346">
        <v>2</v>
      </c>
      <c r="G224" s="346" t="s">
        <v>8</v>
      </c>
      <c r="H224" s="72">
        <v>4</v>
      </c>
      <c r="I224" s="346" t="s">
        <v>8</v>
      </c>
      <c r="J224" s="345">
        <v>0.75</v>
      </c>
      <c r="K224" s="332" t="s">
        <v>8</v>
      </c>
      <c r="L224" s="333">
        <v>7</v>
      </c>
      <c r="M224" s="17" t="s">
        <v>9</v>
      </c>
      <c r="N224" s="30">
        <f t="shared" ref="N224:N227" si="27">ROUND(D224*F224*H224*J224*L224,0)</f>
        <v>42</v>
      </c>
      <c r="O224" s="6"/>
      <c r="P224" s="198"/>
      <c r="S224" s="352"/>
    </row>
    <row r="225" spans="1:19" ht="15.95" hidden="1" customHeight="1">
      <c r="A225" s="1"/>
      <c r="B225" s="3" t="s">
        <v>25</v>
      </c>
      <c r="C225" s="352"/>
      <c r="D225" s="346">
        <v>1</v>
      </c>
      <c r="E225" s="352" t="s">
        <v>8</v>
      </c>
      <c r="F225" s="346">
        <v>6</v>
      </c>
      <c r="G225" s="346" t="s">
        <v>8</v>
      </c>
      <c r="H225" s="72">
        <v>4</v>
      </c>
      <c r="I225" s="346" t="s">
        <v>8</v>
      </c>
      <c r="J225" s="345">
        <v>0.75</v>
      </c>
      <c r="K225" s="332" t="s">
        <v>8</v>
      </c>
      <c r="L225" s="333">
        <v>4</v>
      </c>
      <c r="M225" s="17" t="s">
        <v>9</v>
      </c>
      <c r="N225" s="30">
        <f t="shared" si="27"/>
        <v>72</v>
      </c>
      <c r="O225" s="6"/>
      <c r="P225" s="198"/>
      <c r="S225" s="352"/>
    </row>
    <row r="226" spans="1:19" ht="15.95" hidden="1" customHeight="1">
      <c r="A226" s="1"/>
      <c r="B226" s="3" t="s">
        <v>248</v>
      </c>
      <c r="C226" s="352"/>
      <c r="D226" s="346">
        <v>1</v>
      </c>
      <c r="E226" s="352" t="s">
        <v>8</v>
      </c>
      <c r="F226" s="346">
        <v>10</v>
      </c>
      <c r="G226" s="346" t="s">
        <v>8</v>
      </c>
      <c r="H226" s="72">
        <v>1.5</v>
      </c>
      <c r="I226" s="346" t="s">
        <v>8</v>
      </c>
      <c r="J226" s="345">
        <v>0.75</v>
      </c>
      <c r="K226" s="332" t="s">
        <v>8</v>
      </c>
      <c r="L226" s="333">
        <v>10</v>
      </c>
      <c r="M226" s="17" t="s">
        <v>9</v>
      </c>
      <c r="N226" s="30">
        <f t="shared" si="27"/>
        <v>113</v>
      </c>
      <c r="O226" s="6"/>
      <c r="P226" s="198"/>
      <c r="S226" s="352"/>
    </row>
    <row r="227" spans="1:19" ht="15.95" hidden="1" customHeight="1" thickBot="1">
      <c r="A227" s="1"/>
      <c r="B227" s="3" t="s">
        <v>251</v>
      </c>
      <c r="C227" s="352"/>
      <c r="D227" s="346">
        <v>1</v>
      </c>
      <c r="E227" s="352" t="s">
        <v>8</v>
      </c>
      <c r="F227" s="346">
        <v>8</v>
      </c>
      <c r="G227" s="346" t="s">
        <v>8</v>
      </c>
      <c r="H227" s="72">
        <v>5.5</v>
      </c>
      <c r="I227" s="346" t="s">
        <v>8</v>
      </c>
      <c r="J227" s="345">
        <v>0.75</v>
      </c>
      <c r="K227" s="332" t="s">
        <v>8</v>
      </c>
      <c r="L227" s="333">
        <v>0.75</v>
      </c>
      <c r="M227" s="17" t="s">
        <v>9</v>
      </c>
      <c r="N227" s="30">
        <f t="shared" si="27"/>
        <v>25</v>
      </c>
      <c r="O227" s="6"/>
      <c r="P227" s="198"/>
      <c r="S227" s="352"/>
    </row>
    <row r="228" spans="1:19" ht="15.95" hidden="1" customHeight="1" thickBot="1">
      <c r="A228" s="1"/>
      <c r="B228" s="346"/>
      <c r="C228" s="3"/>
      <c r="D228" s="346"/>
      <c r="E228" s="343"/>
      <c r="F228" s="346"/>
      <c r="G228" s="340"/>
      <c r="H228" s="68"/>
      <c r="I228" s="342"/>
      <c r="J228" s="347"/>
      <c r="K228" s="340"/>
      <c r="L228" s="12" t="s">
        <v>10</v>
      </c>
      <c r="M228" s="3" t="s">
        <v>9</v>
      </c>
      <c r="N228" s="14"/>
      <c r="O228" s="343"/>
      <c r="P228" s="80"/>
      <c r="Q228" s="45"/>
      <c r="S228" s="3"/>
    </row>
    <row r="229" spans="1:19" ht="15.95" hidden="1" customHeight="1">
      <c r="A229" s="1"/>
      <c r="B229" s="71" t="s">
        <v>28</v>
      </c>
      <c r="C229" s="352"/>
      <c r="D229" s="346"/>
      <c r="E229" s="343"/>
      <c r="F229" s="346"/>
      <c r="G229" s="340"/>
      <c r="H229" s="68"/>
      <c r="I229" s="342"/>
      <c r="J229" s="347"/>
      <c r="K229" s="342"/>
      <c r="L229" s="340"/>
      <c r="M229" s="340"/>
      <c r="N229" s="45"/>
      <c r="O229" s="41"/>
      <c r="P229" s="80"/>
      <c r="Q229" s="45"/>
      <c r="S229" s="352"/>
    </row>
    <row r="230" spans="1:19" ht="15.95" hidden="1" customHeight="1">
      <c r="A230" s="1"/>
      <c r="C230" s="71"/>
      <c r="D230" s="536">
        <f>N222</f>
        <v>0</v>
      </c>
      <c r="E230" s="536"/>
      <c r="F230" s="536"/>
      <c r="G230" s="340" t="s">
        <v>29</v>
      </c>
      <c r="H230" s="73">
        <f>N228</f>
        <v>0</v>
      </c>
      <c r="I230" s="12" t="s">
        <v>9</v>
      </c>
      <c r="J230" s="537">
        <f>D230-H230</f>
        <v>0</v>
      </c>
      <c r="K230" s="537"/>
      <c r="L230" s="40"/>
      <c r="M230" s="340"/>
      <c r="N230" s="42"/>
      <c r="O230" s="343"/>
      <c r="P230" s="80"/>
      <c r="Q230" s="45"/>
      <c r="S230" s="71"/>
    </row>
    <row r="231" spans="1:19" s="17" customFormat="1" ht="15.95" hidden="1" customHeight="1">
      <c r="A231" s="15"/>
      <c r="C231" s="551">
        <f>J230</f>
        <v>0</v>
      </c>
      <c r="D231" s="551"/>
      <c r="E231" s="551"/>
      <c r="F231" s="332" t="s">
        <v>11</v>
      </c>
      <c r="G231" s="21" t="s">
        <v>12</v>
      </c>
      <c r="H231" s="519">
        <v>13112.99</v>
      </c>
      <c r="I231" s="519"/>
      <c r="J231" s="519"/>
      <c r="K231" s="519"/>
      <c r="L231" s="516" t="s">
        <v>80</v>
      </c>
      <c r="M231" s="516"/>
      <c r="N231" s="25"/>
      <c r="O231" s="351" t="s">
        <v>14</v>
      </c>
      <c r="P231" s="351">
        <f>ROUND(C231*H231/100,0)</f>
        <v>0</v>
      </c>
      <c r="S231" s="350"/>
    </row>
    <row r="232" spans="1:19" s="17" customFormat="1" ht="41.25" hidden="1" customHeight="1">
      <c r="A232" s="86"/>
      <c r="B232" s="550" t="s">
        <v>178</v>
      </c>
      <c r="C232" s="550"/>
      <c r="D232" s="550"/>
      <c r="E232" s="550"/>
      <c r="F232" s="550"/>
      <c r="G232" s="550"/>
      <c r="H232" s="550"/>
      <c r="I232" s="550"/>
      <c r="J232" s="550"/>
      <c r="K232" s="550"/>
      <c r="L232" s="550"/>
      <c r="M232" s="550"/>
      <c r="N232" s="550"/>
      <c r="O232" s="16"/>
      <c r="P232" s="224"/>
    </row>
    <row r="233" spans="1:19" s="17" customFormat="1" ht="15.95" hidden="1" customHeight="1">
      <c r="A233" s="15"/>
      <c r="B233" s="17" t="s">
        <v>234</v>
      </c>
      <c r="C233" s="48"/>
      <c r="D233" s="99"/>
      <c r="E233" s="48"/>
      <c r="F233" s="99"/>
      <c r="G233" s="99"/>
      <c r="H233" s="27">
        <f>C208</f>
        <v>0</v>
      </c>
      <c r="I233" s="163" t="s">
        <v>8</v>
      </c>
      <c r="J233" s="105">
        <f>2/3</f>
        <v>0.66666666666666663</v>
      </c>
      <c r="K233" s="99"/>
      <c r="L233" s="105"/>
      <c r="N233" s="30">
        <f>H233*J233</f>
        <v>0</v>
      </c>
      <c r="P233" s="197"/>
      <c r="S233" s="48"/>
    </row>
    <row r="234" spans="1:19" s="17" customFormat="1" ht="15.95" hidden="1" customHeight="1">
      <c r="A234" s="15"/>
      <c r="C234" s="48"/>
      <c r="D234" s="55"/>
      <c r="E234" s="48"/>
      <c r="F234" s="99"/>
      <c r="G234" s="99"/>
      <c r="H234" s="27"/>
      <c r="I234" s="99"/>
      <c r="J234" s="105"/>
      <c r="K234" s="99"/>
      <c r="L234" s="24" t="s">
        <v>10</v>
      </c>
      <c r="M234" s="32"/>
      <c r="N234" s="18">
        <f>SUM(N233:N233)</f>
        <v>0</v>
      </c>
      <c r="O234" s="19"/>
      <c r="P234" s="197"/>
      <c r="S234" s="48"/>
    </row>
    <row r="235" spans="1:19" s="17" customFormat="1" ht="15.95" hidden="1" customHeight="1">
      <c r="A235" s="15"/>
      <c r="B235" s="103"/>
      <c r="C235" s="514">
        <f>N234</f>
        <v>0</v>
      </c>
      <c r="D235" s="515"/>
      <c r="E235" s="514"/>
      <c r="F235" s="20" t="s">
        <v>11</v>
      </c>
      <c r="G235" s="21" t="s">
        <v>12</v>
      </c>
      <c r="H235" s="94">
        <v>1512.5</v>
      </c>
      <c r="I235" s="94"/>
      <c r="J235" s="94"/>
      <c r="K235" s="94"/>
      <c r="L235" s="516" t="s">
        <v>44</v>
      </c>
      <c r="M235" s="516"/>
      <c r="N235" s="107"/>
      <c r="O235" s="22" t="s">
        <v>14</v>
      </c>
      <c r="P235" s="224">
        <f>ROUND(C235*H235/1000,0)</f>
        <v>0</v>
      </c>
      <c r="S235" s="104"/>
    </row>
    <row r="236" spans="1:19" s="23" customFormat="1" ht="15.95" hidden="1" customHeight="1">
      <c r="A236" s="36"/>
      <c r="B236" s="535" t="s">
        <v>171</v>
      </c>
      <c r="C236" s="535"/>
      <c r="D236" s="535"/>
      <c r="E236" s="535"/>
      <c r="F236" s="535"/>
      <c r="G236" s="535"/>
      <c r="H236" s="535"/>
      <c r="I236" s="535"/>
      <c r="J236" s="535"/>
      <c r="K236" s="535"/>
      <c r="L236" s="535"/>
      <c r="M236" s="535"/>
      <c r="N236" s="535"/>
      <c r="O236" s="145"/>
      <c r="P236" s="200"/>
    </row>
    <row r="237" spans="1:19" s="17" customFormat="1" ht="15.95" hidden="1" customHeight="1">
      <c r="A237" s="15"/>
      <c r="B237" s="17" t="s">
        <v>179</v>
      </c>
      <c r="C237" s="48"/>
      <c r="D237" s="251">
        <v>1</v>
      </c>
      <c r="E237" s="48" t="s">
        <v>8</v>
      </c>
      <c r="F237" s="251">
        <v>2</v>
      </c>
      <c r="G237" s="251" t="s">
        <v>8</v>
      </c>
      <c r="H237" s="27">
        <v>19.63</v>
      </c>
      <c r="I237" s="251" t="s">
        <v>8</v>
      </c>
      <c r="J237" s="252">
        <v>13.63</v>
      </c>
      <c r="K237" s="251" t="s">
        <v>8</v>
      </c>
      <c r="L237" s="252">
        <v>0.5</v>
      </c>
      <c r="M237" s="17" t="s">
        <v>9</v>
      </c>
      <c r="N237" s="30">
        <f t="shared" ref="N237:N238" si="28">ROUND(D237*F237*H237*J237*L237,0)</f>
        <v>268</v>
      </c>
      <c r="P237" s="197"/>
      <c r="S237" s="48"/>
    </row>
    <row r="238" spans="1:19" s="17" customFormat="1" ht="15.95" hidden="1" customHeight="1">
      <c r="A238" s="15"/>
      <c r="B238" s="17" t="s">
        <v>223</v>
      </c>
      <c r="C238" s="48"/>
      <c r="D238" s="251">
        <v>1</v>
      </c>
      <c r="E238" s="48" t="s">
        <v>8</v>
      </c>
      <c r="F238" s="251">
        <v>1</v>
      </c>
      <c r="G238" s="251" t="s">
        <v>8</v>
      </c>
      <c r="H238" s="27">
        <v>40.75</v>
      </c>
      <c r="I238" s="251" t="s">
        <v>8</v>
      </c>
      <c r="J238" s="252">
        <v>5.63</v>
      </c>
      <c r="K238" s="251" t="s">
        <v>8</v>
      </c>
      <c r="L238" s="252">
        <v>0.5</v>
      </c>
      <c r="M238" s="17" t="s">
        <v>9</v>
      </c>
      <c r="N238" s="30">
        <f t="shared" si="28"/>
        <v>115</v>
      </c>
      <c r="P238" s="197"/>
      <c r="S238" s="48"/>
    </row>
    <row r="239" spans="1:19" ht="15.95" hidden="1" customHeight="1">
      <c r="A239" s="1"/>
      <c r="C239" s="257"/>
      <c r="D239" s="69"/>
      <c r="E239" s="257"/>
      <c r="F239" s="254"/>
      <c r="G239" s="254"/>
      <c r="H239" s="68"/>
      <c r="I239" s="254"/>
      <c r="J239" s="255"/>
      <c r="K239" s="254"/>
      <c r="L239" s="12" t="s">
        <v>10</v>
      </c>
      <c r="M239" s="40"/>
      <c r="N239" s="5"/>
      <c r="O239" s="6"/>
      <c r="P239" s="197"/>
      <c r="S239" s="257"/>
    </row>
    <row r="240" spans="1:19" s="17" customFormat="1" ht="15.95" hidden="1" customHeight="1">
      <c r="A240" s="15"/>
      <c r="B240" s="103"/>
      <c r="C240" s="565">
        <f>N239</f>
        <v>0</v>
      </c>
      <c r="D240" s="565"/>
      <c r="E240" s="125"/>
      <c r="F240" s="20" t="s">
        <v>11</v>
      </c>
      <c r="G240" s="21" t="s">
        <v>12</v>
      </c>
      <c r="H240" s="94">
        <v>1141.25</v>
      </c>
      <c r="I240" s="94"/>
      <c r="J240" s="94"/>
      <c r="K240" s="94"/>
      <c r="L240" s="516" t="s">
        <v>80</v>
      </c>
      <c r="M240" s="516"/>
      <c r="N240" s="107"/>
      <c r="O240" s="22" t="s">
        <v>14</v>
      </c>
      <c r="P240" s="224">
        <f>ROUND(C240*H240/100,0)</f>
        <v>0</v>
      </c>
      <c r="S240" s="124"/>
    </row>
    <row r="241" spans="1:24" s="17" customFormat="1" ht="15.95" hidden="1" customHeight="1">
      <c r="A241" s="85"/>
      <c r="B241" s="533" t="s">
        <v>120</v>
      </c>
      <c r="C241" s="533"/>
      <c r="D241" s="533"/>
      <c r="E241" s="533"/>
      <c r="F241" s="533"/>
      <c r="G241" s="533"/>
      <c r="H241" s="533"/>
      <c r="I241" s="533"/>
      <c r="J241" s="533"/>
      <c r="K241" s="533"/>
      <c r="L241" s="533"/>
      <c r="M241" s="533"/>
      <c r="N241" s="533"/>
      <c r="O241" s="106"/>
      <c r="P241" s="224"/>
    </row>
    <row r="242" spans="1:24" s="17" customFormat="1" ht="15.95" hidden="1" customHeight="1">
      <c r="A242" s="15"/>
      <c r="B242" s="17" t="s">
        <v>224</v>
      </c>
      <c r="C242" s="48"/>
      <c r="D242" s="251">
        <v>1</v>
      </c>
      <c r="E242" s="48" t="s">
        <v>8</v>
      </c>
      <c r="F242" s="251">
        <v>3</v>
      </c>
      <c r="G242" s="251" t="s">
        <v>8</v>
      </c>
      <c r="H242" s="27">
        <v>42.25</v>
      </c>
      <c r="I242" s="251" t="s">
        <v>8</v>
      </c>
      <c r="J242" s="252">
        <v>1.1299999999999999</v>
      </c>
      <c r="K242" s="251"/>
      <c r="L242" s="252"/>
      <c r="M242" s="17" t="s">
        <v>9</v>
      </c>
      <c r="N242" s="30">
        <f t="shared" ref="N242:N244" si="29">ROUND(D242*F242*H242*J242,0)</f>
        <v>143</v>
      </c>
      <c r="P242" s="197"/>
      <c r="S242" s="48"/>
    </row>
    <row r="243" spans="1:24" s="17" customFormat="1" ht="15.95" hidden="1" customHeight="1">
      <c r="A243" s="15"/>
      <c r="B243" s="17" t="s">
        <v>225</v>
      </c>
      <c r="C243" s="48"/>
      <c r="D243" s="289">
        <v>1</v>
      </c>
      <c r="E243" s="48" t="s">
        <v>8</v>
      </c>
      <c r="F243" s="289">
        <v>3</v>
      </c>
      <c r="G243" s="289" t="s">
        <v>8</v>
      </c>
      <c r="H243" s="27">
        <v>13.6</v>
      </c>
      <c r="I243" s="289" t="s">
        <v>8</v>
      </c>
      <c r="J243" s="288">
        <v>1.1299999999999999</v>
      </c>
      <c r="K243" s="289"/>
      <c r="L243" s="288"/>
      <c r="M243" s="17" t="s">
        <v>9</v>
      </c>
      <c r="N243" s="30">
        <f t="shared" ref="N243" si="30">ROUND(D243*F243*H243*J243,0)</f>
        <v>46</v>
      </c>
      <c r="P243" s="197"/>
      <c r="S243" s="48"/>
    </row>
    <row r="244" spans="1:24" s="17" customFormat="1" ht="15.95" hidden="1" customHeight="1">
      <c r="A244" s="15"/>
      <c r="B244" s="17" t="s">
        <v>226</v>
      </c>
      <c r="C244" s="48"/>
      <c r="D244" s="251">
        <v>1</v>
      </c>
      <c r="E244" s="48" t="s">
        <v>8</v>
      </c>
      <c r="F244" s="251">
        <v>2</v>
      </c>
      <c r="G244" s="251" t="s">
        <v>8</v>
      </c>
      <c r="H244" s="27">
        <v>5.63</v>
      </c>
      <c r="I244" s="251" t="s">
        <v>8</v>
      </c>
      <c r="J244" s="333">
        <v>1.1299999999999999</v>
      </c>
      <c r="K244" s="251"/>
      <c r="L244" s="252"/>
      <c r="M244" s="17" t="s">
        <v>9</v>
      </c>
      <c r="N244" s="30">
        <f t="shared" si="29"/>
        <v>13</v>
      </c>
      <c r="P244" s="197"/>
      <c r="S244" s="48"/>
    </row>
    <row r="245" spans="1:24" s="17" customFormat="1" ht="15.95" hidden="1" customHeight="1">
      <c r="A245" s="93"/>
      <c r="C245" s="107"/>
      <c r="D245" s="99"/>
      <c r="E245" s="49"/>
      <c r="F245" s="99"/>
      <c r="G245" s="93"/>
      <c r="H245" s="27"/>
      <c r="I245" s="94"/>
      <c r="J245" s="24"/>
      <c r="K245" s="94"/>
      <c r="L245" s="24" t="s">
        <v>10</v>
      </c>
      <c r="M245" s="93"/>
      <c r="N245" s="18"/>
      <c r="O245" s="19"/>
      <c r="P245" s="224"/>
      <c r="S245" s="107"/>
    </row>
    <row r="246" spans="1:24" s="17" customFormat="1" ht="15.95" hidden="1" customHeight="1">
      <c r="A246" s="15"/>
      <c r="B246" s="52"/>
      <c r="C246" s="104">
        <f>N245</f>
        <v>0</v>
      </c>
      <c r="D246" s="99" t="s">
        <v>32</v>
      </c>
      <c r="E246" s="104"/>
      <c r="F246" s="99"/>
      <c r="G246" s="52" t="s">
        <v>12</v>
      </c>
      <c r="H246" s="94">
        <v>778.09</v>
      </c>
      <c r="I246" s="94"/>
      <c r="J246" s="105"/>
      <c r="K246" s="94"/>
      <c r="L246" s="93" t="s">
        <v>54</v>
      </c>
      <c r="M246" s="93"/>
      <c r="N246" s="52"/>
      <c r="O246" s="103" t="s">
        <v>14</v>
      </c>
      <c r="P246" s="224">
        <f>(C246*H246/100)</f>
        <v>0</v>
      </c>
      <c r="S246" s="104"/>
    </row>
    <row r="247" spans="1:24" s="17" customFormat="1" ht="36" hidden="1" customHeight="1">
      <c r="A247" s="85"/>
      <c r="B247" s="533" t="s">
        <v>121</v>
      </c>
      <c r="C247" s="533"/>
      <c r="D247" s="533"/>
      <c r="E247" s="533"/>
      <c r="F247" s="533"/>
      <c r="G247" s="533"/>
      <c r="H247" s="533"/>
      <c r="I247" s="533"/>
      <c r="J247" s="533"/>
      <c r="K247" s="533"/>
      <c r="L247" s="533"/>
      <c r="M247" s="533"/>
      <c r="N247" s="533"/>
      <c r="O247" s="106"/>
      <c r="P247" s="224"/>
    </row>
    <row r="248" spans="1:24" s="17" customFormat="1" ht="15.95" hidden="1" customHeight="1" thickBot="1">
      <c r="A248" s="15"/>
      <c r="B248" s="17" t="s">
        <v>253</v>
      </c>
      <c r="C248" s="95"/>
      <c r="D248" s="99"/>
      <c r="E248" s="48"/>
      <c r="F248" s="99"/>
      <c r="G248" s="99"/>
      <c r="H248" s="27"/>
      <c r="I248" s="99"/>
      <c r="J248" s="105"/>
      <c r="K248" s="99"/>
      <c r="L248" s="105"/>
      <c r="M248" s="17" t="s">
        <v>9</v>
      </c>
      <c r="N248" s="30">
        <f>C246</f>
        <v>0</v>
      </c>
      <c r="O248" s="16"/>
      <c r="P248" s="224"/>
      <c r="S248" s="95"/>
    </row>
    <row r="249" spans="1:24" s="17" customFormat="1" ht="15.95" hidden="1" customHeight="1" thickBot="1">
      <c r="A249" s="93"/>
      <c r="C249" s="107"/>
      <c r="D249" s="99"/>
      <c r="E249" s="49"/>
      <c r="F249" s="99"/>
      <c r="G249" s="93"/>
      <c r="H249" s="27"/>
      <c r="I249" s="94"/>
      <c r="J249" s="24"/>
      <c r="K249" s="94"/>
      <c r="L249" s="24" t="s">
        <v>10</v>
      </c>
      <c r="M249" s="93"/>
      <c r="N249" s="26">
        <f>SUM(N248)</f>
        <v>0</v>
      </c>
      <c r="O249" s="19"/>
      <c r="P249" s="224"/>
      <c r="S249" s="107"/>
    </row>
    <row r="250" spans="1:24" s="17" customFormat="1" ht="15.95" hidden="1" customHeight="1">
      <c r="A250" s="15"/>
      <c r="B250" s="52"/>
      <c r="C250" s="104">
        <f>N249</f>
        <v>0</v>
      </c>
      <c r="D250" s="99" t="s">
        <v>32</v>
      </c>
      <c r="E250" s="104"/>
      <c r="F250" s="99"/>
      <c r="G250" s="52" t="s">
        <v>12</v>
      </c>
      <c r="H250" s="94">
        <v>10.7</v>
      </c>
      <c r="I250" s="94"/>
      <c r="J250" s="105"/>
      <c r="K250" s="94"/>
      <c r="L250" s="93" t="s">
        <v>52</v>
      </c>
      <c r="M250" s="93"/>
      <c r="N250" s="52"/>
      <c r="O250" s="103" t="s">
        <v>14</v>
      </c>
      <c r="P250" s="224">
        <f>(C250*H250)</f>
        <v>0</v>
      </c>
      <c r="S250" s="104"/>
    </row>
    <row r="251" spans="1:24" s="17" customFormat="1" ht="37.5" hidden="1" customHeight="1">
      <c r="A251" s="85"/>
      <c r="B251" s="517" t="s">
        <v>124</v>
      </c>
      <c r="C251" s="517"/>
      <c r="D251" s="517"/>
      <c r="E251" s="517"/>
      <c r="F251" s="517"/>
      <c r="G251" s="517"/>
      <c r="H251" s="517"/>
      <c r="I251" s="517"/>
      <c r="J251" s="517"/>
      <c r="K251" s="517"/>
      <c r="L251" s="517"/>
      <c r="M251" s="517"/>
      <c r="N251" s="517"/>
      <c r="O251" s="517"/>
      <c r="P251" s="224"/>
      <c r="Q251" s="52"/>
      <c r="R251" s="52"/>
      <c r="S251" s="52"/>
      <c r="T251" s="52"/>
      <c r="U251" s="52"/>
      <c r="V251" s="52"/>
      <c r="W251" s="52"/>
      <c r="X251" s="52"/>
    </row>
    <row r="252" spans="1:24" s="17" customFormat="1" ht="15.95" hidden="1" customHeight="1">
      <c r="A252" s="15"/>
      <c r="C252" s="95"/>
      <c r="D252" s="99"/>
      <c r="E252" s="48"/>
      <c r="F252" s="99"/>
      <c r="G252" s="99"/>
      <c r="H252" s="27"/>
      <c r="I252" s="99"/>
      <c r="J252" s="105"/>
      <c r="K252" s="99"/>
      <c r="L252" s="105"/>
      <c r="N252" s="30"/>
      <c r="O252" s="19"/>
      <c r="P252" s="197"/>
      <c r="S252" s="95"/>
    </row>
    <row r="253" spans="1:24" s="17" customFormat="1" ht="15.95" hidden="1" customHeight="1" thickBot="1">
      <c r="A253" s="15"/>
      <c r="B253" s="17" t="s">
        <v>199</v>
      </c>
      <c r="C253" s="220"/>
      <c r="D253" s="216">
        <v>1</v>
      </c>
      <c r="E253" s="48" t="s">
        <v>8</v>
      </c>
      <c r="F253" s="216">
        <v>4</v>
      </c>
      <c r="G253" s="216" t="s">
        <v>8</v>
      </c>
      <c r="H253" s="27">
        <v>18</v>
      </c>
      <c r="I253" s="216"/>
      <c r="J253" s="217"/>
      <c r="K253" s="216"/>
      <c r="L253" s="217"/>
      <c r="M253" s="17" t="s">
        <v>9</v>
      </c>
      <c r="N253" s="30">
        <f>ROUND(D253*F253*H253,0)</f>
        <v>72</v>
      </c>
      <c r="O253" s="19"/>
      <c r="P253" s="197"/>
      <c r="S253" s="220"/>
    </row>
    <row r="254" spans="1:24" s="17" customFormat="1" ht="15.95" hidden="1" customHeight="1" thickBot="1">
      <c r="A254" s="15"/>
      <c r="C254" s="60"/>
      <c r="D254" s="93"/>
      <c r="E254" s="48"/>
      <c r="F254" s="99"/>
      <c r="G254" s="99"/>
      <c r="H254" s="37"/>
      <c r="I254" s="50"/>
      <c r="J254" s="24"/>
      <c r="K254" s="50"/>
      <c r="L254" s="93" t="s">
        <v>10</v>
      </c>
      <c r="M254" s="50"/>
      <c r="N254" s="26"/>
      <c r="O254" s="103"/>
      <c r="P254" s="224"/>
      <c r="S254" s="60"/>
    </row>
    <row r="255" spans="1:24" s="17" customFormat="1" ht="15.95" hidden="1" customHeight="1">
      <c r="A255" s="15"/>
      <c r="B255" s="52"/>
      <c r="C255" s="53">
        <f>N254</f>
        <v>0</v>
      </c>
      <c r="D255" s="518" t="s">
        <v>87</v>
      </c>
      <c r="E255" s="516"/>
      <c r="F255" s="50"/>
      <c r="G255" s="21" t="s">
        <v>12</v>
      </c>
      <c r="H255" s="519">
        <v>228.9</v>
      </c>
      <c r="I255" s="519"/>
      <c r="J255" s="519"/>
      <c r="K255" s="94"/>
      <c r="L255" s="518" t="s">
        <v>88</v>
      </c>
      <c r="M255" s="516"/>
      <c r="O255" s="103" t="s">
        <v>14</v>
      </c>
      <c r="P255" s="224">
        <f>ROUND(C255*H255,0)</f>
        <v>0</v>
      </c>
      <c r="S255" s="53"/>
    </row>
    <row r="256" spans="1:24" s="17" customFormat="1" ht="15.95" hidden="1" customHeight="1">
      <c r="A256" s="15"/>
      <c r="C256" s="95"/>
      <c r="D256" s="99"/>
      <c r="E256" s="48"/>
      <c r="F256" s="99"/>
      <c r="G256" s="99"/>
      <c r="H256" s="27"/>
      <c r="I256" s="99"/>
      <c r="J256" s="105"/>
      <c r="K256" s="99"/>
      <c r="L256" s="105"/>
      <c r="N256" s="30"/>
      <c r="O256" s="19"/>
      <c r="P256" s="197"/>
      <c r="S256" s="95"/>
    </row>
    <row r="257" spans="1:24" s="17" customFormat="1" ht="15.95" hidden="1" customHeight="1">
      <c r="A257" s="15"/>
      <c r="B257" s="17" t="s">
        <v>25</v>
      </c>
      <c r="C257" s="265"/>
      <c r="D257" s="273">
        <v>12</v>
      </c>
      <c r="E257" s="48" t="s">
        <v>8</v>
      </c>
      <c r="F257" s="273">
        <v>6</v>
      </c>
      <c r="G257" s="273" t="s">
        <v>8</v>
      </c>
      <c r="H257" s="27">
        <v>3.67</v>
      </c>
      <c r="I257" s="273"/>
      <c r="J257" s="268"/>
      <c r="K257" s="273"/>
      <c r="L257" s="268"/>
      <c r="M257" s="17" t="s">
        <v>9</v>
      </c>
      <c r="N257" s="30">
        <f>ROUND(D257*F257*H257,0)</f>
        <v>264</v>
      </c>
      <c r="O257" s="19"/>
      <c r="P257" s="197"/>
      <c r="S257" s="265"/>
    </row>
    <row r="258" spans="1:24" s="17" customFormat="1" ht="15.95" hidden="1" customHeight="1" thickBot="1">
      <c r="A258" s="15"/>
      <c r="B258" s="17" t="s">
        <v>25</v>
      </c>
      <c r="C258" s="287"/>
      <c r="D258" s="289">
        <v>12</v>
      </c>
      <c r="E258" s="48" t="s">
        <v>8</v>
      </c>
      <c r="F258" s="289">
        <v>2</v>
      </c>
      <c r="G258" s="289" t="s">
        <v>8</v>
      </c>
      <c r="H258" s="27">
        <v>4</v>
      </c>
      <c r="I258" s="289"/>
      <c r="J258" s="288"/>
      <c r="K258" s="289"/>
      <c r="L258" s="288"/>
      <c r="M258" s="17" t="s">
        <v>9</v>
      </c>
      <c r="N258" s="30">
        <f>ROUND(D258*F258*H258,0)</f>
        <v>96</v>
      </c>
      <c r="O258" s="19"/>
      <c r="P258" s="197"/>
      <c r="S258" s="287"/>
    </row>
    <row r="259" spans="1:24" s="17" customFormat="1" ht="15.95" hidden="1" customHeight="1" thickBot="1">
      <c r="A259" s="15"/>
      <c r="C259" s="60"/>
      <c r="D259" s="93"/>
      <c r="E259" s="48"/>
      <c r="F259" s="99"/>
      <c r="G259" s="99"/>
      <c r="H259" s="37"/>
      <c r="I259" s="50"/>
      <c r="J259" s="24"/>
      <c r="K259" s="50"/>
      <c r="L259" s="93" t="s">
        <v>10</v>
      </c>
      <c r="M259" s="50"/>
      <c r="N259" s="26"/>
      <c r="O259" s="103"/>
      <c r="P259" s="224"/>
      <c r="S259" s="60"/>
    </row>
    <row r="260" spans="1:24" s="17" customFormat="1" ht="21.75" hidden="1" customHeight="1">
      <c r="A260" s="15"/>
      <c r="B260" s="52"/>
      <c r="C260" s="53">
        <f>N259</f>
        <v>0</v>
      </c>
      <c r="D260" s="518" t="s">
        <v>87</v>
      </c>
      <c r="E260" s="516"/>
      <c r="F260" s="50"/>
      <c r="G260" s="21" t="s">
        <v>12</v>
      </c>
      <c r="H260" s="519">
        <v>240.5</v>
      </c>
      <c r="I260" s="519"/>
      <c r="J260" s="519"/>
      <c r="K260" s="94"/>
      <c r="L260" s="518" t="s">
        <v>88</v>
      </c>
      <c r="M260" s="516"/>
      <c r="O260" s="103" t="s">
        <v>14</v>
      </c>
      <c r="P260" s="224">
        <f>ROUND(C260*H260,0)</f>
        <v>0</v>
      </c>
      <c r="S260" s="53"/>
    </row>
    <row r="261" spans="1:24" s="17" customFormat="1" ht="15.95" hidden="1" customHeight="1">
      <c r="A261" s="15"/>
      <c r="B261" s="32" t="s">
        <v>258</v>
      </c>
      <c r="C261" s="360"/>
      <c r="D261" s="337"/>
      <c r="E261" s="351"/>
      <c r="F261" s="332"/>
      <c r="G261" s="21"/>
      <c r="H261" s="335"/>
      <c r="I261" s="335"/>
      <c r="J261" s="333"/>
      <c r="K261" s="335"/>
      <c r="L261" s="337"/>
      <c r="M261" s="32"/>
      <c r="N261" s="355"/>
      <c r="O261" s="351"/>
      <c r="P261" s="351"/>
      <c r="Q261" s="52"/>
      <c r="S261" s="29"/>
    </row>
    <row r="262" spans="1:24" s="17" customFormat="1" ht="15.95" hidden="1" customHeight="1" thickBot="1">
      <c r="A262" s="15"/>
      <c r="B262" s="354" t="s">
        <v>259</v>
      </c>
      <c r="C262" s="360"/>
      <c r="D262" s="337"/>
      <c r="E262" s="351"/>
      <c r="F262" s="332"/>
      <c r="G262" s="21"/>
      <c r="H262" s="335"/>
      <c r="I262" s="335"/>
      <c r="J262" s="333"/>
      <c r="K262" s="335"/>
      <c r="L262" s="337"/>
      <c r="M262" s="32"/>
      <c r="N262" s="351" t="e">
        <f>#REF!</f>
        <v>#REF!</v>
      </c>
      <c r="O262" s="351"/>
      <c r="P262" s="351"/>
      <c r="Q262" s="52"/>
      <c r="S262" s="29"/>
    </row>
    <row r="263" spans="1:24" s="17" customFormat="1" ht="15.95" hidden="1" customHeight="1" thickBot="1">
      <c r="A263" s="15"/>
      <c r="C263" s="29"/>
      <c r="D263" s="332"/>
      <c r="E263" s="332"/>
      <c r="F263" s="332"/>
      <c r="G263" s="337"/>
      <c r="H263" s="31"/>
      <c r="I263" s="24"/>
      <c r="J263" s="333"/>
      <c r="K263" s="333"/>
      <c r="L263" s="339" t="s">
        <v>10</v>
      </c>
      <c r="M263" s="17" t="s">
        <v>9</v>
      </c>
      <c r="N263" s="26"/>
      <c r="O263" s="351"/>
      <c r="P263" s="60"/>
      <c r="Q263" s="52"/>
      <c r="S263" s="29"/>
    </row>
    <row r="264" spans="1:24" s="17" customFormat="1" ht="15.95" hidden="1" customHeight="1">
      <c r="A264" s="15"/>
      <c r="C264" s="53">
        <f>N263</f>
        <v>0</v>
      </c>
      <c r="D264" s="336" t="s">
        <v>32</v>
      </c>
      <c r="E264" s="351"/>
      <c r="F264" s="332"/>
      <c r="G264" s="21" t="s">
        <v>12</v>
      </c>
      <c r="H264" s="335">
        <v>286.858</v>
      </c>
      <c r="I264" s="335"/>
      <c r="J264" s="335"/>
      <c r="K264" s="335"/>
      <c r="L264" s="337" t="s">
        <v>59</v>
      </c>
      <c r="M264" s="337"/>
      <c r="N264" s="107"/>
      <c r="O264" s="351" t="s">
        <v>14</v>
      </c>
      <c r="P264" s="351">
        <f>ROUND(C264*H264/100,0)</f>
        <v>0</v>
      </c>
      <c r="Q264" s="52"/>
      <c r="R264" s="52"/>
      <c r="S264" s="53"/>
      <c r="T264" s="52"/>
      <c r="U264" s="52"/>
      <c r="V264" s="52"/>
      <c r="W264" s="52"/>
      <c r="X264" s="52"/>
    </row>
    <row r="265" spans="1:24" s="17" customFormat="1" ht="15.95" hidden="1" customHeight="1">
      <c r="A265" s="15"/>
      <c r="B265" s="32" t="s">
        <v>258</v>
      </c>
      <c r="C265" s="360"/>
      <c r="D265" s="337"/>
      <c r="E265" s="351"/>
      <c r="F265" s="332"/>
      <c r="G265" s="21"/>
      <c r="H265" s="335"/>
      <c r="I265" s="335"/>
      <c r="J265" s="333"/>
      <c r="K265" s="335"/>
      <c r="L265" s="337"/>
      <c r="M265" s="32"/>
      <c r="N265" s="355"/>
      <c r="O265" s="351"/>
      <c r="P265" s="351"/>
      <c r="Q265" s="52"/>
      <c r="S265" s="29"/>
    </row>
    <row r="266" spans="1:24" s="17" customFormat="1" ht="15.95" hidden="1" customHeight="1" thickBot="1">
      <c r="A266" s="15"/>
      <c r="B266" s="354" t="s">
        <v>260</v>
      </c>
      <c r="C266" s="360"/>
      <c r="D266" s="337"/>
      <c r="E266" s="351"/>
      <c r="F266" s="332"/>
      <c r="G266" s="21"/>
      <c r="H266" s="335"/>
      <c r="I266" s="335"/>
      <c r="J266" s="333"/>
      <c r="K266" s="335"/>
      <c r="L266" s="337"/>
      <c r="M266" s="32"/>
      <c r="N266" s="351">
        <f>C264</f>
        <v>0</v>
      </c>
      <c r="O266" s="351"/>
      <c r="P266" s="351"/>
      <c r="Q266" s="52"/>
      <c r="S266" s="29"/>
    </row>
    <row r="267" spans="1:24" s="17" customFormat="1" ht="15.95" hidden="1" customHeight="1" thickBot="1">
      <c r="A267" s="15"/>
      <c r="C267" s="29"/>
      <c r="D267" s="332"/>
      <c r="E267" s="332"/>
      <c r="F267" s="332"/>
      <c r="G267" s="337"/>
      <c r="H267" s="31"/>
      <c r="I267" s="24"/>
      <c r="J267" s="333"/>
      <c r="K267" s="333"/>
      <c r="L267" s="339" t="s">
        <v>10</v>
      </c>
      <c r="M267" s="17" t="s">
        <v>9</v>
      </c>
      <c r="N267" s="26">
        <f>N266</f>
        <v>0</v>
      </c>
      <c r="O267" s="351"/>
      <c r="P267" s="60"/>
      <c r="Q267" s="52"/>
      <c r="S267" s="29"/>
    </row>
    <row r="268" spans="1:24" s="17" customFormat="1" ht="15.95" hidden="1" customHeight="1">
      <c r="A268" s="15"/>
      <c r="C268" s="119">
        <f>N267</f>
        <v>0</v>
      </c>
      <c r="D268" s="336" t="s">
        <v>32</v>
      </c>
      <c r="E268" s="351"/>
      <c r="F268" s="332"/>
      <c r="G268" s="21" t="s">
        <v>12</v>
      </c>
      <c r="H268" s="335">
        <v>285.67759999999998</v>
      </c>
      <c r="I268" s="335"/>
      <c r="J268" s="335"/>
      <c r="K268" s="335"/>
      <c r="L268" s="337" t="s">
        <v>59</v>
      </c>
      <c r="M268" s="337"/>
      <c r="N268" s="107"/>
      <c r="O268" s="351" t="s">
        <v>14</v>
      </c>
      <c r="P268" s="351">
        <f>ROUND(C268*H268/100,0)</f>
        <v>0</v>
      </c>
      <c r="Q268" s="52"/>
      <c r="R268" s="52"/>
      <c r="S268" s="119"/>
      <c r="T268" s="52"/>
      <c r="U268" s="52"/>
      <c r="V268" s="52"/>
      <c r="W268" s="52"/>
      <c r="X268" s="52"/>
    </row>
    <row r="269" spans="1:24" s="17" customFormat="1" ht="15.95" hidden="1" customHeight="1">
      <c r="A269" s="15"/>
      <c r="B269" s="535" t="s">
        <v>98</v>
      </c>
      <c r="C269" s="535"/>
      <c r="D269" s="535"/>
      <c r="E269" s="535"/>
      <c r="F269" s="535"/>
      <c r="G269" s="535"/>
      <c r="H269" s="535"/>
      <c r="I269" s="535"/>
      <c r="J269" s="535"/>
      <c r="K269" s="535"/>
      <c r="L269" s="535"/>
      <c r="M269" s="535"/>
      <c r="N269" s="535"/>
      <c r="O269" s="309"/>
      <c r="P269" s="307"/>
    </row>
    <row r="270" spans="1:24" s="17" customFormat="1" ht="15.95" hidden="1" customHeight="1" thickBot="1">
      <c r="A270" s="15"/>
      <c r="B270" s="17" t="s">
        <v>99</v>
      </c>
      <c r="C270" s="306"/>
      <c r="D270" s="303">
        <v>1</v>
      </c>
      <c r="E270" s="48" t="s">
        <v>8</v>
      </c>
      <c r="F270" s="303">
        <v>4</v>
      </c>
      <c r="G270" s="303" t="s">
        <v>8</v>
      </c>
      <c r="H270" s="27">
        <v>8</v>
      </c>
      <c r="I270" s="303" t="s">
        <v>8</v>
      </c>
      <c r="J270" s="304">
        <v>4</v>
      </c>
      <c r="K270" s="303"/>
      <c r="L270" s="304"/>
      <c r="M270" s="17" t="s">
        <v>9</v>
      </c>
      <c r="N270" s="30">
        <f>ROUND(D270*F270*H270*J270,0)</f>
        <v>128</v>
      </c>
      <c r="O270" s="16"/>
      <c r="P270" s="307"/>
      <c r="S270" s="306"/>
    </row>
    <row r="271" spans="1:24" s="17" customFormat="1" ht="15.95" hidden="1" customHeight="1" thickBot="1">
      <c r="A271" s="297"/>
      <c r="C271" s="107"/>
      <c r="D271" s="303"/>
      <c r="E271" s="49"/>
      <c r="F271" s="303"/>
      <c r="G271" s="297"/>
      <c r="H271" s="27"/>
      <c r="I271" s="298"/>
      <c r="J271" s="24"/>
      <c r="K271" s="298"/>
      <c r="L271" s="24" t="s">
        <v>10</v>
      </c>
      <c r="M271" s="297"/>
      <c r="N271" s="26"/>
      <c r="O271" s="19"/>
      <c r="P271" s="307"/>
      <c r="S271" s="107"/>
    </row>
    <row r="272" spans="1:24" s="17" customFormat="1" ht="15.95" hidden="1" customHeight="1">
      <c r="A272" s="15"/>
      <c r="B272" s="52"/>
      <c r="C272" s="305">
        <f>N271</f>
        <v>0</v>
      </c>
      <c r="D272" s="303" t="s">
        <v>32</v>
      </c>
      <c r="E272" s="305"/>
      <c r="F272" s="303"/>
      <c r="G272" s="52" t="s">
        <v>12</v>
      </c>
      <c r="H272" s="298">
        <v>58.11</v>
      </c>
      <c r="I272" s="298"/>
      <c r="J272" s="304"/>
      <c r="K272" s="298"/>
      <c r="L272" s="297" t="s">
        <v>52</v>
      </c>
      <c r="M272" s="297"/>
      <c r="N272" s="52"/>
      <c r="O272" s="307" t="s">
        <v>14</v>
      </c>
      <c r="P272" s="307">
        <f>(C272*H272)</f>
        <v>0</v>
      </c>
      <c r="S272" s="305"/>
    </row>
    <row r="273" spans="1:19" s="17" customFormat="1" ht="35.25" hidden="1" customHeight="1">
      <c r="A273" s="86"/>
      <c r="B273" s="533" t="s">
        <v>103</v>
      </c>
      <c r="C273" s="533"/>
      <c r="D273" s="563"/>
      <c r="E273" s="533"/>
      <c r="F273" s="563"/>
      <c r="G273" s="533"/>
      <c r="H273" s="563"/>
      <c r="I273" s="533"/>
      <c r="J273" s="563"/>
      <c r="K273" s="533"/>
      <c r="L273" s="533"/>
      <c r="M273" s="533"/>
      <c r="N273" s="533"/>
      <c r="O273" s="533"/>
      <c r="P273" s="224"/>
    </row>
    <row r="274" spans="1:19" s="17" customFormat="1" ht="15.95" hidden="1" customHeight="1">
      <c r="A274" s="15"/>
      <c r="B274" s="17" t="s">
        <v>99</v>
      </c>
      <c r="C274" s="259"/>
      <c r="D274" s="251">
        <v>1</v>
      </c>
      <c r="E274" s="48" t="s">
        <v>8</v>
      </c>
      <c r="F274" s="251">
        <v>2</v>
      </c>
      <c r="G274" s="251" t="s">
        <v>8</v>
      </c>
      <c r="H274" s="27">
        <v>20</v>
      </c>
      <c r="I274" s="251" t="s">
        <v>8</v>
      </c>
      <c r="J274" s="252">
        <v>14</v>
      </c>
      <c r="K274" s="251"/>
      <c r="L274" s="252"/>
      <c r="M274" s="17" t="s">
        <v>9</v>
      </c>
      <c r="N274" s="30">
        <f>ROUND(D274*F274*H274*J274,0)</f>
        <v>560</v>
      </c>
      <c r="O274" s="16"/>
      <c r="P274" s="248"/>
      <c r="S274" s="259"/>
    </row>
    <row r="275" spans="1:19" s="17" customFormat="1" ht="15.95" hidden="1" customHeight="1">
      <c r="A275" s="15"/>
      <c r="B275" s="17" t="s">
        <v>216</v>
      </c>
      <c r="C275" s="259"/>
      <c r="D275" s="254">
        <v>2</v>
      </c>
      <c r="E275" s="257" t="s">
        <v>8</v>
      </c>
      <c r="F275" s="254">
        <v>2</v>
      </c>
      <c r="G275" s="254" t="s">
        <v>16</v>
      </c>
      <c r="H275" s="68">
        <v>20</v>
      </c>
      <c r="I275" s="254" t="s">
        <v>17</v>
      </c>
      <c r="J275" s="255">
        <v>14</v>
      </c>
      <c r="K275" s="254" t="s">
        <v>18</v>
      </c>
      <c r="L275" s="255">
        <v>0.67</v>
      </c>
      <c r="M275" s="3" t="s">
        <v>9</v>
      </c>
      <c r="N275" s="76">
        <f>ROUND(D275*F275*(H275+J275)*L275,0)</f>
        <v>91</v>
      </c>
      <c r="O275" s="250"/>
      <c r="P275" s="248"/>
      <c r="S275" s="259"/>
    </row>
    <row r="276" spans="1:19" s="17" customFormat="1" ht="15.95" hidden="1" customHeight="1" thickBot="1">
      <c r="A276" s="15"/>
      <c r="B276" s="17" t="s">
        <v>240</v>
      </c>
      <c r="C276" s="306"/>
      <c r="D276" s="303">
        <v>1</v>
      </c>
      <c r="E276" s="48" t="s">
        <v>8</v>
      </c>
      <c r="F276" s="303">
        <v>2</v>
      </c>
      <c r="G276" s="303" t="s">
        <v>8</v>
      </c>
      <c r="H276" s="27">
        <v>4</v>
      </c>
      <c r="I276" s="303" t="s">
        <v>8</v>
      </c>
      <c r="J276" s="304">
        <v>0.75</v>
      </c>
      <c r="K276" s="303"/>
      <c r="L276" s="304"/>
      <c r="M276" s="17" t="s">
        <v>9</v>
      </c>
      <c r="N276" s="30">
        <f>ROUND(D276*F276*H276*J276,0)</f>
        <v>6</v>
      </c>
      <c r="O276" s="16"/>
      <c r="P276" s="307"/>
      <c r="S276" s="306"/>
    </row>
    <row r="277" spans="1:19" s="17" customFormat="1" ht="15.95" hidden="1" customHeight="1" thickBot="1">
      <c r="A277" s="93"/>
      <c r="C277" s="107"/>
      <c r="D277" s="99"/>
      <c r="E277" s="49"/>
      <c r="F277" s="99"/>
      <c r="G277" s="93"/>
      <c r="H277" s="27"/>
      <c r="I277" s="94"/>
      <c r="J277" s="24"/>
      <c r="K277" s="94"/>
      <c r="L277" s="24" t="s">
        <v>10</v>
      </c>
      <c r="M277" s="93"/>
      <c r="N277" s="26"/>
      <c r="O277" s="19"/>
      <c r="P277" s="224"/>
      <c r="S277" s="107"/>
    </row>
    <row r="278" spans="1:19" s="17" customFormat="1" ht="15.95" hidden="1" customHeight="1">
      <c r="A278" s="15"/>
      <c r="B278" s="52"/>
      <c r="C278" s="158">
        <f>N277</f>
        <v>0</v>
      </c>
      <c r="D278" s="99" t="s">
        <v>32</v>
      </c>
      <c r="E278" s="104"/>
      <c r="F278" s="99"/>
      <c r="G278" s="52" t="s">
        <v>12</v>
      </c>
      <c r="H278" s="94">
        <v>10964.99</v>
      </c>
      <c r="I278" s="94"/>
      <c r="J278" s="105"/>
      <c r="K278" s="94"/>
      <c r="L278" s="93" t="s">
        <v>54</v>
      </c>
      <c r="M278" s="93"/>
      <c r="N278" s="52"/>
      <c r="O278" s="103" t="s">
        <v>14</v>
      </c>
      <c r="P278" s="224">
        <f>(C278*H278/100)</f>
        <v>0</v>
      </c>
      <c r="S278" s="121"/>
    </row>
    <row r="279" spans="1:19" s="17" customFormat="1" ht="80.25" hidden="1" customHeight="1">
      <c r="A279" s="86"/>
      <c r="B279" s="533" t="s">
        <v>202</v>
      </c>
      <c r="C279" s="533"/>
      <c r="D279" s="533"/>
      <c r="E279" s="533"/>
      <c r="F279" s="533"/>
      <c r="G279" s="533"/>
      <c r="H279" s="533"/>
      <c r="I279" s="533"/>
      <c r="J279" s="533"/>
      <c r="K279" s="533"/>
      <c r="L279" s="533"/>
      <c r="M279" s="533"/>
      <c r="N279" s="533"/>
      <c r="O279" s="106"/>
      <c r="P279" s="224"/>
    </row>
    <row r="280" spans="1:19" s="17" customFormat="1" ht="15.95" hidden="1" customHeight="1">
      <c r="A280" s="15"/>
      <c r="B280" s="17" t="s">
        <v>21</v>
      </c>
      <c r="C280" s="265"/>
      <c r="D280" s="273">
        <v>1</v>
      </c>
      <c r="E280" s="48" t="s">
        <v>8</v>
      </c>
      <c r="F280" s="273">
        <v>1</v>
      </c>
      <c r="G280" s="273" t="s">
        <v>8</v>
      </c>
      <c r="H280" s="27">
        <v>40.75</v>
      </c>
      <c r="I280" s="273" t="s">
        <v>8</v>
      </c>
      <c r="J280" s="268">
        <v>7</v>
      </c>
      <c r="K280" s="273"/>
      <c r="L280" s="268"/>
      <c r="M280" s="17" t="s">
        <v>9</v>
      </c>
      <c r="N280" s="30">
        <f>ROUND(D280*F280*H280*J280,0)</f>
        <v>285</v>
      </c>
      <c r="O280" s="16"/>
      <c r="P280" s="276"/>
      <c r="S280" s="265"/>
    </row>
    <row r="281" spans="1:19" s="17" customFormat="1" ht="15.95" hidden="1" customHeight="1">
      <c r="A281" s="15"/>
      <c r="B281" s="17" t="s">
        <v>240</v>
      </c>
      <c r="C281" s="154"/>
      <c r="D281" s="151">
        <v>1</v>
      </c>
      <c r="E281" s="48" t="s">
        <v>8</v>
      </c>
      <c r="F281" s="151">
        <v>2</v>
      </c>
      <c r="G281" s="151" t="s">
        <v>8</v>
      </c>
      <c r="H281" s="27">
        <v>4</v>
      </c>
      <c r="I281" s="151" t="s">
        <v>8</v>
      </c>
      <c r="J281" s="152">
        <v>0.75</v>
      </c>
      <c r="K281" s="310"/>
      <c r="L281" s="311"/>
      <c r="M281" s="17" t="s">
        <v>9</v>
      </c>
      <c r="N281" s="30">
        <f>ROUND(D281*F281*H281*J281,0)</f>
        <v>6</v>
      </c>
      <c r="O281" s="16"/>
      <c r="P281" s="224"/>
      <c r="S281" s="154"/>
    </row>
    <row r="282" spans="1:19" s="17" customFormat="1" ht="15.95" hidden="1" customHeight="1" thickBot="1">
      <c r="A282" s="15"/>
      <c r="B282" s="17" t="s">
        <v>232</v>
      </c>
      <c r="C282" s="312"/>
      <c r="D282" s="310">
        <v>1</v>
      </c>
      <c r="E282" s="48" t="s">
        <v>8</v>
      </c>
      <c r="F282" s="310">
        <v>2</v>
      </c>
      <c r="G282" s="310" t="s">
        <v>8</v>
      </c>
      <c r="H282" s="27">
        <v>7.25</v>
      </c>
      <c r="I282" s="310" t="s">
        <v>8</v>
      </c>
      <c r="J282" s="311">
        <v>0.75</v>
      </c>
      <c r="K282" s="310"/>
      <c r="L282" s="311"/>
      <c r="M282" s="17" t="s">
        <v>9</v>
      </c>
      <c r="N282" s="30">
        <f>ROUND(D282*F282*H282*J282,0)</f>
        <v>11</v>
      </c>
      <c r="O282" s="16"/>
      <c r="P282" s="315"/>
      <c r="S282" s="312"/>
    </row>
    <row r="283" spans="1:19" s="17" customFormat="1" ht="15.95" hidden="1" customHeight="1" thickBot="1">
      <c r="A283" s="93"/>
      <c r="C283" s="107"/>
      <c r="D283" s="99"/>
      <c r="E283" s="49"/>
      <c r="F283" s="99"/>
      <c r="G283" s="93"/>
      <c r="H283" s="27"/>
      <c r="I283" s="94"/>
      <c r="J283" s="24"/>
      <c r="K283" s="94"/>
      <c r="L283" s="24" t="s">
        <v>10</v>
      </c>
      <c r="M283" s="93"/>
      <c r="N283" s="26"/>
      <c r="O283" s="19"/>
      <c r="P283" s="224"/>
      <c r="S283" s="107"/>
    </row>
    <row r="284" spans="1:19" s="17" customFormat="1" ht="15.95" hidden="1" customHeight="1">
      <c r="A284" s="15"/>
      <c r="B284" s="52"/>
      <c r="C284" s="121">
        <f>N283</f>
        <v>0</v>
      </c>
      <c r="D284" s="99" t="s">
        <v>32</v>
      </c>
      <c r="E284" s="104"/>
      <c r="F284" s="99"/>
      <c r="G284" s="52" t="s">
        <v>12</v>
      </c>
      <c r="H284" s="94">
        <v>310.43</v>
      </c>
      <c r="I284" s="94"/>
      <c r="J284" s="105"/>
      <c r="K284" s="94"/>
      <c r="L284" s="93" t="s">
        <v>52</v>
      </c>
      <c r="M284" s="93"/>
      <c r="N284" s="52"/>
      <c r="O284" s="103" t="s">
        <v>14</v>
      </c>
      <c r="P284" s="224">
        <f>(C284*H284)</f>
        <v>0</v>
      </c>
      <c r="S284" s="121"/>
    </row>
    <row r="285" spans="1:19" s="17" customFormat="1" ht="82.5" hidden="1" customHeight="1">
      <c r="A285" s="86"/>
      <c r="B285" s="533" t="s">
        <v>195</v>
      </c>
      <c r="C285" s="533"/>
      <c r="D285" s="533"/>
      <c r="E285" s="533"/>
      <c r="F285" s="533"/>
      <c r="G285" s="533"/>
      <c r="H285" s="533"/>
      <c r="I285" s="533"/>
      <c r="J285" s="533"/>
      <c r="K285" s="533"/>
      <c r="L285" s="533"/>
      <c r="M285" s="533"/>
      <c r="N285" s="533"/>
      <c r="O285" s="183"/>
      <c r="P285" s="224"/>
    </row>
    <row r="286" spans="1:19" s="17" customFormat="1" ht="15.95" hidden="1" customHeight="1" thickBot="1">
      <c r="A286" s="15"/>
      <c r="B286" s="17" t="s">
        <v>165</v>
      </c>
      <c r="C286" s="312"/>
      <c r="D286" s="310">
        <v>1</v>
      </c>
      <c r="E286" s="48" t="s">
        <v>8</v>
      </c>
      <c r="F286" s="310">
        <v>2</v>
      </c>
      <c r="G286" s="313" t="s">
        <v>16</v>
      </c>
      <c r="H286" s="68">
        <v>40.75</v>
      </c>
      <c r="I286" s="313" t="s">
        <v>17</v>
      </c>
      <c r="J286" s="314">
        <v>7</v>
      </c>
      <c r="K286" s="313" t="s">
        <v>18</v>
      </c>
      <c r="L286" s="314">
        <v>0.5</v>
      </c>
      <c r="M286" s="3" t="s">
        <v>9</v>
      </c>
      <c r="N286" s="76">
        <f>ROUND(D286*F286*(H286+J286)*L286,0)</f>
        <v>48</v>
      </c>
      <c r="O286" s="16"/>
      <c r="P286" s="315"/>
      <c r="S286" s="312"/>
    </row>
    <row r="287" spans="1:19" s="17" customFormat="1" ht="15.95" hidden="1" customHeight="1" thickBot="1">
      <c r="A287" s="186"/>
      <c r="C287" s="107"/>
      <c r="D287" s="187"/>
      <c r="E287" s="49"/>
      <c r="F287" s="187"/>
      <c r="G287" s="186"/>
      <c r="H287" s="27"/>
      <c r="I287" s="182"/>
      <c r="J287" s="24"/>
      <c r="K287" s="182"/>
      <c r="L287" s="24" t="s">
        <v>10</v>
      </c>
      <c r="M287" s="186"/>
      <c r="N287" s="26"/>
      <c r="O287" s="19"/>
      <c r="P287" s="224"/>
      <c r="S287" s="107"/>
    </row>
    <row r="288" spans="1:19" s="17" customFormat="1" ht="15.95" hidden="1" customHeight="1">
      <c r="A288" s="15"/>
      <c r="B288" s="52"/>
      <c r="C288" s="212">
        <f>N287</f>
        <v>0</v>
      </c>
      <c r="D288" s="187" t="s">
        <v>32</v>
      </c>
      <c r="E288" s="185"/>
      <c r="F288" s="187"/>
      <c r="G288" s="52" t="s">
        <v>12</v>
      </c>
      <c r="H288" s="182">
        <v>186.04</v>
      </c>
      <c r="I288" s="182"/>
      <c r="J288" s="188"/>
      <c r="K288" s="182"/>
      <c r="L288" s="186" t="s">
        <v>52</v>
      </c>
      <c r="M288" s="186"/>
      <c r="N288" s="52"/>
      <c r="O288" s="195" t="s">
        <v>14</v>
      </c>
      <c r="P288" s="224">
        <f>(C288*H288)</f>
        <v>0</v>
      </c>
      <c r="S288" s="181"/>
    </row>
    <row r="289" spans="1:24" s="17" customFormat="1" ht="67.5" hidden="1" customHeight="1">
      <c r="A289" s="86"/>
      <c r="B289" s="517" t="s">
        <v>115</v>
      </c>
      <c r="C289" s="517"/>
      <c r="D289" s="517"/>
      <c r="E289" s="517"/>
      <c r="F289" s="517"/>
      <c r="G289" s="517"/>
      <c r="H289" s="517"/>
      <c r="I289" s="517"/>
      <c r="J289" s="517"/>
      <c r="K289" s="517"/>
      <c r="L289" s="517"/>
      <c r="M289" s="517"/>
      <c r="N289" s="517"/>
      <c r="O289" s="153"/>
      <c r="P289" s="224"/>
    </row>
    <row r="290" spans="1:24" s="17" customFormat="1" ht="15.95" hidden="1" customHeight="1">
      <c r="A290" s="15"/>
      <c r="B290" s="316" t="s">
        <v>173</v>
      </c>
      <c r="C290" s="184"/>
      <c r="D290" s="187">
        <v>1</v>
      </c>
      <c r="E290" s="48" t="s">
        <v>8</v>
      </c>
      <c r="F290" s="187">
        <v>6</v>
      </c>
      <c r="G290" s="187" t="s">
        <v>8</v>
      </c>
      <c r="H290" s="27">
        <v>1</v>
      </c>
      <c r="I290" s="187" t="s">
        <v>8</v>
      </c>
      <c r="J290" s="188">
        <v>23.5</v>
      </c>
      <c r="K290" s="187"/>
      <c r="L290" s="188"/>
      <c r="M290" s="17" t="s">
        <v>9</v>
      </c>
      <c r="N290" s="30">
        <f>ROUND(D290*F290*H290*J290,0)</f>
        <v>141</v>
      </c>
      <c r="O290" s="16"/>
      <c r="P290" s="224"/>
      <c r="S290" s="184"/>
    </row>
    <row r="291" spans="1:24" s="17" customFormat="1" ht="15.95" hidden="1" customHeight="1">
      <c r="A291" s="15"/>
      <c r="C291" s="48"/>
      <c r="D291" s="55"/>
      <c r="E291" s="48"/>
      <c r="F291" s="99"/>
      <c r="G291" s="99"/>
      <c r="H291" s="27"/>
      <c r="I291" s="99"/>
      <c r="J291" s="105"/>
      <c r="K291" s="99"/>
      <c r="L291" s="24" t="s">
        <v>10</v>
      </c>
      <c r="M291" s="32"/>
      <c r="N291" s="18"/>
      <c r="O291" s="19"/>
      <c r="P291" s="197"/>
      <c r="S291" s="48"/>
    </row>
    <row r="292" spans="1:24" s="17" customFormat="1" ht="15.95" hidden="1" customHeight="1">
      <c r="A292" s="15"/>
      <c r="C292" s="121">
        <f>N291</f>
        <v>0</v>
      </c>
      <c r="D292" s="123"/>
      <c r="E292" s="121"/>
      <c r="F292" s="20" t="s">
        <v>32</v>
      </c>
      <c r="G292" s="21" t="s">
        <v>12</v>
      </c>
      <c r="H292" s="519">
        <v>34520.31</v>
      </c>
      <c r="I292" s="519"/>
      <c r="J292" s="519"/>
      <c r="K292" s="94"/>
      <c r="L292" s="516" t="s">
        <v>54</v>
      </c>
      <c r="M292" s="516"/>
      <c r="N292" s="107"/>
      <c r="O292" s="22" t="s">
        <v>14</v>
      </c>
      <c r="P292" s="224">
        <f>ROUND(C292*H292/100,0)</f>
        <v>0</v>
      </c>
      <c r="S292" s="121"/>
    </row>
    <row r="293" spans="1:24" s="17" customFormat="1" ht="36" hidden="1" customHeight="1">
      <c r="A293" s="86"/>
      <c r="B293" s="564" t="s">
        <v>108</v>
      </c>
      <c r="C293" s="564"/>
      <c r="D293" s="564"/>
      <c r="E293" s="564"/>
      <c r="F293" s="564"/>
      <c r="G293" s="564"/>
      <c r="H293" s="564"/>
      <c r="I293" s="564"/>
      <c r="J293" s="564"/>
      <c r="K293" s="564"/>
      <c r="L293" s="564"/>
      <c r="M293" s="564"/>
      <c r="N293" s="564"/>
      <c r="O293" s="564"/>
      <c r="P293" s="224"/>
      <c r="S293" s="53"/>
    </row>
    <row r="294" spans="1:24" s="52" customFormat="1" ht="15.95" hidden="1" customHeight="1">
      <c r="A294" s="15"/>
      <c r="B294" s="319" t="s">
        <v>241</v>
      </c>
      <c r="C294" s="220"/>
      <c r="D294" s="220"/>
      <c r="E294" s="220"/>
      <c r="F294" s="220"/>
      <c r="G294" s="220"/>
      <c r="H294" s="220"/>
      <c r="I294" s="220"/>
      <c r="J294" s="220"/>
      <c r="K294" s="220"/>
      <c r="L294" s="220"/>
      <c r="M294" s="220"/>
      <c r="N294" s="220"/>
      <c r="O294" s="224"/>
      <c r="P294" s="224"/>
      <c r="Q294" s="54"/>
      <c r="S294" s="220"/>
    </row>
    <row r="295" spans="1:24" s="17" customFormat="1" ht="15.95" hidden="1" customHeight="1" thickBot="1">
      <c r="A295" s="15"/>
      <c r="B295" s="354" t="s">
        <v>97</v>
      </c>
      <c r="C295" s="349"/>
      <c r="D295" s="332">
        <v>1</v>
      </c>
      <c r="E295" s="48" t="s">
        <v>8</v>
      </c>
      <c r="F295" s="332">
        <v>1</v>
      </c>
      <c r="G295" s="332" t="s">
        <v>8</v>
      </c>
      <c r="H295" s="27">
        <v>45.25</v>
      </c>
      <c r="I295" s="332" t="s">
        <v>8</v>
      </c>
      <c r="J295" s="333">
        <v>26.25</v>
      </c>
      <c r="K295" s="332"/>
      <c r="L295" s="333"/>
      <c r="M295" s="17" t="s">
        <v>9</v>
      </c>
      <c r="N295" s="30">
        <f>ROUND(D295*F295*H295*J295,0)</f>
        <v>1188</v>
      </c>
      <c r="O295" s="16"/>
      <c r="P295" s="197"/>
      <c r="S295" s="349"/>
    </row>
    <row r="296" spans="1:24" s="17" customFormat="1" ht="15.95" hidden="1" customHeight="1" thickBot="1">
      <c r="A296" s="15"/>
      <c r="B296" s="51"/>
      <c r="C296" s="48"/>
      <c r="D296" s="151"/>
      <c r="E296" s="48"/>
      <c r="F296" s="151"/>
      <c r="G296" s="151"/>
      <c r="H296" s="33"/>
      <c r="I296" s="151"/>
      <c r="J296" s="152"/>
      <c r="K296" s="151"/>
      <c r="L296" s="24" t="s">
        <v>10</v>
      </c>
      <c r="N296" s="26"/>
      <c r="O296" s="148"/>
      <c r="P296" s="224"/>
      <c r="S296" s="48"/>
    </row>
    <row r="297" spans="1:24" s="17" customFormat="1" ht="15.95" hidden="1" customHeight="1">
      <c r="A297" s="15"/>
      <c r="B297" s="29" t="s">
        <v>24</v>
      </c>
      <c r="C297" s="48"/>
      <c r="D297" s="273"/>
      <c r="E297" s="276"/>
      <c r="F297" s="273"/>
      <c r="G297" s="267"/>
      <c r="H297" s="27"/>
      <c r="I297" s="269"/>
      <c r="J297" s="268"/>
      <c r="K297" s="267"/>
      <c r="L297" s="268"/>
      <c r="M297" s="52"/>
      <c r="N297" s="52"/>
      <c r="O297" s="276"/>
      <c r="P297" s="276"/>
      <c r="Q297" s="52"/>
      <c r="S297" s="48"/>
    </row>
    <row r="298" spans="1:24" s="17" customFormat="1" ht="15.95" hidden="1" customHeight="1" thickBot="1">
      <c r="A298" s="15"/>
      <c r="B298" s="17" t="s">
        <v>92</v>
      </c>
      <c r="C298" s="48"/>
      <c r="D298" s="273">
        <v>1</v>
      </c>
      <c r="E298" s="48" t="s">
        <v>8</v>
      </c>
      <c r="F298" s="273">
        <v>1</v>
      </c>
      <c r="G298" s="273" t="s">
        <v>8</v>
      </c>
      <c r="H298" s="27">
        <v>14</v>
      </c>
      <c r="I298" s="273" t="s">
        <v>8</v>
      </c>
      <c r="J298" s="268">
        <v>7</v>
      </c>
      <c r="K298" s="273"/>
      <c r="L298" s="268"/>
      <c r="M298" s="17" t="s">
        <v>9</v>
      </c>
      <c r="N298" s="30">
        <f>ROUND(D298*F298*H298*J298,0)</f>
        <v>98</v>
      </c>
      <c r="O298" s="19"/>
      <c r="P298" s="197"/>
      <c r="S298" s="48"/>
    </row>
    <row r="299" spans="1:24" s="17" customFormat="1" ht="15.95" hidden="1" customHeight="1" thickBot="1">
      <c r="A299" s="15"/>
      <c r="B299" s="273"/>
      <c r="D299" s="273"/>
      <c r="E299" s="276"/>
      <c r="F299" s="273"/>
      <c r="G299" s="267"/>
      <c r="H299" s="27"/>
      <c r="I299" s="269"/>
      <c r="J299" s="268"/>
      <c r="K299" s="267"/>
      <c r="L299" s="24" t="s">
        <v>10</v>
      </c>
      <c r="M299" s="17" t="s">
        <v>9</v>
      </c>
      <c r="N299" s="26"/>
      <c r="O299" s="276"/>
      <c r="P299" s="60"/>
      <c r="Q299" s="52"/>
    </row>
    <row r="300" spans="1:24" s="17" customFormat="1" ht="15.95" hidden="1" customHeight="1">
      <c r="A300" s="15"/>
      <c r="B300" s="29" t="s">
        <v>28</v>
      </c>
      <c r="C300" s="48"/>
      <c r="D300" s="251"/>
      <c r="E300" s="248"/>
      <c r="F300" s="251"/>
      <c r="G300" s="249"/>
      <c r="H300" s="27"/>
      <c r="I300" s="253"/>
      <c r="J300" s="252"/>
      <c r="K300" s="253"/>
      <c r="L300" s="249"/>
      <c r="M300" s="249"/>
      <c r="N300" s="52"/>
      <c r="O300" s="50"/>
      <c r="P300" s="60"/>
      <c r="Q300" s="52"/>
      <c r="S300" s="48"/>
    </row>
    <row r="301" spans="1:24" s="17" customFormat="1" ht="15.95" hidden="1" customHeight="1">
      <c r="A301" s="15"/>
      <c r="C301" s="29"/>
      <c r="D301" s="521">
        <f>N296</f>
        <v>0</v>
      </c>
      <c r="E301" s="521"/>
      <c r="F301" s="521"/>
      <c r="G301" s="249" t="s">
        <v>29</v>
      </c>
      <c r="H301" s="31">
        <f>N299</f>
        <v>0</v>
      </c>
      <c r="I301" s="24" t="s">
        <v>9</v>
      </c>
      <c r="J301" s="522">
        <f>D301-H301</f>
        <v>0</v>
      </c>
      <c r="K301" s="522"/>
      <c r="L301" s="32" t="s">
        <v>30</v>
      </c>
      <c r="M301" s="249"/>
      <c r="N301" s="51"/>
      <c r="O301" s="248"/>
      <c r="P301" s="60"/>
      <c r="Q301" s="52"/>
      <c r="S301" s="29"/>
    </row>
    <row r="302" spans="1:24" s="17" customFormat="1" ht="15.95" hidden="1" customHeight="1">
      <c r="A302" s="15"/>
      <c r="C302" s="119">
        <f>J301</f>
        <v>0</v>
      </c>
      <c r="D302" s="515" t="s">
        <v>32</v>
      </c>
      <c r="E302" s="515"/>
      <c r="F302" s="216"/>
      <c r="G302" s="21" t="s">
        <v>12</v>
      </c>
      <c r="H302" s="519">
        <v>3275.5</v>
      </c>
      <c r="I302" s="519"/>
      <c r="J302" s="519"/>
      <c r="K302" s="519"/>
      <c r="L302" s="218" t="s">
        <v>59</v>
      </c>
      <c r="M302" s="218"/>
      <c r="N302" s="107"/>
      <c r="O302" s="224" t="s">
        <v>14</v>
      </c>
      <c r="P302" s="224">
        <f>ROUND(C302*H302/100,0)</f>
        <v>0</v>
      </c>
      <c r="Q302" s="52"/>
      <c r="R302" s="52"/>
      <c r="S302" s="119"/>
      <c r="T302" s="52"/>
      <c r="U302" s="52"/>
      <c r="V302" s="52"/>
      <c r="W302" s="52"/>
      <c r="X302" s="52"/>
    </row>
    <row r="303" spans="1:24" s="52" customFormat="1" ht="15.95" hidden="1" customHeight="1">
      <c r="B303" s="319" t="s">
        <v>242</v>
      </c>
      <c r="C303" s="95"/>
      <c r="D303" s="95"/>
      <c r="E303" s="95"/>
      <c r="F303" s="95"/>
      <c r="G303" s="95"/>
      <c r="H303" s="95"/>
      <c r="I303" s="95"/>
      <c r="J303" s="95"/>
      <c r="K303" s="95"/>
      <c r="L303" s="95"/>
      <c r="M303" s="95"/>
      <c r="N303" s="95"/>
      <c r="O303" s="103"/>
      <c r="P303" s="224"/>
      <c r="Q303" s="54"/>
      <c r="S303" s="95"/>
    </row>
    <row r="304" spans="1:24" s="17" customFormat="1" ht="15.95" hidden="1" customHeight="1">
      <c r="A304" s="15"/>
      <c r="B304" s="316" t="s">
        <v>97</v>
      </c>
      <c r="C304" s="220"/>
      <c r="D304" s="216">
        <v>1</v>
      </c>
      <c r="E304" s="48" t="s">
        <v>8</v>
      </c>
      <c r="F304" s="216">
        <v>1</v>
      </c>
      <c r="G304" s="216" t="s">
        <v>8</v>
      </c>
      <c r="H304" s="27">
        <v>44.88</v>
      </c>
      <c r="I304" s="216" t="s">
        <v>8</v>
      </c>
      <c r="J304" s="217">
        <v>26.38</v>
      </c>
      <c r="K304" s="216"/>
      <c r="L304" s="217"/>
      <c r="M304" s="17" t="s">
        <v>9</v>
      </c>
      <c r="N304" s="30">
        <f>ROUND(D304*F304*H304*J304,0)</f>
        <v>1184</v>
      </c>
      <c r="O304" s="16"/>
      <c r="P304" s="197"/>
      <c r="S304" s="220"/>
    </row>
    <row r="305" spans="1:24" s="17" customFormat="1" ht="15.95" hidden="1" customHeight="1">
      <c r="A305" s="15"/>
      <c r="B305" s="316" t="s">
        <v>19</v>
      </c>
      <c r="C305" s="95"/>
      <c r="D305" s="99">
        <v>1</v>
      </c>
      <c r="E305" s="48" t="s">
        <v>8</v>
      </c>
      <c r="F305" s="99">
        <v>1</v>
      </c>
      <c r="G305" s="99" t="s">
        <v>8</v>
      </c>
      <c r="H305" s="27">
        <v>29.88</v>
      </c>
      <c r="I305" s="99" t="s">
        <v>8</v>
      </c>
      <c r="J305" s="105">
        <v>13.75</v>
      </c>
      <c r="K305" s="99"/>
      <c r="L305" s="105"/>
      <c r="M305" s="17" t="s">
        <v>9</v>
      </c>
      <c r="N305" s="30">
        <f>ROUND(D305*F305*H305*J305,0)</f>
        <v>411</v>
      </c>
      <c r="O305" s="16"/>
      <c r="P305" s="197"/>
      <c r="S305" s="95"/>
    </row>
    <row r="306" spans="1:24" s="17" customFormat="1" ht="15.95" hidden="1" customHeight="1">
      <c r="A306" s="15"/>
      <c r="C306" s="48"/>
      <c r="D306" s="55"/>
      <c r="E306" s="48"/>
      <c r="F306" s="99"/>
      <c r="G306" s="99"/>
      <c r="H306" s="27"/>
      <c r="I306" s="99"/>
      <c r="J306" s="105"/>
      <c r="K306" s="99"/>
      <c r="L306" s="24" t="s">
        <v>10</v>
      </c>
      <c r="M306" s="32"/>
      <c r="N306" s="18"/>
      <c r="O306" s="19"/>
      <c r="P306" s="197"/>
      <c r="S306" s="48"/>
    </row>
    <row r="307" spans="1:24" s="17" customFormat="1" ht="15.95" hidden="1" customHeight="1">
      <c r="A307" s="15"/>
      <c r="C307" s="119">
        <f>N306</f>
        <v>0</v>
      </c>
      <c r="D307" s="515" t="s">
        <v>32</v>
      </c>
      <c r="E307" s="515"/>
      <c r="F307" s="99"/>
      <c r="G307" s="21" t="s">
        <v>12</v>
      </c>
      <c r="H307" s="519">
        <v>2548.29</v>
      </c>
      <c r="I307" s="519"/>
      <c r="J307" s="519"/>
      <c r="K307" s="519"/>
      <c r="L307" s="93" t="s">
        <v>59</v>
      </c>
      <c r="M307" s="93"/>
      <c r="N307" s="107"/>
      <c r="O307" s="103" t="s">
        <v>14</v>
      </c>
      <c r="P307" s="224">
        <f>ROUND(C307*H307/100,0)</f>
        <v>0</v>
      </c>
      <c r="Q307" s="52"/>
      <c r="R307" s="52"/>
      <c r="S307" s="119"/>
      <c r="T307" s="52"/>
      <c r="U307" s="52"/>
      <c r="V307" s="52"/>
      <c r="W307" s="52"/>
      <c r="X307" s="52"/>
    </row>
    <row r="308" spans="1:24" s="17" customFormat="1" ht="31.5" hidden="1" customHeight="1">
      <c r="A308" s="86"/>
      <c r="B308" s="534" t="s">
        <v>53</v>
      </c>
      <c r="C308" s="534"/>
      <c r="D308" s="534"/>
      <c r="E308" s="534"/>
      <c r="F308" s="534"/>
      <c r="G308" s="534"/>
      <c r="H308" s="534"/>
      <c r="I308" s="534"/>
      <c r="J308" s="534"/>
      <c r="K308" s="534"/>
      <c r="L308" s="534"/>
      <c r="M308" s="534"/>
      <c r="N308" s="534"/>
      <c r="O308" s="147"/>
      <c r="P308" s="224"/>
    </row>
    <row r="309" spans="1:24" s="17" customFormat="1" ht="15.95" hidden="1" customHeight="1" thickBot="1">
      <c r="A309" s="15"/>
      <c r="B309" s="17" t="s">
        <v>266</v>
      </c>
      <c r="C309" s="95"/>
      <c r="D309" s="99"/>
      <c r="E309" s="48"/>
      <c r="F309" s="99"/>
      <c r="G309" s="99"/>
      <c r="H309" s="27"/>
      <c r="I309" s="99"/>
      <c r="J309" s="105"/>
      <c r="K309" s="99"/>
      <c r="L309" s="105"/>
      <c r="M309" s="17" t="s">
        <v>9</v>
      </c>
      <c r="N309" s="30">
        <f>C302</f>
        <v>0</v>
      </c>
      <c r="O309" s="16"/>
      <c r="P309" s="224"/>
      <c r="S309" s="95"/>
    </row>
    <row r="310" spans="1:24" s="17" customFormat="1" ht="15.95" hidden="1" customHeight="1" thickBot="1">
      <c r="A310" s="15"/>
      <c r="C310" s="107"/>
      <c r="D310" s="99"/>
      <c r="E310" s="49"/>
      <c r="F310" s="99"/>
      <c r="G310" s="93"/>
      <c r="H310" s="27"/>
      <c r="I310" s="94"/>
      <c r="J310" s="24"/>
      <c r="K310" s="94"/>
      <c r="L310" s="24" t="s">
        <v>10</v>
      </c>
      <c r="M310" s="93"/>
      <c r="N310" s="26"/>
      <c r="O310" s="19"/>
      <c r="P310" s="224"/>
      <c r="S310" s="107"/>
    </row>
    <row r="311" spans="1:24" s="17" customFormat="1" ht="15.95" hidden="1" customHeight="1">
      <c r="A311" s="93"/>
      <c r="B311" s="52"/>
      <c r="C311" s="104">
        <f>N310</f>
        <v>0</v>
      </c>
      <c r="D311" s="99" t="s">
        <v>32</v>
      </c>
      <c r="E311" s="104"/>
      <c r="F311" s="99"/>
      <c r="G311" s="52" t="s">
        <v>12</v>
      </c>
      <c r="H311" s="94">
        <v>1887.4</v>
      </c>
      <c r="I311" s="94"/>
      <c r="J311" s="105"/>
      <c r="K311" s="94"/>
      <c r="L311" s="93" t="s">
        <v>54</v>
      </c>
      <c r="M311" s="93"/>
      <c r="N311" s="52"/>
      <c r="O311" s="103" t="s">
        <v>14</v>
      </c>
      <c r="P311" s="224">
        <f>(C311*H311/100)</f>
        <v>0</v>
      </c>
      <c r="S311" s="104"/>
    </row>
    <row r="312" spans="1:24" s="17" customFormat="1" ht="47.25" hidden="1" customHeight="1">
      <c r="A312" s="86"/>
      <c r="B312" s="517" t="s">
        <v>89</v>
      </c>
      <c r="C312" s="517"/>
      <c r="D312" s="517"/>
      <c r="E312" s="517"/>
      <c r="F312" s="517"/>
      <c r="G312" s="517"/>
      <c r="H312" s="517"/>
      <c r="I312" s="517"/>
      <c r="J312" s="517"/>
      <c r="K312" s="517"/>
      <c r="L312" s="517"/>
      <c r="M312" s="517"/>
      <c r="N312" s="517"/>
      <c r="O312" s="153"/>
      <c r="P312" s="224"/>
      <c r="Q312" s="52"/>
      <c r="R312" s="52"/>
      <c r="S312" s="52"/>
      <c r="T312" s="52"/>
      <c r="U312" s="52"/>
      <c r="V312" s="52"/>
      <c r="W312" s="52"/>
      <c r="X312" s="52"/>
    </row>
    <row r="313" spans="1:24" s="17" customFormat="1" ht="15.95" hidden="1" customHeight="1" thickBot="1">
      <c r="A313" s="36"/>
      <c r="B313" s="17" t="s">
        <v>187</v>
      </c>
      <c r="C313" s="48"/>
      <c r="D313" s="207">
        <v>1</v>
      </c>
      <c r="E313" s="48" t="s">
        <v>8</v>
      </c>
      <c r="F313" s="207">
        <v>2</v>
      </c>
      <c r="G313" s="207" t="s">
        <v>16</v>
      </c>
      <c r="H313" s="27">
        <v>42.62</v>
      </c>
      <c r="I313" s="207" t="s">
        <v>17</v>
      </c>
      <c r="J313" s="208">
        <v>23.62</v>
      </c>
      <c r="K313" s="207" t="s">
        <v>18</v>
      </c>
      <c r="L313" s="208"/>
      <c r="M313" s="17" t="s">
        <v>9</v>
      </c>
      <c r="N313" s="28">
        <f>ROUND(D313*F313*(H313+J313),0)</f>
        <v>132</v>
      </c>
      <c r="O313" s="19"/>
      <c r="P313" s="197"/>
      <c r="S313" s="48"/>
    </row>
    <row r="314" spans="1:24" s="17" customFormat="1" ht="15.95" hidden="1" customHeight="1" thickBot="1">
      <c r="A314" s="15"/>
      <c r="C314" s="60"/>
      <c r="D314" s="93"/>
      <c r="E314" s="48"/>
      <c r="F314" s="99"/>
      <c r="G314" s="99"/>
      <c r="H314" s="37"/>
      <c r="I314" s="50"/>
      <c r="J314" s="24"/>
      <c r="K314" s="50"/>
      <c r="L314" s="93" t="s">
        <v>10</v>
      </c>
      <c r="M314" s="50"/>
      <c r="N314" s="26"/>
      <c r="O314" s="103"/>
      <c r="P314" s="224"/>
      <c r="S314" s="60"/>
    </row>
    <row r="315" spans="1:24" s="17" customFormat="1" ht="15.95" hidden="1" customHeight="1">
      <c r="A315" s="15"/>
      <c r="B315" s="52"/>
      <c r="C315" s="53">
        <f>N314</f>
        <v>0</v>
      </c>
      <c r="D315" s="518" t="s">
        <v>87</v>
      </c>
      <c r="E315" s="516"/>
      <c r="F315" s="50"/>
      <c r="G315" s="21" t="s">
        <v>12</v>
      </c>
      <c r="H315" s="519">
        <v>7.71</v>
      </c>
      <c r="I315" s="519"/>
      <c r="J315" s="519"/>
      <c r="K315" s="94"/>
      <c r="L315" s="520" t="s">
        <v>88</v>
      </c>
      <c r="M315" s="520"/>
      <c r="O315" s="103" t="s">
        <v>14</v>
      </c>
      <c r="P315" s="224">
        <f>ROUND(C315*H315,0)</f>
        <v>0</v>
      </c>
      <c r="S315" s="53"/>
    </row>
    <row r="316" spans="1:24" s="17" customFormat="1" ht="47.25" hidden="1" customHeight="1">
      <c r="A316" s="86"/>
      <c r="B316" s="550" t="s">
        <v>110</v>
      </c>
      <c r="C316" s="550"/>
      <c r="D316" s="550"/>
      <c r="E316" s="550"/>
      <c r="F316" s="550"/>
      <c r="G316" s="550"/>
      <c r="H316" s="550"/>
      <c r="I316" s="550"/>
      <c r="J316" s="550"/>
      <c r="K316" s="550"/>
      <c r="L316" s="550"/>
      <c r="M316" s="550"/>
      <c r="N316" s="550"/>
      <c r="O316" s="550"/>
      <c r="P316" s="224"/>
    </row>
    <row r="317" spans="1:24" ht="15.95" hidden="1" customHeight="1" thickBot="1">
      <c r="A317" s="1"/>
      <c r="B317" s="67" t="s">
        <v>257</v>
      </c>
      <c r="C317" s="341"/>
      <c r="D317" s="346">
        <v>1</v>
      </c>
      <c r="E317" s="352" t="s">
        <v>8</v>
      </c>
      <c r="F317" s="346">
        <v>2</v>
      </c>
      <c r="G317" s="346" t="s">
        <v>16</v>
      </c>
      <c r="H317" s="68">
        <v>42.25</v>
      </c>
      <c r="I317" s="346" t="s">
        <v>17</v>
      </c>
      <c r="J317" s="347">
        <v>22.25</v>
      </c>
      <c r="K317" s="346" t="s">
        <v>18</v>
      </c>
      <c r="L317" s="347">
        <v>23.5</v>
      </c>
      <c r="M317" s="3" t="s">
        <v>9</v>
      </c>
      <c r="N317" s="76">
        <f t="shared" ref="N317" si="31">ROUND(D317*F317*(H317+J317)*L317,0)</f>
        <v>3032</v>
      </c>
      <c r="O317" s="2"/>
      <c r="P317" s="343"/>
      <c r="S317" s="341"/>
    </row>
    <row r="318" spans="1:24" s="17" customFormat="1" ht="15.95" hidden="1" customHeight="1" thickBot="1">
      <c r="A318" s="15"/>
      <c r="B318" s="51"/>
      <c r="C318" s="48"/>
      <c r="D318" s="332"/>
      <c r="E318" s="48"/>
      <c r="F318" s="332"/>
      <c r="G318" s="332"/>
      <c r="H318" s="33"/>
      <c r="I318" s="332"/>
      <c r="J318" s="333"/>
      <c r="K318" s="332"/>
      <c r="L318" s="24" t="s">
        <v>10</v>
      </c>
      <c r="N318" s="34"/>
      <c r="O318" s="351"/>
      <c r="P318" s="351"/>
      <c r="S318" s="48"/>
    </row>
    <row r="319" spans="1:24" s="17" customFormat="1" ht="15.95" hidden="1" customHeight="1">
      <c r="A319" s="15"/>
      <c r="B319" s="29" t="s">
        <v>24</v>
      </c>
      <c r="C319" s="48"/>
      <c r="D319" s="332"/>
      <c r="E319" s="351"/>
      <c r="F319" s="332"/>
      <c r="G319" s="337"/>
      <c r="H319" s="27"/>
      <c r="I319" s="335"/>
      <c r="J319" s="333"/>
      <c r="K319" s="337"/>
      <c r="L319" s="333"/>
      <c r="M319" s="52"/>
      <c r="N319" s="52"/>
      <c r="O319" s="351"/>
      <c r="P319" s="351"/>
      <c r="Q319" s="52"/>
      <c r="S319" s="48"/>
    </row>
    <row r="320" spans="1:24" s="17" customFormat="1" ht="15.95" hidden="1" customHeight="1">
      <c r="A320" s="15"/>
      <c r="B320" s="17" t="s">
        <v>263</v>
      </c>
      <c r="C320" s="48"/>
      <c r="D320" s="332">
        <v>1</v>
      </c>
      <c r="E320" s="48" t="s">
        <v>8</v>
      </c>
      <c r="F320" s="332">
        <v>2</v>
      </c>
      <c r="G320" s="332" t="s">
        <v>8</v>
      </c>
      <c r="H320" s="27">
        <v>9.25</v>
      </c>
      <c r="I320" s="332" t="s">
        <v>8</v>
      </c>
      <c r="J320" s="333">
        <v>9</v>
      </c>
      <c r="K320" s="332" t="s">
        <v>8</v>
      </c>
      <c r="L320" s="333"/>
      <c r="M320" s="17" t="s">
        <v>9</v>
      </c>
      <c r="N320" s="30">
        <f t="shared" ref="N320:N329" si="32">ROUND(D320*F320*H320*J320,0)</f>
        <v>167</v>
      </c>
      <c r="O320" s="19"/>
      <c r="P320" s="197"/>
      <c r="S320" s="48"/>
    </row>
    <row r="321" spans="1:19" s="17" customFormat="1" ht="15.95" hidden="1" customHeight="1">
      <c r="A321" s="15"/>
      <c r="B321" s="17" t="s">
        <v>264</v>
      </c>
      <c r="C321" s="48"/>
      <c r="D321" s="332">
        <v>1</v>
      </c>
      <c r="E321" s="48" t="s">
        <v>8</v>
      </c>
      <c r="F321" s="332">
        <v>2</v>
      </c>
      <c r="G321" s="332" t="s">
        <v>8</v>
      </c>
      <c r="H321" s="27">
        <v>8.8699999999999992</v>
      </c>
      <c r="I321" s="332" t="s">
        <v>8</v>
      </c>
      <c r="J321" s="333">
        <v>9</v>
      </c>
      <c r="K321" s="332" t="s">
        <v>8</v>
      </c>
      <c r="L321" s="333"/>
      <c r="M321" s="17" t="s">
        <v>9</v>
      </c>
      <c r="N321" s="30">
        <f t="shared" si="32"/>
        <v>160</v>
      </c>
      <c r="O321" s="19"/>
      <c r="P321" s="197"/>
      <c r="S321" s="48"/>
    </row>
    <row r="322" spans="1:19" s="17" customFormat="1" ht="15.95" hidden="1" customHeight="1">
      <c r="A322" s="15"/>
      <c r="B322" s="17" t="s">
        <v>262</v>
      </c>
      <c r="C322" s="48"/>
      <c r="D322" s="332">
        <v>1</v>
      </c>
      <c r="E322" s="48" t="s">
        <v>8</v>
      </c>
      <c r="F322" s="332">
        <v>2</v>
      </c>
      <c r="G322" s="332" t="s">
        <v>8</v>
      </c>
      <c r="H322" s="27">
        <v>12.75</v>
      </c>
      <c r="I322" s="332" t="s">
        <v>8</v>
      </c>
      <c r="J322" s="333">
        <v>9</v>
      </c>
      <c r="K322" s="332" t="s">
        <v>8</v>
      </c>
      <c r="L322" s="333"/>
      <c r="M322" s="17" t="s">
        <v>9</v>
      </c>
      <c r="N322" s="30">
        <f t="shared" si="32"/>
        <v>230</v>
      </c>
      <c r="O322" s="19"/>
      <c r="P322" s="197"/>
      <c r="S322" s="48"/>
    </row>
    <row r="323" spans="1:19" s="17" customFormat="1" ht="15.95" hidden="1" customHeight="1">
      <c r="A323" s="15"/>
      <c r="B323" s="17" t="s">
        <v>238</v>
      </c>
      <c r="C323" s="48"/>
      <c r="D323" s="332">
        <v>1</v>
      </c>
      <c r="E323" s="48" t="s">
        <v>8</v>
      </c>
      <c r="F323" s="332">
        <v>5</v>
      </c>
      <c r="G323" s="332" t="s">
        <v>8</v>
      </c>
      <c r="H323" s="27">
        <v>7.25</v>
      </c>
      <c r="I323" s="332" t="s">
        <v>8</v>
      </c>
      <c r="J323" s="333">
        <v>3.5</v>
      </c>
      <c r="K323" s="332" t="s">
        <v>8</v>
      </c>
      <c r="L323" s="333"/>
      <c r="M323" s="17" t="s">
        <v>9</v>
      </c>
      <c r="N323" s="30">
        <f t="shared" si="32"/>
        <v>127</v>
      </c>
      <c r="O323" s="19"/>
      <c r="P323" s="197"/>
      <c r="S323" s="48"/>
    </row>
    <row r="324" spans="1:19" s="17" customFormat="1" ht="15.95" hidden="1" customHeight="1">
      <c r="A324" s="15"/>
      <c r="B324" s="17" t="s">
        <v>239</v>
      </c>
      <c r="C324" s="48"/>
      <c r="D324" s="332">
        <v>1</v>
      </c>
      <c r="E324" s="48" t="s">
        <v>8</v>
      </c>
      <c r="F324" s="332">
        <v>1</v>
      </c>
      <c r="G324" s="332" t="s">
        <v>8</v>
      </c>
      <c r="H324" s="27">
        <v>7</v>
      </c>
      <c r="I324" s="332" t="s">
        <v>8</v>
      </c>
      <c r="J324" s="333">
        <v>3.5</v>
      </c>
      <c r="K324" s="332" t="s">
        <v>8</v>
      </c>
      <c r="L324" s="333"/>
      <c r="M324" s="17" t="s">
        <v>9</v>
      </c>
      <c r="N324" s="30">
        <f t="shared" si="32"/>
        <v>25</v>
      </c>
      <c r="O324" s="19"/>
      <c r="P324" s="359"/>
      <c r="S324" s="48"/>
    </row>
    <row r="325" spans="1:19" s="17" customFormat="1" ht="15.95" hidden="1" customHeight="1">
      <c r="A325" s="15"/>
      <c r="B325" s="17" t="s">
        <v>265</v>
      </c>
      <c r="C325" s="48"/>
      <c r="D325" s="332">
        <v>1</v>
      </c>
      <c r="E325" s="48" t="s">
        <v>8</v>
      </c>
      <c r="F325" s="332">
        <v>5</v>
      </c>
      <c r="G325" s="332" t="s">
        <v>8</v>
      </c>
      <c r="H325" s="27">
        <v>7.25</v>
      </c>
      <c r="I325" s="332" t="s">
        <v>8</v>
      </c>
      <c r="J325" s="333">
        <v>8</v>
      </c>
      <c r="K325" s="332" t="s">
        <v>8</v>
      </c>
      <c r="L325" s="333"/>
      <c r="M325" s="17" t="s">
        <v>9</v>
      </c>
      <c r="N325" s="30">
        <f t="shared" si="32"/>
        <v>290</v>
      </c>
      <c r="O325" s="19"/>
      <c r="P325" s="197"/>
      <c r="S325" s="48"/>
    </row>
    <row r="326" spans="1:19" s="17" customFormat="1" ht="15.95" hidden="1" customHeight="1">
      <c r="A326" s="15"/>
      <c r="B326" s="17" t="s">
        <v>239</v>
      </c>
      <c r="C326" s="48"/>
      <c r="D326" s="332">
        <v>1</v>
      </c>
      <c r="E326" s="48" t="s">
        <v>8</v>
      </c>
      <c r="F326" s="332">
        <v>1</v>
      </c>
      <c r="G326" s="332" t="s">
        <v>8</v>
      </c>
      <c r="H326" s="27">
        <v>7</v>
      </c>
      <c r="I326" s="332" t="s">
        <v>8</v>
      </c>
      <c r="J326" s="333">
        <v>8</v>
      </c>
      <c r="K326" s="332" t="s">
        <v>8</v>
      </c>
      <c r="L326" s="333"/>
      <c r="M326" s="17" t="s">
        <v>9</v>
      </c>
      <c r="N326" s="30">
        <f t="shared" si="32"/>
        <v>56</v>
      </c>
      <c r="O326" s="19"/>
      <c r="P326" s="359"/>
      <c r="S326" s="48"/>
    </row>
    <row r="327" spans="1:19" s="17" customFormat="1" ht="15.95" hidden="1" customHeight="1">
      <c r="A327" s="15"/>
      <c r="B327" s="17" t="s">
        <v>254</v>
      </c>
      <c r="C327" s="48"/>
      <c r="D327" s="332">
        <v>1</v>
      </c>
      <c r="E327" s="48" t="s">
        <v>8</v>
      </c>
      <c r="F327" s="332">
        <v>2</v>
      </c>
      <c r="G327" s="332" t="s">
        <v>8</v>
      </c>
      <c r="H327" s="27">
        <v>9.25</v>
      </c>
      <c r="I327" s="332" t="s">
        <v>8</v>
      </c>
      <c r="J327" s="333">
        <v>10</v>
      </c>
      <c r="K327" s="332" t="s">
        <v>8</v>
      </c>
      <c r="L327" s="333"/>
      <c r="M327" s="17" t="s">
        <v>9</v>
      </c>
      <c r="N327" s="30">
        <f t="shared" si="32"/>
        <v>185</v>
      </c>
      <c r="O327" s="19"/>
      <c r="P327" s="197"/>
      <c r="S327" s="48"/>
    </row>
    <row r="328" spans="1:19" s="17" customFormat="1" ht="15.95" hidden="1" customHeight="1">
      <c r="A328" s="15"/>
      <c r="B328" s="17" t="s">
        <v>254</v>
      </c>
      <c r="C328" s="48"/>
      <c r="D328" s="332">
        <v>1</v>
      </c>
      <c r="E328" s="48" t="s">
        <v>8</v>
      </c>
      <c r="F328" s="332">
        <v>2</v>
      </c>
      <c r="G328" s="332" t="s">
        <v>8</v>
      </c>
      <c r="H328" s="27">
        <v>8.8699999999999992</v>
      </c>
      <c r="I328" s="332" t="s">
        <v>8</v>
      </c>
      <c r="J328" s="333">
        <v>10</v>
      </c>
      <c r="K328" s="332" t="s">
        <v>8</v>
      </c>
      <c r="L328" s="333"/>
      <c r="M328" s="17" t="s">
        <v>9</v>
      </c>
      <c r="N328" s="30">
        <f t="shared" si="32"/>
        <v>177</v>
      </c>
      <c r="O328" s="19"/>
      <c r="P328" s="197"/>
      <c r="S328" s="48"/>
    </row>
    <row r="329" spans="1:19" s="17" customFormat="1" ht="15.95" hidden="1" customHeight="1" thickBot="1">
      <c r="A329" s="15"/>
      <c r="B329" s="290" t="s">
        <v>261</v>
      </c>
      <c r="C329" s="48"/>
      <c r="D329" s="332">
        <v>1</v>
      </c>
      <c r="E329" s="48" t="s">
        <v>8</v>
      </c>
      <c r="F329" s="332">
        <v>2</v>
      </c>
      <c r="G329" s="332" t="s">
        <v>8</v>
      </c>
      <c r="H329" s="27">
        <v>12.75</v>
      </c>
      <c r="I329" s="332" t="s">
        <v>8</v>
      </c>
      <c r="J329" s="333">
        <v>10</v>
      </c>
      <c r="K329" s="332" t="s">
        <v>8</v>
      </c>
      <c r="L329" s="333"/>
      <c r="M329" s="17" t="s">
        <v>9</v>
      </c>
      <c r="N329" s="30">
        <f t="shared" si="32"/>
        <v>255</v>
      </c>
      <c r="O329" s="19"/>
      <c r="P329" s="197"/>
      <c r="S329" s="48"/>
    </row>
    <row r="330" spans="1:19" s="17" customFormat="1" ht="15.95" hidden="1" customHeight="1" thickBot="1">
      <c r="A330" s="15"/>
      <c r="B330" s="332"/>
      <c r="D330" s="332"/>
      <c r="E330" s="351"/>
      <c r="F330" s="332"/>
      <c r="G330" s="337"/>
      <c r="H330" s="27"/>
      <c r="I330" s="335"/>
      <c r="J330" s="333"/>
      <c r="K330" s="337"/>
      <c r="L330" s="24" t="s">
        <v>10</v>
      </c>
      <c r="M330" s="17" t="s">
        <v>9</v>
      </c>
      <c r="N330" s="26"/>
      <c r="O330" s="351"/>
      <c r="P330" s="60"/>
      <c r="Q330" s="52"/>
    </row>
    <row r="331" spans="1:19" s="17" customFormat="1" ht="15.95" hidden="1" customHeight="1">
      <c r="A331" s="15"/>
      <c r="B331" s="29" t="s">
        <v>28</v>
      </c>
      <c r="C331" s="48"/>
      <c r="D331" s="332"/>
      <c r="E331" s="351"/>
      <c r="F331" s="332"/>
      <c r="G331" s="337"/>
      <c r="H331" s="27"/>
      <c r="I331" s="335"/>
      <c r="J331" s="333"/>
      <c r="K331" s="335"/>
      <c r="L331" s="337"/>
      <c r="M331" s="337"/>
      <c r="N331" s="52"/>
      <c r="O331" s="50"/>
      <c r="P331" s="60"/>
      <c r="Q331" s="52"/>
      <c r="S331" s="48"/>
    </row>
    <row r="332" spans="1:19" s="17" customFormat="1" ht="15.95" hidden="1" customHeight="1">
      <c r="A332" s="15"/>
      <c r="C332" s="29"/>
      <c r="D332" s="521">
        <f>N318</f>
        <v>0</v>
      </c>
      <c r="E332" s="521"/>
      <c r="F332" s="521"/>
      <c r="G332" s="337" t="s">
        <v>29</v>
      </c>
      <c r="H332" s="31">
        <f>N330</f>
        <v>0</v>
      </c>
      <c r="I332" s="24" t="s">
        <v>9</v>
      </c>
      <c r="J332" s="522">
        <f>D332-H332</f>
        <v>0</v>
      </c>
      <c r="K332" s="522"/>
      <c r="L332" s="32" t="s">
        <v>30</v>
      </c>
      <c r="M332" s="337"/>
      <c r="N332" s="51"/>
      <c r="O332" s="351"/>
      <c r="P332" s="60"/>
      <c r="Q332" s="52"/>
      <c r="S332" s="29"/>
    </row>
    <row r="333" spans="1:19" s="17" customFormat="1" ht="15" hidden="1" customHeight="1">
      <c r="A333" s="15"/>
      <c r="C333" s="514">
        <f>J332</f>
        <v>0</v>
      </c>
      <c r="D333" s="515"/>
      <c r="E333" s="514"/>
      <c r="F333" s="20" t="s">
        <v>32</v>
      </c>
      <c r="G333" s="21" t="s">
        <v>12</v>
      </c>
      <c r="H333" s="519">
        <v>2567.9499999999998</v>
      </c>
      <c r="I333" s="519"/>
      <c r="J333" s="519"/>
      <c r="K333" s="94"/>
      <c r="L333" s="516" t="s">
        <v>33</v>
      </c>
      <c r="M333" s="516"/>
      <c r="N333" s="107"/>
      <c r="O333" s="22" t="s">
        <v>14</v>
      </c>
      <c r="P333" s="224">
        <f>ROUND(C333*H333/100,0)</f>
        <v>0</v>
      </c>
      <c r="S333" s="104"/>
    </row>
    <row r="334" spans="1:19" s="17" customFormat="1" ht="15.95" hidden="1" customHeight="1">
      <c r="A334" s="15"/>
      <c r="B334" s="513" t="s">
        <v>228</v>
      </c>
      <c r="C334" s="513"/>
      <c r="D334" s="513"/>
      <c r="E334" s="513"/>
      <c r="F334" s="513"/>
      <c r="G334" s="513"/>
      <c r="H334" s="513"/>
      <c r="I334" s="513"/>
      <c r="J334" s="513"/>
      <c r="K334" s="513"/>
      <c r="L334" s="513"/>
      <c r="M334" s="513"/>
      <c r="N334" s="513"/>
      <c r="O334" s="513"/>
      <c r="P334" s="276"/>
    </row>
    <row r="335" spans="1:19" s="17" customFormat="1" ht="15.95" hidden="1" customHeight="1">
      <c r="A335" s="15"/>
      <c r="B335" s="35"/>
      <c r="C335" s="48"/>
      <c r="D335" s="273"/>
      <c r="E335" s="48"/>
      <c r="F335" s="273"/>
      <c r="G335" s="273"/>
      <c r="H335" s="27"/>
      <c r="I335" s="273"/>
      <c r="J335" s="268"/>
      <c r="K335" s="273"/>
      <c r="L335" s="268"/>
      <c r="N335" s="30"/>
      <c r="P335" s="197"/>
      <c r="S335" s="48"/>
    </row>
    <row r="336" spans="1:19" s="17" customFormat="1" ht="15.95" hidden="1" customHeight="1">
      <c r="A336" s="15"/>
      <c r="B336" s="274" t="s">
        <v>227</v>
      </c>
      <c r="C336" s="265"/>
      <c r="D336" s="273">
        <v>2</v>
      </c>
      <c r="E336" s="48" t="s">
        <v>8</v>
      </c>
      <c r="F336" s="273">
        <v>10</v>
      </c>
      <c r="G336" s="273" t="s">
        <v>8</v>
      </c>
      <c r="H336" s="27">
        <v>1.5</v>
      </c>
      <c r="I336" s="273" t="s">
        <v>8</v>
      </c>
      <c r="J336" s="268">
        <v>2</v>
      </c>
      <c r="K336" s="273"/>
      <c r="L336" s="268"/>
      <c r="M336" s="17" t="s">
        <v>9</v>
      </c>
      <c r="N336" s="30">
        <f>ROUND(D336*F336*H336*J336,0)</f>
        <v>60</v>
      </c>
      <c r="O336" s="16"/>
      <c r="P336" s="276"/>
      <c r="S336" s="265"/>
    </row>
    <row r="337" spans="1:24" s="17" customFormat="1" ht="15.95" hidden="1" customHeight="1">
      <c r="A337" s="15"/>
      <c r="B337" s="274" t="s">
        <v>227</v>
      </c>
      <c r="C337" s="265"/>
      <c r="D337" s="273">
        <v>2</v>
      </c>
      <c r="E337" s="48" t="s">
        <v>8</v>
      </c>
      <c r="F337" s="273">
        <v>10</v>
      </c>
      <c r="G337" s="273" t="s">
        <v>8</v>
      </c>
      <c r="H337" s="27">
        <v>0.75</v>
      </c>
      <c r="I337" s="273" t="s">
        <v>8</v>
      </c>
      <c r="J337" s="268">
        <v>2</v>
      </c>
      <c r="K337" s="273"/>
      <c r="L337" s="268"/>
      <c r="M337" s="17" t="s">
        <v>9</v>
      </c>
      <c r="N337" s="30">
        <f>ROUND(D337*F337*H337*J337,0)</f>
        <v>30</v>
      </c>
      <c r="O337" s="16"/>
      <c r="P337" s="276"/>
      <c r="S337" s="265"/>
    </row>
    <row r="338" spans="1:24" s="17" customFormat="1" ht="15.95" hidden="1" customHeight="1">
      <c r="A338" s="15"/>
      <c r="B338" s="17" t="s">
        <v>229</v>
      </c>
      <c r="C338" s="48"/>
      <c r="D338" s="273">
        <v>4</v>
      </c>
      <c r="E338" s="48" t="s">
        <v>8</v>
      </c>
      <c r="F338" s="273">
        <v>6</v>
      </c>
      <c r="G338" s="273" t="s">
        <v>8</v>
      </c>
      <c r="H338" s="27">
        <v>1</v>
      </c>
      <c r="I338" s="273" t="s">
        <v>8</v>
      </c>
      <c r="J338" s="268">
        <v>2</v>
      </c>
      <c r="K338" s="273"/>
      <c r="L338" s="268"/>
      <c r="M338" s="17" t="s">
        <v>9</v>
      </c>
      <c r="N338" s="30">
        <f>ROUND(D338*F338*H338*J338,0)</f>
        <v>48</v>
      </c>
      <c r="P338" s="197"/>
      <c r="S338" s="48"/>
    </row>
    <row r="339" spans="1:24" s="17" customFormat="1" ht="15.95" hidden="1" customHeight="1">
      <c r="A339" s="15"/>
      <c r="C339" s="48"/>
      <c r="D339" s="55"/>
      <c r="E339" s="48"/>
      <c r="F339" s="273"/>
      <c r="G339" s="273"/>
      <c r="H339" s="27"/>
      <c r="I339" s="273"/>
      <c r="J339" s="268"/>
      <c r="K339" s="273"/>
      <c r="L339" s="24" t="s">
        <v>10</v>
      </c>
      <c r="M339" s="32"/>
      <c r="N339" s="18"/>
      <c r="O339" s="19"/>
      <c r="P339" s="197"/>
      <c r="S339" s="48"/>
    </row>
    <row r="340" spans="1:24" s="17" customFormat="1" ht="15.95" hidden="1" customHeight="1">
      <c r="A340" s="15"/>
      <c r="B340" s="276"/>
      <c r="C340" s="514">
        <f>N339</f>
        <v>0</v>
      </c>
      <c r="D340" s="515"/>
      <c r="E340" s="514"/>
      <c r="F340" s="20" t="s">
        <v>32</v>
      </c>
      <c r="G340" s="21" t="s">
        <v>12</v>
      </c>
      <c r="H340" s="57">
        <v>3127.41</v>
      </c>
      <c r="I340" s="269"/>
      <c r="J340" s="269"/>
      <c r="K340" s="269"/>
      <c r="L340" s="516" t="s">
        <v>33</v>
      </c>
      <c r="M340" s="516"/>
      <c r="N340" s="107"/>
      <c r="O340" s="22" t="s">
        <v>14</v>
      </c>
      <c r="P340" s="276">
        <f>ROUND(C340*H340/100,0)</f>
        <v>0</v>
      </c>
      <c r="S340" s="266"/>
    </row>
    <row r="341" spans="1:24" s="17" customFormat="1" ht="15.95" hidden="1" customHeight="1">
      <c r="A341" s="86"/>
      <c r="B341" s="535" t="s">
        <v>174</v>
      </c>
      <c r="C341" s="535"/>
      <c r="D341" s="535"/>
      <c r="E341" s="535"/>
      <c r="F341" s="535"/>
      <c r="G341" s="535"/>
      <c r="H341" s="535"/>
      <c r="I341" s="535"/>
      <c r="J341" s="535"/>
      <c r="K341" s="535"/>
      <c r="L341" s="535"/>
      <c r="M341" s="535"/>
      <c r="N341" s="535"/>
      <c r="O341" s="145"/>
      <c r="P341" s="224"/>
    </row>
    <row r="342" spans="1:24" ht="15.95" hidden="1" customHeight="1" thickBot="1">
      <c r="A342" s="1"/>
      <c r="B342" s="67" t="s">
        <v>231</v>
      </c>
      <c r="C342" s="270"/>
      <c r="D342" s="271">
        <v>1</v>
      </c>
      <c r="E342" s="277" t="s">
        <v>8</v>
      </c>
      <c r="F342" s="271">
        <v>2</v>
      </c>
      <c r="G342" s="271" t="s">
        <v>16</v>
      </c>
      <c r="H342" s="68">
        <v>42.25</v>
      </c>
      <c r="I342" s="271" t="s">
        <v>17</v>
      </c>
      <c r="J342" s="272">
        <v>23.25</v>
      </c>
      <c r="K342" s="271" t="s">
        <v>18</v>
      </c>
      <c r="L342" s="272">
        <v>1</v>
      </c>
      <c r="M342" s="3" t="s">
        <v>9</v>
      </c>
      <c r="N342" s="76">
        <f t="shared" ref="N342" si="33">ROUND(D342*F342*(H342+J342)*L342,0)</f>
        <v>131</v>
      </c>
      <c r="O342" s="2"/>
      <c r="P342" s="275"/>
      <c r="S342" s="270"/>
    </row>
    <row r="343" spans="1:24" s="17" customFormat="1" ht="15.95" hidden="1" customHeight="1" thickBot="1">
      <c r="A343" s="15"/>
      <c r="B343" s="51"/>
      <c r="C343" s="48"/>
      <c r="D343" s="273"/>
      <c r="E343" s="48"/>
      <c r="F343" s="273"/>
      <c r="G343" s="273"/>
      <c r="H343" s="33"/>
      <c r="I343" s="273"/>
      <c r="J343" s="268"/>
      <c r="K343" s="273"/>
      <c r="L343" s="24" t="s">
        <v>10</v>
      </c>
      <c r="N343" s="34"/>
      <c r="O343" s="276"/>
      <c r="P343" s="276"/>
      <c r="S343" s="48"/>
    </row>
    <row r="344" spans="1:24" s="17" customFormat="1" ht="15.95" hidden="1" customHeight="1">
      <c r="A344" s="15"/>
      <c r="C344" s="119">
        <f>N343</f>
        <v>0</v>
      </c>
      <c r="D344" s="515" t="s">
        <v>32</v>
      </c>
      <c r="E344" s="562"/>
      <c r="F344" s="151"/>
      <c r="G344" s="21" t="s">
        <v>12</v>
      </c>
      <c r="H344" s="519">
        <v>3015.76</v>
      </c>
      <c r="I344" s="519"/>
      <c r="J344" s="519"/>
      <c r="K344" s="519"/>
      <c r="L344" s="146" t="s">
        <v>59</v>
      </c>
      <c r="M344" s="146"/>
      <c r="N344" s="107"/>
      <c r="O344" s="148" t="s">
        <v>14</v>
      </c>
      <c r="P344" s="224">
        <f>ROUND(C344*H344/100,0)</f>
        <v>0</v>
      </c>
      <c r="Q344" s="52"/>
      <c r="R344" s="52"/>
      <c r="S344" s="119"/>
      <c r="T344" s="52"/>
      <c r="U344" s="52"/>
      <c r="V344" s="52"/>
      <c r="W344" s="52"/>
      <c r="X344" s="52"/>
    </row>
    <row r="345" spans="1:24" s="17" customFormat="1" ht="15.95" hidden="1" customHeight="1">
      <c r="A345" s="15"/>
      <c r="B345" s="535" t="s">
        <v>98</v>
      </c>
      <c r="C345" s="535"/>
      <c r="D345" s="535"/>
      <c r="E345" s="535"/>
      <c r="F345" s="535"/>
      <c r="G345" s="535"/>
      <c r="H345" s="535"/>
      <c r="I345" s="535"/>
      <c r="J345" s="535"/>
      <c r="K345" s="535"/>
      <c r="L345" s="535"/>
      <c r="M345" s="535"/>
      <c r="N345" s="535"/>
      <c r="O345" s="106"/>
      <c r="P345" s="224"/>
    </row>
    <row r="346" spans="1:24" s="17" customFormat="1" ht="15.95" hidden="1" customHeight="1" thickBot="1">
      <c r="A346" s="15"/>
      <c r="B346" s="17" t="s">
        <v>99</v>
      </c>
      <c r="C346" s="95"/>
      <c r="D346" s="99">
        <v>1</v>
      </c>
      <c r="E346" s="48" t="s">
        <v>8</v>
      </c>
      <c r="F346" s="99">
        <v>2</v>
      </c>
      <c r="G346" s="99" t="s">
        <v>8</v>
      </c>
      <c r="H346" s="27">
        <v>8</v>
      </c>
      <c r="I346" s="99" t="s">
        <v>8</v>
      </c>
      <c r="J346" s="105">
        <v>4</v>
      </c>
      <c r="K346" s="99"/>
      <c r="L346" s="105"/>
      <c r="M346" s="17" t="s">
        <v>9</v>
      </c>
      <c r="N346" s="30">
        <f>ROUND(D346*F346*H346*J346,0)</f>
        <v>64</v>
      </c>
      <c r="O346" s="16"/>
      <c r="P346" s="224"/>
      <c r="S346" s="95"/>
    </row>
    <row r="347" spans="1:24" s="17" customFormat="1" ht="15.95" hidden="1" customHeight="1" thickBot="1">
      <c r="A347" s="93"/>
      <c r="C347" s="107"/>
      <c r="D347" s="99"/>
      <c r="E347" s="49"/>
      <c r="F347" s="99"/>
      <c r="G347" s="93"/>
      <c r="H347" s="27"/>
      <c r="I347" s="94"/>
      <c r="J347" s="24"/>
      <c r="K347" s="94"/>
      <c r="L347" s="24" t="s">
        <v>10</v>
      </c>
      <c r="M347" s="93"/>
      <c r="N347" s="26"/>
      <c r="O347" s="19"/>
      <c r="P347" s="224"/>
      <c r="S347" s="107"/>
    </row>
    <row r="348" spans="1:24" s="17" customFormat="1" ht="15.95" hidden="1" customHeight="1">
      <c r="A348" s="15"/>
      <c r="B348" s="52"/>
      <c r="C348" s="104">
        <f>N347</f>
        <v>0</v>
      </c>
      <c r="D348" s="99" t="s">
        <v>32</v>
      </c>
      <c r="E348" s="104"/>
      <c r="F348" s="99"/>
      <c r="G348" s="52" t="s">
        <v>12</v>
      </c>
      <c r="H348" s="94">
        <v>58.11</v>
      </c>
      <c r="I348" s="94"/>
      <c r="J348" s="105"/>
      <c r="K348" s="94"/>
      <c r="L348" s="93" t="s">
        <v>52</v>
      </c>
      <c r="M348" s="93"/>
      <c r="N348" s="52"/>
      <c r="O348" s="103" t="s">
        <v>14</v>
      </c>
      <c r="P348" s="224">
        <f>(C348*H348)</f>
        <v>0</v>
      </c>
      <c r="S348" s="104"/>
    </row>
    <row r="349" spans="1:24" s="17" customFormat="1" ht="15.95" hidden="1" customHeight="1">
      <c r="A349" s="86"/>
      <c r="B349" s="535" t="s">
        <v>84</v>
      </c>
      <c r="C349" s="535"/>
      <c r="D349" s="535"/>
      <c r="E349" s="535"/>
      <c r="F349" s="535"/>
      <c r="G349" s="535"/>
      <c r="H349" s="535"/>
      <c r="I349" s="535"/>
      <c r="J349" s="535"/>
      <c r="K349" s="535"/>
      <c r="L349" s="535"/>
      <c r="M349" s="535"/>
      <c r="N349" s="535"/>
      <c r="O349" s="103"/>
      <c r="P349" s="60"/>
      <c r="Q349" s="52"/>
    </row>
    <row r="350" spans="1:24" s="17" customFormat="1" ht="15.95" hidden="1" customHeight="1" thickBot="1">
      <c r="A350" s="15"/>
      <c r="B350" s="3" t="s">
        <v>97</v>
      </c>
      <c r="C350" s="108"/>
      <c r="D350" s="109">
        <v>1</v>
      </c>
      <c r="E350" s="38" t="s">
        <v>8</v>
      </c>
      <c r="F350" s="109">
        <v>3</v>
      </c>
      <c r="G350" s="109"/>
      <c r="H350" s="68"/>
      <c r="I350" s="109"/>
      <c r="J350" s="110"/>
      <c r="K350" s="109"/>
      <c r="L350" s="110"/>
      <c r="M350" s="3" t="s">
        <v>9</v>
      </c>
      <c r="N350" s="39">
        <f>ROUND(D350*F350,0)</f>
        <v>3</v>
      </c>
      <c r="O350" s="16"/>
      <c r="P350" s="224"/>
      <c r="S350" s="108"/>
    </row>
    <row r="351" spans="1:24" s="17" customFormat="1" ht="15.95" hidden="1" customHeight="1" thickBot="1">
      <c r="A351" s="93"/>
      <c r="C351" s="107"/>
      <c r="D351" s="99"/>
      <c r="E351" s="49"/>
      <c r="F351" s="99"/>
      <c r="G351" s="93"/>
      <c r="H351" s="27"/>
      <c r="I351" s="94"/>
      <c r="J351" s="24"/>
      <c r="K351" s="94"/>
      <c r="L351" s="24" t="s">
        <v>10</v>
      </c>
      <c r="M351" s="93"/>
      <c r="N351" s="26"/>
      <c r="O351" s="19"/>
      <c r="P351" s="224"/>
      <c r="S351" s="107"/>
    </row>
    <row r="352" spans="1:24" s="17" customFormat="1" ht="15.95" hidden="1" customHeight="1">
      <c r="A352" s="15"/>
      <c r="C352" s="514">
        <f>N351</f>
        <v>0</v>
      </c>
      <c r="D352" s="514"/>
      <c r="E352" s="514"/>
      <c r="F352" s="99"/>
      <c r="G352" s="21" t="s">
        <v>12</v>
      </c>
      <c r="H352" s="519">
        <v>261.25</v>
      </c>
      <c r="I352" s="519"/>
      <c r="J352" s="519"/>
      <c r="K352" s="519"/>
      <c r="L352" s="516" t="s">
        <v>85</v>
      </c>
      <c r="M352" s="516"/>
      <c r="N352" s="25"/>
      <c r="O352" s="103" t="s">
        <v>14</v>
      </c>
      <c r="P352" s="224">
        <f>ROUND(C352*H352,0)</f>
        <v>0</v>
      </c>
      <c r="S352" s="104"/>
    </row>
    <row r="353" spans="1:24" s="52" customFormat="1" ht="15.95" hidden="1" customHeight="1">
      <c r="A353" s="15"/>
      <c r="B353" s="95" t="s">
        <v>114</v>
      </c>
      <c r="C353" s="95"/>
      <c r="D353" s="95"/>
      <c r="E353" s="95"/>
      <c r="F353" s="95"/>
      <c r="G353" s="95"/>
      <c r="H353" s="95"/>
      <c r="I353" s="95"/>
      <c r="J353" s="95"/>
      <c r="K353" s="95"/>
      <c r="L353" s="95"/>
      <c r="M353" s="95"/>
      <c r="N353" s="95"/>
      <c r="O353" s="103"/>
      <c r="P353" s="224"/>
      <c r="Q353" s="54"/>
      <c r="S353" s="95"/>
    </row>
    <row r="354" spans="1:24" s="17" customFormat="1" ht="15.95" hidden="1" customHeight="1">
      <c r="A354" s="15"/>
      <c r="B354" s="260" t="s">
        <v>107</v>
      </c>
      <c r="C354" s="154"/>
      <c r="D354" s="151">
        <v>1</v>
      </c>
      <c r="E354" s="48" t="s">
        <v>8</v>
      </c>
      <c r="F354" s="151">
        <v>1</v>
      </c>
      <c r="G354" s="151" t="s">
        <v>8</v>
      </c>
      <c r="H354" s="27">
        <v>92</v>
      </c>
      <c r="I354" s="151" t="s">
        <v>8</v>
      </c>
      <c r="J354" s="152">
        <v>65</v>
      </c>
      <c r="K354" s="151"/>
      <c r="L354" s="152"/>
      <c r="M354" s="17" t="s">
        <v>9</v>
      </c>
      <c r="N354" s="30">
        <f>ROUND(D354*F354*H354*J354,0)</f>
        <v>5980</v>
      </c>
      <c r="O354" s="16"/>
      <c r="P354" s="197"/>
      <c r="S354" s="154"/>
    </row>
    <row r="355" spans="1:24" s="17" customFormat="1" ht="15.95" hidden="1" customHeight="1">
      <c r="A355" s="15"/>
      <c r="C355" s="48"/>
      <c r="D355" s="55"/>
      <c r="E355" s="48"/>
      <c r="F355" s="99"/>
      <c r="G355" s="99"/>
      <c r="H355" s="27"/>
      <c r="I355" s="99"/>
      <c r="J355" s="105"/>
      <c r="K355" s="99"/>
      <c r="L355" s="24" t="s">
        <v>10</v>
      </c>
      <c r="M355" s="32"/>
      <c r="N355" s="18"/>
      <c r="O355" s="19"/>
      <c r="P355" s="197"/>
      <c r="S355" s="48"/>
    </row>
    <row r="356" spans="1:24" s="17" customFormat="1" ht="15.95" hidden="1" customHeight="1">
      <c r="A356" s="15"/>
      <c r="B356" s="29" t="s">
        <v>24</v>
      </c>
      <c r="C356" s="48"/>
      <c r="D356" s="251"/>
      <c r="E356" s="248"/>
      <c r="F356" s="251"/>
      <c r="G356" s="249"/>
      <c r="H356" s="27"/>
      <c r="I356" s="253"/>
      <c r="J356" s="252"/>
      <c r="K356" s="249"/>
      <c r="L356" s="252"/>
      <c r="M356" s="52"/>
      <c r="N356" s="52"/>
      <c r="O356" s="248"/>
      <c r="P356" s="248"/>
      <c r="Q356" s="52"/>
      <c r="S356" s="48"/>
    </row>
    <row r="357" spans="1:24" s="17" customFormat="1" ht="15.95" hidden="1" customHeight="1">
      <c r="A357" s="15"/>
      <c r="B357" s="17" t="s">
        <v>217</v>
      </c>
      <c r="C357" s="48"/>
      <c r="D357" s="251">
        <v>1</v>
      </c>
      <c r="E357" s="48" t="s">
        <v>8</v>
      </c>
      <c r="F357" s="251">
        <v>1</v>
      </c>
      <c r="G357" s="251" t="s">
        <v>8</v>
      </c>
      <c r="H357" s="27">
        <v>83.13</v>
      </c>
      <c r="I357" s="251" t="s">
        <v>8</v>
      </c>
      <c r="J357" s="252">
        <v>28.63</v>
      </c>
      <c r="K357" s="251"/>
      <c r="L357" s="252"/>
      <c r="M357" s="17" t="s">
        <v>9</v>
      </c>
      <c r="N357" s="30">
        <f>ROUND(D357*F357*H357*J357,0)</f>
        <v>2380</v>
      </c>
      <c r="O357" s="19"/>
      <c r="P357" s="197"/>
      <c r="S357" s="48"/>
    </row>
    <row r="358" spans="1:24" s="17" customFormat="1" ht="15.95" hidden="1" customHeight="1" thickBot="1">
      <c r="A358" s="15"/>
      <c r="B358" s="17" t="s">
        <v>136</v>
      </c>
      <c r="C358" s="48"/>
      <c r="D358" s="251">
        <v>1</v>
      </c>
      <c r="E358" s="48" t="s">
        <v>8</v>
      </c>
      <c r="F358" s="251">
        <v>1</v>
      </c>
      <c r="G358" s="251" t="s">
        <v>8</v>
      </c>
      <c r="H358" s="27">
        <v>18.38</v>
      </c>
      <c r="I358" s="251" t="s">
        <v>8</v>
      </c>
      <c r="J358" s="252">
        <v>10.63</v>
      </c>
      <c r="K358" s="251"/>
      <c r="L358" s="252"/>
      <c r="M358" s="17" t="s">
        <v>9</v>
      </c>
      <c r="N358" s="30">
        <f>ROUND(D358*F358*H358*J358,0)</f>
        <v>195</v>
      </c>
      <c r="O358" s="19"/>
      <c r="P358" s="197"/>
      <c r="S358" s="48"/>
    </row>
    <row r="359" spans="1:24" s="17" customFormat="1" ht="15.95" hidden="1" customHeight="1" thickBot="1">
      <c r="A359" s="15"/>
      <c r="B359" s="251"/>
      <c r="D359" s="251"/>
      <c r="E359" s="248"/>
      <c r="F359" s="251"/>
      <c r="G359" s="249"/>
      <c r="H359" s="27"/>
      <c r="I359" s="253"/>
      <c r="J359" s="252"/>
      <c r="K359" s="249"/>
      <c r="L359" s="24" t="s">
        <v>10</v>
      </c>
      <c r="M359" s="17" t="s">
        <v>9</v>
      </c>
      <c r="N359" s="26"/>
      <c r="O359" s="248"/>
      <c r="P359" s="60"/>
      <c r="Q359" s="52"/>
    </row>
    <row r="360" spans="1:24" s="17" customFormat="1" ht="15.95" hidden="1" customHeight="1">
      <c r="A360" s="15"/>
      <c r="C360" s="119">
        <f>N359</f>
        <v>0</v>
      </c>
      <c r="D360" s="515" t="s">
        <v>32</v>
      </c>
      <c r="E360" s="515"/>
      <c r="F360" s="99"/>
      <c r="G360" s="21" t="s">
        <v>12</v>
      </c>
      <c r="H360" s="519">
        <v>4411.82</v>
      </c>
      <c r="I360" s="519"/>
      <c r="J360" s="519"/>
      <c r="K360" s="519"/>
      <c r="L360" s="93" t="s">
        <v>59</v>
      </c>
      <c r="M360" s="93"/>
      <c r="N360" s="107"/>
      <c r="O360" s="103" t="s">
        <v>14</v>
      </c>
      <c r="P360" s="224">
        <f>ROUND(C360*H360/100,0)</f>
        <v>0</v>
      </c>
      <c r="Q360" s="52"/>
      <c r="R360" s="52"/>
      <c r="S360" s="119"/>
      <c r="T360" s="52"/>
      <c r="U360" s="52"/>
      <c r="V360" s="52"/>
      <c r="W360" s="52"/>
      <c r="X360" s="52"/>
    </row>
    <row r="361" spans="1:24" ht="63" hidden="1" customHeight="1">
      <c r="A361" s="77"/>
      <c r="B361" s="533" t="s">
        <v>233</v>
      </c>
      <c r="C361" s="561"/>
      <c r="D361" s="561"/>
      <c r="E361" s="561"/>
      <c r="F361" s="561"/>
      <c r="G361" s="561"/>
      <c r="H361" s="561"/>
      <c r="I361" s="561"/>
      <c r="J361" s="561"/>
      <c r="K361" s="561"/>
      <c r="L361" s="561"/>
      <c r="M361" s="561"/>
      <c r="N361" s="561"/>
      <c r="O361" s="561"/>
      <c r="S361" s="3"/>
    </row>
    <row r="362" spans="1:24" s="17" customFormat="1" ht="15.95" hidden="1" customHeight="1" thickBot="1">
      <c r="A362" s="15"/>
      <c r="B362" s="17" t="s">
        <v>155</v>
      </c>
      <c r="C362" s="95"/>
      <c r="D362" s="99">
        <v>1</v>
      </c>
      <c r="E362" s="48" t="s">
        <v>8</v>
      </c>
      <c r="F362" s="109">
        <v>2</v>
      </c>
      <c r="G362" s="109" t="s">
        <v>16</v>
      </c>
      <c r="H362" s="68">
        <v>40.75</v>
      </c>
      <c r="I362" s="109" t="s">
        <v>17</v>
      </c>
      <c r="J362" s="110">
        <v>7</v>
      </c>
      <c r="K362" s="109" t="s">
        <v>18</v>
      </c>
      <c r="L362" s="110">
        <v>0.33</v>
      </c>
      <c r="M362" s="3" t="s">
        <v>9</v>
      </c>
      <c r="N362" s="76">
        <f>ROUND(D362*F362*(H362+J362)*L362,0)</f>
        <v>32</v>
      </c>
      <c r="O362" s="16"/>
      <c r="P362" s="224"/>
      <c r="S362" s="95"/>
    </row>
    <row r="363" spans="1:24" ht="15.95" hidden="1" customHeight="1" thickBot="1">
      <c r="A363" s="1"/>
      <c r="E363" s="44"/>
      <c r="G363" s="98"/>
      <c r="H363" s="68"/>
      <c r="I363" s="97"/>
      <c r="J363" s="12"/>
      <c r="K363" s="97"/>
      <c r="L363" s="12" t="s">
        <v>10</v>
      </c>
      <c r="M363" s="98"/>
      <c r="N363" s="14"/>
      <c r="O363" s="6"/>
    </row>
    <row r="364" spans="1:24" ht="15.95" hidden="1" customHeight="1">
      <c r="B364" s="45"/>
      <c r="C364" s="122">
        <f>N363</f>
        <v>0</v>
      </c>
      <c r="D364" s="109" t="s">
        <v>32</v>
      </c>
      <c r="E364" s="96"/>
      <c r="G364" s="45" t="s">
        <v>12</v>
      </c>
      <c r="H364" s="97">
        <v>263.20999999999998</v>
      </c>
      <c r="I364" s="97"/>
      <c r="J364" s="110"/>
      <c r="K364" s="97"/>
      <c r="L364" s="98" t="s">
        <v>52</v>
      </c>
      <c r="M364" s="98"/>
      <c r="N364" s="45"/>
      <c r="O364" s="113" t="s">
        <v>14</v>
      </c>
      <c r="P364" s="223">
        <f>(C364*H364)</f>
        <v>0</v>
      </c>
      <c r="S364" s="122"/>
    </row>
    <row r="365" spans="1:24" s="17" customFormat="1" ht="67.5" hidden="1" customHeight="1">
      <c r="A365" s="86"/>
      <c r="B365" s="550" t="s">
        <v>147</v>
      </c>
      <c r="C365" s="550"/>
      <c r="D365" s="550"/>
      <c r="E365" s="550"/>
      <c r="F365" s="550"/>
      <c r="G365" s="550"/>
      <c r="H365" s="550"/>
      <c r="I365" s="550"/>
      <c r="J365" s="550"/>
      <c r="K365" s="550"/>
      <c r="L365" s="550"/>
      <c r="M365" s="550"/>
      <c r="N365" s="550"/>
      <c r="O365" s="550"/>
      <c r="P365" s="224"/>
    </row>
    <row r="366" spans="1:24" s="17" customFormat="1" ht="15.95" hidden="1" customHeight="1" thickBot="1">
      <c r="A366" s="15"/>
      <c r="B366" s="17" t="s">
        <v>173</v>
      </c>
      <c r="C366" s="95"/>
      <c r="D366" s="109">
        <v>1</v>
      </c>
      <c r="E366" s="38" t="s">
        <v>8</v>
      </c>
      <c r="F366" s="99">
        <v>6</v>
      </c>
      <c r="G366" s="99" t="s">
        <v>8</v>
      </c>
      <c r="H366" s="27">
        <v>0.5</v>
      </c>
      <c r="I366" s="99" t="s">
        <v>8</v>
      </c>
      <c r="J366" s="105">
        <v>12</v>
      </c>
      <c r="K366" s="99"/>
      <c r="L366" s="105"/>
      <c r="M366" s="17" t="s">
        <v>9</v>
      </c>
      <c r="N366" s="30">
        <f>ROUND(D366*F366*H366*J366,0)</f>
        <v>36</v>
      </c>
      <c r="O366" s="16"/>
      <c r="P366" s="224"/>
      <c r="S366" s="95"/>
    </row>
    <row r="367" spans="1:24" s="17" customFormat="1" ht="15.95" hidden="1" customHeight="1" thickBot="1">
      <c r="A367" s="15"/>
      <c r="C367" s="107"/>
      <c r="D367" s="99"/>
      <c r="E367" s="49"/>
      <c r="F367" s="99"/>
      <c r="G367" s="93"/>
      <c r="H367" s="27"/>
      <c r="I367" s="94"/>
      <c r="J367" s="24"/>
      <c r="K367" s="94"/>
      <c r="L367" s="24" t="s">
        <v>10</v>
      </c>
      <c r="M367" s="93"/>
      <c r="N367" s="26"/>
      <c r="O367" s="19"/>
      <c r="P367" s="224"/>
      <c r="S367" s="107"/>
    </row>
    <row r="368" spans="1:24" s="17" customFormat="1" ht="15.95" hidden="1" customHeight="1">
      <c r="A368" s="93"/>
      <c r="B368" s="52"/>
      <c r="C368" s="121">
        <f>N367</f>
        <v>0</v>
      </c>
      <c r="D368" s="99" t="s">
        <v>32</v>
      </c>
      <c r="E368" s="104"/>
      <c r="F368" s="99"/>
      <c r="G368" s="52" t="s">
        <v>12</v>
      </c>
      <c r="H368" s="94">
        <v>47651.56</v>
      </c>
      <c r="I368" s="94"/>
      <c r="J368" s="105"/>
      <c r="K368" s="94"/>
      <c r="L368" s="93" t="s">
        <v>54</v>
      </c>
      <c r="M368" s="93"/>
      <c r="N368" s="52"/>
      <c r="O368" s="103" t="s">
        <v>14</v>
      </c>
      <c r="P368" s="224">
        <f>(C368*H368/100)</f>
        <v>0</v>
      </c>
      <c r="S368" s="121"/>
    </row>
    <row r="369" spans="1:19" s="17" customFormat="1" ht="15.95" hidden="1" customHeight="1">
      <c r="A369" s="86"/>
      <c r="B369" s="513" t="s">
        <v>123</v>
      </c>
      <c r="C369" s="513"/>
      <c r="D369" s="513"/>
      <c r="E369" s="513"/>
      <c r="F369" s="513"/>
      <c r="G369" s="513"/>
      <c r="H369" s="513"/>
      <c r="I369" s="513"/>
      <c r="J369" s="513"/>
      <c r="K369" s="513"/>
      <c r="L369" s="513"/>
      <c r="M369" s="513"/>
      <c r="N369" s="513"/>
      <c r="O369" s="513"/>
      <c r="P369" s="224"/>
    </row>
    <row r="370" spans="1:19" s="17" customFormat="1" ht="15.95" hidden="1" customHeight="1">
      <c r="A370" s="15"/>
      <c r="B370" s="17" t="s">
        <v>197</v>
      </c>
      <c r="C370" s="154"/>
      <c r="D370" s="151">
        <v>1</v>
      </c>
      <c r="E370" s="48" t="s">
        <v>8</v>
      </c>
      <c r="F370" s="151">
        <v>2</v>
      </c>
      <c r="G370" s="151" t="s">
        <v>8</v>
      </c>
      <c r="H370" s="27">
        <v>20</v>
      </c>
      <c r="I370" s="151" t="s">
        <v>8</v>
      </c>
      <c r="J370" s="152">
        <v>14</v>
      </c>
      <c r="K370" s="151"/>
      <c r="L370" s="152"/>
      <c r="M370" s="17" t="s">
        <v>9</v>
      </c>
      <c r="N370" s="30">
        <f>ROUND(D370*F370*H370*J370,0)</f>
        <v>560</v>
      </c>
      <c r="O370" s="16"/>
      <c r="P370" s="156"/>
      <c r="S370" s="154"/>
    </row>
    <row r="371" spans="1:19" s="17" customFormat="1" ht="15.95" hidden="1" customHeight="1">
      <c r="A371" s="15"/>
      <c r="B371" s="17" t="s">
        <v>198</v>
      </c>
      <c r="C371" s="95"/>
      <c r="D371" s="99">
        <v>1</v>
      </c>
      <c r="E371" s="48" t="s">
        <v>8</v>
      </c>
      <c r="F371" s="99">
        <v>1</v>
      </c>
      <c r="G371" s="99" t="s">
        <v>8</v>
      </c>
      <c r="H371" s="27">
        <v>40.75</v>
      </c>
      <c r="I371" s="99" t="s">
        <v>8</v>
      </c>
      <c r="J371" s="105">
        <v>7</v>
      </c>
      <c r="K371" s="99"/>
      <c r="L371" s="105"/>
      <c r="M371" s="17" t="s">
        <v>9</v>
      </c>
      <c r="N371" s="30">
        <f>ROUND(D371*F371*H371*J371,0)</f>
        <v>285</v>
      </c>
      <c r="O371" s="16"/>
      <c r="P371" s="156"/>
      <c r="S371" s="95"/>
    </row>
    <row r="372" spans="1:19" s="17" customFormat="1" ht="15.95" hidden="1" customHeight="1">
      <c r="A372" s="15"/>
      <c r="B372" s="17" t="s">
        <v>36</v>
      </c>
      <c r="C372" s="261"/>
      <c r="D372" s="262">
        <v>2</v>
      </c>
      <c r="E372" s="48" t="s">
        <v>8</v>
      </c>
      <c r="F372" s="262">
        <v>2</v>
      </c>
      <c r="G372" s="262" t="s">
        <v>8</v>
      </c>
      <c r="H372" s="27">
        <v>14</v>
      </c>
      <c r="I372" s="262" t="s">
        <v>8</v>
      </c>
      <c r="J372" s="263">
        <v>2</v>
      </c>
      <c r="K372" s="262"/>
      <c r="L372" s="263"/>
      <c r="M372" s="17" t="s">
        <v>9</v>
      </c>
      <c r="N372" s="30">
        <f>ROUND(D372*F372*H372*J372,0)</f>
        <v>112</v>
      </c>
      <c r="O372" s="16"/>
      <c r="P372" s="156"/>
      <c r="S372" s="261"/>
    </row>
    <row r="373" spans="1:19" s="17" customFormat="1" ht="15.95" hidden="1" customHeight="1">
      <c r="A373" s="15"/>
      <c r="C373" s="48"/>
      <c r="D373" s="55"/>
      <c r="E373" s="48"/>
      <c r="F373" s="99"/>
      <c r="G373" s="99"/>
      <c r="H373" s="27"/>
      <c r="I373" s="99"/>
      <c r="J373" s="105"/>
      <c r="K373" s="99"/>
      <c r="L373" s="24" t="s">
        <v>10</v>
      </c>
      <c r="M373" s="32"/>
      <c r="N373" s="18"/>
      <c r="O373" s="19"/>
      <c r="P373" s="197"/>
      <c r="S373" s="48"/>
    </row>
    <row r="374" spans="1:19" s="17" customFormat="1" ht="15.95" hidden="1" customHeight="1">
      <c r="A374" s="15"/>
      <c r="C374" s="514">
        <f>N373</f>
        <v>0</v>
      </c>
      <c r="D374" s="515"/>
      <c r="E374" s="514"/>
      <c r="F374" s="20" t="s">
        <v>32</v>
      </c>
      <c r="G374" s="21" t="s">
        <v>12</v>
      </c>
      <c r="H374" s="519">
        <v>829.95</v>
      </c>
      <c r="I374" s="519"/>
      <c r="J374" s="519"/>
      <c r="K374" s="94"/>
      <c r="L374" s="516" t="s">
        <v>33</v>
      </c>
      <c r="M374" s="516"/>
      <c r="N374" s="107"/>
      <c r="O374" s="22" t="s">
        <v>14</v>
      </c>
      <c r="P374" s="224">
        <f>ROUND(C374*H374/100,0)</f>
        <v>0</v>
      </c>
      <c r="S374" s="104"/>
    </row>
    <row r="375" spans="1:19" s="17" customFormat="1" ht="15.95" hidden="1" customHeight="1">
      <c r="A375" s="15"/>
      <c r="B375" s="513" t="s">
        <v>112</v>
      </c>
      <c r="C375" s="513"/>
      <c r="D375" s="513"/>
      <c r="E375" s="513"/>
      <c r="F375" s="513"/>
      <c r="G375" s="513"/>
      <c r="H375" s="513"/>
      <c r="I375" s="513"/>
      <c r="J375" s="513"/>
      <c r="K375" s="513"/>
      <c r="L375" s="513"/>
      <c r="M375" s="513"/>
      <c r="N375" s="513"/>
      <c r="O375" s="513"/>
      <c r="P375" s="224"/>
    </row>
    <row r="376" spans="1:19" s="17" customFormat="1" ht="15.95" hidden="1" customHeight="1">
      <c r="A376" s="15"/>
      <c r="B376" s="116" t="s">
        <v>125</v>
      </c>
      <c r="C376" s="95"/>
      <c r="F376" s="99">
        <v>1</v>
      </c>
      <c r="G376" s="48" t="s">
        <v>8</v>
      </c>
      <c r="H376" s="99">
        <f>C214</f>
        <v>0</v>
      </c>
      <c r="I376" s="99" t="s">
        <v>8</v>
      </c>
      <c r="J376" s="83">
        <v>9.6000000000000002E-2</v>
      </c>
      <c r="K376" s="99"/>
      <c r="L376" s="105"/>
      <c r="N376" s="30">
        <f t="shared" ref="N376:N384" si="34">ROUND(H376*J376,0)</f>
        <v>0</v>
      </c>
      <c r="O376" s="16"/>
      <c r="P376" s="224"/>
      <c r="S376" s="95"/>
    </row>
    <row r="377" spans="1:19" s="17" customFormat="1" ht="12" hidden="1" customHeight="1">
      <c r="A377" s="15"/>
      <c r="B377" s="116" t="s">
        <v>126</v>
      </c>
      <c r="C377" s="95"/>
      <c r="F377" s="99">
        <v>1</v>
      </c>
      <c r="G377" s="48" t="s">
        <v>8</v>
      </c>
      <c r="H377" s="99">
        <f>C138</f>
        <v>0</v>
      </c>
      <c r="I377" s="99" t="s">
        <v>8</v>
      </c>
      <c r="J377" s="83">
        <v>7.8E-2</v>
      </c>
      <c r="K377" s="99"/>
      <c r="L377" s="105"/>
      <c r="N377" s="30">
        <f t="shared" si="34"/>
        <v>0</v>
      </c>
      <c r="O377" s="16"/>
      <c r="P377" s="224"/>
      <c r="S377" s="95"/>
    </row>
    <row r="378" spans="1:19" s="17" customFormat="1" ht="12" hidden="1" customHeight="1">
      <c r="A378" s="15"/>
      <c r="B378" s="354" t="s">
        <v>157</v>
      </c>
      <c r="C378" s="95"/>
      <c r="F378" s="99">
        <v>1</v>
      </c>
      <c r="G378" s="48" t="s">
        <v>8</v>
      </c>
      <c r="H378" s="99" t="e">
        <f>#REF!</f>
        <v>#REF!</v>
      </c>
      <c r="I378" s="99" t="s">
        <v>8</v>
      </c>
      <c r="J378" s="83">
        <v>0.17599999999999999</v>
      </c>
      <c r="K378" s="99"/>
      <c r="L378" s="105"/>
      <c r="N378" s="30" t="e">
        <f t="shared" si="34"/>
        <v>#REF!</v>
      </c>
      <c r="O378" s="16"/>
      <c r="P378" s="224"/>
      <c r="S378" s="95"/>
    </row>
    <row r="379" spans="1:19" s="17" customFormat="1" ht="15.95" hidden="1" customHeight="1">
      <c r="A379" s="15"/>
      <c r="B379" s="116" t="s">
        <v>127</v>
      </c>
      <c r="C379" s="95"/>
      <c r="F379" s="99">
        <v>1</v>
      </c>
      <c r="G379" s="48" t="s">
        <v>8</v>
      </c>
      <c r="H379" s="99"/>
      <c r="I379" s="99" t="s">
        <v>8</v>
      </c>
      <c r="J379" s="83">
        <v>0.17599999999999999</v>
      </c>
      <c r="K379" s="99"/>
      <c r="L379" s="105"/>
      <c r="N379" s="30">
        <f t="shared" si="34"/>
        <v>0</v>
      </c>
      <c r="O379" s="16"/>
      <c r="P379" s="224"/>
      <c r="S379" s="95"/>
    </row>
    <row r="380" spans="1:19" s="17" customFormat="1" ht="12" hidden="1" customHeight="1">
      <c r="A380" s="15"/>
      <c r="B380" s="116" t="s">
        <v>128</v>
      </c>
      <c r="C380" s="95"/>
      <c r="F380" s="99">
        <v>1</v>
      </c>
      <c r="G380" s="48" t="s">
        <v>8</v>
      </c>
      <c r="H380" s="99">
        <f>C142</f>
        <v>0</v>
      </c>
      <c r="I380" s="99" t="s">
        <v>8</v>
      </c>
      <c r="J380" s="83">
        <v>0.13</v>
      </c>
      <c r="K380" s="99"/>
      <c r="L380" s="105"/>
      <c r="N380" s="30">
        <f t="shared" si="34"/>
        <v>0</v>
      </c>
      <c r="O380" s="16"/>
      <c r="P380" s="224"/>
      <c r="S380" s="95"/>
    </row>
    <row r="381" spans="1:19" s="17" customFormat="1" ht="12" hidden="1" customHeight="1">
      <c r="A381" s="15"/>
      <c r="B381" s="116" t="s">
        <v>129</v>
      </c>
      <c r="C381" s="95"/>
      <c r="F381" s="99">
        <v>1</v>
      </c>
      <c r="G381" s="48" t="s">
        <v>8</v>
      </c>
      <c r="H381" s="99">
        <f>C113</f>
        <v>0</v>
      </c>
      <c r="I381" s="99" t="s">
        <v>8</v>
      </c>
      <c r="J381" s="83">
        <v>3.44E-2</v>
      </c>
      <c r="K381" s="99"/>
      <c r="L381" s="105"/>
      <c r="N381" s="30">
        <f t="shared" si="34"/>
        <v>0</v>
      </c>
      <c r="O381" s="16"/>
      <c r="P381" s="224"/>
      <c r="S381" s="95"/>
    </row>
    <row r="382" spans="1:19" s="17" customFormat="1" ht="12" hidden="1" customHeight="1">
      <c r="A382" s="15"/>
      <c r="B382" s="116" t="s">
        <v>130</v>
      </c>
      <c r="C382" s="95"/>
      <c r="F382" s="99">
        <v>1</v>
      </c>
      <c r="G382" s="48" t="s">
        <v>8</v>
      </c>
      <c r="H382" s="99">
        <f>C360</f>
        <v>0</v>
      </c>
      <c r="I382" s="99" t="s">
        <v>8</v>
      </c>
      <c r="J382" s="83">
        <v>4.3999999999999997E-2</v>
      </c>
      <c r="K382" s="99"/>
      <c r="L382" s="105"/>
      <c r="N382" s="30">
        <f t="shared" si="34"/>
        <v>0</v>
      </c>
      <c r="O382" s="16"/>
      <c r="P382" s="224"/>
      <c r="S382" s="95"/>
    </row>
    <row r="383" spans="1:19" s="17" customFormat="1" ht="15.95" hidden="1" customHeight="1">
      <c r="A383" s="15"/>
      <c r="B383" s="116" t="s">
        <v>131</v>
      </c>
      <c r="C383" s="95"/>
      <c r="F383" s="99">
        <v>1</v>
      </c>
      <c r="G383" s="48" t="s">
        <v>8</v>
      </c>
      <c r="H383" s="99"/>
      <c r="I383" s="99" t="s">
        <v>8</v>
      </c>
      <c r="J383" s="83">
        <v>0.03</v>
      </c>
      <c r="K383" s="99"/>
      <c r="L383" s="105"/>
      <c r="N383" s="30">
        <f t="shared" si="34"/>
        <v>0</v>
      </c>
      <c r="O383" s="16"/>
      <c r="P383" s="224"/>
      <c r="S383" s="95"/>
    </row>
    <row r="384" spans="1:19" s="17" customFormat="1" ht="15.95" hidden="1" customHeight="1">
      <c r="A384" s="15"/>
      <c r="B384" s="116" t="s">
        <v>132</v>
      </c>
      <c r="C384" s="95"/>
      <c r="F384" s="99">
        <v>1</v>
      </c>
      <c r="G384" s="48" t="s">
        <v>8</v>
      </c>
      <c r="I384" s="99" t="s">
        <v>8</v>
      </c>
      <c r="J384" s="83">
        <v>2.1999999999999999E-2</v>
      </c>
      <c r="K384" s="99"/>
      <c r="L384" s="105"/>
      <c r="N384" s="30">
        <f t="shared" si="34"/>
        <v>0</v>
      </c>
      <c r="O384" s="16"/>
      <c r="P384" s="224"/>
      <c r="S384" s="95"/>
    </row>
    <row r="385" spans="1:64" s="17" customFormat="1" ht="15.95" hidden="1" customHeight="1">
      <c r="A385" s="15"/>
      <c r="C385" s="48"/>
      <c r="D385" s="55"/>
      <c r="E385" s="48"/>
      <c r="F385" s="99"/>
      <c r="G385" s="99"/>
      <c r="H385" s="27"/>
      <c r="I385" s="99"/>
      <c r="J385" s="105"/>
      <c r="K385" s="99"/>
      <c r="L385" s="24" t="s">
        <v>10</v>
      </c>
      <c r="M385" s="32"/>
      <c r="N385" s="18"/>
      <c r="O385" s="19"/>
      <c r="P385" s="197"/>
      <c r="S385" s="48"/>
    </row>
    <row r="386" spans="1:64" s="17" customFormat="1" ht="15.95" hidden="1" customHeight="1">
      <c r="A386" s="15"/>
      <c r="C386" s="514">
        <f>N385</f>
        <v>0</v>
      </c>
      <c r="D386" s="515"/>
      <c r="E386" s="514"/>
      <c r="F386" s="20" t="s">
        <v>111</v>
      </c>
      <c r="G386" s="21" t="s">
        <v>12</v>
      </c>
      <c r="H386" s="519">
        <v>40</v>
      </c>
      <c r="I386" s="519"/>
      <c r="J386" s="519"/>
      <c r="K386" s="94"/>
      <c r="L386" s="516" t="s">
        <v>113</v>
      </c>
      <c r="M386" s="516"/>
      <c r="N386" s="107"/>
      <c r="O386" s="22" t="s">
        <v>14</v>
      </c>
      <c r="P386" s="224">
        <f>ROUND(C386*H386,0)</f>
        <v>0</v>
      </c>
      <c r="S386" s="104"/>
    </row>
    <row r="387" spans="1:64" ht="15.95" hidden="1" customHeight="1">
      <c r="A387" s="1"/>
      <c r="B387" s="525" t="s">
        <v>161</v>
      </c>
      <c r="C387" s="525"/>
      <c r="D387" s="525"/>
      <c r="E387" s="525"/>
      <c r="F387" s="525"/>
      <c r="G387" s="525"/>
      <c r="H387" s="525"/>
      <c r="I387" s="525"/>
      <c r="J387" s="525"/>
      <c r="K387" s="525"/>
      <c r="L387" s="525"/>
      <c r="M387" s="525"/>
      <c r="N387" s="525"/>
      <c r="O387" s="525"/>
      <c r="S387" s="3"/>
    </row>
    <row r="388" spans="1:64" ht="17.100000000000001" hidden="1" customHeight="1">
      <c r="A388" s="1"/>
      <c r="B388" s="67" t="s">
        <v>162</v>
      </c>
      <c r="C388" s="135"/>
      <c r="D388" s="136">
        <v>2</v>
      </c>
      <c r="E388" s="38" t="s">
        <v>8</v>
      </c>
      <c r="F388" s="136">
        <v>4</v>
      </c>
      <c r="G388" s="136" t="s">
        <v>8</v>
      </c>
      <c r="H388" s="68">
        <v>17</v>
      </c>
      <c r="I388" s="136" t="s">
        <v>8</v>
      </c>
      <c r="J388" s="137">
        <v>9</v>
      </c>
      <c r="K388" s="136"/>
      <c r="L388" s="141"/>
      <c r="M388" s="3" t="s">
        <v>9</v>
      </c>
      <c r="N388" s="39">
        <f>ROUND(D388*F388*H388*J388,0)</f>
        <v>1224</v>
      </c>
      <c r="O388" s="2"/>
      <c r="R388" s="4"/>
      <c r="S388" s="135"/>
      <c r="T388" s="4"/>
      <c r="U388" s="4"/>
      <c r="V388" s="4"/>
      <c r="W388" s="4"/>
      <c r="X388" s="4"/>
      <c r="Y388" s="4"/>
      <c r="Z388" s="4"/>
      <c r="AA388" s="4"/>
      <c r="AB388" s="4"/>
      <c r="AC388" s="4"/>
      <c r="AD388" s="4"/>
      <c r="AE388" s="4"/>
      <c r="AF388" s="4"/>
      <c r="AG388" s="4"/>
      <c r="AH388" s="4"/>
      <c r="AI388" s="4"/>
      <c r="AJ388" s="4"/>
      <c r="AK388" s="4"/>
      <c r="AL388" s="4"/>
      <c r="AM388" s="4"/>
      <c r="AN388" s="4"/>
      <c r="AO388" s="4"/>
      <c r="AP388" s="4"/>
      <c r="AQ388" s="4"/>
      <c r="AR388" s="4"/>
      <c r="AS388" s="4"/>
      <c r="AT388" s="4"/>
      <c r="AU388" s="4"/>
      <c r="AV388" s="4"/>
      <c r="AW388" s="4"/>
      <c r="AX388" s="4"/>
      <c r="AY388" s="4"/>
      <c r="AZ388" s="4"/>
      <c r="BA388" s="4"/>
      <c r="BB388" s="4"/>
      <c r="BC388" s="4"/>
      <c r="BD388" s="4"/>
      <c r="BE388" s="4"/>
      <c r="BF388" s="4"/>
      <c r="BG388" s="4"/>
      <c r="BH388" s="4"/>
      <c r="BI388" s="4"/>
      <c r="BJ388" s="4"/>
      <c r="BK388" s="4"/>
      <c r="BL388" s="4"/>
    </row>
    <row r="389" spans="1:64" ht="17.100000000000001" hidden="1" customHeight="1">
      <c r="A389" s="1"/>
      <c r="B389" s="67" t="s">
        <v>163</v>
      </c>
      <c r="C389" s="135"/>
      <c r="D389" s="136">
        <v>4</v>
      </c>
      <c r="E389" s="38" t="s">
        <v>8</v>
      </c>
      <c r="F389" s="136">
        <v>14</v>
      </c>
      <c r="G389" s="136" t="s">
        <v>8</v>
      </c>
      <c r="H389" s="68">
        <v>19</v>
      </c>
      <c r="I389" s="136" t="s">
        <v>8</v>
      </c>
      <c r="J389" s="137">
        <v>1.24</v>
      </c>
      <c r="K389" s="136"/>
      <c r="L389" s="141"/>
      <c r="M389" s="3" t="s">
        <v>9</v>
      </c>
      <c r="N389" s="39">
        <f>ROUND(D389*F389*H389*J389,0)</f>
        <v>1319</v>
      </c>
      <c r="O389" s="2"/>
      <c r="R389" s="4"/>
      <c r="S389" s="135"/>
      <c r="T389" s="4"/>
      <c r="U389" s="4"/>
      <c r="V389" s="4"/>
      <c r="W389" s="4"/>
      <c r="X389" s="4"/>
      <c r="Y389" s="4"/>
      <c r="Z389" s="4"/>
      <c r="AA389" s="4"/>
      <c r="AB389" s="4"/>
      <c r="AC389" s="4"/>
      <c r="AD389" s="4"/>
      <c r="AE389" s="4"/>
      <c r="AF389" s="4"/>
      <c r="AG389" s="4"/>
      <c r="AH389" s="4"/>
      <c r="AI389" s="4"/>
      <c r="AJ389" s="4"/>
      <c r="AK389" s="4"/>
      <c r="AL389" s="4"/>
      <c r="AM389" s="4"/>
      <c r="AN389" s="4"/>
      <c r="AO389" s="4"/>
      <c r="AP389" s="4"/>
      <c r="AQ389" s="4"/>
      <c r="AR389" s="4"/>
      <c r="AS389" s="4"/>
      <c r="AT389" s="4"/>
      <c r="AU389" s="4"/>
      <c r="AV389" s="4"/>
      <c r="AW389" s="4"/>
      <c r="AX389" s="4"/>
      <c r="AY389" s="4"/>
      <c r="AZ389" s="4"/>
      <c r="BA389" s="4"/>
      <c r="BB389" s="4"/>
      <c r="BC389" s="4"/>
      <c r="BD389" s="4"/>
      <c r="BE389" s="4"/>
      <c r="BF389" s="4"/>
      <c r="BG389" s="4"/>
      <c r="BH389" s="4"/>
      <c r="BI389" s="4"/>
      <c r="BJ389" s="4"/>
      <c r="BK389" s="4"/>
      <c r="BL389" s="4"/>
    </row>
    <row r="390" spans="1:64" ht="17.100000000000001" hidden="1" customHeight="1">
      <c r="A390" s="1"/>
      <c r="B390" s="67" t="s">
        <v>164</v>
      </c>
      <c r="C390" s="135"/>
      <c r="D390" s="136">
        <v>1</v>
      </c>
      <c r="E390" s="38" t="s">
        <v>8</v>
      </c>
      <c r="F390" s="136">
        <v>65</v>
      </c>
      <c r="G390" s="136" t="s">
        <v>8</v>
      </c>
      <c r="H390" s="68">
        <v>7</v>
      </c>
      <c r="I390" s="136" t="s">
        <v>8</v>
      </c>
      <c r="J390" s="137">
        <v>1.24</v>
      </c>
      <c r="K390" s="136"/>
      <c r="L390" s="141"/>
      <c r="M390" s="3" t="s">
        <v>9</v>
      </c>
      <c r="N390" s="39">
        <f>ROUND(D390*F390*H390*J390,0)</f>
        <v>564</v>
      </c>
      <c r="O390" s="2"/>
      <c r="R390" s="4"/>
      <c r="S390" s="135"/>
      <c r="T390" s="4"/>
      <c r="U390" s="4"/>
      <c r="V390" s="4"/>
      <c r="W390" s="4"/>
      <c r="X390" s="4"/>
      <c r="Y390" s="4"/>
      <c r="Z390" s="4"/>
      <c r="AA390" s="4"/>
      <c r="AB390" s="4"/>
      <c r="AC390" s="4"/>
      <c r="AD390" s="4"/>
      <c r="AE390" s="4"/>
      <c r="AF390" s="4"/>
      <c r="AG390" s="4"/>
      <c r="AH390" s="4"/>
      <c r="AI390" s="4"/>
      <c r="AJ390" s="4"/>
      <c r="AK390" s="4"/>
      <c r="AL390" s="4"/>
      <c r="AM390" s="4"/>
      <c r="AN390" s="4"/>
      <c r="AO390" s="4"/>
      <c r="AP390" s="4"/>
      <c r="AQ390" s="4"/>
      <c r="AR390" s="4"/>
      <c r="AS390" s="4"/>
      <c r="AT390" s="4"/>
      <c r="AU390" s="4"/>
      <c r="AV390" s="4"/>
      <c r="AW390" s="4"/>
      <c r="AX390" s="4"/>
      <c r="AY390" s="4"/>
      <c r="AZ390" s="4"/>
      <c r="BA390" s="4"/>
      <c r="BB390" s="4"/>
      <c r="BC390" s="4"/>
      <c r="BD390" s="4"/>
      <c r="BE390" s="4"/>
      <c r="BF390" s="4"/>
      <c r="BG390" s="4"/>
      <c r="BH390" s="4"/>
      <c r="BI390" s="4"/>
      <c r="BJ390" s="4"/>
      <c r="BK390" s="4"/>
      <c r="BL390" s="4"/>
    </row>
    <row r="391" spans="1:64" ht="17.100000000000001" hidden="1" customHeight="1">
      <c r="A391" s="1"/>
      <c r="C391" s="38"/>
      <c r="D391" s="69"/>
      <c r="F391" s="136"/>
      <c r="G391" s="136"/>
      <c r="H391" s="68"/>
      <c r="I391" s="136"/>
      <c r="J391" s="137"/>
      <c r="K391" s="136"/>
      <c r="L391" s="12" t="s">
        <v>10</v>
      </c>
      <c r="M391" s="40"/>
      <c r="N391" s="5"/>
      <c r="O391" s="6"/>
      <c r="P391" s="197"/>
      <c r="S391" s="38"/>
    </row>
    <row r="392" spans="1:64" ht="15.95" hidden="1" customHeight="1">
      <c r="A392" s="1"/>
      <c r="C392" s="71"/>
      <c r="D392" s="553">
        <f>N391</f>
        <v>0</v>
      </c>
      <c r="E392" s="553"/>
      <c r="F392" s="553"/>
      <c r="G392" s="554" t="s">
        <v>102</v>
      </c>
      <c r="H392" s="555"/>
      <c r="I392" s="12" t="s">
        <v>9</v>
      </c>
      <c r="J392" s="543">
        <f>D392/112</f>
        <v>0</v>
      </c>
      <c r="K392" s="543"/>
      <c r="L392" s="40"/>
      <c r="M392" s="130"/>
      <c r="N392" s="42"/>
      <c r="O392" s="142"/>
      <c r="P392" s="80"/>
      <c r="Q392" s="45"/>
      <c r="S392" s="71"/>
    </row>
    <row r="393" spans="1:64" ht="21.75" hidden="1" customHeight="1">
      <c r="A393" s="1"/>
      <c r="B393" s="66"/>
      <c r="C393" s="559">
        <f>J392</f>
        <v>0</v>
      </c>
      <c r="D393" s="559"/>
      <c r="E393" s="559"/>
      <c r="F393" s="138" t="s">
        <v>50</v>
      </c>
      <c r="G393" s="8" t="s">
        <v>12</v>
      </c>
      <c r="H393" s="70">
        <v>126.04</v>
      </c>
      <c r="I393" s="129"/>
      <c r="J393" s="129"/>
      <c r="K393" s="129"/>
      <c r="L393" s="528" t="s">
        <v>51</v>
      </c>
      <c r="M393" s="528"/>
      <c r="N393" s="140"/>
      <c r="O393" s="9" t="s">
        <v>14</v>
      </c>
      <c r="P393" s="223">
        <f>ROUND(C393*H393,0)</f>
        <v>0</v>
      </c>
      <c r="S393" s="128"/>
    </row>
    <row r="394" spans="1:64" ht="26.25" hidden="1" customHeight="1">
      <c r="A394" s="77"/>
      <c r="B394" s="529" t="s">
        <v>68</v>
      </c>
      <c r="C394" s="529"/>
      <c r="D394" s="529"/>
      <c r="E394" s="529"/>
      <c r="F394" s="529"/>
      <c r="G394" s="529"/>
      <c r="H394" s="529"/>
      <c r="I394" s="529"/>
      <c r="J394" s="529"/>
      <c r="K394" s="529"/>
      <c r="L394" s="529"/>
      <c r="M394" s="529"/>
      <c r="N394" s="529"/>
      <c r="O394" s="529"/>
      <c r="S394" s="3"/>
    </row>
    <row r="395" spans="1:64" ht="15.95" hidden="1" customHeight="1">
      <c r="A395" s="1"/>
      <c r="B395" s="67" t="s">
        <v>203</v>
      </c>
      <c r="C395" s="203"/>
      <c r="D395" s="204">
        <v>1</v>
      </c>
      <c r="E395" s="206" t="s">
        <v>8</v>
      </c>
      <c r="F395" s="204">
        <v>1</v>
      </c>
      <c r="G395" s="204" t="s">
        <v>8</v>
      </c>
      <c r="H395" s="68">
        <v>22</v>
      </c>
      <c r="I395" s="204" t="s">
        <v>8</v>
      </c>
      <c r="J395" s="205">
        <v>7.5</v>
      </c>
      <c r="K395" s="204" t="s">
        <v>8</v>
      </c>
      <c r="L395" s="205">
        <v>0.38</v>
      </c>
      <c r="M395" s="3" t="s">
        <v>9</v>
      </c>
      <c r="N395" s="39">
        <f t="shared" ref="N395:N397" si="35">ROUND(D395*F395*H395*J395*L395,0)</f>
        <v>63</v>
      </c>
      <c r="O395" s="2"/>
      <c r="R395" s="4"/>
      <c r="S395" s="203"/>
      <c r="T395" s="4"/>
      <c r="U395" s="4"/>
      <c r="V395" s="4"/>
      <c r="W395" s="4"/>
      <c r="X395" s="4"/>
      <c r="Y395" s="4"/>
      <c r="Z395" s="4"/>
      <c r="AA395" s="4"/>
      <c r="AB395" s="4"/>
      <c r="AC395" s="4"/>
      <c r="AD395" s="4"/>
      <c r="AE395" s="4"/>
      <c r="AF395" s="4"/>
      <c r="AG395" s="4"/>
      <c r="AH395" s="4"/>
      <c r="AI395" s="4"/>
      <c r="AJ395" s="4"/>
      <c r="AK395" s="4"/>
      <c r="AL395" s="4"/>
      <c r="AM395" s="4"/>
      <c r="AN395" s="4"/>
      <c r="AO395" s="4"/>
      <c r="AP395" s="4"/>
      <c r="AQ395" s="4"/>
      <c r="AR395" s="4"/>
      <c r="AS395" s="4"/>
      <c r="AT395" s="4"/>
      <c r="AU395" s="4"/>
      <c r="AV395" s="4"/>
      <c r="AW395" s="4"/>
      <c r="AX395" s="4"/>
      <c r="AY395" s="4"/>
      <c r="AZ395" s="4"/>
      <c r="BA395" s="4"/>
      <c r="BB395" s="4"/>
      <c r="BC395" s="4"/>
      <c r="BD395" s="4"/>
      <c r="BE395" s="4"/>
      <c r="BF395" s="4"/>
      <c r="BG395" s="4"/>
      <c r="BH395" s="4"/>
      <c r="BI395" s="4"/>
      <c r="BJ395" s="4"/>
      <c r="BK395" s="4"/>
      <c r="BL395" s="4"/>
    </row>
    <row r="396" spans="1:64" ht="15.95" hidden="1" customHeight="1">
      <c r="A396" s="1"/>
      <c r="B396" s="67" t="s">
        <v>192</v>
      </c>
      <c r="C396" s="243"/>
      <c r="D396" s="245">
        <v>1</v>
      </c>
      <c r="E396" s="246" t="s">
        <v>8</v>
      </c>
      <c r="F396" s="245">
        <v>1</v>
      </c>
      <c r="G396" s="245" t="s">
        <v>8</v>
      </c>
      <c r="H396" s="68">
        <v>19</v>
      </c>
      <c r="I396" s="245" t="s">
        <v>8</v>
      </c>
      <c r="J396" s="240">
        <v>0.75</v>
      </c>
      <c r="K396" s="245" t="s">
        <v>8</v>
      </c>
      <c r="L396" s="240">
        <v>0.75</v>
      </c>
      <c r="M396" s="3" t="s">
        <v>9</v>
      </c>
      <c r="N396" s="39">
        <f t="shared" si="35"/>
        <v>11</v>
      </c>
      <c r="O396" s="2"/>
      <c r="P396" s="247"/>
      <c r="R396" s="4"/>
      <c r="S396" s="243"/>
      <c r="T396" s="4"/>
      <c r="U396" s="4"/>
      <c r="V396" s="4"/>
      <c r="W396" s="4"/>
      <c r="X396" s="4"/>
      <c r="Y396" s="4"/>
      <c r="Z396" s="4"/>
      <c r="AA396" s="4"/>
      <c r="AB396" s="4"/>
      <c r="AC396" s="4"/>
      <c r="AD396" s="4"/>
      <c r="AE396" s="4"/>
      <c r="AF396" s="4"/>
      <c r="AG396" s="4"/>
      <c r="AH396" s="4"/>
      <c r="AI396" s="4"/>
      <c r="AJ396" s="4"/>
      <c r="AK396" s="4"/>
      <c r="AL396" s="4"/>
      <c r="AM396" s="4"/>
      <c r="AN396" s="4"/>
      <c r="AO396" s="4"/>
      <c r="AP396" s="4"/>
      <c r="AQ396" s="4"/>
      <c r="AR396" s="4"/>
      <c r="AS396" s="4"/>
      <c r="AT396" s="4"/>
      <c r="AU396" s="4"/>
      <c r="AV396" s="4"/>
      <c r="AW396" s="4"/>
      <c r="AX396" s="4"/>
      <c r="AY396" s="4"/>
      <c r="AZ396" s="4"/>
      <c r="BA396" s="4"/>
      <c r="BB396" s="4"/>
      <c r="BC396" s="4"/>
      <c r="BD396" s="4"/>
      <c r="BE396" s="4"/>
      <c r="BF396" s="4"/>
      <c r="BG396" s="4"/>
      <c r="BH396" s="4"/>
      <c r="BI396" s="4"/>
      <c r="BJ396" s="4"/>
      <c r="BK396" s="4"/>
      <c r="BL396" s="4"/>
    </row>
    <row r="397" spans="1:64" ht="15.95" hidden="1" customHeight="1">
      <c r="A397" s="1"/>
      <c r="B397" s="67" t="s">
        <v>91</v>
      </c>
      <c r="C397" s="243"/>
      <c r="D397" s="245">
        <v>1</v>
      </c>
      <c r="E397" s="246" t="s">
        <v>8</v>
      </c>
      <c r="F397" s="245">
        <v>2</v>
      </c>
      <c r="G397" s="245" t="s">
        <v>8</v>
      </c>
      <c r="H397" s="68">
        <v>1.5</v>
      </c>
      <c r="I397" s="245" t="s">
        <v>8</v>
      </c>
      <c r="J397" s="240">
        <v>1.5</v>
      </c>
      <c r="K397" s="245" t="s">
        <v>8</v>
      </c>
      <c r="L397" s="240">
        <v>7</v>
      </c>
      <c r="M397" s="3" t="s">
        <v>9</v>
      </c>
      <c r="N397" s="39">
        <f t="shared" si="35"/>
        <v>32</v>
      </c>
      <c r="O397" s="2"/>
      <c r="P397" s="247"/>
      <c r="R397" s="4"/>
      <c r="S397" s="243"/>
      <c r="T397" s="4"/>
      <c r="U397" s="4"/>
      <c r="V397" s="4"/>
      <c r="W397" s="4"/>
      <c r="X397" s="4"/>
      <c r="Y397" s="4"/>
      <c r="Z397" s="4"/>
      <c r="AA397" s="4"/>
      <c r="AB397" s="4"/>
      <c r="AC397" s="4"/>
      <c r="AD397" s="4"/>
      <c r="AE397" s="4"/>
      <c r="AF397" s="4"/>
      <c r="AG397" s="4"/>
      <c r="AH397" s="4"/>
      <c r="AI397" s="4"/>
      <c r="AJ397" s="4"/>
      <c r="AK397" s="4"/>
      <c r="AL397" s="4"/>
      <c r="AM397" s="4"/>
      <c r="AN397" s="4"/>
      <c r="AO397" s="4"/>
      <c r="AP397" s="4"/>
      <c r="AQ397" s="4"/>
      <c r="AR397" s="4"/>
      <c r="AS397" s="4"/>
      <c r="AT397" s="4"/>
      <c r="AU397" s="4"/>
      <c r="AV397" s="4"/>
      <c r="AW397" s="4"/>
      <c r="AX397" s="4"/>
      <c r="AY397" s="4"/>
      <c r="AZ397" s="4"/>
      <c r="BA397" s="4"/>
      <c r="BB397" s="4"/>
      <c r="BC397" s="4"/>
      <c r="BD397" s="4"/>
      <c r="BE397" s="4"/>
      <c r="BF397" s="4"/>
      <c r="BG397" s="4"/>
      <c r="BH397" s="4"/>
      <c r="BI397" s="4"/>
      <c r="BJ397" s="4"/>
      <c r="BK397" s="4"/>
      <c r="BL397" s="4"/>
    </row>
    <row r="398" spans="1:64" ht="15.95" hidden="1" customHeight="1">
      <c r="A398" s="1"/>
      <c r="B398" s="67" t="s">
        <v>206</v>
      </c>
      <c r="C398" s="108"/>
      <c r="D398" s="109">
        <v>1</v>
      </c>
      <c r="E398" s="38" t="s">
        <v>8</v>
      </c>
      <c r="F398" s="109">
        <v>2</v>
      </c>
      <c r="G398" s="109" t="s">
        <v>8</v>
      </c>
      <c r="H398" s="68">
        <v>76.75</v>
      </c>
      <c r="I398" s="109" t="s">
        <v>8</v>
      </c>
      <c r="J398" s="110">
        <v>0.75</v>
      </c>
      <c r="K398" s="109" t="s">
        <v>8</v>
      </c>
      <c r="L398" s="110">
        <v>0.75</v>
      </c>
      <c r="M398" s="3" t="s">
        <v>9</v>
      </c>
      <c r="N398" s="39">
        <f t="shared" ref="N398" si="36">ROUND(D398*F398*H398*J398*L398,0)</f>
        <v>86</v>
      </c>
      <c r="O398" s="2"/>
      <c r="R398" s="4"/>
      <c r="S398" s="108"/>
      <c r="T398" s="4"/>
      <c r="U398" s="4"/>
      <c r="V398" s="4"/>
      <c r="W398" s="4"/>
      <c r="X398" s="4"/>
      <c r="Y398" s="4"/>
      <c r="Z398" s="4"/>
      <c r="AA398" s="4"/>
      <c r="AB398" s="4"/>
      <c r="AC398" s="4"/>
      <c r="AD398" s="4"/>
      <c r="AE398" s="4"/>
      <c r="AF398" s="4"/>
      <c r="AG398" s="4"/>
      <c r="AH398" s="4"/>
      <c r="AI398" s="4"/>
      <c r="AJ398" s="4"/>
      <c r="AK398" s="4"/>
      <c r="AL398" s="4"/>
      <c r="AM398" s="4"/>
      <c r="AN398" s="4"/>
      <c r="AO398" s="4"/>
      <c r="AP398" s="4"/>
      <c r="AQ398" s="4"/>
      <c r="AR398" s="4"/>
      <c r="AS398" s="4"/>
      <c r="AT398" s="4"/>
      <c r="AU398" s="4"/>
      <c r="AV398" s="4"/>
      <c r="AW398" s="4"/>
      <c r="AX398" s="4"/>
      <c r="AY398" s="4"/>
      <c r="AZ398" s="4"/>
      <c r="BA398" s="4"/>
      <c r="BB398" s="4"/>
      <c r="BC398" s="4"/>
      <c r="BD398" s="4"/>
      <c r="BE398" s="4"/>
      <c r="BF398" s="4"/>
      <c r="BG398" s="4"/>
      <c r="BH398" s="4"/>
      <c r="BI398" s="4"/>
      <c r="BJ398" s="4"/>
      <c r="BK398" s="4"/>
      <c r="BL398" s="4"/>
    </row>
    <row r="399" spans="1:64" ht="21" hidden="1" customHeight="1">
      <c r="A399" s="1"/>
      <c r="C399" s="38"/>
      <c r="D399" s="69"/>
      <c r="H399" s="68"/>
      <c r="I399" s="109"/>
      <c r="J399" s="110"/>
      <c r="K399" s="109"/>
      <c r="L399" s="12" t="s">
        <v>10</v>
      </c>
      <c r="M399" s="40"/>
      <c r="N399" s="5"/>
      <c r="O399" s="6"/>
      <c r="P399" s="197"/>
      <c r="S399" s="38"/>
    </row>
    <row r="400" spans="1:64" ht="21.75" hidden="1" customHeight="1">
      <c r="A400" s="1"/>
      <c r="B400" s="66"/>
      <c r="C400" s="526">
        <f>N399</f>
        <v>0</v>
      </c>
      <c r="D400" s="527"/>
      <c r="E400" s="526"/>
      <c r="F400" s="7" t="s">
        <v>11</v>
      </c>
      <c r="G400" s="8" t="s">
        <v>12</v>
      </c>
      <c r="H400" s="70">
        <v>5445</v>
      </c>
      <c r="I400" s="129"/>
      <c r="J400" s="129"/>
      <c r="K400" s="129"/>
      <c r="L400" s="528" t="s">
        <v>13</v>
      </c>
      <c r="M400" s="528"/>
      <c r="N400" s="140"/>
      <c r="O400" s="9" t="s">
        <v>14</v>
      </c>
      <c r="P400" s="223">
        <f>ROUND(C400*H400/100,0)</f>
        <v>0</v>
      </c>
      <c r="S400" s="96"/>
    </row>
    <row r="401" spans="1:19" s="17" customFormat="1" ht="15.95" hidden="1" customHeight="1">
      <c r="A401" s="86"/>
      <c r="B401" s="560" t="s">
        <v>138</v>
      </c>
      <c r="C401" s="560"/>
      <c r="D401" s="560"/>
      <c r="E401" s="560"/>
      <c r="F401" s="560"/>
      <c r="G401" s="560"/>
      <c r="H401" s="560"/>
      <c r="I401" s="560"/>
      <c r="J401" s="560"/>
      <c r="K401" s="560"/>
      <c r="L401" s="560"/>
      <c r="M401" s="560"/>
      <c r="N401" s="560"/>
      <c r="O401" s="106"/>
      <c r="P401" s="224"/>
    </row>
    <row r="402" spans="1:19" s="17" customFormat="1" ht="15.95" hidden="1" customHeight="1">
      <c r="A402" s="15"/>
      <c r="B402" s="17" t="s">
        <v>210</v>
      </c>
      <c r="C402" s="95"/>
      <c r="D402" s="99">
        <v>4</v>
      </c>
      <c r="E402" s="48" t="s">
        <v>8</v>
      </c>
      <c r="F402" s="99">
        <v>4</v>
      </c>
      <c r="G402" s="99" t="s">
        <v>8</v>
      </c>
      <c r="H402" s="27">
        <v>18</v>
      </c>
      <c r="I402" s="99" t="s">
        <v>8</v>
      </c>
      <c r="J402" s="105">
        <v>14</v>
      </c>
      <c r="K402" s="99"/>
      <c r="L402" s="105"/>
      <c r="M402" s="17" t="s">
        <v>9</v>
      </c>
      <c r="N402" s="30">
        <f>ROUND(D402*F402*H402*J402,0)</f>
        <v>4032</v>
      </c>
      <c r="O402" s="16"/>
      <c r="P402" s="224"/>
      <c r="S402" s="95"/>
    </row>
    <row r="403" spans="1:19" s="17" customFormat="1" ht="15.95" hidden="1" customHeight="1">
      <c r="A403" s="15"/>
      <c r="B403" s="17" t="s">
        <v>211</v>
      </c>
      <c r="C403" s="259"/>
      <c r="D403" s="251">
        <v>1</v>
      </c>
      <c r="E403" s="48" t="s">
        <v>8</v>
      </c>
      <c r="F403" s="251">
        <v>2</v>
      </c>
      <c r="G403" s="251" t="s">
        <v>8</v>
      </c>
      <c r="H403" s="27">
        <v>13</v>
      </c>
      <c r="I403" s="251" t="s">
        <v>8</v>
      </c>
      <c r="J403" s="252">
        <v>12</v>
      </c>
      <c r="K403" s="251"/>
      <c r="L403" s="252"/>
      <c r="M403" s="17" t="s">
        <v>9</v>
      </c>
      <c r="N403" s="30">
        <f>ROUND(D403*F403*H403*J403,0)</f>
        <v>312</v>
      </c>
      <c r="O403" s="16"/>
      <c r="P403" s="248"/>
      <c r="S403" s="259"/>
    </row>
    <row r="404" spans="1:19" s="17" customFormat="1" ht="15.95" hidden="1" customHeight="1" thickBot="1">
      <c r="A404" s="15"/>
      <c r="B404" s="17" t="s">
        <v>172</v>
      </c>
      <c r="C404" s="95"/>
      <c r="D404" s="99">
        <v>1</v>
      </c>
      <c r="E404" s="48" t="s">
        <v>8</v>
      </c>
      <c r="F404" s="99">
        <v>18</v>
      </c>
      <c r="G404" s="99" t="s">
        <v>8</v>
      </c>
      <c r="H404" s="27">
        <v>8</v>
      </c>
      <c r="I404" s="99" t="s">
        <v>8</v>
      </c>
      <c r="J404" s="105">
        <v>10</v>
      </c>
      <c r="K404" s="99"/>
      <c r="L404" s="105"/>
      <c r="M404" s="17" t="s">
        <v>9</v>
      </c>
      <c r="N404" s="30">
        <f>ROUND(D404*F404*H404*J404,0)</f>
        <v>1440</v>
      </c>
      <c r="O404" s="16"/>
      <c r="P404" s="224"/>
      <c r="S404" s="95"/>
    </row>
    <row r="405" spans="1:19" s="17" customFormat="1" ht="15.95" hidden="1" customHeight="1" thickBot="1">
      <c r="A405" s="93"/>
      <c r="C405" s="107">
        <f>N405</f>
        <v>0</v>
      </c>
      <c r="D405" s="17" t="s">
        <v>102</v>
      </c>
      <c r="E405" s="49"/>
      <c r="F405" s="556">
        <f>C405/112</f>
        <v>0</v>
      </c>
      <c r="G405" s="556"/>
      <c r="H405" s="27"/>
      <c r="I405" s="94"/>
      <c r="J405" s="24"/>
      <c r="K405" s="94"/>
      <c r="L405" s="24" t="s">
        <v>10</v>
      </c>
      <c r="M405" s="93"/>
      <c r="N405" s="26"/>
      <c r="O405" s="19"/>
      <c r="P405" s="224"/>
      <c r="S405" s="107"/>
    </row>
    <row r="406" spans="1:19" s="17" customFormat="1" ht="15.95" hidden="1" customHeight="1">
      <c r="A406" s="15"/>
      <c r="B406" s="52"/>
      <c r="C406" s="156">
        <f>F405</f>
        <v>0</v>
      </c>
      <c r="D406" s="99" t="s">
        <v>139</v>
      </c>
      <c r="E406" s="104"/>
      <c r="F406" s="99"/>
      <c r="G406" s="52" t="s">
        <v>12</v>
      </c>
      <c r="H406" s="94">
        <v>3850</v>
      </c>
      <c r="I406" s="94"/>
      <c r="J406" s="105"/>
      <c r="K406" s="94"/>
      <c r="L406" s="93" t="s">
        <v>51</v>
      </c>
      <c r="M406" s="93"/>
      <c r="N406" s="52"/>
      <c r="O406" s="103" t="s">
        <v>14</v>
      </c>
      <c r="P406" s="224">
        <f>(C406*H406)</f>
        <v>0</v>
      </c>
      <c r="S406" s="104"/>
    </row>
    <row r="407" spans="1:19" s="17" customFormat="1" ht="15.95" hidden="1" customHeight="1">
      <c r="A407" s="15"/>
      <c r="B407" s="557" t="s">
        <v>140</v>
      </c>
      <c r="C407" s="557"/>
      <c r="D407" s="557"/>
      <c r="E407" s="557"/>
      <c r="F407" s="557"/>
      <c r="G407" s="557"/>
      <c r="H407" s="557"/>
      <c r="I407" s="557"/>
      <c r="J407" s="557"/>
      <c r="K407" s="557"/>
      <c r="L407" s="557"/>
      <c r="M407" s="557"/>
      <c r="N407" s="557"/>
      <c r="O407" s="106"/>
      <c r="P407" s="224"/>
    </row>
    <row r="408" spans="1:19" s="17" customFormat="1" ht="15.95" hidden="1" customHeight="1">
      <c r="A408" s="15"/>
      <c r="B408" s="17" t="s">
        <v>212</v>
      </c>
      <c r="C408" s="259"/>
      <c r="D408" s="251">
        <v>4</v>
      </c>
      <c r="E408" s="48" t="s">
        <v>8</v>
      </c>
      <c r="F408" s="251">
        <v>15</v>
      </c>
      <c r="G408" s="251" t="s">
        <v>8</v>
      </c>
      <c r="H408" s="27">
        <v>21</v>
      </c>
      <c r="I408" s="251" t="s">
        <v>8</v>
      </c>
      <c r="J408" s="252">
        <v>2.2400000000000002</v>
      </c>
      <c r="K408" s="251"/>
      <c r="L408" s="252"/>
      <c r="M408" s="17" t="s">
        <v>9</v>
      </c>
      <c r="N408" s="30">
        <f>ROUND(D408*F408*H408*J408,0)</f>
        <v>2822</v>
      </c>
      <c r="O408" s="16"/>
      <c r="P408" s="248"/>
      <c r="S408" s="259"/>
    </row>
    <row r="409" spans="1:19" s="17" customFormat="1" ht="15.95" hidden="1" customHeight="1">
      <c r="A409" s="15"/>
      <c r="B409" s="17" t="s">
        <v>213</v>
      </c>
      <c r="C409" s="154"/>
      <c r="D409" s="151">
        <v>1</v>
      </c>
      <c r="E409" s="48" t="s">
        <v>8</v>
      </c>
      <c r="F409" s="151">
        <v>15</v>
      </c>
      <c r="G409" s="151" t="s">
        <v>8</v>
      </c>
      <c r="H409" s="27">
        <v>21</v>
      </c>
      <c r="I409" s="151" t="s">
        <v>8</v>
      </c>
      <c r="J409" s="152">
        <v>2.2400000000000002</v>
      </c>
      <c r="K409" s="151"/>
      <c r="L409" s="152"/>
      <c r="M409" s="17" t="s">
        <v>9</v>
      </c>
      <c r="N409" s="30">
        <f>ROUND(D409*F409*H409*J409,0)</f>
        <v>706</v>
      </c>
      <c r="O409" s="16"/>
      <c r="P409" s="224"/>
      <c r="S409" s="154"/>
    </row>
    <row r="410" spans="1:19" s="17" customFormat="1" ht="15.95" hidden="1" customHeight="1" thickBot="1">
      <c r="A410" s="15"/>
      <c r="B410" s="17" t="s">
        <v>200</v>
      </c>
      <c r="C410" s="95"/>
      <c r="D410" s="99">
        <v>1</v>
      </c>
      <c r="E410" s="48" t="s">
        <v>8</v>
      </c>
      <c r="F410" s="99">
        <v>5</v>
      </c>
      <c r="G410" s="99" t="s">
        <v>8</v>
      </c>
      <c r="H410" s="27">
        <v>82</v>
      </c>
      <c r="I410" s="99" t="s">
        <v>8</v>
      </c>
      <c r="J410" s="105">
        <v>2.2400000000000002</v>
      </c>
      <c r="K410" s="99"/>
      <c r="L410" s="105"/>
      <c r="M410" s="17" t="s">
        <v>9</v>
      </c>
      <c r="N410" s="30">
        <f>ROUND(D410*F410*H410*J410,0)</f>
        <v>918</v>
      </c>
      <c r="O410" s="16"/>
      <c r="P410" s="224"/>
      <c r="S410" s="95"/>
    </row>
    <row r="411" spans="1:19" s="17" customFormat="1" ht="15.95" hidden="1" customHeight="1" thickBot="1">
      <c r="A411" s="93"/>
      <c r="C411" s="107">
        <f>N411</f>
        <v>0</v>
      </c>
      <c r="D411" s="17" t="s">
        <v>102</v>
      </c>
      <c r="E411" s="49"/>
      <c r="F411" s="558">
        <f>C411/112</f>
        <v>0</v>
      </c>
      <c r="G411" s="558"/>
      <c r="H411" s="27"/>
      <c r="I411" s="94"/>
      <c r="J411" s="24"/>
      <c r="K411" s="94"/>
      <c r="L411" s="24" t="s">
        <v>10</v>
      </c>
      <c r="M411" s="93"/>
      <c r="N411" s="26"/>
      <c r="O411" s="19"/>
      <c r="P411" s="224"/>
      <c r="S411" s="107"/>
    </row>
    <row r="412" spans="1:19" s="17" customFormat="1" ht="15.95" hidden="1" customHeight="1">
      <c r="A412" s="15"/>
      <c r="B412" s="52"/>
      <c r="C412" s="59">
        <f>F411</f>
        <v>0</v>
      </c>
      <c r="D412" s="99" t="s">
        <v>139</v>
      </c>
      <c r="E412" s="104"/>
      <c r="F412" s="99"/>
      <c r="G412" s="52" t="s">
        <v>12</v>
      </c>
      <c r="H412" s="94">
        <v>3570</v>
      </c>
      <c r="I412" s="94"/>
      <c r="J412" s="105"/>
      <c r="K412" s="94"/>
      <c r="L412" s="93" t="s">
        <v>51</v>
      </c>
      <c r="M412" s="93"/>
      <c r="N412" s="52"/>
      <c r="O412" s="103" t="s">
        <v>14</v>
      </c>
      <c r="P412" s="224">
        <f>(C412*H412)</f>
        <v>0</v>
      </c>
      <c r="S412" s="59"/>
    </row>
    <row r="413" spans="1:19" s="17" customFormat="1" ht="15.95" hidden="1" customHeight="1">
      <c r="A413" s="15"/>
      <c r="B413" s="557" t="s">
        <v>141</v>
      </c>
      <c r="C413" s="557"/>
      <c r="D413" s="557"/>
      <c r="E413" s="557"/>
      <c r="F413" s="557"/>
      <c r="G413" s="557"/>
      <c r="H413" s="557"/>
      <c r="I413" s="557"/>
      <c r="J413" s="557"/>
      <c r="K413" s="557"/>
      <c r="L413" s="557"/>
      <c r="M413" s="557"/>
      <c r="N413" s="557"/>
      <c r="O413" s="106"/>
      <c r="P413" s="224"/>
    </row>
    <row r="414" spans="1:19" s="17" customFormat="1" ht="15.95" hidden="1" customHeight="1" thickBot="1">
      <c r="A414" s="15"/>
      <c r="B414" s="17" t="s">
        <v>214</v>
      </c>
      <c r="C414" s="95"/>
      <c r="D414" s="99"/>
      <c r="E414" s="48"/>
      <c r="F414" s="99"/>
      <c r="G414" s="99"/>
      <c r="H414" s="27"/>
      <c r="I414" s="99"/>
      <c r="J414" s="105"/>
      <c r="K414" s="99"/>
      <c r="L414" s="105"/>
      <c r="M414" s="17" t="s">
        <v>9</v>
      </c>
      <c r="N414" s="126">
        <f>C412+C406</f>
        <v>0</v>
      </c>
      <c r="O414" s="16"/>
      <c r="P414" s="224"/>
      <c r="S414" s="154"/>
    </row>
    <row r="415" spans="1:19" s="17" customFormat="1" ht="15.95" hidden="1" customHeight="1" thickBot="1">
      <c r="A415" s="93"/>
      <c r="C415" s="107"/>
      <c r="D415" s="99"/>
      <c r="E415" s="49"/>
      <c r="F415" s="99"/>
      <c r="G415" s="93"/>
      <c r="H415" s="27"/>
      <c r="I415" s="94"/>
      <c r="J415" s="24"/>
      <c r="K415" s="94"/>
      <c r="L415" s="24" t="s">
        <v>10</v>
      </c>
      <c r="M415" s="93"/>
      <c r="N415" s="127">
        <f>SUM(N414)</f>
        <v>0</v>
      </c>
      <c r="O415" s="19"/>
      <c r="P415" s="224"/>
      <c r="S415" s="107"/>
    </row>
    <row r="416" spans="1:19" s="17" customFormat="1" ht="15.95" hidden="1" customHeight="1">
      <c r="A416" s="15"/>
      <c r="B416" s="52"/>
      <c r="C416" s="59">
        <f>N415</f>
        <v>0</v>
      </c>
      <c r="D416" s="99" t="s">
        <v>139</v>
      </c>
      <c r="E416" s="104"/>
      <c r="F416" s="99"/>
      <c r="G416" s="52" t="s">
        <v>12</v>
      </c>
      <c r="H416" s="94">
        <v>186.34</v>
      </c>
      <c r="I416" s="94"/>
      <c r="J416" s="105"/>
      <c r="K416" s="94"/>
      <c r="L416" s="93" t="s">
        <v>51</v>
      </c>
      <c r="M416" s="93"/>
      <c r="N416" s="52"/>
      <c r="O416" s="103" t="s">
        <v>14</v>
      </c>
      <c r="P416" s="224">
        <f>(C416*H416)</f>
        <v>0</v>
      </c>
      <c r="S416" s="59"/>
    </row>
    <row r="417" spans="1:24" ht="63" hidden="1" customHeight="1">
      <c r="A417" s="77"/>
      <c r="B417" s="545" t="s">
        <v>142</v>
      </c>
      <c r="C417" s="545"/>
      <c r="D417" s="546"/>
      <c r="E417" s="545"/>
      <c r="F417" s="546"/>
      <c r="G417" s="545"/>
      <c r="H417" s="546"/>
      <c r="I417" s="545"/>
      <c r="J417" s="546"/>
      <c r="K417" s="545"/>
      <c r="L417" s="545"/>
      <c r="M417" s="545"/>
      <c r="N417" s="545"/>
      <c r="O417" s="545"/>
      <c r="S417" s="3"/>
    </row>
    <row r="418" spans="1:24" ht="15.95" hidden="1" customHeight="1" thickBot="1">
      <c r="A418" s="1"/>
      <c r="B418" s="3" t="s">
        <v>133</v>
      </c>
      <c r="C418" s="108"/>
      <c r="D418" s="109">
        <v>1</v>
      </c>
      <c r="E418" s="38" t="s">
        <v>8</v>
      </c>
      <c r="F418" s="109">
        <v>1</v>
      </c>
      <c r="G418" s="109" t="s">
        <v>8</v>
      </c>
      <c r="H418" s="68">
        <v>82.75</v>
      </c>
      <c r="I418" s="109" t="s">
        <v>8</v>
      </c>
      <c r="J418" s="110">
        <v>29.13</v>
      </c>
      <c r="K418" s="109"/>
      <c r="L418" s="110"/>
      <c r="M418" s="3" t="s">
        <v>9</v>
      </c>
      <c r="N418" s="39">
        <f>ROUND(D418*F418*H418*J418,0)</f>
        <v>2411</v>
      </c>
      <c r="O418" s="2"/>
      <c r="S418" s="108"/>
    </row>
    <row r="419" spans="1:24" ht="15.95" hidden="1" customHeight="1" thickBot="1">
      <c r="E419" s="44"/>
      <c r="G419" s="98"/>
      <c r="H419" s="68"/>
      <c r="I419" s="97"/>
      <c r="J419" s="12"/>
      <c r="K419" s="97"/>
      <c r="L419" s="12" t="s">
        <v>10</v>
      </c>
      <c r="M419" s="98"/>
      <c r="N419" s="14"/>
      <c r="O419" s="6"/>
    </row>
    <row r="420" spans="1:24" ht="15.95" hidden="1" customHeight="1">
      <c r="A420" s="1"/>
      <c r="C420" s="46">
        <f>N419</f>
        <v>0</v>
      </c>
      <c r="D420" s="527" t="s">
        <v>32</v>
      </c>
      <c r="E420" s="547"/>
      <c r="G420" s="8" t="s">
        <v>12</v>
      </c>
      <c r="H420" s="531">
        <v>7607.25</v>
      </c>
      <c r="I420" s="531"/>
      <c r="J420" s="531"/>
      <c r="K420" s="531"/>
      <c r="L420" s="98" t="s">
        <v>59</v>
      </c>
      <c r="M420" s="98"/>
      <c r="O420" s="113" t="s">
        <v>14</v>
      </c>
      <c r="P420" s="223">
        <f>ROUND(C420*H420/100,0)</f>
        <v>0</v>
      </c>
      <c r="Q420" s="45"/>
      <c r="R420" s="45"/>
      <c r="S420" s="46"/>
      <c r="T420" s="45"/>
      <c r="U420" s="45"/>
      <c r="V420" s="45"/>
      <c r="W420" s="45"/>
      <c r="X420" s="45"/>
    </row>
    <row r="421" spans="1:24" ht="17.25" hidden="1" customHeight="1">
      <c r="A421" s="77"/>
      <c r="B421" s="545" t="s">
        <v>143</v>
      </c>
      <c r="C421" s="545"/>
      <c r="D421" s="546"/>
      <c r="E421" s="545"/>
      <c r="F421" s="546"/>
      <c r="G421" s="545"/>
      <c r="H421" s="546"/>
      <c r="I421" s="545"/>
      <c r="J421" s="546"/>
      <c r="K421" s="545"/>
      <c r="L421" s="545"/>
      <c r="M421" s="545"/>
      <c r="N421" s="545"/>
      <c r="O421" s="545"/>
      <c r="S421" s="3"/>
    </row>
    <row r="422" spans="1:24" ht="15.95" hidden="1" customHeight="1" thickBot="1">
      <c r="A422" s="1"/>
      <c r="B422" s="3" t="s">
        <v>133</v>
      </c>
      <c r="C422" s="211"/>
      <c r="D422" s="209">
        <v>1</v>
      </c>
      <c r="E422" s="213" t="s">
        <v>8</v>
      </c>
      <c r="F422" s="209">
        <v>1</v>
      </c>
      <c r="G422" s="209" t="s">
        <v>8</v>
      </c>
      <c r="H422" s="68">
        <v>82.75</v>
      </c>
      <c r="I422" s="209" t="s">
        <v>8</v>
      </c>
      <c r="J422" s="210">
        <v>29.13</v>
      </c>
      <c r="K422" s="209"/>
      <c r="L422" s="210"/>
      <c r="M422" s="3" t="s">
        <v>9</v>
      </c>
      <c r="N422" s="39">
        <f>ROUND(D422*F422*H422*J422,0)</f>
        <v>2411</v>
      </c>
      <c r="O422" s="2"/>
      <c r="S422" s="211"/>
    </row>
    <row r="423" spans="1:24" ht="15.95" hidden="1" customHeight="1" thickBot="1">
      <c r="E423" s="44"/>
      <c r="G423" s="98"/>
      <c r="H423" s="68"/>
      <c r="I423" s="97"/>
      <c r="J423" s="12"/>
      <c r="K423" s="97"/>
      <c r="L423" s="12" t="s">
        <v>10</v>
      </c>
      <c r="M423" s="98"/>
      <c r="N423" s="14"/>
      <c r="O423" s="6"/>
    </row>
    <row r="424" spans="1:24" ht="15.95" hidden="1" customHeight="1">
      <c r="A424" s="1"/>
      <c r="C424" s="46">
        <f>N423</f>
        <v>0</v>
      </c>
      <c r="D424" s="527" t="s">
        <v>32</v>
      </c>
      <c r="E424" s="547"/>
      <c r="G424" s="8" t="s">
        <v>12</v>
      </c>
      <c r="H424" s="531">
        <v>1428.35</v>
      </c>
      <c r="I424" s="531"/>
      <c r="J424" s="531"/>
      <c r="K424" s="531"/>
      <c r="L424" s="98" t="s">
        <v>59</v>
      </c>
      <c r="M424" s="98"/>
      <c r="O424" s="113" t="s">
        <v>14</v>
      </c>
      <c r="P424" s="223">
        <f>ROUND(C424*H424/100,0)</f>
        <v>0</v>
      </c>
      <c r="Q424" s="45"/>
      <c r="R424" s="45"/>
      <c r="S424" s="46"/>
      <c r="T424" s="45"/>
      <c r="U424" s="45"/>
      <c r="V424" s="45"/>
      <c r="W424" s="45"/>
      <c r="X424" s="45"/>
    </row>
    <row r="425" spans="1:24" s="17" customFormat="1" ht="15.95" hidden="1" customHeight="1">
      <c r="A425" s="15"/>
      <c r="B425" s="535" t="s">
        <v>79</v>
      </c>
      <c r="C425" s="535"/>
      <c r="D425" s="535"/>
      <c r="E425" s="535"/>
      <c r="F425" s="535"/>
      <c r="G425" s="535"/>
      <c r="H425" s="535"/>
      <c r="I425" s="535"/>
      <c r="J425" s="535"/>
      <c r="K425" s="535"/>
      <c r="L425" s="535"/>
      <c r="M425" s="535"/>
      <c r="N425" s="535"/>
      <c r="O425" s="103"/>
      <c r="P425" s="60"/>
      <c r="Q425" s="52"/>
    </row>
    <row r="426" spans="1:24" s="17" customFormat="1" ht="15.95" hidden="1" customHeight="1" thickBot="1">
      <c r="A426" s="15"/>
      <c r="B426" s="17" t="s">
        <v>56</v>
      </c>
      <c r="C426" s="220"/>
      <c r="D426" s="216">
        <v>1</v>
      </c>
      <c r="E426" s="48" t="s">
        <v>8</v>
      </c>
      <c r="F426" s="216">
        <v>1</v>
      </c>
      <c r="G426" s="216" t="s">
        <v>8</v>
      </c>
      <c r="H426" s="27">
        <v>210</v>
      </c>
      <c r="I426" s="216" t="s">
        <v>8</v>
      </c>
      <c r="J426" s="225">
        <v>0.75</v>
      </c>
      <c r="K426" s="216" t="s">
        <v>8</v>
      </c>
      <c r="L426" s="217">
        <v>6</v>
      </c>
      <c r="M426" s="17" t="s">
        <v>9</v>
      </c>
      <c r="N426" s="30">
        <f>ROUND(D426*F426*H426*J426*L426,0)</f>
        <v>945</v>
      </c>
      <c r="O426" s="16"/>
      <c r="P426" s="224"/>
      <c r="S426" s="220"/>
    </row>
    <row r="427" spans="1:24" s="17" customFormat="1" ht="15.95" hidden="1" customHeight="1" thickBot="1">
      <c r="A427" s="93"/>
      <c r="C427" s="107"/>
      <c r="D427" s="99"/>
      <c r="E427" s="49"/>
      <c r="F427" s="99"/>
      <c r="G427" s="93"/>
      <c r="H427" s="27"/>
      <c r="I427" s="94"/>
      <c r="J427" s="24"/>
      <c r="K427" s="94"/>
      <c r="L427" s="24" t="s">
        <v>10</v>
      </c>
      <c r="M427" s="93"/>
      <c r="N427" s="26"/>
      <c r="O427" s="19"/>
      <c r="P427" s="224"/>
      <c r="S427" s="107"/>
    </row>
    <row r="428" spans="1:24" s="17" customFormat="1" ht="15.95" hidden="1" customHeight="1">
      <c r="A428" s="15"/>
      <c r="C428" s="124">
        <f>N427</f>
        <v>0</v>
      </c>
      <c r="D428" s="124"/>
      <c r="E428" s="124"/>
      <c r="F428" s="99" t="s">
        <v>11</v>
      </c>
      <c r="G428" s="21" t="s">
        <v>12</v>
      </c>
      <c r="H428" s="519">
        <v>12346.65</v>
      </c>
      <c r="I428" s="519"/>
      <c r="J428" s="519"/>
      <c r="K428" s="519"/>
      <c r="L428" s="516" t="s">
        <v>80</v>
      </c>
      <c r="M428" s="516"/>
      <c r="N428" s="25"/>
      <c r="O428" s="103" t="s">
        <v>14</v>
      </c>
      <c r="P428" s="224">
        <f>ROUND(C428*H428/100,0)</f>
        <v>0</v>
      </c>
      <c r="S428" s="124"/>
    </row>
    <row r="429" spans="1:24" s="17" customFormat="1" ht="33" hidden="1" customHeight="1">
      <c r="A429" s="86"/>
      <c r="B429" s="517" t="s">
        <v>94</v>
      </c>
      <c r="C429" s="517"/>
      <c r="D429" s="517"/>
      <c r="E429" s="517"/>
      <c r="F429" s="517"/>
      <c r="G429" s="517"/>
      <c r="H429" s="517"/>
      <c r="I429" s="517"/>
      <c r="J429" s="517"/>
      <c r="K429" s="517"/>
      <c r="L429" s="517"/>
      <c r="M429" s="517"/>
      <c r="N429" s="517"/>
      <c r="O429" s="153"/>
      <c r="P429" s="224"/>
      <c r="Q429" s="52"/>
      <c r="R429" s="52"/>
      <c r="S429" s="52"/>
      <c r="T429" s="52"/>
      <c r="U429" s="52"/>
      <c r="V429" s="52"/>
      <c r="W429" s="52"/>
      <c r="X429" s="52"/>
    </row>
    <row r="430" spans="1:24" s="17" customFormat="1" ht="15.95" hidden="1" customHeight="1" thickBot="1">
      <c r="A430" s="36"/>
      <c r="B430" s="17" t="s">
        <v>95</v>
      </c>
      <c r="C430" s="48"/>
      <c r="D430" s="99">
        <v>1</v>
      </c>
      <c r="E430" s="48" t="s">
        <v>8</v>
      </c>
      <c r="F430" s="99">
        <v>1</v>
      </c>
      <c r="G430" s="99" t="s">
        <v>8</v>
      </c>
      <c r="H430" s="27">
        <v>10</v>
      </c>
      <c r="I430" s="99" t="s">
        <v>8</v>
      </c>
      <c r="J430" s="105">
        <v>6</v>
      </c>
      <c r="K430" s="99"/>
      <c r="L430" s="105"/>
      <c r="M430" s="17" t="s">
        <v>9</v>
      </c>
      <c r="N430" s="30">
        <f>ROUND(D430*F430*H430*J430,0)</f>
        <v>60</v>
      </c>
      <c r="O430" s="19"/>
      <c r="P430" s="197"/>
      <c r="S430" s="48"/>
    </row>
    <row r="431" spans="1:24" s="17" customFormat="1" ht="15.95" hidden="1" customHeight="1" thickBot="1">
      <c r="A431" s="15"/>
      <c r="C431" s="60"/>
      <c r="D431" s="93"/>
      <c r="E431" s="48"/>
      <c r="F431" s="99"/>
      <c r="G431" s="99"/>
      <c r="H431" s="37"/>
      <c r="I431" s="50"/>
      <c r="J431" s="24"/>
      <c r="K431" s="50"/>
      <c r="L431" s="93" t="s">
        <v>10</v>
      </c>
      <c r="M431" s="50"/>
      <c r="N431" s="26"/>
      <c r="O431" s="103"/>
      <c r="P431" s="224"/>
      <c r="S431" s="60"/>
    </row>
    <row r="432" spans="1:24" s="17" customFormat="1" ht="15.95" hidden="1" customHeight="1">
      <c r="A432" s="15"/>
      <c r="B432" s="52"/>
      <c r="C432" s="53">
        <f>N431</f>
        <v>0</v>
      </c>
      <c r="D432" s="518" t="s">
        <v>32</v>
      </c>
      <c r="E432" s="516"/>
      <c r="F432" s="50"/>
      <c r="G432" s="21" t="s">
        <v>12</v>
      </c>
      <c r="H432" s="519">
        <v>726.72</v>
      </c>
      <c r="I432" s="519"/>
      <c r="J432" s="519"/>
      <c r="K432" s="94"/>
      <c r="L432" s="520" t="s">
        <v>52</v>
      </c>
      <c r="M432" s="520"/>
      <c r="O432" s="103" t="s">
        <v>14</v>
      </c>
      <c r="P432" s="224">
        <f>ROUND(C432*H432,0)</f>
        <v>0</v>
      </c>
      <c r="S432" s="53"/>
    </row>
    <row r="433" spans="1:24" s="17" customFormat="1" ht="54.75" hidden="1" customHeight="1">
      <c r="A433" s="86"/>
      <c r="B433" s="550" t="s">
        <v>205</v>
      </c>
      <c r="C433" s="550"/>
      <c r="D433" s="550"/>
      <c r="E433" s="550"/>
      <c r="F433" s="550"/>
      <c r="G433" s="550"/>
      <c r="H433" s="550"/>
      <c r="I433" s="550"/>
      <c r="J433" s="550"/>
      <c r="K433" s="550"/>
      <c r="L433" s="550"/>
      <c r="M433" s="550"/>
      <c r="N433" s="550"/>
      <c r="O433" s="550"/>
      <c r="P433" s="224"/>
    </row>
    <row r="434" spans="1:24" s="17" customFormat="1" ht="15.95" hidden="1" customHeight="1">
      <c r="A434" s="15"/>
      <c r="B434" s="116" t="s">
        <v>91</v>
      </c>
      <c r="C434" s="184"/>
      <c r="D434" s="187">
        <v>1</v>
      </c>
      <c r="E434" s="48" t="s">
        <v>8</v>
      </c>
      <c r="F434" s="187">
        <v>1</v>
      </c>
      <c r="G434" s="187" t="s">
        <v>8</v>
      </c>
      <c r="H434" s="27">
        <v>4</v>
      </c>
      <c r="I434" s="187" t="s">
        <v>8</v>
      </c>
      <c r="J434" s="188">
        <v>4</v>
      </c>
      <c r="K434" s="17" t="s">
        <v>9</v>
      </c>
      <c r="L434" s="30">
        <f>ROUND(D434*F434*H434*J434,0)</f>
        <v>16</v>
      </c>
      <c r="O434" s="16"/>
      <c r="P434" s="224"/>
      <c r="S434" s="184"/>
    </row>
    <row r="435" spans="1:24" s="17" customFormat="1" ht="15.95" hidden="1" customHeight="1" thickBot="1">
      <c r="A435" s="15"/>
      <c r="B435" s="116" t="s">
        <v>91</v>
      </c>
      <c r="C435" s="184"/>
      <c r="D435" s="187">
        <v>16</v>
      </c>
      <c r="E435" s="48" t="s">
        <v>8</v>
      </c>
      <c r="F435" s="187">
        <v>4</v>
      </c>
      <c r="G435" s="187"/>
      <c r="H435" s="27"/>
      <c r="I435" s="187"/>
      <c r="J435" s="188"/>
      <c r="K435" s="187"/>
      <c r="L435" s="188"/>
      <c r="M435" s="17" t="s">
        <v>9</v>
      </c>
      <c r="N435" s="30">
        <f>ROUND(D435*F435,0)</f>
        <v>64</v>
      </c>
      <c r="O435" s="16"/>
      <c r="P435" s="224"/>
      <c r="S435" s="184"/>
    </row>
    <row r="436" spans="1:24" s="17" customFormat="1" ht="15.95" hidden="1" customHeight="1" thickBot="1">
      <c r="A436" s="15"/>
      <c r="C436" s="48"/>
      <c r="D436" s="55"/>
      <c r="E436" s="48"/>
      <c r="F436" s="99"/>
      <c r="G436" s="99"/>
      <c r="H436" s="27"/>
      <c r="I436" s="99"/>
      <c r="J436" s="105"/>
      <c r="K436" s="99"/>
      <c r="L436" s="24" t="s">
        <v>10</v>
      </c>
      <c r="M436" s="32"/>
      <c r="N436" s="26"/>
      <c r="O436" s="19"/>
      <c r="P436" s="197"/>
      <c r="S436" s="48"/>
    </row>
    <row r="437" spans="1:24" s="17" customFormat="1" ht="15.95" hidden="1" customHeight="1">
      <c r="A437" s="15"/>
      <c r="C437" s="551">
        <f>N436</f>
        <v>0</v>
      </c>
      <c r="D437" s="552"/>
      <c r="E437" s="551"/>
      <c r="F437" s="20" t="s">
        <v>111</v>
      </c>
      <c r="G437" s="21" t="s">
        <v>12</v>
      </c>
      <c r="H437" s="519">
        <v>222</v>
      </c>
      <c r="I437" s="519"/>
      <c r="J437" s="519"/>
      <c r="K437" s="94"/>
      <c r="L437" s="516" t="s">
        <v>85</v>
      </c>
      <c r="M437" s="516"/>
      <c r="N437" s="107"/>
      <c r="O437" s="22" t="s">
        <v>14</v>
      </c>
      <c r="P437" s="224">
        <f>ROUND(C437*H437,0)</f>
        <v>0</v>
      </c>
      <c r="S437" s="121"/>
    </row>
    <row r="438" spans="1:24" s="17" customFormat="1" ht="15.95" hidden="1" customHeight="1">
      <c r="A438" s="15"/>
      <c r="B438" s="513" t="s">
        <v>119</v>
      </c>
      <c r="C438" s="513"/>
      <c r="D438" s="513"/>
      <c r="E438" s="513"/>
      <c r="F438" s="513"/>
      <c r="G438" s="513"/>
      <c r="H438" s="513"/>
      <c r="I438" s="513"/>
      <c r="J438" s="513"/>
      <c r="K438" s="513"/>
      <c r="L438" s="513"/>
      <c r="M438" s="513"/>
      <c r="N438" s="513"/>
      <c r="O438" s="513"/>
      <c r="P438" s="224"/>
    </row>
    <row r="439" spans="1:24" s="17" customFormat="1" ht="15.95" hidden="1" customHeight="1">
      <c r="A439" s="15"/>
      <c r="B439" s="35"/>
      <c r="C439" s="48"/>
      <c r="D439" s="99"/>
      <c r="E439" s="48"/>
      <c r="F439" s="99"/>
      <c r="G439" s="99"/>
      <c r="H439" s="27"/>
      <c r="I439" s="99"/>
      <c r="J439" s="105"/>
      <c r="K439" s="99"/>
      <c r="L439" s="105"/>
      <c r="N439" s="30"/>
      <c r="P439" s="197"/>
      <c r="S439" s="48"/>
    </row>
    <row r="440" spans="1:24" s="17" customFormat="1" ht="15.95" hidden="1" customHeight="1">
      <c r="A440" s="15"/>
      <c r="B440" s="17" t="s">
        <v>207</v>
      </c>
      <c r="C440" s="48"/>
      <c r="D440" s="251">
        <v>1</v>
      </c>
      <c r="E440" s="48" t="s">
        <v>8</v>
      </c>
      <c r="F440" s="251">
        <v>3</v>
      </c>
      <c r="G440" s="251" t="s">
        <v>8</v>
      </c>
      <c r="H440" s="27">
        <v>84.63</v>
      </c>
      <c r="I440" s="251" t="s">
        <v>8</v>
      </c>
      <c r="J440" s="252">
        <v>3</v>
      </c>
      <c r="K440" s="251" t="s">
        <v>8</v>
      </c>
      <c r="L440" s="252">
        <v>0.5</v>
      </c>
      <c r="M440" s="17" t="s">
        <v>9</v>
      </c>
      <c r="N440" s="30">
        <f>ROUND(D440*F440*H440*J440*L440,0)</f>
        <v>381</v>
      </c>
      <c r="P440" s="197"/>
      <c r="S440" s="48"/>
    </row>
    <row r="441" spans="1:24" s="17" customFormat="1" ht="15.95" hidden="1" customHeight="1">
      <c r="A441" s="15"/>
      <c r="B441" s="17" t="s">
        <v>208</v>
      </c>
      <c r="C441" s="48"/>
      <c r="D441" s="251">
        <v>1</v>
      </c>
      <c r="E441" s="48" t="s">
        <v>8</v>
      </c>
      <c r="F441" s="251">
        <v>6</v>
      </c>
      <c r="G441" s="251" t="s">
        <v>8</v>
      </c>
      <c r="H441" s="27">
        <v>18.13</v>
      </c>
      <c r="I441" s="251" t="s">
        <v>8</v>
      </c>
      <c r="J441" s="252">
        <v>3</v>
      </c>
      <c r="K441" s="251" t="s">
        <v>8</v>
      </c>
      <c r="L441" s="252">
        <v>0.5</v>
      </c>
      <c r="M441" s="17" t="s">
        <v>9</v>
      </c>
      <c r="N441" s="30">
        <f>ROUND(D441*F441*H441*J441*L441,0)</f>
        <v>163</v>
      </c>
      <c r="P441" s="197"/>
      <c r="S441" s="48"/>
    </row>
    <row r="442" spans="1:24" s="17" customFormat="1" ht="15.95" hidden="1" customHeight="1">
      <c r="A442" s="15"/>
      <c r="B442" s="17" t="s">
        <v>209</v>
      </c>
      <c r="C442" s="48"/>
      <c r="D442" s="251">
        <v>1</v>
      </c>
      <c r="E442" s="48" t="s">
        <v>8</v>
      </c>
      <c r="F442" s="251">
        <v>1</v>
      </c>
      <c r="G442" s="251" t="s">
        <v>8</v>
      </c>
      <c r="H442" s="27">
        <v>10.130000000000001</v>
      </c>
      <c r="I442" s="251" t="s">
        <v>8</v>
      </c>
      <c r="J442" s="252">
        <v>3</v>
      </c>
      <c r="K442" s="251" t="s">
        <v>8</v>
      </c>
      <c r="L442" s="252">
        <v>0.5</v>
      </c>
      <c r="M442" s="17" t="s">
        <v>9</v>
      </c>
      <c r="N442" s="30">
        <f>ROUND(D442*F442*H442*J442*L442,0)</f>
        <v>15</v>
      </c>
      <c r="P442" s="197"/>
      <c r="S442" s="48"/>
    </row>
    <row r="443" spans="1:24" s="17" customFormat="1" ht="15.95" hidden="1" customHeight="1">
      <c r="A443" s="15"/>
      <c r="B443" s="17" t="s">
        <v>181</v>
      </c>
      <c r="C443" s="48"/>
      <c r="D443" s="99">
        <v>1</v>
      </c>
      <c r="E443" s="48" t="s">
        <v>8</v>
      </c>
      <c r="F443" s="99">
        <v>2</v>
      </c>
      <c r="G443" s="99" t="s">
        <v>8</v>
      </c>
      <c r="H443" s="27">
        <v>4.13</v>
      </c>
      <c r="I443" s="99" t="s">
        <v>8</v>
      </c>
      <c r="J443" s="105">
        <v>3</v>
      </c>
      <c r="K443" s="99" t="s">
        <v>8</v>
      </c>
      <c r="L443" s="105">
        <v>0.5</v>
      </c>
      <c r="M443" s="17" t="s">
        <v>9</v>
      </c>
      <c r="N443" s="30">
        <f>ROUND(D443*F443*H443*J443*L443,0)</f>
        <v>12</v>
      </c>
      <c r="P443" s="197"/>
      <c r="S443" s="48"/>
    </row>
    <row r="444" spans="1:24" s="17" customFormat="1" ht="15.95" hidden="1" customHeight="1">
      <c r="A444" s="15"/>
      <c r="C444" s="48"/>
      <c r="D444" s="55"/>
      <c r="E444" s="48"/>
      <c r="F444" s="99"/>
      <c r="G444" s="99"/>
      <c r="H444" s="27"/>
      <c r="I444" s="99"/>
      <c r="J444" s="105"/>
      <c r="K444" s="99"/>
      <c r="L444" s="24" t="s">
        <v>10</v>
      </c>
      <c r="M444" s="32"/>
      <c r="N444" s="18"/>
      <c r="O444" s="19"/>
      <c r="P444" s="197"/>
      <c r="S444" s="48"/>
    </row>
    <row r="445" spans="1:24" s="17" customFormat="1" ht="15.95" hidden="1" customHeight="1">
      <c r="A445" s="15"/>
      <c r="B445" s="103"/>
      <c r="C445" s="514">
        <f>N444</f>
        <v>0</v>
      </c>
      <c r="D445" s="515"/>
      <c r="E445" s="514"/>
      <c r="F445" s="20" t="s">
        <v>11</v>
      </c>
      <c r="G445" s="21" t="s">
        <v>12</v>
      </c>
      <c r="H445" s="57">
        <v>3327.5</v>
      </c>
      <c r="I445" s="94"/>
      <c r="J445" s="94"/>
      <c r="K445" s="94"/>
      <c r="L445" s="516" t="s">
        <v>13</v>
      </c>
      <c r="M445" s="516"/>
      <c r="N445" s="107"/>
      <c r="O445" s="22" t="s">
        <v>14</v>
      </c>
      <c r="P445" s="224">
        <f>ROUND(C445*H445/100,0)</f>
        <v>0</v>
      </c>
      <c r="S445" s="104"/>
    </row>
    <row r="446" spans="1:24" s="17" customFormat="1" ht="15.95" hidden="1" customHeight="1">
      <c r="A446" s="15"/>
      <c r="B446" s="513" t="s">
        <v>109</v>
      </c>
      <c r="C446" s="513"/>
      <c r="D446" s="513"/>
      <c r="E446" s="513"/>
      <c r="F446" s="513"/>
      <c r="G446" s="513"/>
      <c r="H446" s="513"/>
      <c r="I446" s="513"/>
      <c r="J446" s="513"/>
      <c r="K446" s="513"/>
      <c r="L446" s="513"/>
      <c r="M446" s="513"/>
      <c r="N446" s="513"/>
      <c r="O446" s="513"/>
      <c r="P446" s="224"/>
    </row>
    <row r="447" spans="1:24" ht="15.95" hidden="1" customHeight="1">
      <c r="A447" s="179"/>
      <c r="B447" s="3" t="s">
        <v>218</v>
      </c>
      <c r="C447" s="191"/>
      <c r="D447" s="189"/>
      <c r="E447" s="189"/>
      <c r="F447" s="189"/>
      <c r="G447" s="189"/>
      <c r="H447" s="68"/>
      <c r="I447" s="189"/>
      <c r="J447" s="190"/>
      <c r="K447" s="189"/>
      <c r="L447" s="190"/>
      <c r="M447" s="3" t="s">
        <v>9</v>
      </c>
      <c r="N447" s="76">
        <f>C152</f>
        <v>0</v>
      </c>
      <c r="O447" s="191"/>
      <c r="Q447" s="45"/>
      <c r="R447" s="45"/>
      <c r="S447" s="191"/>
      <c r="T447" s="45"/>
      <c r="U447" s="45"/>
      <c r="V447" s="45"/>
      <c r="W447" s="45"/>
      <c r="X447" s="45"/>
    </row>
    <row r="448" spans="1:24" s="17" customFormat="1" ht="15.95" hidden="1" customHeight="1">
      <c r="A448" s="15"/>
      <c r="C448" s="48"/>
      <c r="D448" s="55"/>
      <c r="E448" s="48"/>
      <c r="F448" s="99"/>
      <c r="G448" s="99"/>
      <c r="H448" s="27"/>
      <c r="I448" s="99"/>
      <c r="J448" s="105"/>
      <c r="K448" s="99"/>
      <c r="L448" s="24" t="s">
        <v>10</v>
      </c>
      <c r="M448" s="32"/>
      <c r="N448" s="18"/>
      <c r="O448" s="19"/>
      <c r="P448" s="197"/>
      <c r="S448" s="48"/>
    </row>
    <row r="449" spans="1:24" s="17" customFormat="1" ht="15.95" hidden="1" customHeight="1">
      <c r="A449" s="15"/>
      <c r="C449" s="514">
        <f>N448</f>
        <v>0</v>
      </c>
      <c r="D449" s="515"/>
      <c r="E449" s="514"/>
      <c r="F449" s="20" t="s">
        <v>32</v>
      </c>
      <c r="G449" s="21" t="s">
        <v>12</v>
      </c>
      <c r="H449" s="519">
        <v>416.63</v>
      </c>
      <c r="I449" s="519"/>
      <c r="J449" s="519"/>
      <c r="K449" s="94"/>
      <c r="L449" s="516" t="s">
        <v>33</v>
      </c>
      <c r="M449" s="516"/>
      <c r="N449" s="107"/>
      <c r="O449" s="22" t="s">
        <v>14</v>
      </c>
      <c r="P449" s="224">
        <f>ROUND(C449*H449/100,0)</f>
        <v>0</v>
      </c>
      <c r="S449" s="104"/>
    </row>
    <row r="450" spans="1:24" s="17" customFormat="1" ht="33.75" hidden="1" customHeight="1">
      <c r="A450" s="85"/>
      <c r="B450" s="550" t="s">
        <v>96</v>
      </c>
      <c r="C450" s="550"/>
      <c r="D450" s="550"/>
      <c r="E450" s="550"/>
      <c r="F450" s="550"/>
      <c r="G450" s="550"/>
      <c r="H450" s="550"/>
      <c r="I450" s="550"/>
      <c r="J450" s="550"/>
      <c r="K450" s="550"/>
      <c r="L450" s="550"/>
      <c r="M450" s="550"/>
      <c r="N450" s="550"/>
      <c r="O450" s="550"/>
      <c r="P450" s="224"/>
      <c r="Q450" s="52"/>
      <c r="R450" s="52"/>
      <c r="S450" s="52"/>
      <c r="T450" s="52"/>
      <c r="U450" s="52"/>
      <c r="V450" s="52"/>
      <c r="W450" s="52"/>
      <c r="X450" s="52"/>
    </row>
    <row r="451" spans="1:24" s="17" customFormat="1" ht="12" hidden="1" customHeight="1">
      <c r="A451" s="15"/>
      <c r="B451" s="17" t="s">
        <v>210</v>
      </c>
      <c r="C451" s="261"/>
      <c r="D451" s="262">
        <v>4</v>
      </c>
      <c r="E451" s="48" t="s">
        <v>8</v>
      </c>
      <c r="F451" s="262">
        <v>4</v>
      </c>
      <c r="G451" s="262" t="s">
        <v>8</v>
      </c>
      <c r="H451" s="27">
        <v>18</v>
      </c>
      <c r="I451" s="262" t="s">
        <v>8</v>
      </c>
      <c r="J451" s="263">
        <v>2.33</v>
      </c>
      <c r="K451" s="262"/>
      <c r="L451" s="263"/>
      <c r="M451" s="17" t="s">
        <v>9</v>
      </c>
      <c r="N451" s="30">
        <f t="shared" ref="N451:N457" si="37">ROUND(D451*F451*H451*J451,0)</f>
        <v>671</v>
      </c>
      <c r="O451" s="16"/>
      <c r="P451" s="264"/>
      <c r="S451" s="261"/>
    </row>
    <row r="452" spans="1:24" s="17" customFormat="1" ht="12" hidden="1" customHeight="1">
      <c r="A452" s="15"/>
      <c r="B452" s="17" t="s">
        <v>211</v>
      </c>
      <c r="C452" s="261"/>
      <c r="D452" s="262">
        <v>1</v>
      </c>
      <c r="E452" s="48" t="s">
        <v>8</v>
      </c>
      <c r="F452" s="262">
        <v>2</v>
      </c>
      <c r="G452" s="262" t="s">
        <v>8</v>
      </c>
      <c r="H452" s="27">
        <v>13</v>
      </c>
      <c r="I452" s="262" t="s">
        <v>8</v>
      </c>
      <c r="J452" s="263">
        <v>2.33</v>
      </c>
      <c r="K452" s="262"/>
      <c r="L452" s="263"/>
      <c r="M452" s="17" t="s">
        <v>9</v>
      </c>
      <c r="N452" s="30">
        <f t="shared" si="37"/>
        <v>61</v>
      </c>
      <c r="O452" s="16"/>
      <c r="P452" s="264"/>
      <c r="S452" s="261"/>
    </row>
    <row r="453" spans="1:24" s="17" customFormat="1" ht="12" hidden="1" customHeight="1">
      <c r="A453" s="15"/>
      <c r="B453" s="17" t="s">
        <v>172</v>
      </c>
      <c r="C453" s="261"/>
      <c r="D453" s="262">
        <v>1</v>
      </c>
      <c r="E453" s="48" t="s">
        <v>8</v>
      </c>
      <c r="F453" s="262">
        <v>18</v>
      </c>
      <c r="G453" s="262" t="s">
        <v>8</v>
      </c>
      <c r="H453" s="27">
        <v>8</v>
      </c>
      <c r="I453" s="262" t="s">
        <v>8</v>
      </c>
      <c r="J453" s="263">
        <v>2.33</v>
      </c>
      <c r="K453" s="262"/>
      <c r="L453" s="263"/>
      <c r="M453" s="17" t="s">
        <v>9</v>
      </c>
      <c r="N453" s="30">
        <f t="shared" si="37"/>
        <v>336</v>
      </c>
      <c r="O453" s="16"/>
      <c r="P453" s="264"/>
      <c r="S453" s="261"/>
    </row>
    <row r="454" spans="1:24" s="17" customFormat="1" ht="12" hidden="1" customHeight="1">
      <c r="A454" s="15"/>
      <c r="B454" s="17" t="s">
        <v>212</v>
      </c>
      <c r="C454" s="261"/>
      <c r="D454" s="262">
        <v>4</v>
      </c>
      <c r="E454" s="48" t="s">
        <v>8</v>
      </c>
      <c r="F454" s="262">
        <v>15</v>
      </c>
      <c r="G454" s="262" t="s">
        <v>8</v>
      </c>
      <c r="H454" s="27">
        <v>21</v>
      </c>
      <c r="I454" s="262" t="s">
        <v>8</v>
      </c>
      <c r="J454" s="263">
        <v>0.66</v>
      </c>
      <c r="K454" s="262"/>
      <c r="L454" s="263"/>
      <c r="M454" s="17" t="s">
        <v>9</v>
      </c>
      <c r="N454" s="30">
        <f t="shared" si="37"/>
        <v>832</v>
      </c>
      <c r="O454" s="16"/>
      <c r="P454" s="264"/>
      <c r="S454" s="261"/>
    </row>
    <row r="455" spans="1:24" s="17" customFormat="1" ht="12" hidden="1" customHeight="1">
      <c r="A455" s="15"/>
      <c r="B455" s="17" t="s">
        <v>213</v>
      </c>
      <c r="C455" s="261"/>
      <c r="D455" s="262">
        <v>1</v>
      </c>
      <c r="E455" s="48" t="s">
        <v>8</v>
      </c>
      <c r="F455" s="262">
        <v>15</v>
      </c>
      <c r="G455" s="262" t="s">
        <v>8</v>
      </c>
      <c r="H455" s="27">
        <v>21</v>
      </c>
      <c r="I455" s="262" t="s">
        <v>8</v>
      </c>
      <c r="J455" s="263">
        <v>0.66</v>
      </c>
      <c r="K455" s="262"/>
      <c r="L455" s="263"/>
      <c r="M455" s="17" t="s">
        <v>9</v>
      </c>
      <c r="N455" s="30">
        <f t="shared" si="37"/>
        <v>208</v>
      </c>
      <c r="O455" s="16"/>
      <c r="P455" s="264"/>
      <c r="S455" s="261"/>
    </row>
    <row r="456" spans="1:24" s="17" customFormat="1" ht="12" hidden="1" customHeight="1">
      <c r="A456" s="15"/>
      <c r="B456" s="17" t="s">
        <v>200</v>
      </c>
      <c r="C456" s="261"/>
      <c r="D456" s="262">
        <v>1</v>
      </c>
      <c r="E456" s="48" t="s">
        <v>8</v>
      </c>
      <c r="F456" s="262">
        <v>5</v>
      </c>
      <c r="G456" s="262" t="s">
        <v>8</v>
      </c>
      <c r="H456" s="27">
        <v>82</v>
      </c>
      <c r="I456" s="262" t="s">
        <v>8</v>
      </c>
      <c r="J456" s="263">
        <v>0.66</v>
      </c>
      <c r="K456" s="262"/>
      <c r="L456" s="263"/>
      <c r="M456" s="17" t="s">
        <v>9</v>
      </c>
      <c r="N456" s="30">
        <f t="shared" si="37"/>
        <v>271</v>
      </c>
      <c r="O456" s="16"/>
      <c r="P456" s="264"/>
      <c r="S456" s="261"/>
    </row>
    <row r="457" spans="1:24" s="17" customFormat="1" ht="12" hidden="1" customHeight="1" thickBot="1">
      <c r="A457" s="15"/>
      <c r="B457" s="17" t="s">
        <v>95</v>
      </c>
      <c r="C457" s="261"/>
      <c r="D457" s="262">
        <v>1</v>
      </c>
      <c r="E457" s="48" t="s">
        <v>8</v>
      </c>
      <c r="F457" s="262">
        <v>2</v>
      </c>
      <c r="G457" s="262" t="s">
        <v>8</v>
      </c>
      <c r="H457" s="27">
        <v>10</v>
      </c>
      <c r="I457" s="262" t="s">
        <v>8</v>
      </c>
      <c r="J457" s="263">
        <v>6</v>
      </c>
      <c r="K457" s="262"/>
      <c r="L457" s="263"/>
      <c r="M457" s="17" t="s">
        <v>9</v>
      </c>
      <c r="N457" s="30">
        <f t="shared" si="37"/>
        <v>120</v>
      </c>
      <c r="O457" s="16"/>
      <c r="P457" s="264"/>
      <c r="S457" s="261"/>
    </row>
    <row r="458" spans="1:24" s="17" customFormat="1" ht="15.95" hidden="1" customHeight="1" thickBot="1">
      <c r="A458" s="15"/>
      <c r="C458" s="60"/>
      <c r="D458" s="93"/>
      <c r="E458" s="48"/>
      <c r="F458" s="99"/>
      <c r="G458" s="99"/>
      <c r="H458" s="37"/>
      <c r="I458" s="50"/>
      <c r="J458" s="24"/>
      <c r="K458" s="50"/>
      <c r="L458" s="93" t="s">
        <v>10</v>
      </c>
      <c r="M458" s="50"/>
      <c r="N458" s="26"/>
      <c r="O458" s="103"/>
      <c r="P458" s="224"/>
      <c r="S458" s="60"/>
    </row>
    <row r="459" spans="1:24" s="17" customFormat="1" ht="15.95" hidden="1" customHeight="1">
      <c r="A459" s="15"/>
      <c r="B459" s="52"/>
      <c r="C459" s="53">
        <f>N458</f>
        <v>0</v>
      </c>
      <c r="D459" s="518" t="s">
        <v>32</v>
      </c>
      <c r="E459" s="516"/>
      <c r="F459" s="50"/>
      <c r="G459" s="21" t="s">
        <v>12</v>
      </c>
      <c r="H459" s="519">
        <v>1270.83</v>
      </c>
      <c r="I459" s="519"/>
      <c r="J459" s="519"/>
      <c r="K459" s="94"/>
      <c r="L459" s="520" t="s">
        <v>59</v>
      </c>
      <c r="M459" s="520"/>
      <c r="O459" s="103" t="s">
        <v>14</v>
      </c>
      <c r="P459" s="224">
        <f>ROUND(C459*H459/100,0)</f>
        <v>0</v>
      </c>
      <c r="S459" s="53"/>
    </row>
    <row r="460" spans="1:24" s="17" customFormat="1" ht="48" hidden="1" customHeight="1">
      <c r="A460" s="85"/>
      <c r="B460" s="533" t="s">
        <v>196</v>
      </c>
      <c r="C460" s="533"/>
      <c r="D460" s="533"/>
      <c r="E460" s="533"/>
      <c r="F460" s="533"/>
      <c r="G460" s="533"/>
      <c r="H460" s="533"/>
      <c r="I460" s="533"/>
      <c r="J460" s="533"/>
      <c r="K460" s="533"/>
      <c r="L460" s="533"/>
      <c r="M460" s="533"/>
      <c r="N460" s="533"/>
      <c r="O460" s="106"/>
      <c r="P460" s="224"/>
    </row>
    <row r="461" spans="1:24" s="17" customFormat="1" ht="15.95" hidden="1" customHeight="1">
      <c r="A461" s="15"/>
      <c r="B461" s="17" t="s">
        <v>201</v>
      </c>
      <c r="C461" s="184"/>
      <c r="D461" s="187">
        <v>1</v>
      </c>
      <c r="E461" s="48" t="s">
        <v>8</v>
      </c>
      <c r="F461" s="187">
        <v>1</v>
      </c>
      <c r="G461" s="187" t="s">
        <v>8</v>
      </c>
      <c r="H461" s="27">
        <v>50</v>
      </c>
      <c r="I461" s="187" t="s">
        <v>8</v>
      </c>
      <c r="J461" s="188">
        <v>10.5</v>
      </c>
      <c r="K461" s="187"/>
      <c r="L461" s="188"/>
      <c r="M461" s="17" t="s">
        <v>9</v>
      </c>
      <c r="N461" s="30">
        <f>ROUND(D461*F461*H461*J461,0)</f>
        <v>525</v>
      </c>
      <c r="O461" s="16"/>
      <c r="P461" s="224"/>
      <c r="S461" s="184"/>
    </row>
    <row r="462" spans="1:24" s="17" customFormat="1" ht="15.95" hidden="1" customHeight="1" thickBot="1">
      <c r="A462" s="15"/>
      <c r="B462" s="17" t="s">
        <v>204</v>
      </c>
      <c r="C462" s="95"/>
      <c r="D462" s="99">
        <v>1</v>
      </c>
      <c r="E462" s="48" t="s">
        <v>8</v>
      </c>
      <c r="F462" s="99">
        <v>1</v>
      </c>
      <c r="G462" s="99" t="s">
        <v>8</v>
      </c>
      <c r="H462" s="27">
        <v>35</v>
      </c>
      <c r="I462" s="99" t="s">
        <v>8</v>
      </c>
      <c r="J462" s="105">
        <v>4</v>
      </c>
      <c r="K462" s="99"/>
      <c r="L462" s="105"/>
      <c r="M462" s="17" t="s">
        <v>9</v>
      </c>
      <c r="N462" s="30">
        <f>ROUND(D462*F462*H462*J462,0)</f>
        <v>140</v>
      </c>
      <c r="O462" s="16"/>
      <c r="P462" s="224"/>
      <c r="S462" s="95"/>
    </row>
    <row r="463" spans="1:24" s="17" customFormat="1" ht="15.95" hidden="1" customHeight="1" thickBot="1">
      <c r="A463" s="93"/>
      <c r="C463" s="107"/>
      <c r="D463" s="99"/>
      <c r="E463" s="49"/>
      <c r="F463" s="99"/>
      <c r="G463" s="93"/>
      <c r="H463" s="27"/>
      <c r="I463" s="94"/>
      <c r="J463" s="24"/>
      <c r="K463" s="94"/>
      <c r="L463" s="24" t="s">
        <v>10</v>
      </c>
      <c r="M463" s="93"/>
      <c r="N463" s="26"/>
      <c r="O463" s="19"/>
      <c r="P463" s="224"/>
      <c r="S463" s="107"/>
    </row>
    <row r="464" spans="1:24" s="17" customFormat="1" ht="15.95" hidden="1" customHeight="1">
      <c r="A464" s="15"/>
      <c r="B464" s="52"/>
      <c r="C464" s="104">
        <f>N463</f>
        <v>0</v>
      </c>
      <c r="D464" s="99" t="s">
        <v>32</v>
      </c>
      <c r="E464" s="104"/>
      <c r="F464" s="99"/>
      <c r="G464" s="52" t="s">
        <v>12</v>
      </c>
      <c r="H464" s="94">
        <v>223.97</v>
      </c>
      <c r="I464" s="94"/>
      <c r="J464" s="105"/>
      <c r="K464" s="94"/>
      <c r="L464" s="218" t="s">
        <v>52</v>
      </c>
      <c r="M464" s="93"/>
      <c r="N464" s="52"/>
      <c r="O464" s="103" t="s">
        <v>14</v>
      </c>
      <c r="P464" s="224">
        <f>(C464*H464)</f>
        <v>0</v>
      </c>
      <c r="S464" s="104"/>
    </row>
    <row r="465" spans="1:24" s="17" customFormat="1" ht="15.95" hidden="1" customHeight="1">
      <c r="A465" s="15"/>
      <c r="C465" s="221"/>
      <c r="D465" s="222"/>
      <c r="E465" s="221"/>
      <c r="F465" s="20"/>
      <c r="G465" s="21"/>
      <c r="H465" s="219"/>
      <c r="I465" s="219"/>
      <c r="J465" s="219"/>
      <c r="K465" s="219"/>
      <c r="L465" s="218"/>
      <c r="M465" s="218"/>
      <c r="N465" s="107"/>
      <c r="O465" s="22"/>
      <c r="P465" s="224"/>
      <c r="S465" s="221"/>
    </row>
    <row r="466" spans="1:24" s="17" customFormat="1" ht="15.95" hidden="1" customHeight="1">
      <c r="A466" s="15"/>
      <c r="C466" s="221"/>
      <c r="D466" s="222"/>
      <c r="E466" s="221"/>
      <c r="F466" s="20"/>
      <c r="G466" s="21"/>
      <c r="H466" s="219"/>
      <c r="I466" s="219"/>
      <c r="J466" s="219"/>
      <c r="K466" s="219"/>
      <c r="L466" s="218"/>
      <c r="M466" s="218"/>
      <c r="N466" s="107"/>
      <c r="O466" s="22"/>
      <c r="P466" s="224"/>
      <c r="S466" s="221"/>
    </row>
    <row r="467" spans="1:24" s="17" customFormat="1" ht="15.95" hidden="1" customHeight="1">
      <c r="A467" s="15"/>
      <c r="C467" s="221"/>
      <c r="D467" s="222"/>
      <c r="E467" s="221"/>
      <c r="F467" s="20"/>
      <c r="G467" s="21"/>
      <c r="H467" s="219"/>
      <c r="I467" s="219"/>
      <c r="J467" s="219"/>
      <c r="K467" s="219"/>
      <c r="L467" s="218"/>
      <c r="M467" s="218"/>
      <c r="N467" s="107"/>
      <c r="O467" s="22"/>
      <c r="P467" s="224"/>
      <c r="S467" s="221"/>
    </row>
    <row r="468" spans="1:24" s="230" customFormat="1" ht="15.95" hidden="1" customHeight="1">
      <c r="A468" s="229"/>
      <c r="C468" s="231"/>
      <c r="D468" s="232"/>
      <c r="E468" s="231"/>
      <c r="F468" s="233"/>
      <c r="G468" s="234"/>
      <c r="H468" s="235"/>
      <c r="I468" s="235"/>
      <c r="J468" s="235"/>
      <c r="K468" s="235"/>
      <c r="L468" s="236"/>
      <c r="M468" s="236"/>
      <c r="N468" s="237"/>
      <c r="O468" s="238"/>
      <c r="P468" s="239"/>
      <c r="S468" s="231"/>
    </row>
    <row r="469" spans="1:24" s="230" customFormat="1" ht="15.95" hidden="1" customHeight="1">
      <c r="A469" s="229"/>
      <c r="C469" s="231"/>
      <c r="D469" s="232"/>
      <c r="E469" s="231"/>
      <c r="F469" s="233"/>
      <c r="G469" s="234"/>
      <c r="H469" s="235"/>
      <c r="I469" s="235"/>
      <c r="J469" s="235"/>
      <c r="K469" s="235"/>
      <c r="L469" s="236"/>
      <c r="M469" s="236"/>
      <c r="N469" s="237"/>
      <c r="O469" s="238"/>
      <c r="P469" s="239"/>
      <c r="S469" s="231"/>
    </row>
    <row r="470" spans="1:24" ht="17.25" hidden="1" customHeight="1">
      <c r="A470" s="77"/>
      <c r="B470" s="545" t="s">
        <v>144</v>
      </c>
      <c r="C470" s="545"/>
      <c r="D470" s="546"/>
      <c r="E470" s="545"/>
      <c r="F470" s="546"/>
      <c r="G470" s="545"/>
      <c r="H470" s="546"/>
      <c r="I470" s="545"/>
      <c r="J470" s="546"/>
      <c r="K470" s="545"/>
      <c r="L470" s="545"/>
      <c r="M470" s="545"/>
      <c r="N470" s="545"/>
      <c r="O470" s="545"/>
      <c r="S470" s="3"/>
    </row>
    <row r="471" spans="1:24" ht="15.95" hidden="1" customHeight="1" thickBot="1">
      <c r="A471" s="1"/>
      <c r="B471" s="3" t="s">
        <v>97</v>
      </c>
      <c r="C471" s="108"/>
      <c r="D471" s="109">
        <v>1</v>
      </c>
      <c r="E471" s="38" t="s">
        <v>8</v>
      </c>
      <c r="F471" s="109">
        <v>4</v>
      </c>
      <c r="H471" s="68"/>
      <c r="I471" s="109"/>
      <c r="J471" s="110"/>
      <c r="K471" s="109"/>
      <c r="L471" s="110"/>
      <c r="M471" s="3" t="s">
        <v>9</v>
      </c>
      <c r="N471" s="39">
        <f>ROUND(D471*F471,0)</f>
        <v>4</v>
      </c>
      <c r="O471" s="2"/>
      <c r="S471" s="108"/>
    </row>
    <row r="472" spans="1:24" ht="15.95" hidden="1" customHeight="1" thickBot="1">
      <c r="E472" s="44"/>
      <c r="G472" s="98"/>
      <c r="H472" s="68"/>
      <c r="I472" s="97"/>
      <c r="J472" s="12"/>
      <c r="K472" s="97"/>
      <c r="L472" s="12" t="s">
        <v>10</v>
      </c>
      <c r="M472" s="98"/>
      <c r="N472" s="14"/>
      <c r="O472" s="6"/>
    </row>
    <row r="473" spans="1:24" ht="15.95" hidden="1" customHeight="1">
      <c r="A473" s="1"/>
      <c r="C473" s="46">
        <f>N472</f>
        <v>0</v>
      </c>
      <c r="D473" s="527" t="s">
        <v>111</v>
      </c>
      <c r="E473" s="547"/>
      <c r="G473" s="8" t="s">
        <v>12</v>
      </c>
      <c r="H473" s="531">
        <v>1428.35</v>
      </c>
      <c r="I473" s="531"/>
      <c r="J473" s="531"/>
      <c r="K473" s="531"/>
      <c r="L473" s="98" t="s">
        <v>85</v>
      </c>
      <c r="M473" s="98"/>
      <c r="O473" s="113" t="s">
        <v>14</v>
      </c>
      <c r="P473" s="223">
        <f>ROUND(C473*H473,0)</f>
        <v>0</v>
      </c>
      <c r="Q473" s="45"/>
      <c r="R473" s="45"/>
      <c r="S473" s="46"/>
      <c r="T473" s="45"/>
      <c r="U473" s="45"/>
      <c r="V473" s="45"/>
      <c r="W473" s="45"/>
      <c r="X473" s="45"/>
    </row>
    <row r="474" spans="1:24" ht="17.25" hidden="1" customHeight="1">
      <c r="A474" s="77"/>
      <c r="B474" s="545" t="s">
        <v>145</v>
      </c>
      <c r="C474" s="545"/>
      <c r="D474" s="546"/>
      <c r="E474" s="545"/>
      <c r="F474" s="546"/>
      <c r="G474" s="545"/>
      <c r="H474" s="546"/>
      <c r="I474" s="545"/>
      <c r="J474" s="546"/>
      <c r="K474" s="545"/>
      <c r="L474" s="545"/>
      <c r="M474" s="545"/>
      <c r="N474" s="545"/>
      <c r="O474" s="545"/>
      <c r="S474" s="3"/>
    </row>
    <row r="475" spans="1:24" ht="15.95" hidden="1" customHeight="1" thickBot="1">
      <c r="A475" s="1"/>
      <c r="B475" s="3" t="s">
        <v>97</v>
      </c>
      <c r="C475" s="108"/>
      <c r="D475" s="109">
        <v>1</v>
      </c>
      <c r="E475" s="38" t="s">
        <v>8</v>
      </c>
      <c r="F475" s="109">
        <v>4</v>
      </c>
      <c r="H475" s="68"/>
      <c r="I475" s="109"/>
      <c r="J475" s="110"/>
      <c r="K475" s="109"/>
      <c r="L475" s="110"/>
      <c r="M475" s="3" t="s">
        <v>9</v>
      </c>
      <c r="N475" s="39">
        <f>ROUND(D475*F475,0)</f>
        <v>4</v>
      </c>
      <c r="O475" s="2"/>
      <c r="S475" s="108"/>
    </row>
    <row r="476" spans="1:24" ht="15.95" hidden="1" customHeight="1" thickBot="1">
      <c r="E476" s="44"/>
      <c r="G476" s="98"/>
      <c r="H476" s="68"/>
      <c r="I476" s="97"/>
      <c r="J476" s="12"/>
      <c r="K476" s="97"/>
      <c r="L476" s="12" t="s">
        <v>10</v>
      </c>
      <c r="M476" s="98"/>
      <c r="N476" s="14"/>
      <c r="O476" s="6"/>
    </row>
    <row r="477" spans="1:24" ht="15.95" hidden="1" customHeight="1">
      <c r="A477" s="1"/>
      <c r="C477" s="46">
        <f>N476</f>
        <v>0</v>
      </c>
      <c r="D477" s="527" t="s">
        <v>111</v>
      </c>
      <c r="E477" s="547"/>
      <c r="G477" s="8" t="s">
        <v>12</v>
      </c>
      <c r="H477" s="531">
        <v>649.83000000000004</v>
      </c>
      <c r="I477" s="531"/>
      <c r="J477" s="531"/>
      <c r="K477" s="531"/>
      <c r="L477" s="98" t="s">
        <v>85</v>
      </c>
      <c r="M477" s="98"/>
      <c r="O477" s="113" t="s">
        <v>14</v>
      </c>
      <c r="P477" s="223">
        <f>ROUND(C477*H477,0)</f>
        <v>0</v>
      </c>
      <c r="Q477" s="45"/>
      <c r="R477" s="45"/>
      <c r="S477" s="46"/>
      <c r="T477" s="45"/>
      <c r="U477" s="45"/>
      <c r="V477" s="45"/>
      <c r="W477" s="45"/>
      <c r="X477" s="45"/>
    </row>
    <row r="478" spans="1:24" ht="21" hidden="1" customHeight="1">
      <c r="A478" s="87"/>
      <c r="B478" s="517" t="s">
        <v>176</v>
      </c>
      <c r="C478" s="517"/>
      <c r="D478" s="517"/>
      <c r="E478" s="517"/>
      <c r="F478" s="517"/>
      <c r="G478" s="517"/>
      <c r="H478" s="517"/>
      <c r="I478" s="517"/>
      <c r="J478" s="517"/>
      <c r="K478" s="517"/>
      <c r="L478" s="517"/>
      <c r="M478" s="517"/>
      <c r="N478" s="517"/>
      <c r="O478" s="160"/>
      <c r="S478" s="3"/>
    </row>
    <row r="479" spans="1:24" ht="15.95" hidden="1" customHeight="1" thickBot="1">
      <c r="A479" s="1"/>
      <c r="B479" s="549" t="s">
        <v>177</v>
      </c>
      <c r="C479" s="549"/>
      <c r="D479" s="165" t="s">
        <v>8</v>
      </c>
      <c r="E479" s="541">
        <v>5.5</v>
      </c>
      <c r="F479" s="542"/>
      <c r="G479" s="168"/>
      <c r="H479" s="13"/>
      <c r="I479" s="170"/>
      <c r="J479" s="12"/>
      <c r="K479" s="170"/>
      <c r="L479" s="168"/>
      <c r="M479" s="168"/>
      <c r="N479" s="172"/>
      <c r="O479" s="169"/>
      <c r="S479" s="3"/>
    </row>
    <row r="480" spans="1:24" ht="15.95" hidden="1" customHeight="1">
      <c r="A480" s="1"/>
      <c r="C480" s="172"/>
      <c r="D480" s="165"/>
      <c r="E480" s="539">
        <v>112</v>
      </c>
      <c r="F480" s="540"/>
      <c r="G480" s="168"/>
      <c r="H480" s="13"/>
      <c r="I480" s="170"/>
      <c r="J480" s="166"/>
      <c r="K480" s="170"/>
      <c r="L480" s="168"/>
      <c r="M480" s="168"/>
      <c r="N480" s="172"/>
      <c r="O480" s="169"/>
      <c r="S480" s="172"/>
    </row>
    <row r="481" spans="1:64" ht="15.95" hidden="1" customHeight="1" thickBot="1">
      <c r="A481" s="1"/>
      <c r="C481" s="75" t="e">
        <f>#REF!</f>
        <v>#REF!</v>
      </c>
      <c r="D481" s="165" t="s">
        <v>8</v>
      </c>
      <c r="E481" s="541">
        <v>5.5</v>
      </c>
      <c r="F481" s="542"/>
      <c r="G481" s="165" t="s">
        <v>9</v>
      </c>
      <c r="H481" s="543" t="e">
        <f>C481*E481/E482</f>
        <v>#REF!</v>
      </c>
      <c r="I481" s="543"/>
      <c r="J481" s="166" t="s">
        <v>50</v>
      </c>
      <c r="K481" s="170"/>
      <c r="L481" s="168"/>
      <c r="M481" s="168"/>
      <c r="N481" s="172"/>
      <c r="O481" s="169"/>
      <c r="S481" s="75"/>
    </row>
    <row r="482" spans="1:64" ht="15.95" hidden="1" customHeight="1" thickBot="1">
      <c r="A482" s="1"/>
      <c r="C482" s="172"/>
      <c r="D482" s="165"/>
      <c r="E482" s="539">
        <v>112</v>
      </c>
      <c r="F482" s="540"/>
      <c r="G482" s="168"/>
      <c r="H482" s="68"/>
      <c r="I482" s="170"/>
      <c r="J482" s="166"/>
      <c r="K482" s="170"/>
      <c r="L482" s="168"/>
      <c r="M482" s="168"/>
      <c r="N482" s="172"/>
      <c r="O482" s="169"/>
      <c r="S482" s="172"/>
    </row>
    <row r="483" spans="1:64" ht="15.95" hidden="1" customHeight="1" thickBot="1">
      <c r="A483" s="1"/>
      <c r="C483" s="172"/>
      <c r="D483" s="165"/>
      <c r="E483" s="544"/>
      <c r="F483" s="544"/>
      <c r="H483" s="13"/>
      <c r="I483" s="170"/>
      <c r="J483" s="166"/>
      <c r="K483" s="170"/>
      <c r="L483" s="168"/>
      <c r="M483" s="168"/>
      <c r="N483" s="196"/>
      <c r="O483" s="169"/>
      <c r="S483" s="172"/>
    </row>
    <row r="484" spans="1:64" ht="15.95" hidden="1" customHeight="1">
      <c r="A484" s="1"/>
      <c r="C484" s="175">
        <f>N483</f>
        <v>0</v>
      </c>
      <c r="D484" s="165" t="s">
        <v>50</v>
      </c>
      <c r="E484" s="167"/>
      <c r="F484" s="165"/>
      <c r="G484" s="8" t="s">
        <v>12</v>
      </c>
      <c r="H484" s="531">
        <v>151.25</v>
      </c>
      <c r="I484" s="531"/>
      <c r="J484" s="531"/>
      <c r="K484" s="531"/>
      <c r="L484" s="528" t="s">
        <v>51</v>
      </c>
      <c r="M484" s="528"/>
      <c r="N484" s="172"/>
      <c r="O484" s="169" t="s">
        <v>14</v>
      </c>
      <c r="P484" s="223">
        <f>(C484*H484)</f>
        <v>0</v>
      </c>
      <c r="S484" s="117"/>
    </row>
    <row r="485" spans="1:64" ht="15.95" hidden="1" customHeight="1">
      <c r="A485" s="1"/>
      <c r="B485" s="525" t="s">
        <v>7</v>
      </c>
      <c r="C485" s="525"/>
      <c r="D485" s="525"/>
      <c r="E485" s="525"/>
      <c r="F485" s="525"/>
      <c r="G485" s="525"/>
      <c r="H485" s="525"/>
      <c r="I485" s="525"/>
      <c r="J485" s="525"/>
      <c r="K485" s="525"/>
      <c r="L485" s="525"/>
      <c r="M485" s="525"/>
      <c r="N485" s="525"/>
      <c r="O485" s="525"/>
      <c r="S485" s="3"/>
    </row>
    <row r="486" spans="1:64" ht="15.95" hidden="1" customHeight="1">
      <c r="A486" s="1"/>
      <c r="B486" s="67" t="s">
        <v>133</v>
      </c>
      <c r="C486" s="135"/>
      <c r="D486" s="136">
        <v>1</v>
      </c>
      <c r="E486" s="38" t="s">
        <v>8</v>
      </c>
      <c r="F486" s="136">
        <v>1</v>
      </c>
      <c r="G486" s="136" t="s">
        <v>8</v>
      </c>
      <c r="H486" s="68">
        <v>45.25</v>
      </c>
      <c r="I486" s="136" t="s">
        <v>8</v>
      </c>
      <c r="J486" s="137">
        <v>25.25</v>
      </c>
      <c r="K486" s="136" t="s">
        <v>8</v>
      </c>
      <c r="L486" s="137">
        <v>0.42</v>
      </c>
      <c r="M486" s="3" t="s">
        <v>9</v>
      </c>
      <c r="N486" s="39">
        <f t="shared" ref="N486:N489" si="38">ROUND(D486*F486*H486*J486*L486,0)</f>
        <v>480</v>
      </c>
      <c r="O486" s="2"/>
      <c r="R486" s="4"/>
      <c r="S486" s="108"/>
      <c r="T486" s="4"/>
      <c r="U486" s="4"/>
      <c r="V486" s="4"/>
      <c r="W486" s="4"/>
      <c r="X486" s="4"/>
      <c r="Y486" s="4"/>
      <c r="Z486" s="4"/>
      <c r="AA486" s="4"/>
      <c r="AB486" s="4"/>
      <c r="AC486" s="4"/>
      <c r="AD486" s="4"/>
      <c r="AE486" s="4"/>
      <c r="AF486" s="4"/>
      <c r="AG486" s="4"/>
      <c r="AH486" s="4"/>
      <c r="AI486" s="4"/>
      <c r="AJ486" s="4"/>
      <c r="AK486" s="4"/>
      <c r="AL486" s="4"/>
      <c r="AM486" s="4"/>
      <c r="AN486" s="4"/>
      <c r="AO486" s="4"/>
      <c r="AP486" s="4"/>
      <c r="AQ486" s="4"/>
      <c r="AR486" s="4"/>
      <c r="AS486" s="4"/>
      <c r="AT486" s="4"/>
      <c r="AU486" s="4"/>
      <c r="AV486" s="4"/>
      <c r="AW486" s="4"/>
      <c r="AX486" s="4"/>
      <c r="AY486" s="4"/>
      <c r="AZ486" s="4"/>
      <c r="BA486" s="4"/>
      <c r="BB486" s="4"/>
      <c r="BC486" s="4"/>
      <c r="BD486" s="4"/>
      <c r="BE486" s="4"/>
      <c r="BF486" s="4"/>
      <c r="BG486" s="4"/>
      <c r="BH486" s="4"/>
      <c r="BI486" s="4"/>
      <c r="BJ486" s="4"/>
      <c r="BK486" s="4"/>
      <c r="BL486" s="4"/>
    </row>
    <row r="487" spans="1:64" ht="15.95" hidden="1" customHeight="1">
      <c r="A487" s="1"/>
      <c r="B487" s="67" t="s">
        <v>36</v>
      </c>
      <c r="C487" s="135"/>
      <c r="D487" s="136">
        <v>1</v>
      </c>
      <c r="E487" s="38" t="s">
        <v>8</v>
      </c>
      <c r="F487" s="136">
        <v>1</v>
      </c>
      <c r="G487" s="136" t="s">
        <v>8</v>
      </c>
      <c r="H487" s="68">
        <v>45.25</v>
      </c>
      <c r="I487" s="136" t="s">
        <v>8</v>
      </c>
      <c r="J487" s="137">
        <v>0.75</v>
      </c>
      <c r="K487" s="136" t="s">
        <v>8</v>
      </c>
      <c r="L487" s="137">
        <v>1.5</v>
      </c>
      <c r="M487" s="3" t="s">
        <v>9</v>
      </c>
      <c r="N487" s="39">
        <f t="shared" si="38"/>
        <v>51</v>
      </c>
      <c r="O487" s="2"/>
      <c r="S487" s="108"/>
    </row>
    <row r="488" spans="1:64" ht="15.95" hidden="1" customHeight="1">
      <c r="A488" s="1"/>
      <c r="B488" s="3" t="s">
        <v>134</v>
      </c>
      <c r="C488" s="135"/>
      <c r="D488" s="136">
        <v>1</v>
      </c>
      <c r="E488" s="38" t="s">
        <v>8</v>
      </c>
      <c r="F488" s="136">
        <v>1</v>
      </c>
      <c r="G488" s="136" t="s">
        <v>8</v>
      </c>
      <c r="H488" s="68">
        <v>42.25</v>
      </c>
      <c r="I488" s="136" t="s">
        <v>8</v>
      </c>
      <c r="J488" s="137">
        <v>0.75</v>
      </c>
      <c r="K488" s="136" t="s">
        <v>8</v>
      </c>
      <c r="L488" s="137">
        <v>1</v>
      </c>
      <c r="M488" s="3" t="s">
        <v>9</v>
      </c>
      <c r="N488" s="39">
        <f t="shared" si="38"/>
        <v>32</v>
      </c>
      <c r="O488" s="2"/>
      <c r="S488" s="108"/>
    </row>
    <row r="489" spans="1:64" ht="15.95" hidden="1" customHeight="1">
      <c r="A489" s="1"/>
      <c r="B489" s="3" t="s">
        <v>134</v>
      </c>
      <c r="C489" s="108"/>
      <c r="D489" s="109">
        <v>1</v>
      </c>
      <c r="E489" s="38" t="s">
        <v>8</v>
      </c>
      <c r="F489" s="109">
        <v>2</v>
      </c>
      <c r="G489" s="109" t="s">
        <v>8</v>
      </c>
      <c r="H489" s="68">
        <v>6</v>
      </c>
      <c r="I489" s="109" t="s">
        <v>8</v>
      </c>
      <c r="J489" s="110">
        <v>0.75</v>
      </c>
      <c r="K489" s="109" t="s">
        <v>8</v>
      </c>
      <c r="L489" s="110">
        <v>1</v>
      </c>
      <c r="M489" s="3" t="s">
        <v>9</v>
      </c>
      <c r="N489" s="39">
        <f t="shared" si="38"/>
        <v>9</v>
      </c>
      <c r="O489" s="2"/>
      <c r="S489" s="108"/>
    </row>
    <row r="490" spans="1:64" ht="15.95" hidden="1" customHeight="1">
      <c r="A490" s="1"/>
      <c r="B490" s="3" t="s">
        <v>91</v>
      </c>
      <c r="C490" s="108"/>
      <c r="D490" s="109">
        <v>1</v>
      </c>
      <c r="E490" s="38" t="s">
        <v>8</v>
      </c>
      <c r="F490" s="109">
        <v>2</v>
      </c>
      <c r="G490" s="109" t="s">
        <v>8</v>
      </c>
      <c r="H490" s="68">
        <v>1.5</v>
      </c>
      <c r="I490" s="109" t="s">
        <v>8</v>
      </c>
      <c r="J490" s="110">
        <v>1.5</v>
      </c>
      <c r="K490" s="109" t="s">
        <v>8</v>
      </c>
      <c r="L490" s="110">
        <v>7</v>
      </c>
      <c r="M490" s="3" t="s">
        <v>9</v>
      </c>
      <c r="N490" s="39">
        <f t="shared" ref="N490" si="39">ROUND(D490*F490*H490*J490*L490,0)</f>
        <v>32</v>
      </c>
      <c r="O490" s="2"/>
      <c r="S490" s="108"/>
    </row>
    <row r="491" spans="1:64" ht="21" hidden="1" customHeight="1">
      <c r="A491" s="1"/>
      <c r="C491" s="38"/>
      <c r="D491" s="69"/>
      <c r="H491" s="68"/>
      <c r="I491" s="109"/>
      <c r="J491" s="110"/>
      <c r="K491" s="109"/>
      <c r="L491" s="12" t="s">
        <v>10</v>
      </c>
      <c r="M491" s="40"/>
      <c r="N491" s="5"/>
      <c r="O491" s="6"/>
      <c r="P491" s="197"/>
      <c r="S491" s="38"/>
    </row>
    <row r="492" spans="1:64" ht="21.75" hidden="1" customHeight="1">
      <c r="A492" s="1"/>
      <c r="B492" s="66"/>
      <c r="C492" s="526">
        <f>N491</f>
        <v>0</v>
      </c>
      <c r="D492" s="526"/>
      <c r="E492" s="526"/>
      <c r="F492" s="7" t="s">
        <v>11</v>
      </c>
      <c r="G492" s="8" t="s">
        <v>12</v>
      </c>
      <c r="H492" s="70">
        <v>3327.5</v>
      </c>
      <c r="I492" s="97"/>
      <c r="J492" s="97"/>
      <c r="K492" s="97"/>
      <c r="L492" s="528" t="s">
        <v>13</v>
      </c>
      <c r="M492" s="528"/>
      <c r="O492" s="9" t="s">
        <v>14</v>
      </c>
      <c r="P492" s="223">
        <f>ROUND(C492*H492/100,0)</f>
        <v>0</v>
      </c>
      <c r="S492" s="96"/>
    </row>
    <row r="493" spans="1:64" s="17" customFormat="1" ht="15.95" hidden="1" customHeight="1">
      <c r="A493" s="15"/>
      <c r="B493" s="535" t="s">
        <v>183</v>
      </c>
      <c r="C493" s="535"/>
      <c r="D493" s="535"/>
      <c r="E493" s="535"/>
      <c r="F493" s="535"/>
      <c r="G493" s="535"/>
      <c r="H493" s="535"/>
      <c r="I493" s="535"/>
      <c r="J493" s="535"/>
      <c r="K493" s="535"/>
      <c r="L493" s="535"/>
      <c r="M493" s="535"/>
      <c r="N493" s="535"/>
      <c r="O493" s="103"/>
      <c r="P493" s="60"/>
      <c r="Q493" s="52"/>
    </row>
    <row r="494" spans="1:64" s="17" customFormat="1" ht="15.95" hidden="1" customHeight="1">
      <c r="A494" s="15"/>
      <c r="B494" s="160" t="s">
        <v>184</v>
      </c>
      <c r="C494" s="160"/>
      <c r="D494" s="160"/>
      <c r="E494" s="160"/>
      <c r="F494" s="160"/>
      <c r="G494" s="160"/>
      <c r="H494" s="160"/>
      <c r="I494" s="160"/>
      <c r="J494" s="160"/>
      <c r="K494" s="160"/>
      <c r="L494" s="160"/>
      <c r="M494" s="160"/>
      <c r="N494" s="160"/>
      <c r="O494" s="161"/>
      <c r="P494" s="60"/>
      <c r="Q494" s="52"/>
    </row>
    <row r="495" spans="1:64" s="17" customFormat="1" ht="15.95" hidden="1" customHeight="1">
      <c r="A495" s="15"/>
      <c r="B495" s="17" t="s">
        <v>185</v>
      </c>
      <c r="C495" s="95"/>
      <c r="D495" s="99">
        <v>1</v>
      </c>
      <c r="E495" s="48" t="s">
        <v>8</v>
      </c>
      <c r="F495" s="99">
        <v>2</v>
      </c>
      <c r="G495" s="99" t="s">
        <v>8</v>
      </c>
      <c r="H495" s="89">
        <v>10.5</v>
      </c>
      <c r="I495" s="88" t="s">
        <v>8</v>
      </c>
      <c r="J495" s="88">
        <v>0.75</v>
      </c>
      <c r="K495" s="99" t="s">
        <v>8</v>
      </c>
      <c r="L495" s="105">
        <v>7</v>
      </c>
      <c r="M495" s="17" t="s">
        <v>9</v>
      </c>
      <c r="N495" s="30">
        <f t="shared" ref="N495" si="40">ROUND(D495*F495*H495*J495*L495,0)</f>
        <v>110</v>
      </c>
      <c r="O495" s="16"/>
      <c r="P495" s="224"/>
      <c r="S495" s="95"/>
    </row>
    <row r="496" spans="1:64" s="17" customFormat="1" ht="15.95" hidden="1" customHeight="1" thickBot="1">
      <c r="A496" s="15"/>
      <c r="B496" s="17" t="s">
        <v>180</v>
      </c>
      <c r="C496" s="154"/>
      <c r="D496" s="151">
        <v>1</v>
      </c>
      <c r="E496" s="48" t="s">
        <v>8</v>
      </c>
      <c r="F496" s="151">
        <v>2</v>
      </c>
      <c r="G496" s="151" t="s">
        <v>8</v>
      </c>
      <c r="H496" s="33">
        <v>6</v>
      </c>
      <c r="I496" s="151" t="s">
        <v>8</v>
      </c>
      <c r="J496" s="144">
        <v>0.75</v>
      </c>
      <c r="K496" s="151" t="s">
        <v>8</v>
      </c>
      <c r="L496" s="152">
        <v>7</v>
      </c>
      <c r="M496" s="17" t="s">
        <v>9</v>
      </c>
      <c r="N496" s="30">
        <f t="shared" ref="N496" si="41">ROUND(D496*F496*H496*J496*L496,0)</f>
        <v>63</v>
      </c>
      <c r="O496" s="16"/>
      <c r="P496" s="224"/>
      <c r="S496" s="154"/>
    </row>
    <row r="497" spans="1:19" s="17" customFormat="1" ht="15.95" hidden="1" customHeight="1" thickBot="1">
      <c r="A497" s="93"/>
      <c r="C497" s="107"/>
      <c r="D497" s="99"/>
      <c r="E497" s="49"/>
      <c r="F497" s="99"/>
      <c r="G497" s="93"/>
      <c r="H497" s="33"/>
      <c r="I497" s="94"/>
      <c r="J497" s="24"/>
      <c r="K497" s="94"/>
      <c r="L497" s="24" t="s">
        <v>10</v>
      </c>
      <c r="M497" s="93"/>
      <c r="N497" s="26"/>
      <c r="O497" s="19"/>
      <c r="P497" s="224"/>
      <c r="S497" s="107"/>
    </row>
    <row r="498" spans="1:19" ht="15.95" hidden="1" customHeight="1">
      <c r="A498" s="1"/>
      <c r="B498" s="71" t="s">
        <v>24</v>
      </c>
      <c r="C498" s="176"/>
      <c r="D498" s="165"/>
      <c r="E498" s="169"/>
      <c r="F498" s="165"/>
      <c r="G498" s="168"/>
      <c r="H498" s="68"/>
      <c r="I498" s="170"/>
      <c r="J498" s="166"/>
      <c r="K498" s="168"/>
      <c r="L498" s="166"/>
      <c r="M498" s="45"/>
      <c r="N498" s="45"/>
      <c r="O498" s="169"/>
      <c r="Q498" s="45"/>
      <c r="S498" s="176"/>
    </row>
    <row r="499" spans="1:19" ht="15.95" hidden="1" customHeight="1">
      <c r="A499" s="1"/>
      <c r="B499" s="3" t="s">
        <v>182</v>
      </c>
      <c r="C499" s="176"/>
      <c r="D499" s="165">
        <v>1</v>
      </c>
      <c r="E499" s="176" t="s">
        <v>8</v>
      </c>
      <c r="F499" s="165">
        <v>1</v>
      </c>
      <c r="G499" s="165" t="s">
        <v>8</v>
      </c>
      <c r="H499" s="72">
        <v>3</v>
      </c>
      <c r="I499" s="165" t="s">
        <v>8</v>
      </c>
      <c r="J499" s="173">
        <v>0.75</v>
      </c>
      <c r="K499" s="163" t="s">
        <v>8</v>
      </c>
      <c r="L499" s="164">
        <v>7</v>
      </c>
      <c r="M499" s="17" t="s">
        <v>9</v>
      </c>
      <c r="N499" s="30">
        <f t="shared" ref="N499:N500" si="42">ROUND(D499*F499*H499*J499*L499,0)</f>
        <v>16</v>
      </c>
      <c r="O499" s="6"/>
      <c r="P499" s="198"/>
      <c r="S499" s="176"/>
    </row>
    <row r="500" spans="1:19" ht="15.95" hidden="1" customHeight="1" thickBot="1">
      <c r="A500" s="1"/>
      <c r="B500" s="3" t="s">
        <v>186</v>
      </c>
      <c r="C500" s="176"/>
      <c r="D500" s="165">
        <v>1</v>
      </c>
      <c r="E500" s="176" t="s">
        <v>8</v>
      </c>
      <c r="F500" s="165">
        <v>1</v>
      </c>
      <c r="G500" s="165" t="s">
        <v>8</v>
      </c>
      <c r="H500" s="72">
        <v>6</v>
      </c>
      <c r="I500" s="165" t="s">
        <v>8</v>
      </c>
      <c r="J500" s="173">
        <v>0.75</v>
      </c>
      <c r="K500" s="163" t="s">
        <v>8</v>
      </c>
      <c r="L500" s="164">
        <v>4</v>
      </c>
      <c r="M500" s="17" t="s">
        <v>9</v>
      </c>
      <c r="N500" s="30">
        <f t="shared" si="42"/>
        <v>18</v>
      </c>
      <c r="O500" s="6"/>
      <c r="P500" s="198"/>
      <c r="S500" s="176"/>
    </row>
    <row r="501" spans="1:19" ht="15.95" hidden="1" customHeight="1" thickBot="1">
      <c r="A501" s="1"/>
      <c r="B501" s="165"/>
      <c r="C501" s="3"/>
      <c r="D501" s="165"/>
      <c r="E501" s="169"/>
      <c r="F501" s="165"/>
      <c r="G501" s="168"/>
      <c r="H501" s="68"/>
      <c r="I501" s="170"/>
      <c r="J501" s="166"/>
      <c r="K501" s="168"/>
      <c r="L501" s="12" t="s">
        <v>10</v>
      </c>
      <c r="M501" s="3" t="s">
        <v>9</v>
      </c>
      <c r="N501" s="14"/>
      <c r="O501" s="169"/>
      <c r="P501" s="80"/>
      <c r="Q501" s="45"/>
      <c r="S501" s="3"/>
    </row>
    <row r="502" spans="1:19" ht="15.95" hidden="1" customHeight="1">
      <c r="A502" s="1"/>
      <c r="B502" s="71" t="s">
        <v>28</v>
      </c>
      <c r="C502" s="176"/>
      <c r="D502" s="165"/>
      <c r="E502" s="169"/>
      <c r="F502" s="165"/>
      <c r="G502" s="168"/>
      <c r="H502" s="68"/>
      <c r="I502" s="170"/>
      <c r="J502" s="166"/>
      <c r="K502" s="170"/>
      <c r="L502" s="168"/>
      <c r="M502" s="168"/>
      <c r="N502" s="45"/>
      <c r="O502" s="41"/>
      <c r="P502" s="80"/>
      <c r="Q502" s="45"/>
      <c r="S502" s="176"/>
    </row>
    <row r="503" spans="1:19" ht="15.95" hidden="1" customHeight="1">
      <c r="A503" s="1"/>
      <c r="C503" s="71"/>
      <c r="D503" s="536">
        <f>N497</f>
        <v>0</v>
      </c>
      <c r="E503" s="536"/>
      <c r="F503" s="536"/>
      <c r="G503" s="168" t="s">
        <v>29</v>
      </c>
      <c r="H503" s="73">
        <f>N501</f>
        <v>0</v>
      </c>
      <c r="I503" s="12" t="s">
        <v>9</v>
      </c>
      <c r="J503" s="537">
        <f>D503-H503</f>
        <v>0</v>
      </c>
      <c r="K503" s="537"/>
      <c r="L503" s="40"/>
      <c r="M503" s="168"/>
      <c r="N503" s="42"/>
      <c r="O503" s="169"/>
      <c r="P503" s="80"/>
      <c r="Q503" s="45"/>
      <c r="S503" s="71"/>
    </row>
    <row r="504" spans="1:19" s="17" customFormat="1" ht="15.95" hidden="1" customHeight="1">
      <c r="A504" s="15"/>
      <c r="C504" s="548">
        <f>J503</f>
        <v>0</v>
      </c>
      <c r="D504" s="548"/>
      <c r="E504" s="548"/>
      <c r="F504" s="99" t="s">
        <v>11</v>
      </c>
      <c r="G504" s="21" t="s">
        <v>12</v>
      </c>
      <c r="H504" s="519">
        <v>13112.99</v>
      </c>
      <c r="I504" s="519"/>
      <c r="J504" s="519"/>
      <c r="K504" s="519"/>
      <c r="L504" s="516" t="s">
        <v>80</v>
      </c>
      <c r="M504" s="516"/>
      <c r="N504" s="25"/>
      <c r="O504" s="103" t="s">
        <v>14</v>
      </c>
      <c r="P504" s="224">
        <f>ROUND(C504*H504/100,0)</f>
        <v>0</v>
      </c>
      <c r="S504" s="121"/>
    </row>
    <row r="505" spans="1:19" ht="42.75" hidden="1" customHeight="1">
      <c r="A505" s="77"/>
      <c r="B505" s="517" t="s">
        <v>188</v>
      </c>
      <c r="C505" s="517"/>
      <c r="D505" s="517"/>
      <c r="E505" s="517"/>
      <c r="F505" s="517"/>
      <c r="G505" s="517"/>
      <c r="H505" s="517"/>
      <c r="I505" s="517"/>
      <c r="J505" s="517"/>
      <c r="K505" s="517"/>
      <c r="L505" s="517"/>
      <c r="M505" s="517"/>
      <c r="N505" s="517"/>
      <c r="O505" s="193"/>
      <c r="P505" s="80"/>
      <c r="Q505" s="45"/>
      <c r="S505" s="3"/>
    </row>
    <row r="506" spans="1:19" ht="15.95" hidden="1" customHeight="1" thickBot="1">
      <c r="A506" s="1"/>
      <c r="B506" s="3" t="s">
        <v>189</v>
      </c>
      <c r="C506" s="177"/>
      <c r="D506" s="189">
        <v>1</v>
      </c>
      <c r="E506" s="192" t="s">
        <v>8</v>
      </c>
      <c r="F506" s="189">
        <v>1</v>
      </c>
      <c r="G506" s="189" t="s">
        <v>8</v>
      </c>
      <c r="H506" s="68">
        <v>6</v>
      </c>
      <c r="I506" s="189" t="s">
        <v>8</v>
      </c>
      <c r="J506" s="190">
        <v>4</v>
      </c>
      <c r="K506" s="189"/>
      <c r="L506" s="190"/>
      <c r="M506" s="3" t="s">
        <v>9</v>
      </c>
      <c r="N506" s="39">
        <f>ROUND(D506*F506*H506*J506,0)</f>
        <v>24</v>
      </c>
      <c r="O506" s="2"/>
      <c r="S506" s="177"/>
    </row>
    <row r="507" spans="1:19" ht="15.95" hidden="1" customHeight="1" thickBot="1">
      <c r="A507" s="179"/>
      <c r="C507" s="194"/>
      <c r="D507" s="189"/>
      <c r="E507" s="44"/>
      <c r="F507" s="189"/>
      <c r="G507" s="179"/>
      <c r="H507" s="68"/>
      <c r="I507" s="180"/>
      <c r="J507" s="12"/>
      <c r="K507" s="180"/>
      <c r="L507" s="12" t="s">
        <v>10</v>
      </c>
      <c r="M507" s="179"/>
      <c r="N507" s="14"/>
      <c r="O507" s="6"/>
      <c r="S507" s="194"/>
    </row>
    <row r="508" spans="1:19" ht="15.95" hidden="1" customHeight="1">
      <c r="A508" s="1"/>
      <c r="C508" s="526">
        <f>N507</f>
        <v>0</v>
      </c>
      <c r="D508" s="526"/>
      <c r="E508" s="526"/>
      <c r="F508" s="179" t="s">
        <v>32</v>
      </c>
      <c r="G508" s="8" t="s">
        <v>12</v>
      </c>
      <c r="H508" s="531">
        <v>194.16</v>
      </c>
      <c r="I508" s="531"/>
      <c r="J508" s="531"/>
      <c r="K508" s="531"/>
      <c r="L508" s="528" t="s">
        <v>52</v>
      </c>
      <c r="M508" s="528"/>
      <c r="N508" s="11"/>
      <c r="O508" s="193" t="s">
        <v>14</v>
      </c>
      <c r="P508" s="223">
        <f>ROUND(C508*H508,0)</f>
        <v>0</v>
      </c>
      <c r="S508" s="178"/>
    </row>
    <row r="509" spans="1:19" ht="49.5" hidden="1" customHeight="1">
      <c r="A509" s="77"/>
      <c r="B509" s="517" t="s">
        <v>190</v>
      </c>
      <c r="C509" s="517"/>
      <c r="D509" s="517"/>
      <c r="E509" s="517"/>
      <c r="F509" s="517"/>
      <c r="G509" s="517"/>
      <c r="H509" s="517"/>
      <c r="I509" s="517"/>
      <c r="J509" s="517"/>
      <c r="K509" s="517"/>
      <c r="L509" s="517"/>
      <c r="M509" s="517"/>
      <c r="N509" s="517"/>
      <c r="O509" s="113"/>
      <c r="P509" s="80"/>
      <c r="Q509" s="45"/>
      <c r="S509" s="3"/>
    </row>
    <row r="510" spans="1:19" ht="15.95" hidden="1" customHeight="1" thickBot="1">
      <c r="A510" s="1"/>
      <c r="B510" s="3" t="s">
        <v>191</v>
      </c>
      <c r="C510" s="177"/>
      <c r="D510" s="189">
        <v>1</v>
      </c>
      <c r="E510" s="192" t="s">
        <v>8</v>
      </c>
      <c r="F510" s="189">
        <v>3</v>
      </c>
      <c r="G510" s="189" t="s">
        <v>8</v>
      </c>
      <c r="H510" s="68">
        <v>5</v>
      </c>
      <c r="I510" s="189" t="s">
        <v>8</v>
      </c>
      <c r="J510" s="190">
        <v>7</v>
      </c>
      <c r="K510" s="189"/>
      <c r="L510" s="190"/>
      <c r="M510" s="3" t="s">
        <v>9</v>
      </c>
      <c r="N510" s="39">
        <f>ROUND(D510*F510*H510*J510,0)</f>
        <v>105</v>
      </c>
      <c r="O510" s="2"/>
      <c r="S510" s="177"/>
    </row>
    <row r="511" spans="1:19" ht="15.95" hidden="1" customHeight="1" thickBot="1">
      <c r="E511" s="44"/>
      <c r="G511" s="98"/>
      <c r="H511" s="68"/>
      <c r="I511" s="97"/>
      <c r="J511" s="12"/>
      <c r="K511" s="97"/>
      <c r="L511" s="12" t="s">
        <v>10</v>
      </c>
      <c r="M511" s="98"/>
      <c r="N511" s="14"/>
      <c r="O511" s="6"/>
    </row>
    <row r="512" spans="1:19" ht="15.95" hidden="1" customHeight="1">
      <c r="A512" s="1"/>
      <c r="C512" s="526">
        <f>N511</f>
        <v>0</v>
      </c>
      <c r="D512" s="526"/>
      <c r="E512" s="526"/>
      <c r="F512" s="98" t="s">
        <v>32</v>
      </c>
      <c r="G512" s="8" t="s">
        <v>12</v>
      </c>
      <c r="H512" s="531">
        <v>231.69</v>
      </c>
      <c r="I512" s="531"/>
      <c r="J512" s="531"/>
      <c r="K512" s="531"/>
      <c r="L512" s="528" t="s">
        <v>52</v>
      </c>
      <c r="M512" s="528"/>
      <c r="N512" s="11"/>
      <c r="O512" s="113" t="s">
        <v>14</v>
      </c>
      <c r="P512" s="223">
        <f>ROUND(C512*H512,0)</f>
        <v>0</v>
      </c>
      <c r="S512" s="96"/>
    </row>
    <row r="513" spans="1:64" ht="15.95" hidden="1" customHeight="1">
      <c r="A513" s="1"/>
      <c r="B513" s="525" t="s">
        <v>159</v>
      </c>
      <c r="C513" s="525"/>
      <c r="D513" s="525"/>
      <c r="E513" s="525"/>
      <c r="F513" s="525"/>
      <c r="G513" s="525"/>
      <c r="H513" s="525"/>
      <c r="I513" s="525"/>
      <c r="J513" s="525"/>
      <c r="K513" s="525"/>
      <c r="L513" s="525"/>
      <c r="M513" s="525"/>
      <c r="N513" s="525"/>
      <c r="O513" s="525"/>
      <c r="S513" s="3"/>
    </row>
    <row r="514" spans="1:64" ht="15.95" hidden="1" customHeight="1">
      <c r="A514" s="1"/>
      <c r="B514" s="67" t="s">
        <v>160</v>
      </c>
      <c r="C514" s="135"/>
      <c r="D514" s="136">
        <v>1</v>
      </c>
      <c r="E514" s="38" t="s">
        <v>8</v>
      </c>
      <c r="F514" s="136">
        <v>1</v>
      </c>
      <c r="G514" s="136" t="s">
        <v>8</v>
      </c>
      <c r="H514" s="68">
        <v>13</v>
      </c>
      <c r="I514" s="136" t="s">
        <v>8</v>
      </c>
      <c r="J514" s="137">
        <v>0.33</v>
      </c>
      <c r="K514" s="136" t="s">
        <v>8</v>
      </c>
      <c r="L514" s="137">
        <v>4</v>
      </c>
      <c r="M514" s="3" t="s">
        <v>9</v>
      </c>
      <c r="N514" s="39">
        <f>ROUND(D514*F514*H514*J514*L514,0)</f>
        <v>17</v>
      </c>
      <c r="O514" s="2"/>
      <c r="R514" s="4"/>
      <c r="S514" s="135"/>
      <c r="T514" s="4"/>
      <c r="U514" s="4"/>
      <c r="V514" s="4"/>
      <c r="W514" s="4"/>
      <c r="X514" s="4"/>
      <c r="Y514" s="4"/>
      <c r="Z514" s="4"/>
      <c r="AA514" s="4"/>
      <c r="AB514" s="4"/>
      <c r="AC514" s="4"/>
      <c r="AD514" s="4"/>
      <c r="AE514" s="4"/>
      <c r="AF514" s="4"/>
      <c r="AG514" s="4"/>
      <c r="AH514" s="4"/>
      <c r="AI514" s="4"/>
      <c r="AJ514" s="4"/>
      <c r="AK514" s="4"/>
      <c r="AL514" s="4"/>
      <c r="AM514" s="4"/>
      <c r="AN514" s="4"/>
      <c r="AO514" s="4"/>
      <c r="AP514" s="4"/>
      <c r="AQ514" s="4"/>
      <c r="AR514" s="4"/>
      <c r="AS514" s="4"/>
      <c r="AT514" s="4"/>
      <c r="AU514" s="4"/>
      <c r="AV514" s="4"/>
      <c r="AW514" s="4"/>
      <c r="AX514" s="4"/>
      <c r="AY514" s="4"/>
      <c r="AZ514" s="4"/>
      <c r="BA514" s="4"/>
      <c r="BB514" s="4"/>
      <c r="BC514" s="4"/>
      <c r="BD514" s="4"/>
      <c r="BE514" s="4"/>
      <c r="BF514" s="4"/>
      <c r="BG514" s="4"/>
      <c r="BH514" s="4"/>
      <c r="BI514" s="4"/>
      <c r="BJ514" s="4"/>
      <c r="BK514" s="4"/>
      <c r="BL514" s="4"/>
    </row>
    <row r="515" spans="1:64" ht="17.100000000000001" hidden="1" customHeight="1">
      <c r="A515" s="1"/>
      <c r="C515" s="38"/>
      <c r="D515" s="69"/>
      <c r="F515" s="136"/>
      <c r="G515" s="136"/>
      <c r="H515" s="68"/>
      <c r="I515" s="136"/>
      <c r="J515" s="137"/>
      <c r="K515" s="136"/>
      <c r="L515" s="12" t="s">
        <v>10</v>
      </c>
      <c r="M515" s="40"/>
      <c r="N515" s="5"/>
      <c r="O515" s="6"/>
      <c r="P515" s="197"/>
      <c r="S515" s="38"/>
    </row>
    <row r="516" spans="1:64" ht="21.75" hidden="1" customHeight="1">
      <c r="A516" s="1"/>
      <c r="B516" s="66"/>
      <c r="C516" s="526">
        <f>N515</f>
        <v>0</v>
      </c>
      <c r="D516" s="527"/>
      <c r="E516" s="526"/>
      <c r="F516" s="7" t="s">
        <v>11</v>
      </c>
      <c r="G516" s="8" t="s">
        <v>12</v>
      </c>
      <c r="H516" s="70">
        <v>1134.3800000000001</v>
      </c>
      <c r="I516" s="129"/>
      <c r="J516" s="129"/>
      <c r="K516" s="129"/>
      <c r="L516" s="528" t="s">
        <v>13</v>
      </c>
      <c r="M516" s="528"/>
      <c r="N516" s="140"/>
      <c r="O516" s="9" t="s">
        <v>14</v>
      </c>
      <c r="P516" s="223">
        <f>ROUND(C516*H516/100,0)</f>
        <v>0</v>
      </c>
      <c r="S516" s="128"/>
    </row>
    <row r="517" spans="1:64" ht="15.95" hidden="1" customHeight="1">
      <c r="A517" s="1"/>
      <c r="B517" s="525" t="s">
        <v>135</v>
      </c>
      <c r="C517" s="525"/>
      <c r="D517" s="525"/>
      <c r="E517" s="525"/>
      <c r="F517" s="525"/>
      <c r="G517" s="525"/>
      <c r="H517" s="525"/>
      <c r="I517" s="525"/>
      <c r="J517" s="525"/>
      <c r="K517" s="525"/>
      <c r="L517" s="525"/>
      <c r="M517" s="525"/>
      <c r="N517" s="525"/>
      <c r="O517" s="525"/>
      <c r="S517" s="3"/>
    </row>
    <row r="518" spans="1:64" ht="15.95" hidden="1" customHeight="1">
      <c r="A518" s="1"/>
      <c r="B518" s="67" t="s">
        <v>69</v>
      </c>
      <c r="C518" s="135"/>
      <c r="D518" s="136">
        <v>1</v>
      </c>
      <c r="E518" s="38" t="s">
        <v>8</v>
      </c>
      <c r="F518" s="136">
        <v>1</v>
      </c>
      <c r="G518" s="136" t="s">
        <v>8</v>
      </c>
      <c r="H518" s="68">
        <v>20</v>
      </c>
      <c r="I518" s="136" t="s">
        <v>8</v>
      </c>
      <c r="J518" s="137">
        <v>14</v>
      </c>
      <c r="K518" s="136" t="s">
        <v>8</v>
      </c>
      <c r="L518" s="141">
        <v>0.17</v>
      </c>
      <c r="M518" s="3" t="s">
        <v>9</v>
      </c>
      <c r="N518" s="39">
        <f t="shared" ref="N518:N524" si="43">ROUND(D518*F518*H518*J518*L518,0)</f>
        <v>48</v>
      </c>
      <c r="O518" s="2"/>
      <c r="R518" s="4"/>
      <c r="S518" s="108"/>
      <c r="T518" s="4"/>
      <c r="U518" s="4"/>
      <c r="V518" s="4"/>
      <c r="W518" s="4"/>
      <c r="X518" s="4"/>
      <c r="Y518" s="4"/>
      <c r="Z518" s="4"/>
      <c r="AA518" s="4"/>
      <c r="AB518" s="4"/>
      <c r="AC518" s="4"/>
      <c r="AD518" s="4"/>
      <c r="AE518" s="4"/>
      <c r="AF518" s="4"/>
      <c r="AG518" s="4"/>
      <c r="AH518" s="4"/>
      <c r="AI518" s="4"/>
      <c r="AJ518" s="4"/>
      <c r="AK518" s="4"/>
      <c r="AL518" s="4"/>
      <c r="AM518" s="4"/>
      <c r="AN518" s="4"/>
      <c r="AO518" s="4"/>
      <c r="AP518" s="4"/>
      <c r="AQ518" s="4"/>
      <c r="AR518" s="4"/>
      <c r="AS518" s="4"/>
      <c r="AT518" s="4"/>
      <c r="AU518" s="4"/>
      <c r="AV518" s="4"/>
      <c r="AW518" s="4"/>
      <c r="AX518" s="4"/>
      <c r="AY518" s="4"/>
      <c r="AZ518" s="4"/>
      <c r="BA518" s="4"/>
      <c r="BB518" s="4"/>
      <c r="BC518" s="4"/>
      <c r="BD518" s="4"/>
      <c r="BE518" s="4"/>
      <c r="BF518" s="4"/>
      <c r="BG518" s="4"/>
      <c r="BH518" s="4"/>
      <c r="BI518" s="4"/>
      <c r="BJ518" s="4"/>
      <c r="BK518" s="4"/>
      <c r="BL518" s="4"/>
    </row>
    <row r="519" spans="1:64" ht="15.95" hidden="1" customHeight="1">
      <c r="A519" s="1"/>
      <c r="B519" s="67" t="s">
        <v>73</v>
      </c>
      <c r="C519" s="135"/>
      <c r="D519" s="136">
        <v>1</v>
      </c>
      <c r="E519" s="38" t="s">
        <v>8</v>
      </c>
      <c r="F519" s="136">
        <v>1</v>
      </c>
      <c r="G519" s="136" t="s">
        <v>8</v>
      </c>
      <c r="H519" s="68">
        <v>20</v>
      </c>
      <c r="I519" s="136" t="s">
        <v>8</v>
      </c>
      <c r="J519" s="137">
        <v>6</v>
      </c>
      <c r="K519" s="136" t="s">
        <v>8</v>
      </c>
      <c r="L519" s="141">
        <v>0.17</v>
      </c>
      <c r="M519" s="3" t="s">
        <v>9</v>
      </c>
      <c r="N519" s="39">
        <f t="shared" si="43"/>
        <v>20</v>
      </c>
      <c r="O519" s="2"/>
      <c r="R519" s="4"/>
      <c r="S519" s="108"/>
      <c r="T519" s="4"/>
      <c r="U519" s="4"/>
      <c r="V519" s="4"/>
      <c r="W519" s="4"/>
      <c r="X519" s="4"/>
      <c r="Y519" s="4"/>
      <c r="Z519" s="4"/>
      <c r="AA519" s="4"/>
      <c r="AB519" s="4"/>
      <c r="AC519" s="4"/>
      <c r="AD519" s="4"/>
      <c r="AE519" s="4"/>
      <c r="AF519" s="4"/>
      <c r="AG519" s="4"/>
      <c r="AH519" s="4"/>
      <c r="AI519" s="4"/>
      <c r="AJ519" s="4"/>
      <c r="AK519" s="4"/>
      <c r="AL519" s="4"/>
      <c r="AM519" s="4"/>
      <c r="AN519" s="4"/>
      <c r="AO519" s="4"/>
      <c r="AP519" s="4"/>
      <c r="AQ519" s="4"/>
      <c r="AR519" s="4"/>
      <c r="AS519" s="4"/>
      <c r="AT519" s="4"/>
      <c r="AU519" s="4"/>
      <c r="AV519" s="4"/>
      <c r="AW519" s="4"/>
      <c r="AX519" s="4"/>
      <c r="AY519" s="4"/>
      <c r="AZ519" s="4"/>
      <c r="BA519" s="4"/>
      <c r="BB519" s="4"/>
      <c r="BC519" s="4"/>
      <c r="BD519" s="4"/>
      <c r="BE519" s="4"/>
      <c r="BF519" s="4"/>
      <c r="BG519" s="4"/>
      <c r="BH519" s="4"/>
      <c r="BI519" s="4"/>
      <c r="BJ519" s="4"/>
      <c r="BK519" s="4"/>
      <c r="BL519" s="4"/>
    </row>
    <row r="520" spans="1:64" ht="15.95" hidden="1" customHeight="1">
      <c r="A520" s="1"/>
      <c r="B520" s="67" t="s">
        <v>69</v>
      </c>
      <c r="C520" s="135"/>
      <c r="D520" s="136">
        <v>1</v>
      </c>
      <c r="E520" s="38" t="s">
        <v>8</v>
      </c>
      <c r="F520" s="136">
        <v>2</v>
      </c>
      <c r="G520" s="136" t="s">
        <v>8</v>
      </c>
      <c r="H520" s="68">
        <v>14</v>
      </c>
      <c r="I520" s="136" t="s">
        <v>8</v>
      </c>
      <c r="J520" s="137">
        <v>18</v>
      </c>
      <c r="K520" s="136" t="s">
        <v>8</v>
      </c>
      <c r="L520" s="141">
        <v>0.17</v>
      </c>
      <c r="M520" s="3" t="s">
        <v>9</v>
      </c>
      <c r="N520" s="39">
        <f t="shared" si="43"/>
        <v>86</v>
      </c>
      <c r="O520" s="2"/>
      <c r="R520" s="4"/>
      <c r="S520" s="135"/>
      <c r="T520" s="4"/>
      <c r="U520" s="4"/>
      <c r="V520" s="4"/>
      <c r="W520" s="4"/>
      <c r="X520" s="4"/>
      <c r="Y520" s="4"/>
      <c r="Z520" s="4"/>
      <c r="AA520" s="4"/>
      <c r="AB520" s="4"/>
      <c r="AC520" s="4"/>
      <c r="AD520" s="4"/>
      <c r="AE520" s="4"/>
      <c r="AF520" s="4"/>
      <c r="AG520" s="4"/>
      <c r="AH520" s="4"/>
      <c r="AI520" s="4"/>
      <c r="AJ520" s="4"/>
      <c r="AK520" s="4"/>
      <c r="AL520" s="4"/>
      <c r="AM520" s="4"/>
      <c r="AN520" s="4"/>
      <c r="AO520" s="4"/>
      <c r="AP520" s="4"/>
      <c r="AQ520" s="4"/>
      <c r="AR520" s="4"/>
      <c r="AS520" s="4"/>
      <c r="AT520" s="4"/>
      <c r="AU520" s="4"/>
      <c r="AV520" s="4"/>
      <c r="AW520" s="4"/>
      <c r="AX520" s="4"/>
      <c r="AY520" s="4"/>
      <c r="AZ520" s="4"/>
      <c r="BA520" s="4"/>
      <c r="BB520" s="4"/>
      <c r="BC520" s="4"/>
      <c r="BD520" s="4"/>
      <c r="BE520" s="4"/>
      <c r="BF520" s="4"/>
      <c r="BG520" s="4"/>
      <c r="BH520" s="4"/>
      <c r="BI520" s="4"/>
      <c r="BJ520" s="4"/>
      <c r="BK520" s="4"/>
      <c r="BL520" s="4"/>
    </row>
    <row r="521" spans="1:64" ht="15.95" hidden="1" customHeight="1">
      <c r="A521" s="1"/>
      <c r="B521" s="67" t="s">
        <v>165</v>
      </c>
      <c r="C521" s="135"/>
      <c r="D521" s="136">
        <v>1</v>
      </c>
      <c r="E521" s="38" t="s">
        <v>8</v>
      </c>
      <c r="F521" s="136">
        <v>1</v>
      </c>
      <c r="G521" s="136" t="s">
        <v>8</v>
      </c>
      <c r="H521" s="68">
        <v>19.5</v>
      </c>
      <c r="I521" s="136" t="s">
        <v>8</v>
      </c>
      <c r="J521" s="137">
        <v>6</v>
      </c>
      <c r="K521" s="136" t="s">
        <v>8</v>
      </c>
      <c r="L521" s="141">
        <v>0.17</v>
      </c>
      <c r="M521" s="3" t="s">
        <v>9</v>
      </c>
      <c r="N521" s="39">
        <f t="shared" si="43"/>
        <v>20</v>
      </c>
      <c r="O521" s="2"/>
      <c r="R521" s="4"/>
      <c r="S521" s="135"/>
      <c r="T521" s="4"/>
      <c r="U521" s="4"/>
      <c r="V521" s="4"/>
      <c r="W521" s="4"/>
      <c r="X521" s="4"/>
      <c r="Y521" s="4"/>
      <c r="Z521" s="4"/>
      <c r="AA521" s="4"/>
      <c r="AB521" s="4"/>
      <c r="AC521" s="4"/>
      <c r="AD521" s="4"/>
      <c r="AE521" s="4"/>
      <c r="AF521" s="4"/>
      <c r="AG521" s="4"/>
      <c r="AH521" s="4"/>
      <c r="AI521" s="4"/>
      <c r="AJ521" s="4"/>
      <c r="AK521" s="4"/>
      <c r="AL521" s="4"/>
      <c r="AM521" s="4"/>
      <c r="AN521" s="4"/>
      <c r="AO521" s="4"/>
      <c r="AP521" s="4"/>
      <c r="AQ521" s="4"/>
      <c r="AR521" s="4"/>
      <c r="AS521" s="4"/>
      <c r="AT521" s="4"/>
      <c r="AU521" s="4"/>
      <c r="AV521" s="4"/>
      <c r="AW521" s="4"/>
      <c r="AX521" s="4"/>
      <c r="AY521" s="4"/>
      <c r="AZ521" s="4"/>
      <c r="BA521" s="4"/>
      <c r="BB521" s="4"/>
      <c r="BC521" s="4"/>
      <c r="BD521" s="4"/>
      <c r="BE521" s="4"/>
      <c r="BF521" s="4"/>
      <c r="BG521" s="4"/>
      <c r="BH521" s="4"/>
      <c r="BI521" s="4"/>
      <c r="BJ521" s="4"/>
      <c r="BK521" s="4"/>
      <c r="BL521" s="4"/>
    </row>
    <row r="522" spans="1:64" ht="15.95" hidden="1" customHeight="1">
      <c r="A522" s="1"/>
      <c r="B522" s="67" t="s">
        <v>71</v>
      </c>
      <c r="C522" s="135"/>
      <c r="D522" s="136">
        <v>1</v>
      </c>
      <c r="E522" s="38" t="s">
        <v>8</v>
      </c>
      <c r="F522" s="136">
        <v>1</v>
      </c>
      <c r="G522" s="136" t="s">
        <v>8</v>
      </c>
      <c r="H522" s="68">
        <v>8.5</v>
      </c>
      <c r="I522" s="136" t="s">
        <v>8</v>
      </c>
      <c r="J522" s="137">
        <v>6</v>
      </c>
      <c r="K522" s="136" t="s">
        <v>8</v>
      </c>
      <c r="L522" s="141">
        <v>0.17</v>
      </c>
      <c r="M522" s="3" t="s">
        <v>9</v>
      </c>
      <c r="N522" s="39">
        <f t="shared" si="43"/>
        <v>9</v>
      </c>
      <c r="O522" s="2"/>
      <c r="R522" s="4"/>
      <c r="S522" s="135"/>
      <c r="T522" s="4"/>
      <c r="U522" s="4"/>
      <c r="V522" s="4"/>
      <c r="W522" s="4"/>
      <c r="X522" s="4"/>
      <c r="Y522" s="4"/>
      <c r="Z522" s="4"/>
      <c r="AA522" s="4"/>
      <c r="AB522" s="4"/>
      <c r="AC522" s="4"/>
      <c r="AD522" s="4"/>
      <c r="AE522" s="4"/>
      <c r="AF522" s="4"/>
      <c r="AG522" s="4"/>
      <c r="AH522" s="4"/>
      <c r="AI522" s="4"/>
      <c r="AJ522" s="4"/>
      <c r="AK522" s="4"/>
      <c r="AL522" s="4"/>
      <c r="AM522" s="4"/>
      <c r="AN522" s="4"/>
      <c r="AO522" s="4"/>
      <c r="AP522" s="4"/>
      <c r="AQ522" s="4"/>
      <c r="AR522" s="4"/>
      <c r="AS522" s="4"/>
      <c r="AT522" s="4"/>
      <c r="AU522" s="4"/>
      <c r="AV522" s="4"/>
      <c r="AW522" s="4"/>
      <c r="AX522" s="4"/>
      <c r="AY522" s="4"/>
      <c r="AZ522" s="4"/>
      <c r="BA522" s="4"/>
      <c r="BB522" s="4"/>
      <c r="BC522" s="4"/>
      <c r="BD522" s="4"/>
      <c r="BE522" s="4"/>
      <c r="BF522" s="4"/>
      <c r="BG522" s="4"/>
      <c r="BH522" s="4"/>
      <c r="BI522" s="4"/>
      <c r="BJ522" s="4"/>
      <c r="BK522" s="4"/>
      <c r="BL522" s="4"/>
    </row>
    <row r="523" spans="1:64" ht="15.95" hidden="1" customHeight="1">
      <c r="A523" s="1"/>
      <c r="B523" s="67" t="s">
        <v>166</v>
      </c>
      <c r="C523" s="135"/>
      <c r="D523" s="136">
        <v>1</v>
      </c>
      <c r="E523" s="38" t="s">
        <v>8</v>
      </c>
      <c r="F523" s="136">
        <v>2</v>
      </c>
      <c r="G523" s="136" t="s">
        <v>8</v>
      </c>
      <c r="H523" s="68">
        <v>4</v>
      </c>
      <c r="I523" s="136" t="s">
        <v>8</v>
      </c>
      <c r="J523" s="137">
        <v>4</v>
      </c>
      <c r="K523" s="136" t="s">
        <v>8</v>
      </c>
      <c r="L523" s="141">
        <v>0.17</v>
      </c>
      <c r="M523" s="3" t="s">
        <v>9</v>
      </c>
      <c r="N523" s="39">
        <f t="shared" si="43"/>
        <v>5</v>
      </c>
      <c r="O523" s="2"/>
      <c r="R523" s="4"/>
      <c r="S523" s="135"/>
      <c r="T523" s="4"/>
      <c r="U523" s="4"/>
      <c r="V523" s="4"/>
      <c r="W523" s="4"/>
      <c r="X523" s="4"/>
      <c r="Y523" s="4"/>
      <c r="Z523" s="4"/>
      <c r="AA523" s="4"/>
      <c r="AB523" s="4"/>
      <c r="AC523" s="4"/>
      <c r="AD523" s="4"/>
      <c r="AE523" s="4"/>
      <c r="AF523" s="4"/>
      <c r="AG523" s="4"/>
      <c r="AH523" s="4"/>
      <c r="AI523" s="4"/>
      <c r="AJ523" s="4"/>
      <c r="AK523" s="4"/>
      <c r="AL523" s="4"/>
      <c r="AM523" s="4"/>
      <c r="AN523" s="4"/>
      <c r="AO523" s="4"/>
      <c r="AP523" s="4"/>
      <c r="AQ523" s="4"/>
      <c r="AR523" s="4"/>
      <c r="AS523" s="4"/>
      <c r="AT523" s="4"/>
      <c r="AU523" s="4"/>
      <c r="AV523" s="4"/>
      <c r="AW523" s="4"/>
      <c r="AX523" s="4"/>
      <c r="AY523" s="4"/>
      <c r="AZ523" s="4"/>
      <c r="BA523" s="4"/>
      <c r="BB523" s="4"/>
      <c r="BC523" s="4"/>
      <c r="BD523" s="4"/>
      <c r="BE523" s="4"/>
      <c r="BF523" s="4"/>
      <c r="BG523" s="4"/>
      <c r="BH523" s="4"/>
      <c r="BI523" s="4"/>
      <c r="BJ523" s="4"/>
      <c r="BK523" s="4"/>
      <c r="BL523" s="4"/>
    </row>
    <row r="524" spans="1:64" ht="15.95" hidden="1" customHeight="1">
      <c r="A524" s="1"/>
      <c r="B524" s="67" t="s">
        <v>167</v>
      </c>
      <c r="C524" s="135"/>
      <c r="D524" s="136">
        <v>1</v>
      </c>
      <c r="E524" s="38" t="s">
        <v>8</v>
      </c>
      <c r="F524" s="136">
        <v>1</v>
      </c>
      <c r="G524" s="136" t="s">
        <v>8</v>
      </c>
      <c r="H524" s="68">
        <v>12.25</v>
      </c>
      <c r="I524" s="136" t="s">
        <v>8</v>
      </c>
      <c r="J524" s="137">
        <v>7.5</v>
      </c>
      <c r="K524" s="136" t="s">
        <v>8</v>
      </c>
      <c r="L524" s="141">
        <v>0.125</v>
      </c>
      <c r="M524" s="3" t="s">
        <v>9</v>
      </c>
      <c r="N524" s="39">
        <f t="shared" si="43"/>
        <v>11</v>
      </c>
      <c r="O524" s="2"/>
      <c r="R524" s="4"/>
      <c r="S524" s="135"/>
      <c r="T524" s="4"/>
      <c r="U524" s="4"/>
      <c r="V524" s="4"/>
      <c r="W524" s="4"/>
      <c r="X524" s="4"/>
      <c r="Y524" s="4"/>
      <c r="Z524" s="4"/>
      <c r="AA524" s="4"/>
      <c r="AB524" s="4"/>
      <c r="AC524" s="4"/>
      <c r="AD524" s="4"/>
      <c r="AE524" s="4"/>
      <c r="AF524" s="4"/>
      <c r="AG524" s="4"/>
      <c r="AH524" s="4"/>
      <c r="AI524" s="4"/>
      <c r="AJ524" s="4"/>
      <c r="AK524" s="4"/>
      <c r="AL524" s="4"/>
      <c r="AM524" s="4"/>
      <c r="AN524" s="4"/>
      <c r="AO524" s="4"/>
      <c r="AP524" s="4"/>
      <c r="AQ524" s="4"/>
      <c r="AR524" s="4"/>
      <c r="AS524" s="4"/>
      <c r="AT524" s="4"/>
      <c r="AU524" s="4"/>
      <c r="AV524" s="4"/>
      <c r="AW524" s="4"/>
      <c r="AX524" s="4"/>
      <c r="AY524" s="4"/>
      <c r="AZ524" s="4"/>
      <c r="BA524" s="4"/>
      <c r="BB524" s="4"/>
      <c r="BC524" s="4"/>
      <c r="BD524" s="4"/>
      <c r="BE524" s="4"/>
      <c r="BF524" s="4"/>
      <c r="BG524" s="4"/>
      <c r="BH524" s="4"/>
      <c r="BI524" s="4"/>
      <c r="BJ524" s="4"/>
      <c r="BK524" s="4"/>
      <c r="BL524" s="4"/>
    </row>
    <row r="525" spans="1:64" ht="15.95" hidden="1" customHeight="1">
      <c r="A525" s="1"/>
      <c r="B525" s="67" t="s">
        <v>168</v>
      </c>
      <c r="C525" s="135"/>
      <c r="D525" s="136">
        <v>1</v>
      </c>
      <c r="E525" s="38" t="s">
        <v>8</v>
      </c>
      <c r="F525" s="136">
        <v>1</v>
      </c>
      <c r="G525" s="136" t="s">
        <v>8</v>
      </c>
      <c r="H525" s="68">
        <v>25.25</v>
      </c>
      <c r="I525" s="136" t="s">
        <v>8</v>
      </c>
      <c r="J525" s="137">
        <v>26.375</v>
      </c>
      <c r="K525" s="136" t="s">
        <v>8</v>
      </c>
      <c r="L525" s="141">
        <v>0.125</v>
      </c>
      <c r="M525" s="3" t="s">
        <v>9</v>
      </c>
      <c r="N525" s="39">
        <f t="shared" ref="N525" si="44">ROUND(D525*F525*H525*J525*L525,0)</f>
        <v>83</v>
      </c>
      <c r="O525" s="2"/>
      <c r="R525" s="4"/>
      <c r="S525" s="108"/>
      <c r="T525" s="4"/>
      <c r="U525" s="4"/>
      <c r="V525" s="4"/>
      <c r="W525" s="4"/>
      <c r="X525" s="4"/>
      <c r="Y525" s="4"/>
      <c r="Z525" s="4"/>
      <c r="AA525" s="4"/>
      <c r="AB525" s="4"/>
      <c r="AC525" s="4"/>
      <c r="AD525" s="4"/>
      <c r="AE525" s="4"/>
      <c r="AF525" s="4"/>
      <c r="AG525" s="4"/>
      <c r="AH525" s="4"/>
      <c r="AI525" s="4"/>
      <c r="AJ525" s="4"/>
      <c r="AK525" s="4"/>
      <c r="AL525" s="4"/>
      <c r="AM525" s="4"/>
      <c r="AN525" s="4"/>
      <c r="AO525" s="4"/>
      <c r="AP525" s="4"/>
      <c r="AQ525" s="4"/>
      <c r="AR525" s="4"/>
      <c r="AS525" s="4"/>
      <c r="AT525" s="4"/>
      <c r="AU525" s="4"/>
      <c r="AV525" s="4"/>
      <c r="AW525" s="4"/>
      <c r="AX525" s="4"/>
      <c r="AY525" s="4"/>
      <c r="AZ525" s="4"/>
      <c r="BA525" s="4"/>
      <c r="BB525" s="4"/>
      <c r="BC525" s="4"/>
      <c r="BD525" s="4"/>
      <c r="BE525" s="4"/>
      <c r="BF525" s="4"/>
      <c r="BG525" s="4"/>
      <c r="BH525" s="4"/>
      <c r="BI525" s="4"/>
      <c r="BJ525" s="4"/>
      <c r="BK525" s="4"/>
      <c r="BL525" s="4"/>
    </row>
    <row r="526" spans="1:64" ht="21" hidden="1" customHeight="1">
      <c r="A526" s="1"/>
      <c r="C526" s="38"/>
      <c r="D526" s="69"/>
      <c r="F526" s="136"/>
      <c r="G526" s="136"/>
      <c r="H526" s="68"/>
      <c r="I526" s="136"/>
      <c r="J526" s="137"/>
      <c r="K526" s="136"/>
      <c r="L526" s="12" t="s">
        <v>10</v>
      </c>
      <c r="M526" s="40"/>
      <c r="N526" s="5"/>
      <c r="O526" s="6"/>
      <c r="P526" s="197"/>
      <c r="S526" s="38"/>
    </row>
    <row r="527" spans="1:64" ht="21.75" hidden="1" customHeight="1">
      <c r="A527" s="1"/>
      <c r="B527" s="66"/>
      <c r="C527" s="526">
        <f>N526</f>
        <v>0</v>
      </c>
      <c r="D527" s="527"/>
      <c r="E527" s="526"/>
      <c r="F527" s="7" t="s">
        <v>11</v>
      </c>
      <c r="G527" s="8" t="s">
        <v>12</v>
      </c>
      <c r="H527" s="70">
        <v>1306.8</v>
      </c>
      <c r="I527" s="129"/>
      <c r="J527" s="129"/>
      <c r="K527" s="129"/>
      <c r="L527" s="528" t="s">
        <v>13</v>
      </c>
      <c r="M527" s="528"/>
      <c r="N527" s="140"/>
      <c r="O527" s="9" t="s">
        <v>14</v>
      </c>
      <c r="P527" s="223">
        <f>ROUND(C527*H527/100,0)</f>
        <v>0</v>
      </c>
      <c r="S527" s="96"/>
    </row>
    <row r="528" spans="1:64" s="17" customFormat="1" ht="15.95" hidden="1" customHeight="1">
      <c r="A528" s="15"/>
      <c r="B528" s="99"/>
      <c r="C528" s="58"/>
      <c r="D528" s="99"/>
      <c r="E528" s="103"/>
      <c r="F528" s="99"/>
      <c r="G528" s="21"/>
      <c r="H528" s="94"/>
      <c r="I528" s="94"/>
      <c r="J528" s="105"/>
      <c r="K528" s="94"/>
      <c r="L528" s="93"/>
      <c r="M528" s="32"/>
      <c r="N528" s="106"/>
      <c r="O528" s="103"/>
      <c r="P528" s="224"/>
      <c r="Q528" s="52"/>
      <c r="S528" s="58"/>
    </row>
    <row r="529" spans="1:19" ht="15.95" hidden="1" customHeight="1">
      <c r="A529" s="1"/>
      <c r="B529" s="45"/>
      <c r="C529" s="46"/>
      <c r="D529" s="114"/>
      <c r="E529" s="98"/>
      <c r="F529" s="41"/>
      <c r="G529" s="8"/>
      <c r="H529" s="97"/>
      <c r="I529" s="97"/>
      <c r="J529" s="97"/>
      <c r="K529" s="97"/>
      <c r="L529" s="115"/>
      <c r="M529" s="115"/>
      <c r="N529" s="3"/>
      <c r="O529" s="113"/>
      <c r="S529" s="46"/>
    </row>
    <row r="530" spans="1:19" ht="15.95" hidden="1" customHeight="1">
      <c r="A530" s="1"/>
      <c r="B530" s="45"/>
      <c r="C530" s="46"/>
      <c r="D530" s="114"/>
      <c r="E530" s="98"/>
      <c r="F530" s="41"/>
      <c r="G530" s="8"/>
      <c r="H530" s="97"/>
      <c r="I530" s="97"/>
      <c r="J530" s="97"/>
      <c r="K530" s="97"/>
      <c r="L530" s="115"/>
      <c r="M530" s="115"/>
      <c r="N530" s="3"/>
      <c r="O530" s="113"/>
      <c r="S530" s="46"/>
    </row>
    <row r="531" spans="1:19" s="17" customFormat="1" ht="82.5" hidden="1" customHeight="1">
      <c r="A531" s="86"/>
      <c r="B531" s="533" t="s">
        <v>55</v>
      </c>
      <c r="C531" s="533"/>
      <c r="D531" s="533"/>
      <c r="E531" s="533"/>
      <c r="F531" s="533"/>
      <c r="G531" s="533"/>
      <c r="H531" s="533"/>
      <c r="I531" s="533"/>
      <c r="J531" s="533"/>
      <c r="K531" s="533"/>
      <c r="L531" s="533"/>
      <c r="M531" s="533"/>
      <c r="N531" s="533"/>
      <c r="O531" s="106"/>
      <c r="P531" s="224"/>
    </row>
    <row r="532" spans="1:19" s="17" customFormat="1" ht="15.95" hidden="1" customHeight="1" thickBot="1">
      <c r="A532" s="15"/>
      <c r="B532" s="17" t="s">
        <v>122</v>
      </c>
      <c r="C532" s="95"/>
      <c r="D532" s="99">
        <v>1</v>
      </c>
      <c r="E532" s="48" t="s">
        <v>8</v>
      </c>
      <c r="F532" s="99">
        <v>20</v>
      </c>
      <c r="G532" s="99" t="s">
        <v>8</v>
      </c>
      <c r="H532" s="27">
        <v>3</v>
      </c>
      <c r="I532" s="99" t="s">
        <v>8</v>
      </c>
      <c r="J532" s="105">
        <v>1</v>
      </c>
      <c r="K532" s="99"/>
      <c r="L532" s="105"/>
      <c r="M532" s="17" t="s">
        <v>9</v>
      </c>
      <c r="N532" s="30">
        <f>ROUND(D532*F532*H532*J532,0)</f>
        <v>60</v>
      </c>
      <c r="O532" s="16"/>
      <c r="P532" s="224"/>
      <c r="S532" s="95"/>
    </row>
    <row r="533" spans="1:19" s="17" customFormat="1" ht="15.95" hidden="1" customHeight="1" thickBot="1">
      <c r="A533" s="93"/>
      <c r="C533" s="107"/>
      <c r="D533" s="99"/>
      <c r="E533" s="49"/>
      <c r="F533" s="99"/>
      <c r="G533" s="93"/>
      <c r="H533" s="27"/>
      <c r="I533" s="94"/>
      <c r="J533" s="24"/>
      <c r="K533" s="94"/>
      <c r="L533" s="24" t="s">
        <v>10</v>
      </c>
      <c r="M533" s="93"/>
      <c r="N533" s="26"/>
      <c r="O533" s="19"/>
      <c r="P533" s="224"/>
      <c r="S533" s="107"/>
    </row>
    <row r="534" spans="1:19" s="17" customFormat="1" ht="15.95" hidden="1" customHeight="1">
      <c r="A534" s="15"/>
      <c r="B534" s="52"/>
      <c r="C534" s="121">
        <f>N533</f>
        <v>0</v>
      </c>
      <c r="D534" s="99" t="s">
        <v>32</v>
      </c>
      <c r="E534" s="104"/>
      <c r="F534" s="99"/>
      <c r="G534" s="52" t="s">
        <v>12</v>
      </c>
      <c r="H534" s="94">
        <v>395</v>
      </c>
      <c r="I534" s="94"/>
      <c r="J534" s="105"/>
      <c r="K534" s="94"/>
      <c r="L534" s="93" t="s">
        <v>52</v>
      </c>
      <c r="M534" s="93"/>
      <c r="N534" s="52"/>
      <c r="O534" s="103" t="s">
        <v>14</v>
      </c>
      <c r="P534" s="224">
        <f>(C534*H534)</f>
        <v>0</v>
      </c>
      <c r="S534" s="121"/>
    </row>
    <row r="535" spans="1:19" s="17" customFormat="1" ht="15.95" hidden="1" customHeight="1">
      <c r="A535" s="15"/>
      <c r="B535" s="52"/>
      <c r="C535" s="53"/>
      <c r="D535" s="92"/>
      <c r="E535" s="93"/>
      <c r="F535" s="50"/>
      <c r="G535" s="21"/>
      <c r="H535" s="94"/>
      <c r="I535" s="94"/>
      <c r="J535" s="94"/>
      <c r="K535" s="94"/>
      <c r="L535" s="92"/>
      <c r="M535" s="93"/>
      <c r="O535" s="103"/>
      <c r="P535" s="224"/>
      <c r="S535" s="53"/>
    </row>
    <row r="536" spans="1:19" ht="15.95" hidden="1" customHeight="1">
      <c r="A536" s="1"/>
      <c r="B536" s="525" t="s">
        <v>34</v>
      </c>
      <c r="C536" s="525"/>
      <c r="D536" s="525"/>
      <c r="E536" s="525"/>
      <c r="F536" s="525"/>
      <c r="G536" s="525"/>
      <c r="H536" s="525"/>
      <c r="I536" s="525"/>
      <c r="J536" s="525"/>
      <c r="K536" s="525"/>
      <c r="L536" s="525"/>
      <c r="M536" s="525"/>
      <c r="N536" s="525"/>
      <c r="O536" s="525"/>
      <c r="S536" s="3"/>
    </row>
    <row r="537" spans="1:19" ht="15.95" hidden="1" customHeight="1">
      <c r="A537" s="1"/>
      <c r="B537" s="3" t="s">
        <v>35</v>
      </c>
      <c r="C537" s="108"/>
      <c r="D537" s="109">
        <v>1</v>
      </c>
      <c r="E537" s="38" t="s">
        <v>8</v>
      </c>
      <c r="F537" s="109">
        <v>1</v>
      </c>
      <c r="G537" s="109" t="s">
        <v>8</v>
      </c>
      <c r="H537" s="68">
        <v>30</v>
      </c>
      <c r="I537" s="109" t="s">
        <v>8</v>
      </c>
      <c r="J537" s="110">
        <v>19.920000000000002</v>
      </c>
      <c r="K537" s="109"/>
      <c r="L537" s="110"/>
      <c r="M537" s="3" t="s">
        <v>9</v>
      </c>
      <c r="N537" s="39">
        <f t="shared" ref="N537:N543" si="45">ROUND(D537*F537*H537*J537,0)</f>
        <v>598</v>
      </c>
      <c r="O537" s="2"/>
      <c r="P537" s="199"/>
      <c r="S537" s="108"/>
    </row>
    <row r="538" spans="1:19" ht="15.95" hidden="1" customHeight="1">
      <c r="A538" s="1"/>
      <c r="B538" s="3" t="s">
        <v>19</v>
      </c>
      <c r="C538" s="108"/>
      <c r="D538" s="109">
        <v>1</v>
      </c>
      <c r="E538" s="38" t="s">
        <v>8</v>
      </c>
      <c r="F538" s="109">
        <v>1</v>
      </c>
      <c r="G538" s="109" t="s">
        <v>8</v>
      </c>
      <c r="H538" s="68">
        <v>24</v>
      </c>
      <c r="I538" s="109" t="s">
        <v>8</v>
      </c>
      <c r="J538" s="110">
        <v>19.920000000000002</v>
      </c>
      <c r="K538" s="109"/>
      <c r="L538" s="110"/>
      <c r="M538" s="3" t="s">
        <v>9</v>
      </c>
      <c r="N538" s="39">
        <f t="shared" si="45"/>
        <v>478</v>
      </c>
      <c r="O538" s="2"/>
      <c r="S538" s="108"/>
    </row>
    <row r="539" spans="1:19" ht="15.95" hidden="1" customHeight="1">
      <c r="A539" s="1"/>
      <c r="B539" s="3" t="s">
        <v>36</v>
      </c>
      <c r="C539" s="108"/>
      <c r="D539" s="109">
        <v>3</v>
      </c>
      <c r="E539" s="38" t="s">
        <v>8</v>
      </c>
      <c r="F539" s="109">
        <v>2</v>
      </c>
      <c r="G539" s="109" t="s">
        <v>8</v>
      </c>
      <c r="H539" s="68">
        <v>19.920000000000002</v>
      </c>
      <c r="I539" s="109" t="s">
        <v>8</v>
      </c>
      <c r="J539" s="110">
        <v>2</v>
      </c>
      <c r="K539" s="109"/>
      <c r="L539" s="110"/>
      <c r="M539" s="3" t="s">
        <v>9</v>
      </c>
      <c r="N539" s="39">
        <f t="shared" si="45"/>
        <v>239</v>
      </c>
      <c r="O539" s="2"/>
      <c r="S539" s="108"/>
    </row>
    <row r="540" spans="1:19" ht="15.95" hidden="1" customHeight="1">
      <c r="A540" s="1"/>
      <c r="B540" s="3" t="s">
        <v>37</v>
      </c>
      <c r="C540" s="108"/>
      <c r="D540" s="109">
        <v>1</v>
      </c>
      <c r="E540" s="38" t="s">
        <v>8</v>
      </c>
      <c r="F540" s="109">
        <v>1</v>
      </c>
      <c r="G540" s="109" t="s">
        <v>8</v>
      </c>
      <c r="H540" s="68">
        <v>13.92</v>
      </c>
      <c r="I540" s="109" t="s">
        <v>8</v>
      </c>
      <c r="J540" s="110">
        <v>19.920000000000002</v>
      </c>
      <c r="K540" s="109"/>
      <c r="L540" s="110"/>
      <c r="M540" s="3" t="s">
        <v>9</v>
      </c>
      <c r="N540" s="39">
        <f t="shared" si="45"/>
        <v>277</v>
      </c>
      <c r="O540" s="2"/>
      <c r="S540" s="108"/>
    </row>
    <row r="541" spans="1:19" ht="15.95" hidden="1" customHeight="1">
      <c r="A541" s="1"/>
      <c r="B541" s="3" t="s">
        <v>20</v>
      </c>
      <c r="C541" s="108"/>
      <c r="D541" s="109">
        <v>1</v>
      </c>
      <c r="E541" s="38" t="s">
        <v>8</v>
      </c>
      <c r="F541" s="109">
        <v>1</v>
      </c>
      <c r="G541" s="109" t="s">
        <v>8</v>
      </c>
      <c r="H541" s="68">
        <v>12</v>
      </c>
      <c r="I541" s="109" t="s">
        <v>8</v>
      </c>
      <c r="J541" s="110">
        <v>11.75</v>
      </c>
      <c r="K541" s="109"/>
      <c r="L541" s="110"/>
      <c r="M541" s="3" t="s">
        <v>9</v>
      </c>
      <c r="N541" s="39">
        <f t="shared" si="45"/>
        <v>141</v>
      </c>
      <c r="O541" s="2"/>
      <c r="S541" s="108"/>
    </row>
    <row r="542" spans="1:19" ht="15.95" hidden="1" customHeight="1">
      <c r="A542" s="1"/>
      <c r="B542" s="3" t="s">
        <v>38</v>
      </c>
      <c r="C542" s="108"/>
      <c r="D542" s="109">
        <v>1</v>
      </c>
      <c r="E542" s="38" t="s">
        <v>8</v>
      </c>
      <c r="F542" s="109">
        <v>1</v>
      </c>
      <c r="G542" s="109" t="s">
        <v>8</v>
      </c>
      <c r="H542" s="68">
        <v>12.83</v>
      </c>
      <c r="I542" s="109" t="s">
        <v>8</v>
      </c>
      <c r="J542" s="110">
        <v>6.92</v>
      </c>
      <c r="K542" s="109"/>
      <c r="L542" s="110"/>
      <c r="M542" s="3" t="s">
        <v>9</v>
      </c>
      <c r="N542" s="39">
        <f t="shared" si="45"/>
        <v>89</v>
      </c>
      <c r="O542" s="2"/>
      <c r="S542" s="108"/>
    </row>
    <row r="543" spans="1:19" ht="15.95" hidden="1" customHeight="1">
      <c r="A543" s="1"/>
      <c r="B543" s="3" t="s">
        <v>39</v>
      </c>
      <c r="C543" s="108"/>
      <c r="D543" s="109">
        <v>1</v>
      </c>
      <c r="E543" s="38" t="s">
        <v>8</v>
      </c>
      <c r="F543" s="109">
        <v>1</v>
      </c>
      <c r="G543" s="109" t="s">
        <v>8</v>
      </c>
      <c r="H543" s="68">
        <v>84.83</v>
      </c>
      <c r="I543" s="109" t="s">
        <v>8</v>
      </c>
      <c r="J543" s="110">
        <v>6.92</v>
      </c>
      <c r="K543" s="109"/>
      <c r="L543" s="110"/>
      <c r="M543" s="3" t="s">
        <v>9</v>
      </c>
      <c r="N543" s="39">
        <f t="shared" si="45"/>
        <v>587</v>
      </c>
      <c r="O543" s="2"/>
      <c r="S543" s="108"/>
    </row>
    <row r="544" spans="1:19" ht="15.95" hidden="1" customHeight="1">
      <c r="A544" s="1"/>
      <c r="B544" s="3" t="s">
        <v>22</v>
      </c>
      <c r="C544" s="108"/>
      <c r="D544" s="109">
        <v>1</v>
      </c>
      <c r="E544" s="38" t="s">
        <v>8</v>
      </c>
      <c r="F544" s="109">
        <v>1</v>
      </c>
      <c r="G544" s="109" t="s">
        <v>8</v>
      </c>
      <c r="H544" s="68">
        <v>23.92</v>
      </c>
      <c r="I544" s="109" t="s">
        <v>8</v>
      </c>
      <c r="J544" s="110">
        <v>19.829999999999998</v>
      </c>
      <c r="K544" s="109"/>
      <c r="L544" s="110"/>
      <c r="M544" s="3" t="s">
        <v>9</v>
      </c>
      <c r="N544" s="39">
        <f>ROUND(D544*F544*H544*J544,0)</f>
        <v>474</v>
      </c>
      <c r="O544" s="2"/>
      <c r="S544" s="108"/>
    </row>
    <row r="545" spans="1:19" ht="15.95" hidden="1" customHeight="1">
      <c r="A545" s="1"/>
      <c r="B545" s="3" t="s">
        <v>23</v>
      </c>
      <c r="C545" s="108"/>
      <c r="D545" s="109">
        <v>1</v>
      </c>
      <c r="E545" s="38" t="s">
        <v>8</v>
      </c>
      <c r="F545" s="109">
        <v>1</v>
      </c>
      <c r="G545" s="109" t="s">
        <v>8</v>
      </c>
      <c r="H545" s="68">
        <v>30</v>
      </c>
      <c r="I545" s="109" t="s">
        <v>8</v>
      </c>
      <c r="J545" s="110">
        <v>19.829999999999998</v>
      </c>
      <c r="K545" s="109"/>
      <c r="L545" s="110"/>
      <c r="M545" s="3" t="s">
        <v>9</v>
      </c>
      <c r="N545" s="39">
        <f>ROUND(D545*F545*H545*J545,0)</f>
        <v>595</v>
      </c>
      <c r="O545" s="2"/>
      <c r="S545" s="108"/>
    </row>
    <row r="546" spans="1:19" ht="15.95" hidden="1" customHeight="1">
      <c r="A546" s="1"/>
      <c r="B546" s="3" t="s">
        <v>21</v>
      </c>
      <c r="C546" s="108"/>
      <c r="D546" s="109">
        <v>1</v>
      </c>
      <c r="E546" s="38" t="s">
        <v>8</v>
      </c>
      <c r="F546" s="109">
        <v>1</v>
      </c>
      <c r="G546" s="109" t="s">
        <v>8</v>
      </c>
      <c r="H546" s="68">
        <v>55.83</v>
      </c>
      <c r="I546" s="109" t="s">
        <v>8</v>
      </c>
      <c r="J546" s="110">
        <v>6.92</v>
      </c>
      <c r="K546" s="109"/>
      <c r="L546" s="110"/>
      <c r="M546" s="3" t="s">
        <v>9</v>
      </c>
      <c r="N546" s="39">
        <f>ROUND(D546*F546*H546*J546,0)</f>
        <v>386</v>
      </c>
      <c r="O546" s="2"/>
      <c r="S546" s="108"/>
    </row>
    <row r="547" spans="1:19" ht="15.95" hidden="1" customHeight="1">
      <c r="A547" s="1"/>
      <c r="B547" s="3" t="s">
        <v>40</v>
      </c>
      <c r="C547" s="108"/>
      <c r="D547" s="109">
        <v>1</v>
      </c>
      <c r="E547" s="38" t="s">
        <v>8</v>
      </c>
      <c r="F547" s="109">
        <v>1</v>
      </c>
      <c r="G547" s="109" t="s">
        <v>16</v>
      </c>
      <c r="H547" s="68">
        <v>59.58</v>
      </c>
      <c r="I547" s="109" t="s">
        <v>17</v>
      </c>
      <c r="J547" s="110">
        <v>24.58</v>
      </c>
      <c r="K547" s="109" t="s">
        <v>18</v>
      </c>
      <c r="L547" s="110">
        <v>2</v>
      </c>
      <c r="M547" s="3" t="s">
        <v>9</v>
      </c>
      <c r="N547" s="76">
        <f>ROUND(D547*F547*(H547+J547)*L547,0)</f>
        <v>168</v>
      </c>
      <c r="O547" s="2"/>
      <c r="S547" s="108"/>
    </row>
    <row r="548" spans="1:19" ht="15.95" hidden="1" customHeight="1">
      <c r="A548" s="1"/>
      <c r="C548" s="38"/>
      <c r="D548" s="69"/>
      <c r="H548" s="68"/>
      <c r="I548" s="109"/>
      <c r="J548" s="110"/>
      <c r="K548" s="109"/>
      <c r="L548" s="12" t="s">
        <v>10</v>
      </c>
      <c r="M548" s="40"/>
      <c r="N548" s="5"/>
      <c r="O548" s="6"/>
      <c r="P548" s="197"/>
      <c r="S548" s="38"/>
    </row>
    <row r="549" spans="1:19" ht="15.95" hidden="1" customHeight="1">
      <c r="A549" s="1"/>
      <c r="B549" s="71" t="s">
        <v>24</v>
      </c>
      <c r="C549" s="38"/>
      <c r="E549" s="113"/>
      <c r="G549" s="98"/>
      <c r="H549" s="68"/>
      <c r="I549" s="97"/>
      <c r="J549" s="110"/>
      <c r="K549" s="98"/>
      <c r="L549" s="110"/>
      <c r="M549" s="45"/>
      <c r="N549" s="45"/>
      <c r="O549" s="113"/>
      <c r="Q549" s="45"/>
      <c r="S549" s="38"/>
    </row>
    <row r="550" spans="1:19" ht="15.95" hidden="1" customHeight="1" thickBot="1">
      <c r="A550" s="1"/>
      <c r="B550" s="3" t="s">
        <v>41</v>
      </c>
      <c r="C550" s="38"/>
      <c r="D550" s="109">
        <v>1</v>
      </c>
      <c r="E550" s="38" t="s">
        <v>8</v>
      </c>
      <c r="F550" s="109">
        <v>1</v>
      </c>
      <c r="G550" s="109" t="s">
        <v>8</v>
      </c>
      <c r="H550" s="68">
        <v>12.75</v>
      </c>
      <c r="I550" s="109" t="s">
        <v>8</v>
      </c>
      <c r="J550" s="110">
        <v>7.75</v>
      </c>
      <c r="K550" s="109"/>
      <c r="L550" s="110"/>
      <c r="M550" s="3" t="s">
        <v>9</v>
      </c>
      <c r="N550" s="39">
        <f>ROUND(D550*F550*H550*J550,0)</f>
        <v>99</v>
      </c>
      <c r="O550" s="6"/>
      <c r="P550" s="198"/>
      <c r="S550" s="38"/>
    </row>
    <row r="551" spans="1:19" ht="15.95" hidden="1" customHeight="1" thickBot="1">
      <c r="A551" s="1"/>
      <c r="B551" s="109"/>
      <c r="C551" s="3"/>
      <c r="E551" s="113"/>
      <c r="G551" s="98"/>
      <c r="H551" s="68"/>
      <c r="I551" s="97"/>
      <c r="J551" s="110"/>
      <c r="K551" s="98"/>
      <c r="L551" s="12" t="s">
        <v>10</v>
      </c>
      <c r="M551" s="3" t="s">
        <v>9</v>
      </c>
      <c r="N551" s="14"/>
      <c r="O551" s="113"/>
      <c r="P551" s="80"/>
      <c r="Q551" s="45"/>
      <c r="S551" s="3"/>
    </row>
    <row r="552" spans="1:19" ht="15.95" hidden="1" customHeight="1">
      <c r="A552" s="1"/>
      <c r="B552" s="71" t="s">
        <v>28</v>
      </c>
      <c r="C552" s="38"/>
      <c r="E552" s="113"/>
      <c r="G552" s="98"/>
      <c r="H552" s="68"/>
      <c r="I552" s="97"/>
      <c r="J552" s="110"/>
      <c r="K552" s="97"/>
      <c r="L552" s="98"/>
      <c r="M552" s="98"/>
      <c r="N552" s="45"/>
      <c r="O552" s="41"/>
      <c r="P552" s="80"/>
      <c r="Q552" s="45"/>
      <c r="S552" s="38"/>
    </row>
    <row r="553" spans="1:19" ht="15.95" hidden="1" customHeight="1">
      <c r="A553" s="1"/>
      <c r="C553" s="71"/>
      <c r="D553" s="536">
        <f>N548</f>
        <v>0</v>
      </c>
      <c r="E553" s="536"/>
      <c r="F553" s="536"/>
      <c r="G553" s="98" t="s">
        <v>29</v>
      </c>
      <c r="H553" s="73">
        <f>N551</f>
        <v>0</v>
      </c>
      <c r="I553" s="12" t="s">
        <v>9</v>
      </c>
      <c r="J553" s="537">
        <f>D553-H553</f>
        <v>0</v>
      </c>
      <c r="K553" s="537"/>
      <c r="L553" s="40" t="s">
        <v>30</v>
      </c>
      <c r="M553" s="98"/>
      <c r="N553" s="42"/>
      <c r="O553" s="113"/>
      <c r="P553" s="80"/>
      <c r="Q553" s="45"/>
      <c r="S553" s="71"/>
    </row>
    <row r="554" spans="1:19" ht="15.95" hidden="1" customHeight="1">
      <c r="A554" s="1"/>
      <c r="B554" s="3" t="s">
        <v>31</v>
      </c>
      <c r="C554" s="526">
        <f>J553*50%</f>
        <v>0</v>
      </c>
      <c r="D554" s="527"/>
      <c r="E554" s="526"/>
      <c r="F554" s="7" t="s">
        <v>32</v>
      </c>
      <c r="G554" s="8" t="s">
        <v>12</v>
      </c>
      <c r="H554" s="70">
        <v>75.63</v>
      </c>
      <c r="I554" s="97"/>
      <c r="J554" s="97"/>
      <c r="K554" s="97"/>
      <c r="L554" s="528" t="s">
        <v>33</v>
      </c>
      <c r="M554" s="528"/>
      <c r="O554" s="9" t="s">
        <v>14</v>
      </c>
      <c r="P554" s="223">
        <f>ROUND(C554*H554/100,0)</f>
        <v>0</v>
      </c>
      <c r="S554" s="96"/>
    </row>
    <row r="555" spans="1:19" ht="15.95" hidden="1" customHeight="1">
      <c r="A555" s="1"/>
      <c r="B555" s="47"/>
      <c r="C555" s="46"/>
      <c r="D555" s="114"/>
      <c r="E555" s="98"/>
      <c r="F555" s="41"/>
      <c r="G555" s="8"/>
      <c r="H555" s="97"/>
      <c r="I555" s="97"/>
      <c r="J555" s="97"/>
      <c r="K555" s="97"/>
      <c r="L555" s="115"/>
      <c r="M555" s="115"/>
      <c r="N555" s="3"/>
      <c r="O555" s="113"/>
      <c r="S555" s="46"/>
    </row>
    <row r="556" spans="1:19" s="17" customFormat="1" ht="15.95" hidden="1" customHeight="1">
      <c r="A556" s="15"/>
      <c r="B556" s="99"/>
      <c r="C556" s="58"/>
      <c r="D556" s="99"/>
      <c r="E556" s="103"/>
      <c r="F556" s="99"/>
      <c r="G556" s="21"/>
      <c r="H556" s="94"/>
      <c r="I556" s="94"/>
      <c r="J556" s="105"/>
      <c r="K556" s="94"/>
      <c r="L556" s="93"/>
      <c r="M556" s="32"/>
      <c r="N556" s="106"/>
      <c r="O556" s="103"/>
      <c r="P556" s="224"/>
      <c r="Q556" s="52"/>
      <c r="S556" s="58"/>
    </row>
    <row r="557" spans="1:19" s="17" customFormat="1" ht="15.95" hidden="1" customHeight="1">
      <c r="A557" s="15"/>
      <c r="B557" s="513" t="s">
        <v>15</v>
      </c>
      <c r="C557" s="513"/>
      <c r="D557" s="513"/>
      <c r="E557" s="513"/>
      <c r="F557" s="513"/>
      <c r="G557" s="513"/>
      <c r="H557" s="513"/>
      <c r="I557" s="513"/>
      <c r="J557" s="513"/>
      <c r="K557" s="513"/>
      <c r="L557" s="513"/>
      <c r="M557" s="513"/>
      <c r="N557" s="513"/>
      <c r="O557" s="513"/>
      <c r="P557" s="224"/>
    </row>
    <row r="558" spans="1:19" s="17" customFormat="1" ht="15.95" hidden="1" customHeight="1">
      <c r="A558" s="15"/>
      <c r="B558" s="116" t="s">
        <v>70</v>
      </c>
      <c r="C558" s="95"/>
      <c r="D558" s="99">
        <v>1</v>
      </c>
      <c r="E558" s="48" t="s">
        <v>8</v>
      </c>
      <c r="F558" s="99">
        <v>2</v>
      </c>
      <c r="G558" s="99" t="s">
        <v>16</v>
      </c>
      <c r="H558" s="27">
        <v>29.75</v>
      </c>
      <c r="I558" s="99" t="s">
        <v>17</v>
      </c>
      <c r="J558" s="105">
        <v>19.829999999999998</v>
      </c>
      <c r="K558" s="99" t="s">
        <v>18</v>
      </c>
      <c r="L558" s="105">
        <v>11</v>
      </c>
      <c r="M558" s="17" t="s">
        <v>9</v>
      </c>
      <c r="N558" s="28">
        <f t="shared" ref="N558:N563" si="46">ROUND(D558*F558*(H558+J558)*L558,0)</f>
        <v>1091</v>
      </c>
      <c r="O558" s="16"/>
      <c r="P558" s="224"/>
      <c r="S558" s="95"/>
    </row>
    <row r="559" spans="1:19" s="17" customFormat="1" ht="15.95" hidden="1" customHeight="1">
      <c r="A559" s="15"/>
      <c r="B559" s="116" t="s">
        <v>69</v>
      </c>
      <c r="C559" s="95"/>
      <c r="D559" s="99">
        <v>3</v>
      </c>
      <c r="E559" s="48" t="s">
        <v>8</v>
      </c>
      <c r="F559" s="99">
        <v>2</v>
      </c>
      <c r="G559" s="99" t="s">
        <v>16</v>
      </c>
      <c r="H559" s="27">
        <v>23.75</v>
      </c>
      <c r="I559" s="99" t="s">
        <v>17</v>
      </c>
      <c r="J559" s="105">
        <v>19.829999999999998</v>
      </c>
      <c r="K559" s="99" t="s">
        <v>18</v>
      </c>
      <c r="L559" s="105">
        <v>11</v>
      </c>
      <c r="M559" s="17" t="s">
        <v>9</v>
      </c>
      <c r="N559" s="28">
        <f t="shared" si="46"/>
        <v>2876</v>
      </c>
      <c r="O559" s="16"/>
      <c r="P559" s="224"/>
      <c r="S559" s="95"/>
    </row>
    <row r="560" spans="1:19" s="17" customFormat="1" ht="15.95" hidden="1" customHeight="1">
      <c r="A560" s="15"/>
      <c r="B560" s="116" t="s">
        <v>73</v>
      </c>
      <c r="C560" s="95"/>
      <c r="D560" s="99">
        <v>1</v>
      </c>
      <c r="E560" s="48" t="s">
        <v>8</v>
      </c>
      <c r="F560" s="99">
        <v>2</v>
      </c>
      <c r="G560" s="99" t="s">
        <v>16</v>
      </c>
      <c r="H560" s="27">
        <v>105</v>
      </c>
      <c r="I560" s="99" t="s">
        <v>17</v>
      </c>
      <c r="J560" s="105">
        <v>6.83</v>
      </c>
      <c r="K560" s="99" t="s">
        <v>18</v>
      </c>
      <c r="L560" s="105">
        <v>11</v>
      </c>
      <c r="M560" s="17" t="s">
        <v>9</v>
      </c>
      <c r="N560" s="28">
        <f t="shared" si="46"/>
        <v>2460</v>
      </c>
      <c r="O560" s="16"/>
      <c r="P560" s="224"/>
      <c r="S560" s="95"/>
    </row>
    <row r="561" spans="1:19" s="17" customFormat="1" ht="15.95" hidden="1" customHeight="1">
      <c r="A561" s="15"/>
      <c r="B561" s="116" t="s">
        <v>19</v>
      </c>
      <c r="C561" s="95"/>
      <c r="D561" s="99">
        <v>1</v>
      </c>
      <c r="E561" s="48" t="s">
        <v>8</v>
      </c>
      <c r="F561" s="99">
        <v>2</v>
      </c>
      <c r="G561" s="99" t="s">
        <v>16</v>
      </c>
      <c r="H561" s="27">
        <v>26.25</v>
      </c>
      <c r="I561" s="99" t="s">
        <v>17</v>
      </c>
      <c r="J561" s="105">
        <v>6.83</v>
      </c>
      <c r="K561" s="99" t="s">
        <v>18</v>
      </c>
      <c r="L561" s="105">
        <v>11</v>
      </c>
      <c r="M561" s="17" t="s">
        <v>9</v>
      </c>
      <c r="N561" s="28">
        <f t="shared" si="46"/>
        <v>728</v>
      </c>
      <c r="O561" s="16"/>
      <c r="P561" s="224"/>
      <c r="S561" s="95"/>
    </row>
    <row r="562" spans="1:19" s="17" customFormat="1" ht="15.95" hidden="1" customHeight="1">
      <c r="A562" s="15"/>
      <c r="B562" s="116" t="s">
        <v>92</v>
      </c>
      <c r="C562" s="95"/>
      <c r="D562" s="99">
        <v>1</v>
      </c>
      <c r="E562" s="48" t="s">
        <v>8</v>
      </c>
      <c r="F562" s="99">
        <v>2</v>
      </c>
      <c r="G562" s="99" t="s">
        <v>16</v>
      </c>
      <c r="H562" s="27">
        <v>11.58</v>
      </c>
      <c r="I562" s="99" t="s">
        <v>17</v>
      </c>
      <c r="J562" s="105">
        <v>7</v>
      </c>
      <c r="K562" s="99" t="s">
        <v>18</v>
      </c>
      <c r="L562" s="105">
        <v>7.75</v>
      </c>
      <c r="M562" s="17" t="s">
        <v>9</v>
      </c>
      <c r="N562" s="28">
        <f t="shared" si="46"/>
        <v>288</v>
      </c>
      <c r="O562" s="16"/>
      <c r="P562" s="224"/>
      <c r="S562" s="95"/>
    </row>
    <row r="563" spans="1:19" s="17" customFormat="1" ht="15.95" hidden="1" customHeight="1">
      <c r="A563" s="15"/>
      <c r="B563" s="116" t="s">
        <v>71</v>
      </c>
      <c r="C563" s="95"/>
      <c r="D563" s="99">
        <v>1</v>
      </c>
      <c r="E563" s="48" t="s">
        <v>8</v>
      </c>
      <c r="F563" s="99">
        <v>2</v>
      </c>
      <c r="G563" s="99" t="s">
        <v>16</v>
      </c>
      <c r="H563" s="27">
        <v>11.83</v>
      </c>
      <c r="I563" s="99" t="s">
        <v>17</v>
      </c>
      <c r="J563" s="105">
        <v>11.83</v>
      </c>
      <c r="K563" s="99" t="s">
        <v>18</v>
      </c>
      <c r="L563" s="105">
        <v>11</v>
      </c>
      <c r="M563" s="17" t="s">
        <v>9</v>
      </c>
      <c r="N563" s="28">
        <f t="shared" si="46"/>
        <v>521</v>
      </c>
      <c r="O563" s="16"/>
      <c r="P563" s="224"/>
      <c r="S563" s="95"/>
    </row>
    <row r="564" spans="1:19" s="17" customFormat="1" ht="15.95" hidden="1" customHeight="1">
      <c r="A564" s="15"/>
      <c r="C564" s="48"/>
      <c r="D564" s="55"/>
      <c r="E564" s="48"/>
      <c r="F564" s="99"/>
      <c r="G564" s="99"/>
      <c r="H564" s="27"/>
      <c r="I564" s="99"/>
      <c r="J564" s="105"/>
      <c r="K564" s="99"/>
      <c r="L564" s="24" t="s">
        <v>10</v>
      </c>
      <c r="M564" s="32"/>
      <c r="N564" s="18"/>
      <c r="O564" s="19"/>
      <c r="P564" s="197"/>
      <c r="S564" s="48"/>
    </row>
    <row r="565" spans="1:19" s="17" customFormat="1" ht="15.95" hidden="1" customHeight="1">
      <c r="A565" s="15"/>
      <c r="B565" s="29" t="s">
        <v>24</v>
      </c>
      <c r="C565" s="48"/>
      <c r="D565" s="99"/>
      <c r="E565" s="103"/>
      <c r="F565" s="99"/>
      <c r="G565" s="93"/>
      <c r="H565" s="27"/>
      <c r="I565" s="94"/>
      <c r="J565" s="105"/>
      <c r="K565" s="93"/>
      <c r="L565" s="105"/>
      <c r="M565" s="52"/>
      <c r="N565" s="52"/>
      <c r="O565" s="103"/>
      <c r="P565" s="224"/>
      <c r="Q565" s="52"/>
      <c r="S565" s="48"/>
    </row>
    <row r="566" spans="1:19" s="17" customFormat="1" ht="15.95" hidden="1" customHeight="1">
      <c r="A566" s="15"/>
      <c r="B566" s="17" t="s">
        <v>65</v>
      </c>
      <c r="C566" s="48"/>
      <c r="D566" s="99">
        <v>1</v>
      </c>
      <c r="E566" s="48" t="s">
        <v>8</v>
      </c>
      <c r="F566" s="99">
        <v>6</v>
      </c>
      <c r="G566" s="99" t="s">
        <v>8</v>
      </c>
      <c r="H566" s="27">
        <v>4</v>
      </c>
      <c r="I566" s="99" t="s">
        <v>8</v>
      </c>
      <c r="J566" s="105">
        <v>7</v>
      </c>
      <c r="K566" s="99"/>
      <c r="L566" s="105"/>
      <c r="M566" s="17" t="s">
        <v>9</v>
      </c>
      <c r="N566" s="30">
        <f>ROUND(D566*F566*H566*J566,0)</f>
        <v>168</v>
      </c>
      <c r="O566" s="19"/>
      <c r="P566" s="197"/>
      <c r="S566" s="48"/>
    </row>
    <row r="567" spans="1:19" s="17" customFormat="1" ht="15.95" hidden="1" customHeight="1">
      <c r="A567" s="15"/>
      <c r="B567" s="17" t="s">
        <v>25</v>
      </c>
      <c r="C567" s="48"/>
      <c r="D567" s="99">
        <v>1</v>
      </c>
      <c r="E567" s="48" t="s">
        <v>8</v>
      </c>
      <c r="F567" s="99">
        <v>5</v>
      </c>
      <c r="G567" s="99" t="s">
        <v>8</v>
      </c>
      <c r="H567" s="27">
        <v>4</v>
      </c>
      <c r="I567" s="99" t="s">
        <v>8</v>
      </c>
      <c r="J567" s="105">
        <v>4</v>
      </c>
      <c r="K567" s="99"/>
      <c r="L567" s="105"/>
      <c r="M567" s="17" t="s">
        <v>9</v>
      </c>
      <c r="N567" s="30">
        <f>ROUND(D567*F567*H567*J567,0)</f>
        <v>80</v>
      </c>
      <c r="O567" s="19"/>
      <c r="P567" s="197"/>
      <c r="S567" s="48"/>
    </row>
    <row r="568" spans="1:19" s="17" customFormat="1" ht="15.95" hidden="1" customHeight="1" thickBot="1">
      <c r="A568" s="15"/>
      <c r="B568" s="17" t="s">
        <v>19</v>
      </c>
      <c r="C568" s="48"/>
      <c r="D568" s="99">
        <v>1</v>
      </c>
      <c r="E568" s="48" t="s">
        <v>8</v>
      </c>
      <c r="F568" s="99">
        <v>2</v>
      </c>
      <c r="G568" s="99" t="s">
        <v>8</v>
      </c>
      <c r="H568" s="27">
        <v>3</v>
      </c>
      <c r="I568" s="99" t="s">
        <v>8</v>
      </c>
      <c r="J568" s="105">
        <v>4</v>
      </c>
      <c r="K568" s="99"/>
      <c r="L568" s="105"/>
      <c r="M568" s="17" t="s">
        <v>9</v>
      </c>
      <c r="N568" s="30">
        <f>ROUND(D568*F568*H568*J568,0)</f>
        <v>24</v>
      </c>
      <c r="O568" s="19"/>
      <c r="P568" s="197"/>
      <c r="S568" s="48"/>
    </row>
    <row r="569" spans="1:19" s="17" customFormat="1" ht="15.95" hidden="1" customHeight="1" thickBot="1">
      <c r="A569" s="15"/>
      <c r="B569" s="99"/>
      <c r="D569" s="99"/>
      <c r="E569" s="103"/>
      <c r="F569" s="99"/>
      <c r="G569" s="93"/>
      <c r="H569" s="27"/>
      <c r="I569" s="94"/>
      <c r="J569" s="105"/>
      <c r="K569" s="93"/>
      <c r="L569" s="24" t="s">
        <v>10</v>
      </c>
      <c r="M569" s="17" t="s">
        <v>9</v>
      </c>
      <c r="N569" s="26"/>
      <c r="O569" s="103"/>
      <c r="P569" s="60"/>
      <c r="Q569" s="52"/>
    </row>
    <row r="570" spans="1:19" s="17" customFormat="1" ht="15.95" hidden="1" customHeight="1">
      <c r="A570" s="15"/>
      <c r="B570" s="29" t="s">
        <v>28</v>
      </c>
      <c r="C570" s="48"/>
      <c r="D570" s="99"/>
      <c r="E570" s="103"/>
      <c r="F570" s="99"/>
      <c r="G570" s="93"/>
      <c r="H570" s="27"/>
      <c r="I570" s="94"/>
      <c r="J570" s="105"/>
      <c r="K570" s="94"/>
      <c r="L570" s="93"/>
      <c r="M570" s="93"/>
      <c r="N570" s="52"/>
      <c r="O570" s="50"/>
      <c r="P570" s="60"/>
      <c r="Q570" s="52"/>
      <c r="S570" s="48"/>
    </row>
    <row r="571" spans="1:19" s="17" customFormat="1" ht="15.95" hidden="1" customHeight="1">
      <c r="A571" s="15"/>
      <c r="C571" s="29"/>
      <c r="D571" s="521">
        <f>N564</f>
        <v>0</v>
      </c>
      <c r="E571" s="521"/>
      <c r="F571" s="521"/>
      <c r="G571" s="93" t="s">
        <v>29</v>
      </c>
      <c r="H571" s="31">
        <f>N569</f>
        <v>0</v>
      </c>
      <c r="I571" s="24" t="s">
        <v>9</v>
      </c>
      <c r="J571" s="522">
        <f>D571-H571</f>
        <v>0</v>
      </c>
      <c r="K571" s="522"/>
      <c r="L571" s="32" t="s">
        <v>30</v>
      </c>
      <c r="M571" s="93"/>
      <c r="N571" s="51"/>
      <c r="O571" s="103"/>
      <c r="P571" s="60"/>
      <c r="Q571" s="52"/>
      <c r="S571" s="29"/>
    </row>
    <row r="572" spans="1:19" s="17" customFormat="1" ht="15.95" hidden="1" customHeight="1">
      <c r="A572" s="15"/>
      <c r="B572" s="17" t="s">
        <v>31</v>
      </c>
      <c r="C572" s="514">
        <f>J571*50%</f>
        <v>0</v>
      </c>
      <c r="D572" s="515"/>
      <c r="E572" s="514"/>
      <c r="F572" s="20" t="s">
        <v>32</v>
      </c>
      <c r="G572" s="21" t="s">
        <v>12</v>
      </c>
      <c r="H572" s="57">
        <v>226.88</v>
      </c>
      <c r="I572" s="94"/>
      <c r="J572" s="94"/>
      <c r="K572" s="94"/>
      <c r="L572" s="516" t="s">
        <v>33</v>
      </c>
      <c r="M572" s="516"/>
      <c r="N572" s="107"/>
      <c r="O572" s="22" t="s">
        <v>14</v>
      </c>
      <c r="P572" s="224">
        <f>ROUND(C572*H572/100,0)</f>
        <v>0</v>
      </c>
      <c r="S572" s="104"/>
    </row>
    <row r="573" spans="1:19" s="17" customFormat="1" ht="15.95" hidden="1" customHeight="1">
      <c r="A573" s="15"/>
      <c r="B573" s="513" t="s">
        <v>100</v>
      </c>
      <c r="C573" s="513"/>
      <c r="D573" s="513"/>
      <c r="E573" s="513"/>
      <c r="F573" s="513"/>
      <c r="G573" s="513"/>
      <c r="H573" s="513"/>
      <c r="I573" s="513"/>
      <c r="J573" s="513"/>
      <c r="K573" s="513"/>
      <c r="L573" s="513"/>
      <c r="M573" s="513"/>
      <c r="N573" s="513"/>
      <c r="O573" s="513"/>
      <c r="P573" s="224"/>
    </row>
    <row r="574" spans="1:19" s="17" customFormat="1" ht="15.95" hidden="1" customHeight="1">
      <c r="A574" s="15"/>
      <c r="B574" s="116" t="s">
        <v>69</v>
      </c>
      <c r="C574" s="95"/>
      <c r="D574" s="99">
        <v>1</v>
      </c>
      <c r="E574" s="48" t="s">
        <v>8</v>
      </c>
      <c r="F574" s="99">
        <v>5</v>
      </c>
      <c r="G574" s="99" t="s">
        <v>8</v>
      </c>
      <c r="H574" s="27">
        <v>20</v>
      </c>
      <c r="I574" s="99" t="s">
        <v>8</v>
      </c>
      <c r="J574" s="105">
        <v>16</v>
      </c>
      <c r="K574" s="99"/>
      <c r="L574" s="105"/>
      <c r="M574" s="17" t="s">
        <v>9</v>
      </c>
      <c r="N574" s="30">
        <f>ROUND(D574*F574*H574*J574,0)</f>
        <v>1600</v>
      </c>
      <c r="O574" s="16"/>
      <c r="P574" s="224"/>
      <c r="S574" s="95"/>
    </row>
    <row r="575" spans="1:19" s="17" customFormat="1" ht="15.95" hidden="1" customHeight="1">
      <c r="A575" s="15"/>
      <c r="B575" s="17" t="s">
        <v>21</v>
      </c>
      <c r="C575" s="95"/>
      <c r="D575" s="99">
        <v>1</v>
      </c>
      <c r="E575" s="48" t="s">
        <v>8</v>
      </c>
      <c r="F575" s="99">
        <v>1</v>
      </c>
      <c r="G575" s="99" t="s">
        <v>8</v>
      </c>
      <c r="H575" s="27">
        <v>56</v>
      </c>
      <c r="I575" s="99" t="s">
        <v>8</v>
      </c>
      <c r="J575" s="105">
        <v>5.75</v>
      </c>
      <c r="K575" s="99"/>
      <c r="L575" s="105"/>
      <c r="M575" s="17" t="s">
        <v>9</v>
      </c>
      <c r="N575" s="30">
        <f>ROUND(D575*F575*H575*J575,0)</f>
        <v>322</v>
      </c>
      <c r="O575" s="16"/>
      <c r="P575" s="224"/>
      <c r="S575" s="95"/>
    </row>
    <row r="576" spans="1:19" s="17" customFormat="1" ht="15.95" hidden="1" customHeight="1">
      <c r="A576" s="15"/>
      <c r="B576" s="17" t="s">
        <v>19</v>
      </c>
      <c r="C576" s="95"/>
      <c r="D576" s="99">
        <v>1</v>
      </c>
      <c r="E576" s="48" t="s">
        <v>8</v>
      </c>
      <c r="F576" s="99">
        <v>1</v>
      </c>
      <c r="G576" s="99" t="s">
        <v>8</v>
      </c>
      <c r="H576" s="27">
        <v>24.5</v>
      </c>
      <c r="I576" s="99" t="s">
        <v>8</v>
      </c>
      <c r="J576" s="105">
        <v>6</v>
      </c>
      <c r="K576" s="99"/>
      <c r="L576" s="105"/>
      <c r="M576" s="17" t="s">
        <v>9</v>
      </c>
      <c r="N576" s="30">
        <f>ROUND(D576*F576*H576*J576,0)</f>
        <v>147</v>
      </c>
      <c r="O576" s="16"/>
      <c r="P576" s="224"/>
      <c r="S576" s="95"/>
    </row>
    <row r="577" spans="1:24" s="17" customFormat="1" ht="15.95" hidden="1" customHeight="1">
      <c r="A577" s="15"/>
      <c r="B577" s="17" t="s">
        <v>71</v>
      </c>
      <c r="C577" s="95"/>
      <c r="D577" s="99">
        <v>1</v>
      </c>
      <c r="E577" s="48" t="s">
        <v>8</v>
      </c>
      <c r="F577" s="99">
        <v>1</v>
      </c>
      <c r="G577" s="99" t="s">
        <v>8</v>
      </c>
      <c r="H577" s="27">
        <v>15.17</v>
      </c>
      <c r="I577" s="99" t="s">
        <v>8</v>
      </c>
      <c r="J577" s="105">
        <v>9.83</v>
      </c>
      <c r="K577" s="99"/>
      <c r="L577" s="105"/>
      <c r="M577" s="17" t="s">
        <v>9</v>
      </c>
      <c r="N577" s="30">
        <f>ROUND(D577*F577*H577*J577,0)</f>
        <v>149</v>
      </c>
      <c r="O577" s="16"/>
      <c r="P577" s="224"/>
      <c r="S577" s="95"/>
    </row>
    <row r="578" spans="1:24" s="17" customFormat="1" ht="15.95" hidden="1" customHeight="1">
      <c r="A578" s="15"/>
      <c r="C578" s="48"/>
      <c r="D578" s="55"/>
      <c r="E578" s="48"/>
      <c r="F578" s="99"/>
      <c r="G578" s="99"/>
      <c r="H578" s="27"/>
      <c r="I578" s="99"/>
      <c r="J578" s="105"/>
      <c r="K578" s="99"/>
      <c r="L578" s="24" t="s">
        <v>10</v>
      </c>
      <c r="M578" s="32"/>
      <c r="N578" s="18"/>
      <c r="O578" s="19"/>
      <c r="P578" s="197"/>
      <c r="S578" s="48"/>
    </row>
    <row r="579" spans="1:24" s="17" customFormat="1" ht="15.95" hidden="1" customHeight="1">
      <c r="A579" s="15"/>
      <c r="B579" s="56"/>
      <c r="C579" s="514">
        <f>N578</f>
        <v>0</v>
      </c>
      <c r="D579" s="515"/>
      <c r="E579" s="514"/>
      <c r="F579" s="20" t="s">
        <v>32</v>
      </c>
      <c r="G579" s="21" t="s">
        <v>12</v>
      </c>
      <c r="H579" s="57">
        <v>786.5</v>
      </c>
      <c r="I579" s="94"/>
      <c r="J579" s="94"/>
      <c r="K579" s="94"/>
      <c r="L579" s="516" t="s">
        <v>33</v>
      </c>
      <c r="M579" s="516"/>
      <c r="N579" s="107"/>
      <c r="O579" s="22" t="s">
        <v>14</v>
      </c>
      <c r="P579" s="224">
        <f>ROUND(C579*H579/100,0)</f>
        <v>0</v>
      </c>
      <c r="S579" s="104"/>
    </row>
    <row r="580" spans="1:24" s="23" customFormat="1" ht="15.95" hidden="1" customHeight="1">
      <c r="A580" s="36"/>
      <c r="B580" s="538" t="s">
        <v>42</v>
      </c>
      <c r="C580" s="538"/>
      <c r="D580" s="538"/>
      <c r="E580" s="538"/>
      <c r="F580" s="538"/>
      <c r="G580" s="538"/>
      <c r="H580" s="538"/>
      <c r="I580" s="538"/>
      <c r="J580" s="538"/>
      <c r="K580" s="538"/>
      <c r="L580" s="538"/>
      <c r="M580" s="538"/>
      <c r="N580" s="538"/>
      <c r="O580" s="538"/>
      <c r="P580" s="200"/>
    </row>
    <row r="581" spans="1:24" s="17" customFormat="1" ht="15.95" hidden="1" customHeight="1">
      <c r="A581" s="15"/>
      <c r="B581" s="17" t="s">
        <v>101</v>
      </c>
      <c r="D581" s="187"/>
      <c r="E581" s="48"/>
      <c r="F581" s="187"/>
      <c r="G581" s="187"/>
      <c r="H581" s="27"/>
      <c r="I581" s="187"/>
      <c r="J581" s="188"/>
      <c r="K581" s="187"/>
      <c r="L581" s="188"/>
      <c r="M581" s="17" t="s">
        <v>9</v>
      </c>
      <c r="N581" s="30">
        <f>N574*0.33</f>
        <v>528</v>
      </c>
      <c r="P581" s="197"/>
    </row>
    <row r="582" spans="1:24" s="17" customFormat="1" ht="15.95" hidden="1" customHeight="1">
      <c r="A582" s="15"/>
      <c r="C582" s="48"/>
      <c r="D582" s="55"/>
      <c r="E582" s="48"/>
      <c r="F582" s="187"/>
      <c r="G582" s="187"/>
      <c r="H582" s="27"/>
      <c r="I582" s="187"/>
      <c r="J582" s="188"/>
      <c r="K582" s="187"/>
      <c r="L582" s="24" t="s">
        <v>10</v>
      </c>
      <c r="M582" s="32"/>
      <c r="N582" s="18"/>
      <c r="O582" s="19"/>
      <c r="P582" s="197"/>
      <c r="S582" s="48"/>
    </row>
    <row r="583" spans="1:24" s="17" customFormat="1" ht="15.95" hidden="1" customHeight="1">
      <c r="A583" s="15"/>
      <c r="B583" s="195"/>
      <c r="C583" s="514">
        <f>N582</f>
        <v>0</v>
      </c>
      <c r="D583" s="515"/>
      <c r="E583" s="514"/>
      <c r="F583" s="20" t="s">
        <v>11</v>
      </c>
      <c r="G583" s="21" t="s">
        <v>12</v>
      </c>
      <c r="H583" s="182">
        <v>14429.25</v>
      </c>
      <c r="I583" s="182"/>
      <c r="J583" s="182"/>
      <c r="K583" s="182"/>
      <c r="L583" s="516" t="s">
        <v>13</v>
      </c>
      <c r="M583" s="516"/>
      <c r="N583" s="107"/>
      <c r="O583" s="22" t="s">
        <v>14</v>
      </c>
      <c r="P583" s="224">
        <f>ROUND(C583*H583/100,0)</f>
        <v>0</v>
      </c>
      <c r="S583" s="185"/>
    </row>
    <row r="584" spans="1:24" s="17" customFormat="1" ht="15.95" hidden="1" customHeight="1">
      <c r="A584" s="15"/>
      <c r="C584" s="104"/>
      <c r="D584" s="102"/>
      <c r="E584" s="104"/>
      <c r="F584" s="20"/>
      <c r="G584" s="21"/>
      <c r="H584" s="94"/>
      <c r="I584" s="94"/>
      <c r="J584" s="94"/>
      <c r="K584" s="94"/>
      <c r="L584" s="93"/>
      <c r="M584" s="93"/>
      <c r="N584" s="107"/>
      <c r="O584" s="22"/>
      <c r="P584" s="224"/>
      <c r="S584" s="104"/>
    </row>
    <row r="585" spans="1:24" s="17" customFormat="1" ht="15.95" hidden="1" customHeight="1">
      <c r="A585" s="15"/>
      <c r="B585" s="52"/>
      <c r="C585" s="104"/>
      <c r="D585" s="99"/>
      <c r="E585" s="104"/>
      <c r="F585" s="99"/>
      <c r="G585" s="52"/>
      <c r="H585" s="94"/>
      <c r="I585" s="94"/>
      <c r="J585" s="105"/>
      <c r="K585" s="94"/>
      <c r="L585" s="93"/>
      <c r="M585" s="93"/>
      <c r="N585" s="52"/>
      <c r="O585" s="103"/>
      <c r="P585" s="224"/>
      <c r="S585" s="104"/>
    </row>
    <row r="586" spans="1:24" s="17" customFormat="1" ht="15.95" hidden="1" customHeight="1">
      <c r="A586" s="36"/>
      <c r="B586" s="513" t="s">
        <v>104</v>
      </c>
      <c r="C586" s="513"/>
      <c r="D586" s="513"/>
      <c r="E586" s="513"/>
      <c r="F586" s="513"/>
      <c r="G586" s="513"/>
      <c r="H586" s="513"/>
      <c r="I586" s="513"/>
      <c r="J586" s="513"/>
      <c r="K586" s="513"/>
      <c r="L586" s="513"/>
      <c r="M586" s="513"/>
      <c r="N586" s="513"/>
      <c r="O586" s="513"/>
      <c r="P586" s="224"/>
      <c r="Q586" s="52"/>
      <c r="R586" s="52"/>
      <c r="S586" s="52"/>
      <c r="T586" s="52"/>
      <c r="U586" s="52"/>
      <c r="V586" s="52"/>
      <c r="W586" s="52"/>
      <c r="X586" s="52"/>
    </row>
    <row r="587" spans="1:24" s="17" customFormat="1" ht="15.95" hidden="1" customHeight="1" thickBot="1">
      <c r="A587" s="15"/>
      <c r="B587" s="17" t="s">
        <v>67</v>
      </c>
      <c r="C587" s="48"/>
      <c r="D587" s="99">
        <v>1</v>
      </c>
      <c r="E587" s="48" t="s">
        <v>8</v>
      </c>
      <c r="F587" s="99">
        <v>2</v>
      </c>
      <c r="G587" s="99" t="s">
        <v>16</v>
      </c>
      <c r="H587" s="27">
        <v>78.5</v>
      </c>
      <c r="I587" s="99" t="s">
        <v>17</v>
      </c>
      <c r="J587" s="105">
        <v>42.25</v>
      </c>
      <c r="K587" s="99" t="s">
        <v>18</v>
      </c>
      <c r="L587" s="105">
        <v>11.5</v>
      </c>
      <c r="M587" s="17" t="s">
        <v>9</v>
      </c>
      <c r="N587" s="28">
        <f>ROUND(D587*F587*(H587+J587)*L587,0)</f>
        <v>2777</v>
      </c>
      <c r="O587" s="19"/>
      <c r="P587" s="197"/>
      <c r="S587" s="48"/>
    </row>
    <row r="588" spans="1:24" s="17" customFormat="1" ht="15.95" hidden="1" customHeight="1" thickBot="1">
      <c r="A588" s="15"/>
      <c r="C588" s="60"/>
      <c r="D588" s="93"/>
      <c r="E588" s="48"/>
      <c r="F588" s="99"/>
      <c r="G588" s="99"/>
      <c r="H588" s="37"/>
      <c r="I588" s="50"/>
      <c r="J588" s="24"/>
      <c r="K588" s="50"/>
      <c r="L588" s="93" t="s">
        <v>10</v>
      </c>
      <c r="M588" s="50"/>
      <c r="N588" s="26"/>
      <c r="O588" s="103"/>
      <c r="P588" s="224"/>
      <c r="S588" s="60"/>
    </row>
    <row r="589" spans="1:24" s="17" customFormat="1" ht="15.95" hidden="1" customHeight="1">
      <c r="A589" s="15"/>
      <c r="B589" s="29" t="s">
        <v>24</v>
      </c>
      <c r="C589" s="48"/>
      <c r="D589" s="99"/>
      <c r="E589" s="103"/>
      <c r="F589" s="99"/>
      <c r="G589" s="93"/>
      <c r="H589" s="27"/>
      <c r="I589" s="94"/>
      <c r="J589" s="105"/>
      <c r="K589" s="93"/>
      <c r="L589" s="105"/>
      <c r="M589" s="52"/>
      <c r="N589" s="52"/>
      <c r="O589" s="103"/>
      <c r="P589" s="224"/>
      <c r="Q589" s="52"/>
      <c r="S589" s="48"/>
    </row>
    <row r="590" spans="1:24" s="17" customFormat="1" ht="15.95" hidden="1" customHeight="1">
      <c r="A590" s="15"/>
      <c r="B590" s="17" t="s">
        <v>105</v>
      </c>
      <c r="C590" s="48"/>
      <c r="D590" s="99">
        <v>1</v>
      </c>
      <c r="E590" s="48" t="s">
        <v>8</v>
      </c>
      <c r="F590" s="99">
        <v>11</v>
      </c>
      <c r="G590" s="99" t="s">
        <v>8</v>
      </c>
      <c r="H590" s="27">
        <v>4</v>
      </c>
      <c r="I590" s="99" t="s">
        <v>8</v>
      </c>
      <c r="J590" s="105">
        <v>4</v>
      </c>
      <c r="K590" s="99"/>
      <c r="L590" s="105"/>
      <c r="M590" s="17" t="s">
        <v>9</v>
      </c>
      <c r="N590" s="30">
        <f>ROUND(D590*F590*H590*J590,0)</f>
        <v>176</v>
      </c>
      <c r="O590" s="19"/>
      <c r="P590" s="197"/>
      <c r="S590" s="48"/>
    </row>
    <row r="591" spans="1:24" s="17" customFormat="1" ht="15.95" hidden="1" customHeight="1">
      <c r="A591" s="15"/>
      <c r="B591" s="17" t="s">
        <v>27</v>
      </c>
      <c r="C591" s="48"/>
      <c r="D591" s="99">
        <v>1</v>
      </c>
      <c r="E591" s="48" t="s">
        <v>8</v>
      </c>
      <c r="F591" s="99">
        <v>5</v>
      </c>
      <c r="G591" s="99" t="s">
        <v>8</v>
      </c>
      <c r="H591" s="27">
        <v>7.5</v>
      </c>
      <c r="I591" s="99" t="s">
        <v>8</v>
      </c>
      <c r="J591" s="105">
        <v>7.75</v>
      </c>
      <c r="K591" s="99"/>
      <c r="L591" s="105"/>
      <c r="M591" s="17" t="s">
        <v>9</v>
      </c>
      <c r="N591" s="30">
        <f>ROUND(D591*F591*H591*J591,0)</f>
        <v>291</v>
      </c>
      <c r="O591" s="19"/>
      <c r="P591" s="197"/>
      <c r="S591" s="48"/>
    </row>
    <row r="592" spans="1:24" s="17" customFormat="1" ht="15.95" hidden="1" customHeight="1">
      <c r="A592" s="15"/>
      <c r="B592" s="17" t="s">
        <v>27</v>
      </c>
      <c r="C592" s="48"/>
      <c r="D592" s="99">
        <v>1</v>
      </c>
      <c r="E592" s="48" t="s">
        <v>8</v>
      </c>
      <c r="F592" s="99">
        <v>4</v>
      </c>
      <c r="G592" s="99" t="s">
        <v>8</v>
      </c>
      <c r="H592" s="27">
        <v>5.5</v>
      </c>
      <c r="I592" s="99" t="s">
        <v>8</v>
      </c>
      <c r="J592" s="105">
        <v>8.5</v>
      </c>
      <c r="K592" s="99"/>
      <c r="L592" s="105"/>
      <c r="M592" s="17" t="s">
        <v>9</v>
      </c>
      <c r="N592" s="30">
        <f>ROUND(D592*F592*H592*J592,0)</f>
        <v>187</v>
      </c>
      <c r="O592" s="19"/>
      <c r="P592" s="197"/>
      <c r="S592" s="48"/>
    </row>
    <row r="593" spans="1:19" s="17" customFormat="1" ht="15.95" hidden="1" customHeight="1" thickBot="1">
      <c r="A593" s="15"/>
      <c r="B593" s="17" t="s">
        <v>27</v>
      </c>
      <c r="C593" s="48"/>
      <c r="D593" s="99">
        <v>1</v>
      </c>
      <c r="E593" s="48" t="s">
        <v>8</v>
      </c>
      <c r="F593" s="99">
        <v>1</v>
      </c>
      <c r="G593" s="99" t="s">
        <v>8</v>
      </c>
      <c r="H593" s="27">
        <v>7.5</v>
      </c>
      <c r="I593" s="99" t="s">
        <v>8</v>
      </c>
      <c r="J593" s="105">
        <v>8.5</v>
      </c>
      <c r="K593" s="99"/>
      <c r="L593" s="105"/>
      <c r="M593" s="17" t="s">
        <v>9</v>
      </c>
      <c r="N593" s="30">
        <f>ROUND(D593*F593*H593*J593,0)</f>
        <v>64</v>
      </c>
      <c r="O593" s="19"/>
      <c r="P593" s="197"/>
      <c r="S593" s="48"/>
    </row>
    <row r="594" spans="1:19" s="17" customFormat="1" ht="15.95" hidden="1" customHeight="1" thickBot="1">
      <c r="A594" s="15"/>
      <c r="B594" s="99"/>
      <c r="D594" s="99"/>
      <c r="E594" s="103"/>
      <c r="F594" s="99"/>
      <c r="G594" s="93"/>
      <c r="H594" s="27"/>
      <c r="I594" s="94"/>
      <c r="J594" s="105"/>
      <c r="K594" s="93"/>
      <c r="L594" s="24" t="s">
        <v>10</v>
      </c>
      <c r="M594" s="17" t="s">
        <v>9</v>
      </c>
      <c r="N594" s="26"/>
      <c r="O594" s="103"/>
      <c r="P594" s="60"/>
      <c r="Q594" s="52"/>
    </row>
    <row r="595" spans="1:19" s="17" customFormat="1" ht="15.95" hidden="1" customHeight="1">
      <c r="A595" s="15"/>
      <c r="B595" s="29" t="s">
        <v>28</v>
      </c>
      <c r="C595" s="48"/>
      <c r="D595" s="99"/>
      <c r="E595" s="103"/>
      <c r="F595" s="99"/>
      <c r="G595" s="93"/>
      <c r="H595" s="27"/>
      <c r="I595" s="94"/>
      <c r="J595" s="105"/>
      <c r="K595" s="94"/>
      <c r="L595" s="93"/>
      <c r="M595" s="93"/>
      <c r="N595" s="52"/>
      <c r="O595" s="50"/>
      <c r="P595" s="60"/>
      <c r="Q595" s="52"/>
      <c r="S595" s="48"/>
    </row>
    <row r="596" spans="1:19" s="17" customFormat="1" ht="15.95" hidden="1" customHeight="1">
      <c r="A596" s="15"/>
      <c r="C596" s="29"/>
      <c r="D596" s="521">
        <f>N588</f>
        <v>0</v>
      </c>
      <c r="E596" s="521"/>
      <c r="F596" s="521"/>
      <c r="G596" s="93" t="s">
        <v>29</v>
      </c>
      <c r="H596" s="31">
        <f>N594</f>
        <v>0</v>
      </c>
      <c r="I596" s="24" t="s">
        <v>9</v>
      </c>
      <c r="J596" s="522">
        <f>D596-H596</f>
        <v>0</v>
      </c>
      <c r="K596" s="522"/>
      <c r="L596" s="32" t="s">
        <v>30</v>
      </c>
      <c r="M596" s="93"/>
      <c r="N596" s="51"/>
      <c r="O596" s="103"/>
      <c r="P596" s="60"/>
      <c r="Q596" s="52"/>
      <c r="S596" s="29"/>
    </row>
    <row r="597" spans="1:19" s="17" customFormat="1" ht="15.95" hidden="1" customHeight="1">
      <c r="A597" s="15"/>
      <c r="C597" s="514">
        <f>J596</f>
        <v>0</v>
      </c>
      <c r="D597" s="515"/>
      <c r="E597" s="514"/>
      <c r="F597" s="20" t="s">
        <v>32</v>
      </c>
      <c r="G597" s="21" t="s">
        <v>12</v>
      </c>
      <c r="H597" s="519">
        <v>1498.58</v>
      </c>
      <c r="I597" s="519"/>
      <c r="J597" s="519"/>
      <c r="K597" s="94"/>
      <c r="L597" s="516" t="s">
        <v>33</v>
      </c>
      <c r="M597" s="516"/>
      <c r="N597" s="107"/>
      <c r="O597" s="22" t="s">
        <v>14</v>
      </c>
      <c r="P597" s="224">
        <f>ROUND(C597*H597/100,0)</f>
        <v>0</v>
      </c>
      <c r="S597" s="104"/>
    </row>
    <row r="598" spans="1:19" s="17" customFormat="1" ht="15.95" hidden="1" customHeight="1">
      <c r="A598" s="15"/>
      <c r="B598" s="513" t="s">
        <v>118</v>
      </c>
      <c r="C598" s="513"/>
      <c r="D598" s="513"/>
      <c r="E598" s="513"/>
      <c r="F598" s="513"/>
      <c r="G598" s="513"/>
      <c r="H598" s="513"/>
      <c r="I598" s="513"/>
      <c r="J598" s="513"/>
      <c r="K598" s="513"/>
      <c r="L598" s="513"/>
      <c r="M598" s="513"/>
      <c r="N598" s="513"/>
      <c r="O598" s="513"/>
      <c r="P598" s="224"/>
    </row>
    <row r="599" spans="1:19" s="17" customFormat="1" ht="15.95" hidden="1" customHeight="1">
      <c r="A599" s="15"/>
      <c r="B599" s="35" t="s">
        <v>116</v>
      </c>
      <c r="C599" s="48"/>
      <c r="D599" s="99"/>
      <c r="E599" s="48"/>
      <c r="F599" s="99"/>
      <c r="G599" s="99"/>
      <c r="H599" s="27"/>
      <c r="I599" s="99"/>
      <c r="J599" s="105"/>
      <c r="K599" s="99"/>
      <c r="L599" s="105"/>
      <c r="N599" s="30"/>
      <c r="P599" s="197"/>
      <c r="S599" s="48"/>
    </row>
    <row r="600" spans="1:19" s="17" customFormat="1" ht="15.95" hidden="1" customHeight="1">
      <c r="A600" s="15"/>
      <c r="B600" s="17" t="s">
        <v>117</v>
      </c>
      <c r="C600" s="48"/>
      <c r="D600" s="99">
        <v>1</v>
      </c>
      <c r="E600" s="48" t="s">
        <v>8</v>
      </c>
      <c r="F600" s="99">
        <v>2</v>
      </c>
      <c r="G600" s="99" t="s">
        <v>8</v>
      </c>
      <c r="H600" s="27">
        <v>90</v>
      </c>
      <c r="I600" s="99" t="s">
        <v>8</v>
      </c>
      <c r="J600" s="105">
        <v>10</v>
      </c>
      <c r="K600" s="99" t="s">
        <v>8</v>
      </c>
      <c r="L600" s="105">
        <v>0.67</v>
      </c>
      <c r="M600" s="17" t="s">
        <v>9</v>
      </c>
      <c r="N600" s="30">
        <f>ROUND(D600*F600*H600*J600*L600,0)</f>
        <v>1206</v>
      </c>
      <c r="P600" s="197"/>
      <c r="S600" s="48"/>
    </row>
    <row r="601" spans="1:19" s="17" customFormat="1" ht="15.95" hidden="1" customHeight="1">
      <c r="A601" s="15"/>
      <c r="C601" s="48"/>
      <c r="D601" s="55"/>
      <c r="E601" s="48"/>
      <c r="F601" s="99"/>
      <c r="G601" s="99"/>
      <c r="H601" s="27"/>
      <c r="I601" s="99"/>
      <c r="J601" s="105"/>
      <c r="K601" s="99"/>
      <c r="L601" s="24" t="s">
        <v>10</v>
      </c>
      <c r="M601" s="32"/>
      <c r="N601" s="18"/>
      <c r="O601" s="19"/>
      <c r="P601" s="197"/>
      <c r="S601" s="48"/>
    </row>
    <row r="602" spans="1:19" s="17" customFormat="1" ht="15.95" hidden="1" customHeight="1">
      <c r="A602" s="15"/>
      <c r="B602" s="103"/>
      <c r="C602" s="514">
        <f>N601</f>
        <v>0</v>
      </c>
      <c r="D602" s="515"/>
      <c r="E602" s="514"/>
      <c r="F602" s="20" t="s">
        <v>11</v>
      </c>
      <c r="G602" s="21" t="s">
        <v>12</v>
      </c>
      <c r="H602" s="82">
        <v>13051.5</v>
      </c>
      <c r="I602" s="94"/>
      <c r="J602" s="94"/>
      <c r="K602" s="94"/>
      <c r="L602" s="516" t="s">
        <v>13</v>
      </c>
      <c r="M602" s="516"/>
      <c r="N602" s="107"/>
      <c r="O602" s="22" t="s">
        <v>14</v>
      </c>
      <c r="P602" s="224">
        <f>ROUND(C602*H602/100,0)</f>
        <v>0</v>
      </c>
      <c r="S602" s="104"/>
    </row>
    <row r="603" spans="1:19" ht="15.95" hidden="1" customHeight="1"/>
    <row r="604" spans="1:19" ht="15.95" customHeight="1">
      <c r="A604" s="179"/>
      <c r="C604" s="194"/>
      <c r="D604" s="189"/>
      <c r="E604" s="192"/>
      <c r="F604" s="189"/>
      <c r="G604" s="189"/>
      <c r="J604" s="189"/>
      <c r="N604" s="194"/>
      <c r="S604" s="194"/>
    </row>
    <row r="605" spans="1:19" ht="15.95" customHeight="1">
      <c r="N605" s="379" t="s">
        <v>284</v>
      </c>
      <c r="P605" s="223">
        <f>SUM(P5:P375)</f>
        <v>45557.48821428571</v>
      </c>
    </row>
    <row r="606" spans="1:19" ht="15.95" hidden="1" customHeight="1">
      <c r="N606" s="112" t="s">
        <v>152</v>
      </c>
      <c r="P606" s="223">
        <f>P284+P437+P364</f>
        <v>0</v>
      </c>
    </row>
    <row r="607" spans="1:19" ht="15.95" hidden="1" customHeight="1">
      <c r="N607" s="112" t="s">
        <v>153</v>
      </c>
      <c r="P607" s="223">
        <f>P386</f>
        <v>0</v>
      </c>
    </row>
    <row r="608" spans="1:19" ht="15.95" customHeight="1">
      <c r="N608" s="112" t="s">
        <v>154</v>
      </c>
      <c r="P608" s="223">
        <f>P605-P606</f>
        <v>45557.48821428571</v>
      </c>
    </row>
    <row r="609" spans="2:10" ht="15.95" customHeight="1">
      <c r="B609" s="109"/>
      <c r="J609" s="418"/>
    </row>
    <row r="610" spans="2:10" ht="15.95" customHeight="1">
      <c r="J610" s="418"/>
    </row>
  </sheetData>
  <mergeCells count="306">
    <mergeCell ref="B513:O513"/>
    <mergeCell ref="L579:M579"/>
    <mergeCell ref="B557:O557"/>
    <mergeCell ref="H42:K42"/>
    <mergeCell ref="B438:O438"/>
    <mergeCell ref="C445:E445"/>
    <mergeCell ref="B38:O38"/>
    <mergeCell ref="D553:F553"/>
    <mergeCell ref="B52:O52"/>
    <mergeCell ref="J553:K553"/>
    <mergeCell ref="C554:E554"/>
    <mergeCell ref="H59:J59"/>
    <mergeCell ref="C508:E508"/>
    <mergeCell ref="L527:M527"/>
    <mergeCell ref="B531:N531"/>
    <mergeCell ref="H352:K352"/>
    <mergeCell ref="L352:M352"/>
    <mergeCell ref="D420:E420"/>
    <mergeCell ref="B361:O361"/>
    <mergeCell ref="B369:O369"/>
    <mergeCell ref="B505:N505"/>
    <mergeCell ref="H459:J459"/>
    <mergeCell ref="B446:O446"/>
    <mergeCell ref="C449:E449"/>
    <mergeCell ref="D187:E187"/>
    <mergeCell ref="C602:E602"/>
    <mergeCell ref="L602:M602"/>
    <mergeCell ref="L55:M55"/>
    <mergeCell ref="J596:K596"/>
    <mergeCell ref="C597:E597"/>
    <mergeCell ref="H597:J597"/>
    <mergeCell ref="L597:M597"/>
    <mergeCell ref="B580:O580"/>
    <mergeCell ref="D571:F571"/>
    <mergeCell ref="J571:K571"/>
    <mergeCell ref="C572:E572"/>
    <mergeCell ref="L572:M572"/>
    <mergeCell ref="B586:O586"/>
    <mergeCell ref="D596:F596"/>
    <mergeCell ref="B573:O573"/>
    <mergeCell ref="B536:O536"/>
    <mergeCell ref="C583:E583"/>
    <mergeCell ref="L583:M583"/>
    <mergeCell ref="L554:M554"/>
    <mergeCell ref="D55:E55"/>
    <mergeCell ref="H55:J55"/>
    <mergeCell ref="B598:O598"/>
    <mergeCell ref="C579:E579"/>
    <mergeCell ref="H428:K428"/>
    <mergeCell ref="C492:E492"/>
    <mergeCell ref="B13:O13"/>
    <mergeCell ref="C17:E17"/>
    <mergeCell ref="L17:M17"/>
    <mergeCell ref="B78:N78"/>
    <mergeCell ref="H420:K420"/>
    <mergeCell ref="B421:O421"/>
    <mergeCell ref="D424:E424"/>
    <mergeCell ref="H424:K424"/>
    <mergeCell ref="B74:N74"/>
    <mergeCell ref="B48:O48"/>
    <mergeCell ref="D51:E51"/>
    <mergeCell ref="B139:O139"/>
    <mergeCell ref="D42:E42"/>
    <mergeCell ref="B56:O56"/>
    <mergeCell ref="B312:N312"/>
    <mergeCell ref="C340:E340"/>
    <mergeCell ref="L340:M340"/>
    <mergeCell ref="D315:E315"/>
    <mergeCell ref="H173:K173"/>
    <mergeCell ref="B169:N169"/>
    <mergeCell ref="D173:E173"/>
    <mergeCell ref="D59:E59"/>
    <mergeCell ref="B407:N407"/>
    <mergeCell ref="B387:O387"/>
    <mergeCell ref="J392:K392"/>
    <mergeCell ref="B517:O517"/>
    <mergeCell ref="C527:E527"/>
    <mergeCell ref="L59:M59"/>
    <mergeCell ref="C12:E12"/>
    <mergeCell ref="C393:E393"/>
    <mergeCell ref="L393:M393"/>
    <mergeCell ref="B433:O433"/>
    <mergeCell ref="C437:E437"/>
    <mergeCell ref="C400:E400"/>
    <mergeCell ref="L400:M400"/>
    <mergeCell ref="E483:F483"/>
    <mergeCell ref="H484:K484"/>
    <mergeCell ref="L484:M484"/>
    <mergeCell ref="E482:F482"/>
    <mergeCell ref="L492:M492"/>
    <mergeCell ref="C504:E504"/>
    <mergeCell ref="H432:J432"/>
    <mergeCell ref="L12:M12"/>
    <mergeCell ref="B425:N425"/>
    <mergeCell ref="E480:F480"/>
    <mergeCell ref="E481:F481"/>
    <mergeCell ref="H504:K504"/>
    <mergeCell ref="L504:M504"/>
    <mergeCell ref="H508:K508"/>
    <mergeCell ref="L508:M508"/>
    <mergeCell ref="B485:O485"/>
    <mergeCell ref="E479:F479"/>
    <mergeCell ref="B478:N478"/>
    <mergeCell ref="B474:O474"/>
    <mergeCell ref="D477:E477"/>
    <mergeCell ref="H477:K477"/>
    <mergeCell ref="B479:C479"/>
    <mergeCell ref="D503:F503"/>
    <mergeCell ref="J503:K503"/>
    <mergeCell ref="B493:N493"/>
    <mergeCell ref="C516:E516"/>
    <mergeCell ref="L516:M516"/>
    <mergeCell ref="B509:N509"/>
    <mergeCell ref="B470:O470"/>
    <mergeCell ref="D473:E473"/>
    <mergeCell ref="H473:K473"/>
    <mergeCell ref="B413:N413"/>
    <mergeCell ref="D432:E432"/>
    <mergeCell ref="L432:M432"/>
    <mergeCell ref="H449:J449"/>
    <mergeCell ref="L449:M449"/>
    <mergeCell ref="H437:J437"/>
    <mergeCell ref="L428:M428"/>
    <mergeCell ref="B450:O450"/>
    <mergeCell ref="B429:N429"/>
    <mergeCell ref="L437:M437"/>
    <mergeCell ref="B460:N460"/>
    <mergeCell ref="L445:M445"/>
    <mergeCell ref="D459:E459"/>
    <mergeCell ref="C512:E512"/>
    <mergeCell ref="H512:K512"/>
    <mergeCell ref="L512:M512"/>
    <mergeCell ref="H481:I481"/>
    <mergeCell ref="L459:M459"/>
    <mergeCell ref="B316:O316"/>
    <mergeCell ref="G392:H392"/>
    <mergeCell ref="F411:G411"/>
    <mergeCell ref="B417:O417"/>
    <mergeCell ref="L333:M333"/>
    <mergeCell ref="F405:G405"/>
    <mergeCell ref="D392:F392"/>
    <mergeCell ref="C374:E374"/>
    <mergeCell ref="H374:J374"/>
    <mergeCell ref="B349:N349"/>
    <mergeCell ref="B334:O334"/>
    <mergeCell ref="B375:O375"/>
    <mergeCell ref="B341:N341"/>
    <mergeCell ref="D344:E344"/>
    <mergeCell ref="B345:N345"/>
    <mergeCell ref="B365:O365"/>
    <mergeCell ref="C386:E386"/>
    <mergeCell ref="H386:J386"/>
    <mergeCell ref="L386:M386"/>
    <mergeCell ref="D360:E360"/>
    <mergeCell ref="H360:K360"/>
    <mergeCell ref="L374:M374"/>
    <mergeCell ref="B394:O394"/>
    <mergeCell ref="B401:N401"/>
    <mergeCell ref="B308:N308"/>
    <mergeCell ref="B285:N285"/>
    <mergeCell ref="L292:M292"/>
    <mergeCell ref="B279:N279"/>
    <mergeCell ref="B293:O293"/>
    <mergeCell ref="B269:N269"/>
    <mergeCell ref="A1:P1"/>
    <mergeCell ref="A3:B3"/>
    <mergeCell ref="C3:P3"/>
    <mergeCell ref="C4:G4"/>
    <mergeCell ref="H4:J4"/>
    <mergeCell ref="K4:M4"/>
    <mergeCell ref="N4:P4"/>
    <mergeCell ref="B135:O135"/>
    <mergeCell ref="C138:E138"/>
    <mergeCell ref="L138:M138"/>
    <mergeCell ref="B109:N109"/>
    <mergeCell ref="C113:E113"/>
    <mergeCell ref="C134:D134"/>
    <mergeCell ref="H125:K125"/>
    <mergeCell ref="L125:M125"/>
    <mergeCell ref="D107:F107"/>
    <mergeCell ref="J107:K107"/>
    <mergeCell ref="B6:N6"/>
    <mergeCell ref="C21:E21"/>
    <mergeCell ref="B18:N18"/>
    <mergeCell ref="B22:N22"/>
    <mergeCell ref="B232:N232"/>
    <mergeCell ref="D207:F207"/>
    <mergeCell ref="J207:K207"/>
    <mergeCell ref="B209:O209"/>
    <mergeCell ref="B192:N192"/>
    <mergeCell ref="C208:E208"/>
    <mergeCell ref="J151:K151"/>
    <mergeCell ref="L160:M160"/>
    <mergeCell ref="B165:N165"/>
    <mergeCell ref="H183:K183"/>
    <mergeCell ref="D183:E183"/>
    <mergeCell ref="B161:N161"/>
    <mergeCell ref="C164:E164"/>
    <mergeCell ref="B157:N157"/>
    <mergeCell ref="H113:I113"/>
    <mergeCell ref="L208:M208"/>
    <mergeCell ref="B86:N86"/>
    <mergeCell ref="B82:N82"/>
    <mergeCell ref="B188:O188"/>
    <mergeCell ref="D191:E191"/>
    <mergeCell ref="H191:J191"/>
    <mergeCell ref="H21:K21"/>
    <mergeCell ref="L21:M21"/>
    <mergeCell ref="E25:F25"/>
    <mergeCell ref="E26:F26"/>
    <mergeCell ref="H26:I26"/>
    <mergeCell ref="E27:F27"/>
    <mergeCell ref="C240:D240"/>
    <mergeCell ref="H28:K28"/>
    <mergeCell ref="L28:M28"/>
    <mergeCell ref="B131:N131"/>
    <mergeCell ref="J230:K230"/>
    <mergeCell ref="C231:E231"/>
    <mergeCell ref="H231:K231"/>
    <mergeCell ref="L231:M231"/>
    <mergeCell ref="L164:M164"/>
    <mergeCell ref="H160:J160"/>
    <mergeCell ref="L214:M214"/>
    <mergeCell ref="E24:F24"/>
    <mergeCell ref="D160:E160"/>
    <mergeCell ref="L108:M108"/>
    <mergeCell ref="B91:O91"/>
    <mergeCell ref="C94:E94"/>
    <mergeCell ref="B60:O60"/>
    <mergeCell ref="D68:F68"/>
    <mergeCell ref="D307:E307"/>
    <mergeCell ref="H90:I90"/>
    <mergeCell ref="D301:F301"/>
    <mergeCell ref="J301:K301"/>
    <mergeCell ref="H344:K344"/>
    <mergeCell ref="C352:E352"/>
    <mergeCell ref="B174:O174"/>
    <mergeCell ref="H292:J292"/>
    <mergeCell ref="D332:F332"/>
    <mergeCell ref="J332:K332"/>
    <mergeCell ref="C108:E108"/>
    <mergeCell ref="B114:N114"/>
    <mergeCell ref="H307:K307"/>
    <mergeCell ref="C333:E333"/>
    <mergeCell ref="H333:J333"/>
    <mergeCell ref="D260:E260"/>
    <mergeCell ref="H260:J260"/>
    <mergeCell ref="L260:M260"/>
    <mergeCell ref="H164:K164"/>
    <mergeCell ref="H315:J315"/>
    <mergeCell ref="L315:M315"/>
    <mergeCell ref="B289:N289"/>
    <mergeCell ref="B95:O95"/>
    <mergeCell ref="L94:M94"/>
    <mergeCell ref="D124:F124"/>
    <mergeCell ref="J124:K124"/>
    <mergeCell ref="B126:O126"/>
    <mergeCell ref="D130:E130"/>
    <mergeCell ref="H130:J130"/>
    <mergeCell ref="L142:M142"/>
    <mergeCell ref="D152:E152"/>
    <mergeCell ref="H152:K152"/>
    <mergeCell ref="B143:N143"/>
    <mergeCell ref="D151:F151"/>
    <mergeCell ref="L130:M130"/>
    <mergeCell ref="L134:M134"/>
    <mergeCell ref="C125:E125"/>
    <mergeCell ref="D182:F182"/>
    <mergeCell ref="J182:K182"/>
    <mergeCell ref="B153:N153"/>
    <mergeCell ref="D156:E156"/>
    <mergeCell ref="H156:J156"/>
    <mergeCell ref="L156:M156"/>
    <mergeCell ref="D302:E302"/>
    <mergeCell ref="H302:K302"/>
    <mergeCell ref="B184:O184"/>
    <mergeCell ref="B216:N216"/>
    <mergeCell ref="D230:F230"/>
    <mergeCell ref="B241:N241"/>
    <mergeCell ref="C214:E214"/>
    <mergeCell ref="L191:M191"/>
    <mergeCell ref="B251:O251"/>
    <mergeCell ref="D255:E255"/>
    <mergeCell ref="H255:J255"/>
    <mergeCell ref="L255:M255"/>
    <mergeCell ref="B273:O273"/>
    <mergeCell ref="C235:E235"/>
    <mergeCell ref="L235:M235"/>
    <mergeCell ref="L240:M240"/>
    <mergeCell ref="B247:N247"/>
    <mergeCell ref="B236:N236"/>
    <mergeCell ref="B29:N29"/>
    <mergeCell ref="B43:O43"/>
    <mergeCell ref="D47:E47"/>
    <mergeCell ref="L73:M73"/>
    <mergeCell ref="H81:I81"/>
    <mergeCell ref="D85:E85"/>
    <mergeCell ref="B70:N70"/>
    <mergeCell ref="C73:E73"/>
    <mergeCell ref="H73:K73"/>
    <mergeCell ref="H85:K85"/>
    <mergeCell ref="J68:K68"/>
    <mergeCell ref="C69:E69"/>
    <mergeCell ref="L69:M69"/>
    <mergeCell ref="D36:F36"/>
    <mergeCell ref="J36:K36"/>
  </mergeCells>
  <pageMargins left="0.5" right="0.25" top="0.5" bottom="0.5" header="0.3" footer="0.3"/>
  <pageSetup paperSize="9" scale="95" orientation="portrait" r:id="rId1"/>
  <headerFooter>
    <oddHeader>&amp;R&amp;"Arial,Italic"&amp;8Page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W&amp;S</vt:lpstr>
      <vt:lpstr>C.Wall</vt:lpstr>
      <vt:lpstr>Lav Block</vt:lpstr>
      <vt:lpstr>'W&amp;S'!Print_Area</vt:lpstr>
      <vt:lpstr>C.Wall!Print_Titles</vt:lpstr>
      <vt:lpstr>'Lav Block'!Print_Titles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2017-05-01T08:06:39Z</cp:lastPrinted>
  <dcterms:created xsi:type="dcterms:W3CDTF">2017-02-10T14:37:45Z</dcterms:created>
  <dcterms:modified xsi:type="dcterms:W3CDTF">2017-05-01T08:07:12Z</dcterms:modified>
</cp:coreProperties>
</file>