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5255" windowHeight="7935"/>
  </bookViews>
  <sheets>
    <sheet name="W&amp;S" sheetId="7" r:id="rId1"/>
    <sheet name="C.Wall" sheetId="6" r:id="rId2"/>
    <sheet name="Lav Block" sheetId="4" r:id="rId3"/>
  </sheets>
  <definedNames>
    <definedName name="_xlnm._FilterDatabase" localSheetId="0" hidden="1">'W&amp;S'!$A$7:$F$81</definedName>
    <definedName name="_xlnm.Print_Area" localSheetId="0">'W&amp;S'!$A$1:$F$101</definedName>
    <definedName name="_xlnm.Print_Titles" localSheetId="1">C.Wall!$4:$4</definedName>
    <definedName name="_xlnm.Print_Titles" localSheetId="2">'Lav Block'!$4:$4</definedName>
  </definedNames>
  <calcPr calcId="124519"/>
</workbook>
</file>

<file path=xl/calcChain.xml><?xml version="1.0" encoding="utf-8"?>
<calcChain xmlns="http://schemas.openxmlformats.org/spreadsheetml/2006/main">
  <c r="F83" i="7"/>
  <c r="F80"/>
  <c r="F79"/>
  <c r="F78"/>
  <c r="F77"/>
  <c r="F76"/>
  <c r="F75"/>
  <c r="F74"/>
  <c r="F73"/>
  <c r="F72"/>
  <c r="F71"/>
  <c r="F70"/>
  <c r="F69"/>
  <c r="F68"/>
  <c r="F67"/>
  <c r="F66"/>
  <c r="F65"/>
  <c r="F64"/>
  <c r="F63"/>
  <c r="F62"/>
  <c r="F61"/>
  <c r="F60"/>
  <c r="F59"/>
  <c r="F57"/>
  <c r="F56"/>
  <c r="F55"/>
  <c r="F53"/>
  <c r="F52"/>
  <c r="F51"/>
  <c r="F50"/>
  <c r="F49"/>
  <c r="F48"/>
  <c r="F47"/>
  <c r="F46"/>
  <c r="F45"/>
  <c r="F43"/>
  <c r="F42"/>
  <c r="F41"/>
  <c r="F40"/>
  <c r="F38"/>
  <c r="F37"/>
  <c r="F36"/>
  <c r="F35"/>
  <c r="F33"/>
  <c r="F32"/>
  <c r="F31"/>
  <c r="F30"/>
  <c r="F29"/>
  <c r="F28"/>
  <c r="F27"/>
  <c r="F26"/>
  <c r="F25"/>
  <c r="F23"/>
  <c r="F22"/>
  <c r="F21"/>
  <c r="F20"/>
  <c r="F18"/>
  <c r="F17"/>
  <c r="F16"/>
  <c r="F15"/>
  <c r="F14"/>
  <c r="F13"/>
  <c r="F12"/>
  <c r="F11"/>
  <c r="F10"/>
  <c r="F9"/>
  <c r="F8"/>
  <c r="F87" s="1"/>
  <c r="F91" s="1"/>
  <c r="N20" i="6"/>
  <c r="N19"/>
  <c r="N15"/>
  <c r="N14"/>
  <c r="H13"/>
  <c r="N13" s="1"/>
  <c r="H7"/>
  <c r="N54" i="4"/>
  <c r="N55"/>
  <c r="N58"/>
  <c r="N59"/>
  <c r="H62" s="1"/>
  <c r="N28"/>
  <c r="N29" s="1"/>
  <c r="H31" s="1"/>
  <c r="N25"/>
  <c r="N24"/>
  <c r="N26" s="1"/>
  <c r="D31" s="1"/>
  <c r="N18"/>
  <c r="N19" s="1"/>
  <c r="H21" s="1"/>
  <c r="N56" i="6"/>
  <c r="N36"/>
  <c r="N35"/>
  <c r="N31"/>
  <c r="N30"/>
  <c r="N25"/>
  <c r="N7"/>
  <c r="N8"/>
  <c r="N9"/>
  <c r="N155" i="4"/>
  <c r="N89"/>
  <c r="N15"/>
  <c r="N10"/>
  <c r="H105" i="6"/>
  <c r="N105" s="1"/>
  <c r="C107" s="1"/>
  <c r="N93"/>
  <c r="N57"/>
  <c r="C157" i="4"/>
  <c r="P157" s="1"/>
  <c r="N26" i="6"/>
  <c r="N70"/>
  <c r="C72" s="1"/>
  <c r="P72" s="1"/>
  <c r="C554"/>
  <c r="P554" s="1"/>
  <c r="N552"/>
  <c r="H548"/>
  <c r="D548"/>
  <c r="N545"/>
  <c r="N544"/>
  <c r="N543"/>
  <c r="N542"/>
  <c r="N539"/>
  <c r="C535"/>
  <c r="P535" s="1"/>
  <c r="N533"/>
  <c r="N532"/>
  <c r="N531"/>
  <c r="N530"/>
  <c r="H527"/>
  <c r="D527"/>
  <c r="N524"/>
  <c r="N523"/>
  <c r="N522"/>
  <c r="N519"/>
  <c r="N518"/>
  <c r="N517"/>
  <c r="N516"/>
  <c r="N515"/>
  <c r="N514"/>
  <c r="C509"/>
  <c r="P509" s="1"/>
  <c r="N507"/>
  <c r="C503"/>
  <c r="P503" s="1"/>
  <c r="N501"/>
  <c r="N500"/>
  <c r="C498"/>
  <c r="P498" s="1"/>
  <c r="N496"/>
  <c r="N495"/>
  <c r="C492"/>
  <c r="P492" s="1"/>
  <c r="N490"/>
  <c r="N489"/>
  <c r="C487"/>
  <c r="P487" s="1"/>
  <c r="N485"/>
  <c r="N484"/>
  <c r="N483"/>
  <c r="N482"/>
  <c r="N481"/>
  <c r="N480"/>
  <c r="N479"/>
  <c r="N478"/>
  <c r="C476"/>
  <c r="P476" s="1"/>
  <c r="N474"/>
  <c r="C472"/>
  <c r="P472" s="1"/>
  <c r="N470"/>
  <c r="C468"/>
  <c r="P468" s="1"/>
  <c r="N466"/>
  <c r="H463"/>
  <c r="D463"/>
  <c r="N460"/>
  <c r="N459"/>
  <c r="N456"/>
  <c r="N455"/>
  <c r="C452"/>
  <c r="P452" s="1"/>
  <c r="N450"/>
  <c r="N449"/>
  <c r="N448"/>
  <c r="N447"/>
  <c r="N446"/>
  <c r="C444"/>
  <c r="P444" s="1"/>
  <c r="C441"/>
  <c r="H441" s="1"/>
  <c r="C437"/>
  <c r="P437" s="1"/>
  <c r="N435"/>
  <c r="N61"/>
  <c r="N62" s="1"/>
  <c r="C63" s="1"/>
  <c r="P63" s="1"/>
  <c r="C433"/>
  <c r="P433" s="1"/>
  <c r="N431"/>
  <c r="C424"/>
  <c r="P424" s="1"/>
  <c r="N422"/>
  <c r="N421"/>
  <c r="C419"/>
  <c r="P419" s="1"/>
  <c r="N417"/>
  <c r="N416"/>
  <c r="N415"/>
  <c r="N414"/>
  <c r="N413"/>
  <c r="N412"/>
  <c r="N411"/>
  <c r="C409"/>
  <c r="P409" s="1"/>
  <c r="C405"/>
  <c r="P405" s="1"/>
  <c r="N403"/>
  <c r="N402"/>
  <c r="N401"/>
  <c r="N400"/>
  <c r="C397"/>
  <c r="P397" s="1"/>
  <c r="N395"/>
  <c r="L394"/>
  <c r="C392"/>
  <c r="P392" s="1"/>
  <c r="N390"/>
  <c r="C388"/>
  <c r="P388" s="1"/>
  <c r="N386"/>
  <c r="C384"/>
  <c r="P384" s="1"/>
  <c r="N382"/>
  <c r="C375"/>
  <c r="F375" s="1"/>
  <c r="C376" s="1"/>
  <c r="N374"/>
  <c r="N373"/>
  <c r="N372"/>
  <c r="C369"/>
  <c r="F369" s="1"/>
  <c r="C370" s="1"/>
  <c r="P370" s="1"/>
  <c r="N368"/>
  <c r="N367"/>
  <c r="N366"/>
  <c r="C364"/>
  <c r="P364" s="1"/>
  <c r="N362"/>
  <c r="N361"/>
  <c r="N360"/>
  <c r="N359"/>
  <c r="D356"/>
  <c r="J356" s="1"/>
  <c r="C357" s="1"/>
  <c r="P357" s="1"/>
  <c r="N354"/>
  <c r="N353"/>
  <c r="N352"/>
  <c r="C350"/>
  <c r="P350" s="1"/>
  <c r="P559" s="1"/>
  <c r="N348"/>
  <c r="N347"/>
  <c r="N343"/>
  <c r="H342"/>
  <c r="N342" s="1"/>
  <c r="C338"/>
  <c r="P338" s="1"/>
  <c r="N336"/>
  <c r="N335"/>
  <c r="N334"/>
  <c r="C332"/>
  <c r="P332" s="1"/>
  <c r="N330"/>
  <c r="C328"/>
  <c r="P328" s="1"/>
  <c r="N326"/>
  <c r="C324"/>
  <c r="H346" s="1"/>
  <c r="N346" s="1"/>
  <c r="N322"/>
  <c r="N321"/>
  <c r="N318"/>
  <c r="C316"/>
  <c r="P316" s="1"/>
  <c r="N314"/>
  <c r="C312"/>
  <c r="P312" s="1"/>
  <c r="N310"/>
  <c r="C308"/>
  <c r="P308" s="1"/>
  <c r="N306"/>
  <c r="C304"/>
  <c r="P304" s="1"/>
  <c r="N302"/>
  <c r="N301"/>
  <c r="N300"/>
  <c r="N299"/>
  <c r="N298"/>
  <c r="N297"/>
  <c r="N296"/>
  <c r="C294"/>
  <c r="P294" s="1"/>
  <c r="N292"/>
  <c r="C290"/>
  <c r="P290" s="1"/>
  <c r="C286"/>
  <c r="P286" s="1"/>
  <c r="N284"/>
  <c r="N283"/>
  <c r="H280"/>
  <c r="D280"/>
  <c r="N277"/>
  <c r="N274"/>
  <c r="C271"/>
  <c r="P271" s="1"/>
  <c r="N269"/>
  <c r="C267"/>
  <c r="P267" s="1"/>
  <c r="N265"/>
  <c r="C263"/>
  <c r="P263" s="1"/>
  <c r="N261"/>
  <c r="N260"/>
  <c r="N259"/>
  <c r="C257"/>
  <c r="P257" s="1"/>
  <c r="N255"/>
  <c r="N254"/>
  <c r="N253"/>
  <c r="C251"/>
  <c r="P251" s="1"/>
  <c r="N249"/>
  <c r="C243"/>
  <c r="N245" s="1"/>
  <c r="N246" s="1"/>
  <c r="C247" s="1"/>
  <c r="P247" s="1"/>
  <c r="N241"/>
  <c r="C239"/>
  <c r="P239" s="1"/>
  <c r="N237"/>
  <c r="N236"/>
  <c r="C234"/>
  <c r="P234" s="1"/>
  <c r="N232"/>
  <c r="C225"/>
  <c r="N227" s="1"/>
  <c r="N228" s="1"/>
  <c r="C229" s="1"/>
  <c r="P229" s="1"/>
  <c r="N223"/>
  <c r="N222"/>
  <c r="N221"/>
  <c r="C219"/>
  <c r="P219" s="1"/>
  <c r="N217"/>
  <c r="N216"/>
  <c r="J212"/>
  <c r="H209"/>
  <c r="D209"/>
  <c r="N206"/>
  <c r="N205"/>
  <c r="N204"/>
  <c r="N203"/>
  <c r="N200"/>
  <c r="N199"/>
  <c r="N198"/>
  <c r="N197"/>
  <c r="C193"/>
  <c r="H340" s="1"/>
  <c r="N340" s="1"/>
  <c r="N191"/>
  <c r="N190"/>
  <c r="N189"/>
  <c r="H186"/>
  <c r="D186"/>
  <c r="N183"/>
  <c r="N182"/>
  <c r="N181"/>
  <c r="N178"/>
  <c r="N177"/>
  <c r="N176"/>
  <c r="N175"/>
  <c r="N174"/>
  <c r="N173"/>
  <c r="N172"/>
  <c r="N164"/>
  <c r="C166" s="1"/>
  <c r="P166" s="1"/>
  <c r="N157"/>
  <c r="H160" s="1"/>
  <c r="N154"/>
  <c r="D160" s="1"/>
  <c r="N150"/>
  <c r="C152" s="1"/>
  <c r="P152" s="1"/>
  <c r="N146"/>
  <c r="C148" s="1"/>
  <c r="C95"/>
  <c r="P95" s="1"/>
  <c r="N89"/>
  <c r="N142"/>
  <c r="C144" s="1"/>
  <c r="N138"/>
  <c r="C140" s="1"/>
  <c r="N134"/>
  <c r="C136" s="1"/>
  <c r="P136" s="1"/>
  <c r="N130"/>
  <c r="C132" s="1"/>
  <c r="P132" s="1"/>
  <c r="N126"/>
  <c r="C128" s="1"/>
  <c r="P128" s="1"/>
  <c r="N119"/>
  <c r="N118"/>
  <c r="N117"/>
  <c r="N114"/>
  <c r="N113"/>
  <c r="E85"/>
  <c r="N78"/>
  <c r="N74"/>
  <c r="N66"/>
  <c r="N65"/>
  <c r="N109"/>
  <c r="C111" s="1"/>
  <c r="P111" s="1"/>
  <c r="N180" i="4"/>
  <c r="H183" s="1"/>
  <c r="N177"/>
  <c r="N176"/>
  <c r="N34"/>
  <c r="N35" s="1"/>
  <c r="N129"/>
  <c r="C131" s="1"/>
  <c r="P131" s="1"/>
  <c r="N121"/>
  <c r="N122"/>
  <c r="N120"/>
  <c r="N117"/>
  <c r="N116"/>
  <c r="N330"/>
  <c r="N329"/>
  <c r="N328"/>
  <c r="N327"/>
  <c r="N326"/>
  <c r="N325"/>
  <c r="N324"/>
  <c r="N323"/>
  <c r="N322"/>
  <c r="N321"/>
  <c r="N318"/>
  <c r="D333" s="1"/>
  <c r="N296"/>
  <c r="N282"/>
  <c r="N283"/>
  <c r="N167"/>
  <c r="N146"/>
  <c r="N145"/>
  <c r="N228"/>
  <c r="N227"/>
  <c r="N226"/>
  <c r="N225"/>
  <c r="N222"/>
  <c r="N221"/>
  <c r="N220"/>
  <c r="N219"/>
  <c r="N16" i="6" l="1"/>
  <c r="C17" s="1"/>
  <c r="N52" s="1"/>
  <c r="N37"/>
  <c r="N58"/>
  <c r="C59" s="1"/>
  <c r="P59" s="1"/>
  <c r="J31" i="4"/>
  <c r="N53" i="6"/>
  <c r="C54" s="1"/>
  <c r="P54" s="1"/>
  <c r="N32"/>
  <c r="C33" s="1"/>
  <c r="P33" s="1"/>
  <c r="N27"/>
  <c r="C28" s="1"/>
  <c r="P28" s="1"/>
  <c r="N21"/>
  <c r="C22" s="1"/>
  <c r="P22" s="1"/>
  <c r="N10"/>
  <c r="C11" s="1"/>
  <c r="J186"/>
  <c r="C187" s="1"/>
  <c r="P187" s="1"/>
  <c r="J209"/>
  <c r="C210" s="1"/>
  <c r="P210" s="1"/>
  <c r="C91"/>
  <c r="P558"/>
  <c r="C68"/>
  <c r="P68" s="1"/>
  <c r="J160"/>
  <c r="C161" s="1"/>
  <c r="P161" s="1"/>
  <c r="C76"/>
  <c r="P76" s="1"/>
  <c r="C80"/>
  <c r="C83" s="1"/>
  <c r="C85" s="1"/>
  <c r="H85" s="1"/>
  <c r="C87" s="1"/>
  <c r="P87" s="1"/>
  <c r="D122"/>
  <c r="H122"/>
  <c r="J280"/>
  <c r="C281" s="1"/>
  <c r="P281" s="1"/>
  <c r="J463"/>
  <c r="C464" s="1"/>
  <c r="P464" s="1"/>
  <c r="P107"/>
  <c r="J527"/>
  <c r="C528" s="1"/>
  <c r="P528" s="1"/>
  <c r="J548"/>
  <c r="C549" s="1"/>
  <c r="P549" s="1"/>
  <c r="P140"/>
  <c r="H341"/>
  <c r="N341" s="1"/>
  <c r="H344"/>
  <c r="N344" s="1"/>
  <c r="P144"/>
  <c r="N168"/>
  <c r="C170" s="1"/>
  <c r="P170" s="1"/>
  <c r="P148"/>
  <c r="H212"/>
  <c r="N212" s="1"/>
  <c r="N213" s="1"/>
  <c r="C214" s="1"/>
  <c r="P214" s="1"/>
  <c r="P376"/>
  <c r="N378"/>
  <c r="N379" s="1"/>
  <c r="C380" s="1"/>
  <c r="P380" s="1"/>
  <c r="P193"/>
  <c r="P225"/>
  <c r="P243"/>
  <c r="P324"/>
  <c r="D183" i="4"/>
  <c r="J183" s="1"/>
  <c r="C184" s="1"/>
  <c r="D125"/>
  <c r="H125"/>
  <c r="H333"/>
  <c r="J333" s="1"/>
  <c r="C334" s="1"/>
  <c r="N263"/>
  <c r="C265" s="1"/>
  <c r="H231"/>
  <c r="D231"/>
  <c r="P17" i="6" l="1"/>
  <c r="P11"/>
  <c r="N48"/>
  <c r="N49" s="1"/>
  <c r="C50" s="1"/>
  <c r="P50" s="1"/>
  <c r="C32" i="4"/>
  <c r="N42" s="1"/>
  <c r="N43" s="1"/>
  <c r="N288" i="6"/>
  <c r="C38"/>
  <c r="N40" s="1"/>
  <c r="N41" s="1"/>
  <c r="C42" s="1"/>
  <c r="N44" s="1"/>
  <c r="N45" s="1"/>
  <c r="C46" s="1"/>
  <c r="P46" s="1"/>
  <c r="J122"/>
  <c r="C123" s="1"/>
  <c r="P123" s="1"/>
  <c r="H345"/>
  <c r="N345" s="1"/>
  <c r="P91"/>
  <c r="P80"/>
  <c r="N407"/>
  <c r="J125" i="4"/>
  <c r="C126" s="1"/>
  <c r="J231"/>
  <c r="C232" s="1"/>
  <c r="P232" s="1"/>
  <c r="P265"/>
  <c r="N267"/>
  <c r="N268" s="1"/>
  <c r="C269" s="1"/>
  <c r="P269" s="1"/>
  <c r="P32" l="1"/>
  <c r="P42" i="6"/>
  <c r="N97"/>
  <c r="C99" s="1"/>
  <c r="P38"/>
  <c r="E72" i="4"/>
  <c r="N213"/>
  <c r="N212"/>
  <c r="N211"/>
  <c r="N205"/>
  <c r="N204"/>
  <c r="N203"/>
  <c r="N149"/>
  <c r="N287"/>
  <c r="D62"/>
  <c r="J62" s="1"/>
  <c r="C63" s="1"/>
  <c r="N277"/>
  <c r="N271"/>
  <c r="C273" s="1"/>
  <c r="P273" s="1"/>
  <c r="N259"/>
  <c r="N244"/>
  <c r="J234"/>
  <c r="N137"/>
  <c r="C139" s="1"/>
  <c r="N194"/>
  <c r="N197"/>
  <c r="N159"/>
  <c r="N281"/>
  <c r="C361"/>
  <c r="N299"/>
  <c r="H302" s="1"/>
  <c r="N258"/>
  <c r="N343"/>
  <c r="C345" s="1"/>
  <c r="N339"/>
  <c r="N338"/>
  <c r="N337"/>
  <c r="P99" i="6" l="1"/>
  <c r="N101"/>
  <c r="C103" s="1"/>
  <c r="P103" s="1"/>
  <c r="H208" i="4"/>
  <c r="C341"/>
  <c r="P341" s="1"/>
  <c r="P557" i="6" l="1"/>
  <c r="P560" s="1"/>
  <c r="N457" i="4"/>
  <c r="N456"/>
  <c r="N455"/>
  <c r="N454"/>
  <c r="N453"/>
  <c r="N452"/>
  <c r="N458"/>
  <c r="N373"/>
  <c r="N359"/>
  <c r="N358"/>
  <c r="N276"/>
  <c r="N275"/>
  <c r="N141"/>
  <c r="N239"/>
  <c r="N238"/>
  <c r="N443"/>
  <c r="N442"/>
  <c r="N441"/>
  <c r="N163"/>
  <c r="N409"/>
  <c r="N404"/>
  <c r="N133"/>
  <c r="N245"/>
  <c r="N243"/>
  <c r="N105"/>
  <c r="N101"/>
  <c r="N398"/>
  <c r="N397"/>
  <c r="N93"/>
  <c r="C241" l="1"/>
  <c r="C135"/>
  <c r="N305"/>
  <c r="N254"/>
  <c r="N427"/>
  <c r="N200"/>
  <c r="N196"/>
  <c r="N195"/>
  <c r="N385"/>
  <c r="N380"/>
  <c r="N314"/>
  <c r="N423"/>
  <c r="N65"/>
  <c r="N100"/>
  <c r="N396"/>
  <c r="H379" l="1"/>
  <c r="C67"/>
  <c r="C70" s="1"/>
  <c r="D302"/>
  <c r="N436"/>
  <c r="L435"/>
  <c r="N291"/>
  <c r="N462"/>
  <c r="N463"/>
  <c r="N511"/>
  <c r="N507"/>
  <c r="C509" s="1"/>
  <c r="P509" s="1"/>
  <c r="C36"/>
  <c r="P36" s="1"/>
  <c r="N501"/>
  <c r="N500"/>
  <c r="N199"/>
  <c r="N198"/>
  <c r="C465" l="1"/>
  <c r="P465" s="1"/>
  <c r="C289"/>
  <c r="P289" s="1"/>
  <c r="H152"/>
  <c r="H504"/>
  <c r="D208" l="1"/>
  <c r="J208" s="1"/>
  <c r="C209" s="1"/>
  <c r="H234" s="1"/>
  <c r="N234" s="1"/>
  <c r="P126"/>
  <c r="N112"/>
  <c r="N111"/>
  <c r="N371"/>
  <c r="C114" l="1"/>
  <c r="P209"/>
  <c r="C482"/>
  <c r="H482" s="1"/>
  <c r="C485" s="1"/>
  <c r="N172" l="1"/>
  <c r="N355"/>
  <c r="J302" s="1"/>
  <c r="C303" s="1"/>
  <c r="N410"/>
  <c r="N497"/>
  <c r="N9"/>
  <c r="N8"/>
  <c r="N7"/>
  <c r="C12" l="1"/>
  <c r="N76" s="1"/>
  <c r="N310"/>
  <c r="P303"/>
  <c r="P12" l="1"/>
  <c r="N525" l="1"/>
  <c r="N524"/>
  <c r="N523"/>
  <c r="N522"/>
  <c r="N521"/>
  <c r="N390"/>
  <c r="N391"/>
  <c r="N389"/>
  <c r="N515"/>
  <c r="D393" l="1"/>
  <c r="C95"/>
  <c r="P95" s="1"/>
  <c r="J393" l="1"/>
  <c r="C394" s="1"/>
  <c r="P394" l="1"/>
  <c r="C517"/>
  <c r="P517" s="1"/>
  <c r="N104"/>
  <c r="N99" l="1"/>
  <c r="N98"/>
  <c r="N531"/>
  <c r="N532"/>
  <c r="D152"/>
  <c r="J152" s="1"/>
  <c r="C153" s="1"/>
  <c r="N520"/>
  <c r="N372" l="1"/>
  <c r="N306"/>
  <c r="N519"/>
  <c r="N399"/>
  <c r="C401" l="1"/>
  <c r="P401" s="1"/>
  <c r="N363" l="1"/>
  <c r="N367"/>
  <c r="N351"/>
  <c r="N476"/>
  <c r="C478" s="1"/>
  <c r="P478" s="1"/>
  <c r="N472"/>
  <c r="N419"/>
  <c r="N411"/>
  <c r="N403"/>
  <c r="N405"/>
  <c r="N347"/>
  <c r="C349" s="1"/>
  <c r="P349" s="1"/>
  <c r="N88"/>
  <c r="C91" s="1"/>
  <c r="N496"/>
  <c r="N491"/>
  <c r="N526"/>
  <c r="N97"/>
  <c r="N490"/>
  <c r="N489"/>
  <c r="N488"/>
  <c r="N487"/>
  <c r="N538"/>
  <c r="C540" s="1"/>
  <c r="P540" s="1"/>
  <c r="C285"/>
  <c r="N444"/>
  <c r="N606"/>
  <c r="C608" s="1"/>
  <c r="P608" s="1"/>
  <c r="N599"/>
  <c r="N598"/>
  <c r="N597"/>
  <c r="N596"/>
  <c r="N593"/>
  <c r="D602" s="1"/>
  <c r="N583"/>
  <c r="N582"/>
  <c r="N581"/>
  <c r="N580"/>
  <c r="N587" s="1"/>
  <c r="C589" s="1"/>
  <c r="P589" s="1"/>
  <c r="N574"/>
  <c r="N573"/>
  <c r="N572"/>
  <c r="N569"/>
  <c r="N568"/>
  <c r="N567"/>
  <c r="N566"/>
  <c r="N565"/>
  <c r="N564"/>
  <c r="N431"/>
  <c r="C316"/>
  <c r="P316" s="1"/>
  <c r="C161"/>
  <c r="P161" s="1"/>
  <c r="N50"/>
  <c r="N51" s="1"/>
  <c r="N46"/>
  <c r="N47" s="1"/>
  <c r="N556"/>
  <c r="H559" s="1"/>
  <c r="N553"/>
  <c r="N552"/>
  <c r="N551"/>
  <c r="N550"/>
  <c r="N549"/>
  <c r="N548"/>
  <c r="N547"/>
  <c r="N546"/>
  <c r="N545"/>
  <c r="N544"/>
  <c r="N543"/>
  <c r="N14"/>
  <c r="N16" l="1"/>
  <c r="C446"/>
  <c r="P446" s="1"/>
  <c r="C353"/>
  <c r="P353" s="1"/>
  <c r="C406"/>
  <c r="F406" s="1"/>
  <c r="C407" s="1"/>
  <c r="P407" s="1"/>
  <c r="C165"/>
  <c r="N190" s="1"/>
  <c r="C433"/>
  <c r="P433" s="1"/>
  <c r="C169"/>
  <c r="P169" s="1"/>
  <c r="C474"/>
  <c r="P474" s="1"/>
  <c r="C421"/>
  <c r="P421" s="1"/>
  <c r="C293"/>
  <c r="P293" s="1"/>
  <c r="C438"/>
  <c r="P438" s="1"/>
  <c r="N235"/>
  <c r="C236" s="1"/>
  <c r="C174"/>
  <c r="H383"/>
  <c r="N383" s="1"/>
  <c r="P285"/>
  <c r="C256"/>
  <c r="P256" s="1"/>
  <c r="C308"/>
  <c r="C513"/>
  <c r="P513" s="1"/>
  <c r="C460"/>
  <c r="P460" s="1"/>
  <c r="C365"/>
  <c r="C261"/>
  <c r="P261" s="1"/>
  <c r="C425"/>
  <c r="P425" s="1"/>
  <c r="C412"/>
  <c r="F412" s="1"/>
  <c r="C413" s="1"/>
  <c r="H382"/>
  <c r="N382" s="1"/>
  <c r="C493"/>
  <c r="P493" s="1"/>
  <c r="C528"/>
  <c r="P528" s="1"/>
  <c r="H108"/>
  <c r="C48"/>
  <c r="P48" s="1"/>
  <c r="C52"/>
  <c r="P52" s="1"/>
  <c r="D577"/>
  <c r="H577"/>
  <c r="H602"/>
  <c r="J602" s="1"/>
  <c r="C603" s="1"/>
  <c r="P603" s="1"/>
  <c r="C215"/>
  <c r="H377" s="1"/>
  <c r="N377" s="1"/>
  <c r="C369"/>
  <c r="P369" s="1"/>
  <c r="C585"/>
  <c r="P585" s="1"/>
  <c r="D559"/>
  <c r="J559" s="1"/>
  <c r="C560" s="1"/>
  <c r="P560" s="1"/>
  <c r="C247"/>
  <c r="D21" l="1"/>
  <c r="J21" s="1"/>
  <c r="C22" s="1"/>
  <c r="N38" s="1"/>
  <c r="N39" s="1"/>
  <c r="C40" s="1"/>
  <c r="P40" s="1"/>
  <c r="N384"/>
  <c r="C312"/>
  <c r="P312" s="1"/>
  <c r="P247"/>
  <c r="N249"/>
  <c r="N250" s="1"/>
  <c r="C251" s="1"/>
  <c r="P251" s="1"/>
  <c r="P63"/>
  <c r="H378"/>
  <c r="N378" s="1"/>
  <c r="P215"/>
  <c r="D504"/>
  <c r="J504" s="1"/>
  <c r="C505" s="1"/>
  <c r="P505" s="1"/>
  <c r="P236"/>
  <c r="P174"/>
  <c r="P308"/>
  <c r="C534"/>
  <c r="P534" s="1"/>
  <c r="C143"/>
  <c r="H381" s="1"/>
  <c r="N381" s="1"/>
  <c r="P114"/>
  <c r="P365"/>
  <c r="P612" s="1"/>
  <c r="P139"/>
  <c r="P361"/>
  <c r="P165"/>
  <c r="N191"/>
  <c r="C192" s="1"/>
  <c r="P192" s="1"/>
  <c r="C375"/>
  <c r="P375" s="1"/>
  <c r="P413"/>
  <c r="N415"/>
  <c r="N416" s="1"/>
  <c r="C429"/>
  <c r="P429" s="1"/>
  <c r="P22"/>
  <c r="D108"/>
  <c r="J108" s="1"/>
  <c r="C109" s="1"/>
  <c r="P109" s="1"/>
  <c r="J577"/>
  <c r="C78"/>
  <c r="N80" s="1"/>
  <c r="N81" s="1"/>
  <c r="C82" s="1"/>
  <c r="N84" s="1"/>
  <c r="N85" s="1"/>
  <c r="C86" s="1"/>
  <c r="P82" l="1"/>
  <c r="P334"/>
  <c r="N448"/>
  <c r="P135"/>
  <c r="P143"/>
  <c r="P153"/>
  <c r="C450"/>
  <c r="P450" s="1"/>
  <c r="P78"/>
  <c r="C417"/>
  <c r="P417" s="1"/>
  <c r="P91"/>
  <c r="C578"/>
  <c r="P578" s="1"/>
  <c r="C44" l="1"/>
  <c r="P44" s="1"/>
  <c r="P241"/>
  <c r="P345" l="1"/>
  <c r="C279"/>
  <c r="P86" l="1"/>
  <c r="N186"/>
  <c r="N187" s="1"/>
  <c r="C188" s="1"/>
  <c r="P188" s="1"/>
  <c r="P184"/>
  <c r="P279"/>
  <c r="P485" l="1"/>
  <c r="N379"/>
  <c r="C387" s="1"/>
  <c r="P387" s="1"/>
  <c r="P613" s="1"/>
  <c r="P67" l="1"/>
  <c r="C72"/>
  <c r="H72" l="1"/>
  <c r="C74" s="1"/>
  <c r="P74" l="1"/>
  <c r="P611" s="1"/>
  <c r="P614" s="1"/>
</calcChain>
</file>

<file path=xl/sharedStrings.xml><?xml version="1.0" encoding="utf-8"?>
<sst xmlns="http://schemas.openxmlformats.org/spreadsheetml/2006/main" count="3719" uniqueCount="388">
  <si>
    <t>NAME OF WORK:-</t>
  </si>
  <si>
    <t>S#</t>
  </si>
  <si>
    <t>DESCRIPTION</t>
  </si>
  <si>
    <t>QUANTITY</t>
  </si>
  <si>
    <t>RATE</t>
  </si>
  <si>
    <t>UNIT</t>
  </si>
  <si>
    <t>AMOUNT</t>
  </si>
  <si>
    <t>Dismantling cement concrete plain 1:2:4 (S.I.NO:19(c)/P-10)</t>
  </si>
  <si>
    <t>x</t>
  </si>
  <si>
    <t>.=</t>
  </si>
  <si>
    <t>Total</t>
  </si>
  <si>
    <t>Cft</t>
  </si>
  <si>
    <t>@</t>
  </si>
  <si>
    <t>%  Cft</t>
  </si>
  <si>
    <t>Rs:</t>
  </si>
  <si>
    <t>Scraping Distemper or oil bound Distemper.</t>
  </si>
  <si>
    <t>(</t>
  </si>
  <si>
    <t>.+</t>
  </si>
  <si>
    <t>)</t>
  </si>
  <si>
    <t>=</t>
  </si>
  <si>
    <t>Clerk Office</t>
  </si>
  <si>
    <t>Veranda</t>
  </si>
  <si>
    <t>F.Floor C/R</t>
  </si>
  <si>
    <t>S/Hall</t>
  </si>
  <si>
    <t>Deduction</t>
  </si>
  <si>
    <t>Window</t>
  </si>
  <si>
    <t>Lav Door</t>
  </si>
  <si>
    <t>Veranda Opening</t>
  </si>
  <si>
    <t>Net Quantity:-</t>
  </si>
  <si>
    <t>(-)</t>
  </si>
  <si>
    <t>sft</t>
  </si>
  <si>
    <t>Allowed 50%</t>
  </si>
  <si>
    <t>Sft</t>
  </si>
  <si>
    <t>%  Sft</t>
  </si>
  <si>
    <t>Scraping White Wash or Colour Wash.</t>
  </si>
  <si>
    <t>C/R Ceilling</t>
  </si>
  <si>
    <t>Beam</t>
  </si>
  <si>
    <t>H M Office</t>
  </si>
  <si>
    <t>Office Ver</t>
  </si>
  <si>
    <t>C/R Veranda</t>
  </si>
  <si>
    <t>Chhaja</t>
  </si>
  <si>
    <t>Stair Opening</t>
  </si>
  <si>
    <t>CC Plain i/c placing compting finishing and curing ratio 1:2:4</t>
  </si>
  <si>
    <t>Filling watering and remainng earth under floor with new earth (Excavated from out side) lead upto one chain and lift upto 5 ft</t>
  </si>
  <si>
    <t>% 0Cft</t>
  </si>
  <si>
    <t xml:space="preserve">Cement concrete brick or stone ballast 1-½" to 2" gauge. 1:5:10 (S.I.# 04/P-17)        
</t>
  </si>
  <si>
    <t xml:space="preserve">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(a) R.C.work in roof slab, beams, columns, rafts,lintels and other structural members laid in situ or precast laid in position complete in all respect.Ratio 1:2:4. (S.I.# 6-a/P-18)         
</t>
  </si>
  <si>
    <t>P.Cft</t>
  </si>
  <si>
    <t>Fabrication of mild steel reinforcement for cement concrete including cutting, bending, laying in position making joints and fastenings including cost of binding wire (also removal of rust from bars.) (S.I.# 7/P-20)</t>
  </si>
  <si>
    <t>Tor Bar.</t>
  </si>
  <si>
    <t>Cwt</t>
  </si>
  <si>
    <t>P.Cwt</t>
  </si>
  <si>
    <t>P.Sft</t>
  </si>
  <si>
    <t>Two Coat of bitumen laid hot using 34 lbs for % Sft Over Roof and blinded with sand at one Cft Per %Sft</t>
  </si>
  <si>
    <t>%Sft</t>
  </si>
  <si>
    <t>Providing &amp; Lying floor of Verona marble tiles of size 48”x12”x3/4”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profile.(R.A)</t>
  </si>
  <si>
    <t>C/Wall</t>
  </si>
  <si>
    <t>RS:</t>
  </si>
  <si>
    <t>Cement Pointing struck joints on wall Ratio 1:2</t>
  </si>
  <si>
    <t>% Sft</t>
  </si>
  <si>
    <t xml:space="preserve"> Distemper   02 coats. (S.I.# 24/P-59)</t>
  </si>
  <si>
    <t>Primary coats of chalk under distemper.(S.No.23 /P.53)</t>
  </si>
  <si>
    <t xml:space="preserve"> Distemper   03 coats. </t>
  </si>
  <si>
    <t xml:space="preserve">Colour Wash 02 coats. </t>
  </si>
  <si>
    <t xml:space="preserve">Painting OLD surfaces, painting of Door &amp; Window any type i/c edge. </t>
  </si>
  <si>
    <t>C/R Door</t>
  </si>
  <si>
    <t>Painting old  surfaces Gurad Bars , Gates, Iron Bars, gratings, railings, including standard baraces etc and similar open works ( 2 coat) S.I No. 4P69)</t>
  </si>
  <si>
    <t xml:space="preserve">O/S </t>
  </si>
  <si>
    <t>Dismentling R.CC reinforcement saparating reinforcement</t>
  </si>
  <si>
    <t xml:space="preserve">C/R </t>
  </si>
  <si>
    <t>Hall</t>
  </si>
  <si>
    <t>Office</t>
  </si>
  <si>
    <t>Lav</t>
  </si>
  <si>
    <t>Ver</t>
  </si>
  <si>
    <t>Dismentling brick work in lime cement mortar</t>
  </si>
  <si>
    <t>% Cft</t>
  </si>
  <si>
    <t>Excavation in foundation of building, bridges &amp; other structures I/c  degbelling, dressing, refilling around structure with excavated earth watering &amp; ramming lead up to 5 feet. (b) In ordinary soil.  (S.INo:18(b)/P-4)</t>
  </si>
  <si>
    <t>Pacca brick work in foundation and plinth in cement sand mortar 1:6</t>
  </si>
  <si>
    <t xml:space="preserve">Applying floating coat of Hi Bond (Universal) as bond coat as an adhesive link between old &amp; fresh concrete or plaster as directed by engineer incharge </t>
  </si>
  <si>
    <t xml:space="preserve">Pacca brick work in other than building in cement sand mortar 1:6 </t>
  </si>
  <si>
    <t>%Cft</t>
  </si>
  <si>
    <t>Glazed tiles dedo 1/4'' thicks laid in pigment over 1:2 cement sand mortar 3/4'' thick i/c finishing (S.No.38 / P.45)</t>
  </si>
  <si>
    <t>Laying floor of approved colored galazed tiles 1/4'' thick laid in white cement 1:2 over 3/4'' thick cement mortar 1:2 (S.No.25 / P.43)</t>
  </si>
  <si>
    <t xml:space="preserve">First class deodar wood wrought, joinery in doors and windows joinery in fixed in position i/c chowkats hold fasts 3/4'' </t>
  </si>
  <si>
    <t>RCC spout i/c fixing in position  2 1/2''x6''x5'' (S.No. 38/P.44)</t>
  </si>
  <si>
    <t>P.No</t>
  </si>
  <si>
    <t>Add: Extra labour rate for making cement plaster patta/bend around or opening a around the edges or roof slab Engineer Incharge.</t>
  </si>
  <si>
    <t>Rft</t>
  </si>
  <si>
    <t>P.Rft</t>
  </si>
  <si>
    <t xml:space="preserve">Extra labour rate for making grooves of 1''x1/4 or 3/4'' x 1/2'' plastered surface with true edges both vertically and hoizontly with uniform depth and with groove base smoothly finished etc complete as per direction of Engineer Incharge  </t>
  </si>
  <si>
    <t xml:space="preserve">Painting New surfaces, painting of Door &amp; Window any type i/c edge. </t>
  </si>
  <si>
    <t>Gate Piller</t>
  </si>
  <si>
    <t>Tower</t>
  </si>
  <si>
    <t xml:space="preserve">Pacca brick work in ground floor in cement sand mortar 1:6 </t>
  </si>
  <si>
    <t>Making &amp; Fixing grated door with 1/16'' thick sheeting i/c angle iron frame 2''x2'' 3/8'' square bars 4'' center to center with locking arrangement.</t>
  </si>
  <si>
    <t>Main Gate</t>
  </si>
  <si>
    <t>Preparing New surface and painting guard bars gates of iron bars i/c standards braces etc and similar open work</t>
  </si>
  <si>
    <t>Over Roof</t>
  </si>
  <si>
    <t>Making Notice board made with cement (S.I No. 1 P.94)</t>
  </si>
  <si>
    <t>C/R</t>
  </si>
  <si>
    <t>Dismantling glazed or encaustic tiles etc.</t>
  </si>
  <si>
    <t>Qty Same as Item No.01x0.33</t>
  </si>
  <si>
    <t>/112</t>
  </si>
  <si>
    <t>P/L Coloured cement tiles (Pattern 8''x8''x3/4'') of approved shade and pattern laid flat in 1:2 grey cement mortar over a bed of 3/4'' thick grey cement mortar 1;2</t>
  </si>
  <si>
    <t>Preparing the surface and painting with weather coat of approved to old weather coat surface (S.I No 39/P-56) (2Coat)</t>
  </si>
  <si>
    <t>C/R Window</t>
  </si>
  <si>
    <t>Door</t>
  </si>
  <si>
    <t>Courtyard</t>
  </si>
  <si>
    <t>Providing and laying 1'' thick topping cement concret (1:2:4) i/c surface finishing and dividing into panels (S.No.16 d/P.41)</t>
  </si>
  <si>
    <t xml:space="preserve">White wash One  coats. </t>
  </si>
  <si>
    <t>Preparing the surface and painting with weather coat i/c rubbing the surface with rubbing bricks / sand paper filling the viod with chalk/plaster of paris painting with weather coat of approved make new surface.</t>
  </si>
  <si>
    <t>No</t>
  </si>
  <si>
    <t>Difference of S/R Cement.</t>
  </si>
  <si>
    <t>P.Bag</t>
  </si>
  <si>
    <t>3'' Thick</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</si>
  <si>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</si>
  <si>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Pavalion Building</t>
  </si>
  <si>
    <t>Long wall Footings</t>
  </si>
  <si>
    <t>Random rubble masonary (uncoursed) (a) dry masonary (S.No: 1-a P-27)</t>
  </si>
  <si>
    <t xml:space="preserve">Dry rammed bricks or stone ballast 1- 1/2 to 2'' guage </t>
  </si>
  <si>
    <t>Bitumen coating to plastered or cement concrete surface (S.No. 9 P 71)</t>
  </si>
  <si>
    <t>Provinding and lying single per layer polythene sheet 0.13 mm thick for water proffing as per specification and insttruction of Engineer Incharge</t>
  </si>
  <si>
    <t>Staircase</t>
  </si>
  <si>
    <t>White wash three coats. (S.No. 26a/P.53)</t>
  </si>
  <si>
    <t>P/F G.I fram chowkats size 7''x2'' or 4''x3'' for doors  and window using 20 gauge G.I Sheet i/c welded hinger and fixing at site with necessary hold fasts i/c all carriage tools and plants used etc.</t>
  </si>
  <si>
    <t>CC 1:4:8</t>
  </si>
  <si>
    <t>CC 1:5:10</t>
  </si>
  <si>
    <t>CC Plain 1:2:4</t>
  </si>
  <si>
    <t>CC Plain 1:3:6</t>
  </si>
  <si>
    <t>Pacca B.W in Foundation</t>
  </si>
  <si>
    <t>CC toping 1:2:4 3'' Thick</t>
  </si>
  <si>
    <t>CC toping 2'' Thick</t>
  </si>
  <si>
    <t>CC toping 1-1/2'' Thick</t>
  </si>
  <si>
    <t>C/R Roof</t>
  </si>
  <si>
    <t>Veranda Lintel</t>
  </si>
  <si>
    <t xml:space="preserve">Dismantling cement concrete plain 1:3:6 </t>
  </si>
  <si>
    <t xml:space="preserve">Lav </t>
  </si>
  <si>
    <t>Piller</t>
  </si>
  <si>
    <t>Suppplying Girder at the site of work (SOM Item 140/P.72)</t>
  </si>
  <si>
    <t>cwt</t>
  </si>
  <si>
    <t>Suppplying T-Iron  at the site of work (SOM Item 141/P.72)</t>
  </si>
  <si>
    <t>Erection of rolled Steel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</si>
  <si>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</si>
  <si>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 xml:space="preserve">Lime Neru Plaster 1:2 with fine finish of neru plaster mixed with 10% of cement </t>
  </si>
  <si>
    <t>Khuras on roof 2'x2'x6'' (S.No.18/P.35)</t>
  </si>
  <si>
    <t>Bottom, Khuras of brick masonary in cement mortor (1:6) 4'x2xx4 1/2 over 3'' cc 1:1:8</t>
  </si>
  <si>
    <t>Providing and fixing iron / steel grill of 1/4"x3/4" size iron  of approved etc fixed in position i/c holds fasts to be less than 3.lbs/ Square foot finished grill. (S.I.No. 26/P.92)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</si>
  <si>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</si>
  <si>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3</t>
  </si>
  <si>
    <t>N.S.I</t>
  </si>
  <si>
    <t xml:space="preserve">S/R Cement </t>
  </si>
  <si>
    <t>S.Item</t>
  </si>
  <si>
    <t>Ver dedo</t>
  </si>
  <si>
    <t>1-1/2'' Thick</t>
  </si>
  <si>
    <t>RCC 1:2:4 A</t>
  </si>
  <si>
    <t>Dismentling 2nd class roofing tiles</t>
  </si>
  <si>
    <t xml:space="preserve">Dismentling Block Massonary work Ratio 1:3:6 </t>
  </si>
  <si>
    <t>Gate Site C/Wall</t>
  </si>
  <si>
    <t>Dismentling rolled steel beam iron rails etc</t>
  </si>
  <si>
    <t>C/R G</t>
  </si>
  <si>
    <t>CR T</t>
  </si>
  <si>
    <t>Veranda T</t>
  </si>
  <si>
    <t xml:space="preserve">Veranda </t>
  </si>
  <si>
    <t>Lav floor</t>
  </si>
  <si>
    <t>Lav Over roof</t>
  </si>
  <si>
    <t>C/R roof</t>
  </si>
  <si>
    <t>Removing cement or lime plaster. (S.I.NO:53/P-13)</t>
  </si>
  <si>
    <t>Tota</t>
  </si>
  <si>
    <t>Supplying and Filling Sand under floor and pluging in to wall.</t>
  </si>
  <si>
    <t>Veranda Girder</t>
  </si>
  <si>
    <t>Ver Piller</t>
  </si>
  <si>
    <t>Cement plaster 3/4" thick, ratio 1:4 upto 20' height.(S.I.#   /P-52)</t>
  </si>
  <si>
    <t>Total B</t>
  </si>
  <si>
    <t>Extra labour for lifting of steel above first floor for every additional floor (S.I.No.29P/18)</t>
  </si>
  <si>
    <t>total Qty  of R C C Item No. (4 C)</t>
  </si>
  <si>
    <t>Filling watering and remainng earth in floor with surplus earth from foundation lead upto one chain and lift upto 5 ft</t>
  </si>
  <si>
    <t xml:space="preserve">C/R Bed </t>
  </si>
  <si>
    <t>V/W</t>
  </si>
  <si>
    <t>Ver V/W</t>
  </si>
  <si>
    <t xml:space="preserve">Door </t>
  </si>
  <si>
    <t>Pacca brick work in ground floor in cement sand mortor ratio 1:6. (S.No: 5 e /P.20)</t>
  </si>
  <si>
    <t xml:space="preserve">First Floor </t>
  </si>
  <si>
    <t>Tower H/W</t>
  </si>
  <si>
    <t>Ventilator</t>
  </si>
  <si>
    <t>Plinth O/S</t>
  </si>
  <si>
    <t>Providing and fixing iron / steel grill using solid square bars of size 3/4"x1/2"  placed at 4" c/c and  frame of flat iron patti 3/4"x3/4" including circle shape at  1-0 apart equivalent fitted with screws or pins including painting 3 coats.</t>
  </si>
  <si>
    <t>Tower Grill</t>
  </si>
  <si>
    <t>Providing and fixing iron / steel grill using solid square bars of size 3/4"x1/2"  placed at 4" c/c and  frame of flat iron patti 1-1/2"x1-1/2" including circle shape at  1-0 apart equivalent fitted with screws or pins including painting 3 coats.</t>
  </si>
  <si>
    <t>Ver OpeningGrill</t>
  </si>
  <si>
    <t>Lintel</t>
  </si>
  <si>
    <t xml:space="preserve">White washing  02 coats. </t>
  </si>
  <si>
    <t>CC Plain i/c placing compting finishing and curing ratio 1:3:6</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</si>
  <si>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</si>
  <si>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Providing and fixing cement paving block flooring having size  197x97x60(mm) of city quddra / coble with pigment having strenth b/w 5000 psi to 8500 psi i/c filling the joints with hill sand and laying in specified manner / pattern and design etc (S.I.No. 72-P/48)</t>
  </si>
  <si>
    <t xml:space="preserve">C/R Ceilling </t>
  </si>
  <si>
    <t>VerCeilling</t>
  </si>
  <si>
    <t xml:space="preserve">C/R Door </t>
  </si>
  <si>
    <t>Ver T-Iron</t>
  </si>
  <si>
    <t>WW</t>
  </si>
  <si>
    <r>
      <t xml:space="preserve">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t>
    </r>
    <r>
      <rPr>
        <b/>
        <i/>
        <sz val="10"/>
        <color rgb="FFFF0000"/>
        <rFont val="Palatino Linotype"/>
        <family val="1"/>
      </rPr>
      <t>(R.A)</t>
    </r>
  </si>
  <si>
    <t>Lav Slab</t>
  </si>
  <si>
    <t>Path</t>
  </si>
  <si>
    <r>
      <t xml:space="preserve">Supplying and Fixing calligraphic (6x6)x1/4'' size in required color and design of tile specification base of 1:2 grey cement mortor 3/4'' above and i/c washing and filling of joints with solem white cement and pigment desired shape with finishing cleaning and cost of wax polish etc complete </t>
    </r>
    <r>
      <rPr>
        <b/>
        <i/>
        <sz val="10"/>
        <color rgb="FFFF0000"/>
        <rFont val="Palatino Linotype"/>
        <family val="1"/>
      </rPr>
      <t>(R.A)</t>
    </r>
  </si>
  <si>
    <t>C/R Lintel</t>
  </si>
  <si>
    <t>C/R H/W</t>
  </si>
  <si>
    <t>C/R V/W</t>
  </si>
  <si>
    <t>Office Wall</t>
  </si>
  <si>
    <t>C/R Girder</t>
  </si>
  <si>
    <t>Office Girder</t>
  </si>
  <si>
    <t>C/R T-Iron</t>
  </si>
  <si>
    <t>Office T-Iron</t>
  </si>
  <si>
    <t>Qty Same as ItemNo. (16+17)</t>
  </si>
  <si>
    <t>C/R I/S</t>
  </si>
  <si>
    <t xml:space="preserve">C/R Dado </t>
  </si>
  <si>
    <t>Main Buiding</t>
  </si>
  <si>
    <t>Same as Item No. (30)</t>
  </si>
  <si>
    <t>F-2</t>
  </si>
  <si>
    <t>F-3</t>
  </si>
  <si>
    <t>C/R Steps</t>
  </si>
  <si>
    <t xml:space="preserve">Cement concrete brick or stone ballast 1-½" to 2" gauge. 1:4:8 (S.I.# 04/P-17)        
</t>
  </si>
  <si>
    <t xml:space="preserve">Ver Bed </t>
  </si>
  <si>
    <t>C/R L/W</t>
  </si>
  <si>
    <t>C/R S/W</t>
  </si>
  <si>
    <t>Ver S/W</t>
  </si>
  <si>
    <t>Over Roof Col</t>
  </si>
  <si>
    <t xml:space="preserve">Erection and removal of centering for RCC or plain cement concrete works of deodar wood </t>
  </si>
  <si>
    <t>Ver Col</t>
  </si>
  <si>
    <t>Steps</t>
  </si>
  <si>
    <t>PP WallO/S</t>
  </si>
  <si>
    <t>VerandaOpening</t>
  </si>
  <si>
    <r>
      <t xml:space="preserve">P/L Procelene tiles glazed and polished 16"x16" x 5/16" on floor or wall facing in required colour and pattern in white cement and pigment over a base of 1:2 grey cement mortar 3/4" thick including washing  and filling of joints  with slutty of white cement and pigment in desired shape with finishing, cleaning and coat of wax polish etc. complete i/c cutting tiles to proper profile </t>
    </r>
    <r>
      <rPr>
        <b/>
        <i/>
        <sz val="10"/>
        <color rgb="FFFF0000"/>
        <rFont val="Palatino Linotype"/>
        <family val="1"/>
      </rPr>
      <t>(R.A)</t>
    </r>
  </si>
  <si>
    <t>2/3 Qty same as Item No. 1</t>
  </si>
  <si>
    <t xml:space="preserve">Ver </t>
  </si>
  <si>
    <t>F/S Ver</t>
  </si>
  <si>
    <t>Damp Proof Course Dampo 3/4'' thick S.I No. 69 (b) P/106</t>
  </si>
  <si>
    <t>F/S Vr Opening</t>
  </si>
  <si>
    <t>S/W Vr Opening</t>
  </si>
  <si>
    <t>D.Piece</t>
  </si>
  <si>
    <t>(A) 2'' Thick</t>
  </si>
  <si>
    <t>(B) 1-1/2'' Thick</t>
  </si>
  <si>
    <t>F-1</t>
  </si>
  <si>
    <t>C/R L/W Under Wall</t>
  </si>
  <si>
    <t>C/R S/W Under Wall</t>
  </si>
  <si>
    <t>Vr+Star S/W</t>
  </si>
  <si>
    <t>G.Floor</t>
  </si>
  <si>
    <t>Col</t>
  </si>
  <si>
    <t>S/W</t>
  </si>
  <si>
    <t>Ver D/W</t>
  </si>
  <si>
    <t>D.W Lint</t>
  </si>
  <si>
    <t xml:space="preserve">Pacca brick work in First floor in cement sand mortar 1:6 </t>
  </si>
  <si>
    <t>Qty Same as Item No .12</t>
  </si>
  <si>
    <t xml:space="preserve">Pointing </t>
  </si>
  <si>
    <t>Cement plaster 1/2" thick, ratio 1:6 upto 12' height.(S.I.# 13/P-52)</t>
  </si>
  <si>
    <t>Cement plaster 3/8" thick, ratio 1:4 upto 12' height.(S.I.# 13/P-52)</t>
  </si>
  <si>
    <t>C/R O/S</t>
  </si>
  <si>
    <t xml:space="preserve">Add: Extra labour rate for above 12' Highet </t>
  </si>
  <si>
    <t>Qty Same as ItemNo. (16-C)</t>
  </si>
  <si>
    <t>Qty Same as ItemNo. (17)</t>
  </si>
  <si>
    <t>=S/W</t>
  </si>
  <si>
    <t>Pointing Panel S/W</t>
  </si>
  <si>
    <t>Pointing Panel F/F</t>
  </si>
  <si>
    <t>Pointing Panel =</t>
  </si>
  <si>
    <t>F/S Vr Opening G/F</t>
  </si>
  <si>
    <t>Qty Same as ItemNo. (31)</t>
  </si>
  <si>
    <t>Lav Roof</t>
  </si>
  <si>
    <t>Lav L/w</t>
  </si>
  <si>
    <t>OHTWalls</t>
  </si>
  <si>
    <t xml:space="preserve">Lav Door </t>
  </si>
  <si>
    <t>Vent</t>
  </si>
  <si>
    <t>Lav L/W</t>
  </si>
  <si>
    <t>total Qty  of R C C</t>
  </si>
  <si>
    <t>Lint</t>
  </si>
  <si>
    <t>Lav Vent</t>
  </si>
  <si>
    <t>Lav Bed</t>
  </si>
  <si>
    <t>lav</t>
  </si>
  <si>
    <t xml:space="preserve">F/S </t>
  </si>
  <si>
    <t>Lav B/S</t>
  </si>
  <si>
    <t>Sides</t>
  </si>
  <si>
    <t>Same as Item No. (20)</t>
  </si>
  <si>
    <t>Same as Item No. (14)</t>
  </si>
  <si>
    <t>Qty Same as Item No.(16)x2</t>
  </si>
  <si>
    <t xml:space="preserve">Total </t>
  </si>
  <si>
    <t>C/W</t>
  </si>
  <si>
    <t>C/Wall Panal</t>
  </si>
  <si>
    <t xml:space="preserve">C/Wall </t>
  </si>
  <si>
    <t>C/W P.Beam</t>
  </si>
  <si>
    <t>Supplying and fixing broken glasses on courtyard walls.</t>
  </si>
  <si>
    <t>Qty Same as Item No (11)</t>
  </si>
  <si>
    <t>Lav I/S</t>
  </si>
  <si>
    <t>Lav Chhaja</t>
  </si>
  <si>
    <t>Lav Celling</t>
  </si>
  <si>
    <t>OHT O/S</t>
  </si>
  <si>
    <t>Gen Lav</t>
  </si>
  <si>
    <t>OHT Slab</t>
  </si>
  <si>
    <t>Qty Same as Item No (1)</t>
  </si>
  <si>
    <t>Qty Same as Item No (5)</t>
  </si>
  <si>
    <t>Qty Same as Item No (6)</t>
  </si>
  <si>
    <t>OHT I/S</t>
  </si>
  <si>
    <t xml:space="preserve">OHT Base </t>
  </si>
  <si>
    <t>Gen Lav I/S</t>
  </si>
  <si>
    <t>Opening</t>
  </si>
  <si>
    <t>Qty Same as Item No. (02)</t>
  </si>
  <si>
    <t>C/Wall Raising</t>
  </si>
  <si>
    <t>Qty Same as Item No. 7</t>
  </si>
  <si>
    <t>Preparing the surface and painting with weather coat i/c rubbing the surface with rubbing bricks / sand paper filling the viod with chalk/plaster of paris painting with weather coat of approved make new surface. (Old Surface 2 Coat)</t>
  </si>
  <si>
    <t>Repair &amp; Maintainance of Non functional Washrooms &amp; Boundary Wall in Existing Primary Schools Taluka Sehwan @ GBPS Bandar Muhalla Sehwan .(Lav Block)</t>
  </si>
  <si>
    <t>Gen Lav F/s</t>
  </si>
  <si>
    <t>Gen Lav B/S</t>
  </si>
  <si>
    <t>Qty Same as Item No. (01)</t>
  </si>
  <si>
    <t>Gen Lav Door</t>
  </si>
  <si>
    <t>Repair &amp; Maintainance of Non functional Washrooms &amp; Boundary Wall in Existing Primary Schools Taluka Sehwan @ GBPS Bandar Muhalla Sehwan (Boundary Wall)</t>
  </si>
  <si>
    <t>Qty Same as Item No. 1</t>
  </si>
  <si>
    <t>Qty Same as Item No. 2</t>
  </si>
  <si>
    <t xml:space="preserve">WATER SUPPLY &amp; SANITARY FITTING </t>
  </si>
  <si>
    <t>Name of Scheme:-</t>
  </si>
  <si>
    <t>(A) Description and Rate of Item based on composite Schedule Rate.</t>
  </si>
  <si>
    <t>Item No.</t>
  </si>
  <si>
    <t>Quantity</t>
  </si>
  <si>
    <t xml:space="preserve">Description of Item </t>
  </si>
  <si>
    <t xml:space="preserve">Rate </t>
  </si>
  <si>
    <t>Unit</t>
  </si>
  <si>
    <t>Amount</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</si>
  <si>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</si>
  <si>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</si>
  <si>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</si>
  <si>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</si>
  <si>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</si>
  <si>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</si>
  <si>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</si>
  <si>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</si>
  <si>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</si>
  <si>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</si>
  <si>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</si>
  <si>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</si>
  <si>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</si>
  <si>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</si>
  <si>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</si>
  <si>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</si>
  <si>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</si>
  <si>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</si>
  <si>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</si>
  <si>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</si>
  <si>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</si>
  <si>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</si>
  <si>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</si>
  <si>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</si>
  <si>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</si>
  <si>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</si>
  <si>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</si>
  <si>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</si>
  <si>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</si>
  <si>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</si>
  <si>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</si>
  <si>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4"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</si>
  <si>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</si>
  <si>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</si>
  <si>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</si>
  <si>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</si>
  <si>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</si>
  <si>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</si>
  <si>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</si>
  <si>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</si>
  <si>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</si>
  <si>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</si>
  <si>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</si>
  <si>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</si>
  <si>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</si>
  <si>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</si>
  <si>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</si>
  <si>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</si>
  <si>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</si>
  <si>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</si>
  <si>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</si>
  <si>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</si>
  <si>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</si>
  <si>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</si>
  <si>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24</t>
  </si>
  <si>
    <t>Providing &amp; fixing chrome plated brass towel rail complete with brackets fixing on wooden cleats with 1" long c.p brass screws (iii) Towel rail 24" long (b) 3/4" dia round or square (Standard Pattern) (S.I No: 1  (iii) (a) P/7)</t>
  </si>
  <si>
    <t>25</t>
  </si>
  <si>
    <t>Providing Laying UPVC pipes of Class "D" fixing in trench i/c cutting, fitting and jointing with solvent cement i/c tsting with water to a head of 122 meter or 400ft. (S.I No: 6 P/24)</t>
  </si>
  <si>
    <t>0</t>
  </si>
  <si>
    <t>1/2" dia</t>
  </si>
  <si>
    <t>3/4" dia</t>
  </si>
  <si>
    <t>1" dia</t>
  </si>
  <si>
    <t>1 1/4" dia</t>
  </si>
  <si>
    <t>Add: 10%</t>
  </si>
  <si>
    <t xml:space="preserve">Repair &amp; Maintainance of Non functional Washrooms &amp; Boundary Wall in Existing Primary Schools Taluka Sehwan @ GBPS Bandar Muhalla Sehwan </t>
  </si>
  <si>
    <t>Schedule B</t>
  </si>
</sst>
</file>

<file path=xl/styles.xml><?xml version="1.0" encoding="utf-8"?>
<styleSheet xmlns="http://schemas.openxmlformats.org/spreadsheetml/2006/main">
  <numFmts count="6">
    <numFmt numFmtId="43" formatCode="_(* #,##0.00_);_(* \(#,##0.00\);_(* &quot;-&quot;??_);_(@_)"/>
    <numFmt numFmtId="164" formatCode="_(* #,##0_);_(* \(#,##0\);_(* &quot;-&quot;??_);_(@_)"/>
    <numFmt numFmtId="165" formatCode="#,##0.000"/>
    <numFmt numFmtId="166" formatCode="0.0"/>
    <numFmt numFmtId="167" formatCode="0.000"/>
    <numFmt numFmtId="169" formatCode="_(* #,##0.000_);_(* \(#,##0.000\);_(* &quot;-&quot;??_);_(@_)"/>
  </numFmts>
  <fonts count="36">
    <font>
      <sz val="11"/>
      <color theme="1"/>
      <name val="Calibri"/>
      <family val="2"/>
      <scheme val="minor"/>
    </font>
    <font>
      <sz val="11"/>
      <color theme="1"/>
      <name val="Arial"/>
      <family val="2"/>
    </font>
    <font>
      <b/>
      <i/>
      <u/>
      <sz val="20"/>
      <name val="Palatino Linotype"/>
      <family val="1"/>
    </font>
    <font>
      <i/>
      <sz val="20"/>
      <name val="Palatino Linotype"/>
      <family val="1"/>
    </font>
    <font>
      <b/>
      <i/>
      <sz val="10"/>
      <name val="Palatino Linotype"/>
      <family val="1"/>
    </font>
    <font>
      <i/>
      <sz val="10"/>
      <name val="Palatino Linotype"/>
      <family val="1"/>
    </font>
    <font>
      <b/>
      <i/>
      <sz val="12"/>
      <name val="Palatino Linotype"/>
      <family val="1"/>
    </font>
    <font>
      <i/>
      <sz val="12"/>
      <name val="Palatino Linotype"/>
      <family val="1"/>
    </font>
    <font>
      <b/>
      <i/>
      <sz val="11"/>
      <name val="Palatino Linotype"/>
      <family val="1"/>
    </font>
    <font>
      <i/>
      <sz val="11"/>
      <name val="Palatino Linotype"/>
      <family val="1"/>
    </font>
    <font>
      <sz val="11"/>
      <color indexed="8"/>
      <name val="Arial"/>
      <family val="2"/>
    </font>
    <font>
      <b/>
      <sz val="10"/>
      <name val="Palatino Linotype"/>
      <family val="1"/>
    </font>
    <font>
      <b/>
      <i/>
      <u/>
      <sz val="10"/>
      <name val="Palatino Linotype"/>
      <family val="1"/>
    </font>
    <font>
      <sz val="10"/>
      <name val="Arial"/>
      <family val="2"/>
    </font>
    <font>
      <i/>
      <sz val="9"/>
      <name val="Palatino Linotype"/>
      <family val="1"/>
    </font>
    <font>
      <sz val="11"/>
      <name val="Calibri"/>
      <family val="2"/>
      <scheme val="minor"/>
    </font>
    <font>
      <b/>
      <i/>
      <sz val="10"/>
      <color rgb="FFFF0000"/>
      <name val="Palatino Linotype"/>
      <family val="1"/>
    </font>
    <font>
      <b/>
      <i/>
      <sz val="9.5"/>
      <name val="Palatino Linotype"/>
      <family val="1"/>
    </font>
    <font>
      <sz val="10"/>
      <name val="Arial"/>
    </font>
    <font>
      <b/>
      <u/>
      <sz val="16"/>
      <color indexed="8"/>
      <name val="Arial"/>
      <family val="2"/>
    </font>
    <font>
      <sz val="10"/>
      <color indexed="8"/>
      <name val="Arial"/>
      <family val="2"/>
    </font>
    <font>
      <b/>
      <u/>
      <sz val="16"/>
      <name val="Arial"/>
      <family val="2"/>
    </font>
    <font>
      <b/>
      <sz val="10"/>
      <color indexed="8"/>
      <name val="Arial"/>
      <family val="2"/>
    </font>
    <font>
      <b/>
      <sz val="11"/>
      <name val="Cambria"/>
      <family val="1"/>
      <scheme val="major"/>
    </font>
    <font>
      <b/>
      <u/>
      <sz val="10"/>
      <color indexed="8"/>
      <name val="Arial"/>
      <family val="2"/>
    </font>
    <font>
      <b/>
      <u/>
      <sz val="11"/>
      <color indexed="8"/>
      <name val="Arial"/>
      <family val="2"/>
    </font>
    <font>
      <b/>
      <u/>
      <sz val="11"/>
      <name val="Arial"/>
      <family val="2"/>
    </font>
    <font>
      <b/>
      <sz val="12"/>
      <color indexed="8"/>
      <name val="Arial"/>
      <family val="2"/>
    </font>
    <font>
      <b/>
      <sz val="11"/>
      <color indexed="8"/>
      <name val="Arial"/>
      <family val="2"/>
    </font>
    <font>
      <b/>
      <sz val="11"/>
      <name val="Arial"/>
      <family val="2"/>
    </font>
    <font>
      <sz val="10"/>
      <color indexed="10"/>
      <name val="Arial"/>
      <family val="2"/>
    </font>
    <font>
      <b/>
      <u/>
      <sz val="10"/>
      <name val="Arial"/>
      <family val="2"/>
    </font>
    <font>
      <sz val="11"/>
      <color theme="1"/>
      <name val="Cambria"/>
      <family val="1"/>
      <scheme val="major"/>
    </font>
    <font>
      <b/>
      <sz val="12"/>
      <name val="Arial"/>
      <family val="2"/>
    </font>
    <font>
      <b/>
      <sz val="10"/>
      <name val="Arial"/>
      <family val="2"/>
    </font>
    <font>
      <sz val="11"/>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4">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s>
  <cellStyleXfs count="15">
    <xf numFmtId="0" fontId="0" fillId="0" borderId="0"/>
    <xf numFmtId="0" fontId="1" fillId="0" borderId="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8" fillId="0" borderId="0"/>
  </cellStyleXfs>
  <cellXfs count="581">
    <xf numFmtId="0" fontId="0" fillId="0" borderId="0" xfId="0"/>
    <xf numFmtId="0" fontId="4" fillId="0" borderId="0" xfId="1" applyNumberFormat="1" applyFont="1" applyFill="1" applyAlignment="1">
      <alignment horizontal="center" vertical="center"/>
    </xf>
    <xf numFmtId="3" fontId="4" fillId="0" borderId="0" xfId="1" applyNumberFormat="1" applyFont="1" applyFill="1" applyAlignment="1">
      <alignment vertical="center" wrapText="1"/>
    </xf>
    <xf numFmtId="3" fontId="5" fillId="0" borderId="0" xfId="1" applyNumberFormat="1" applyFont="1" applyFill="1" applyAlignment="1">
      <alignment horizontal="left" vertical="center"/>
    </xf>
    <xf numFmtId="3" fontId="5" fillId="0" borderId="0" xfId="1" applyNumberFormat="1" applyFont="1" applyFill="1" applyBorder="1" applyAlignment="1">
      <alignment horizontal="left" vertical="center"/>
    </xf>
    <xf numFmtId="2" fontId="4" fillId="0" borderId="6" xfId="1" applyNumberFormat="1" applyFont="1" applyFill="1" applyBorder="1" applyAlignment="1">
      <alignment horizontal="right" vertical="center"/>
    </xf>
    <xf numFmtId="1" fontId="4" fillId="0" borderId="0" xfId="1" applyNumberFormat="1" applyFont="1" applyFill="1" applyBorder="1" applyAlignment="1">
      <alignment horizontal="center" vertical="center"/>
    </xf>
    <xf numFmtId="43" fontId="4" fillId="0" borderId="0" xfId="1" applyNumberFormat="1" applyFont="1" applyFill="1" applyAlignment="1">
      <alignment vertical="center"/>
    </xf>
    <xf numFmtId="3" fontId="4" fillId="0" borderId="0" xfId="1" applyNumberFormat="1" applyFont="1" applyFill="1" applyAlignment="1">
      <alignment vertical="center"/>
    </xf>
    <xf numFmtId="0" fontId="4" fillId="0" borderId="0" xfId="1" applyNumberFormat="1" applyFont="1" applyFill="1" applyAlignment="1">
      <alignment horizontal="right" vertical="center"/>
    </xf>
    <xf numFmtId="2" fontId="5" fillId="0" borderId="0" xfId="1" applyNumberFormat="1" applyFont="1" applyFill="1" applyAlignment="1">
      <alignment horizontal="left" vertical="center"/>
    </xf>
    <xf numFmtId="2" fontId="5" fillId="0" borderId="0" xfId="1" applyNumberFormat="1" applyFont="1" applyFill="1" applyBorder="1" applyAlignment="1">
      <alignment horizontal="right" vertical="center"/>
    </xf>
    <xf numFmtId="2" fontId="4" fillId="0" borderId="0" xfId="1" applyNumberFormat="1" applyFont="1" applyFill="1" applyAlignment="1">
      <alignment horizontal="center" vertical="center"/>
    </xf>
    <xf numFmtId="43" fontId="5" fillId="0" borderId="0" xfId="1" applyNumberFormat="1" applyFont="1" applyFill="1" applyAlignment="1">
      <alignment vertical="center" wrapText="1"/>
    </xf>
    <xf numFmtId="2" fontId="4" fillId="0" borderId="4" xfId="1" applyNumberFormat="1" applyFont="1" applyFill="1" applyBorder="1" applyAlignment="1">
      <alignment horizontal="right" vertical="center"/>
    </xf>
    <xf numFmtId="0" fontId="4" fillId="0" borderId="0" xfId="0" applyNumberFormat="1" applyFont="1" applyFill="1" applyAlignment="1">
      <alignment horizontal="center" vertical="center"/>
    </xf>
    <xf numFmtId="3" fontId="4" fillId="0" borderId="0" xfId="0" applyNumberFormat="1" applyFont="1" applyFill="1" applyAlignment="1">
      <alignment vertical="center" wrapText="1"/>
    </xf>
    <xf numFmtId="3" fontId="5" fillId="0" borderId="0" xfId="0" applyNumberFormat="1" applyFont="1" applyFill="1" applyAlignment="1">
      <alignment horizontal="left" vertical="center"/>
    </xf>
    <xf numFmtId="2" fontId="4" fillId="0" borderId="6" xfId="0" applyNumberFormat="1" applyFont="1" applyFill="1" applyBorder="1" applyAlignment="1">
      <alignment horizontal="right" vertical="center"/>
    </xf>
    <xf numFmtId="1" fontId="4" fillId="0" borderId="0" xfId="0" applyNumberFormat="1" applyFont="1" applyFill="1" applyBorder="1" applyAlignment="1">
      <alignment horizontal="center" vertical="center"/>
    </xf>
    <xf numFmtId="43" fontId="4" fillId="0" borderId="0" xfId="0" applyNumberFormat="1" applyFont="1" applyFill="1" applyAlignment="1">
      <alignment vertical="center"/>
    </xf>
    <xf numFmtId="3" fontId="4" fillId="0" borderId="0" xfId="0" applyNumberFormat="1" applyFont="1" applyFill="1" applyAlignment="1">
      <alignment vertical="center"/>
    </xf>
    <xf numFmtId="0" fontId="4" fillId="0" borderId="0" xfId="0" applyNumberFormat="1" applyFont="1" applyFill="1" applyAlignment="1">
      <alignment horizontal="right" vertical="center"/>
    </xf>
    <xf numFmtId="2" fontId="5" fillId="0" borderId="0" xfId="0" applyNumberFormat="1" applyFont="1" applyFill="1" applyAlignment="1">
      <alignment horizontal="left" vertical="center"/>
    </xf>
    <xf numFmtId="2" fontId="4" fillId="0" borderId="0" xfId="0" applyNumberFormat="1" applyFont="1" applyFill="1" applyAlignment="1">
      <alignment horizontal="center" vertical="center"/>
    </xf>
    <xf numFmtId="2" fontId="5" fillId="0" borderId="0" xfId="0" applyNumberFormat="1" applyFont="1" applyFill="1" applyBorder="1" applyAlignment="1">
      <alignment horizontal="right" vertical="center"/>
    </xf>
    <xf numFmtId="2" fontId="4" fillId="0" borderId="4" xfId="0" applyNumberFormat="1" applyFont="1" applyFill="1" applyBorder="1" applyAlignment="1">
      <alignment horizontal="right" vertical="center"/>
    </xf>
    <xf numFmtId="43" fontId="5" fillId="0" borderId="0" xfId="0" applyNumberFormat="1" applyFont="1" applyFill="1" applyAlignment="1">
      <alignment horizontal="center" vertical="center"/>
    </xf>
    <xf numFmtId="2" fontId="5" fillId="0" borderId="0" xfId="3" applyNumberFormat="1" applyFont="1" applyFill="1" applyBorder="1" applyAlignment="1">
      <alignment horizontal="right" vertical="center"/>
    </xf>
    <xf numFmtId="3" fontId="12" fillId="0" borderId="0" xfId="0" applyNumberFormat="1" applyFont="1" applyFill="1" applyAlignment="1">
      <alignment vertical="center"/>
    </xf>
    <xf numFmtId="2" fontId="5" fillId="0" borderId="0" xfId="3" applyNumberFormat="1" applyFont="1" applyFill="1" applyAlignment="1">
      <alignment horizontal="right" vertical="center"/>
    </xf>
    <xf numFmtId="164" fontId="5" fillId="0" borderId="0" xfId="0" applyNumberFormat="1" applyFont="1" applyFill="1" applyAlignment="1">
      <alignment horizontal="center" vertical="center"/>
    </xf>
    <xf numFmtId="3" fontId="4" fillId="0" borderId="0" xfId="0" applyNumberFormat="1" applyFont="1" applyFill="1" applyAlignment="1">
      <alignment horizontal="left" vertical="center"/>
    </xf>
    <xf numFmtId="43" fontId="5" fillId="0" borderId="0" xfId="0" applyNumberFormat="1" applyFont="1" applyFill="1" applyAlignment="1">
      <alignment horizontal="right" vertical="center"/>
    </xf>
    <xf numFmtId="166" fontId="4" fillId="0" borderId="4" xfId="0" applyNumberFormat="1" applyFont="1" applyFill="1" applyBorder="1" applyAlignment="1">
      <alignment horizontal="right" vertical="center"/>
    </xf>
    <xf numFmtId="3" fontId="12" fillId="0" borderId="0" xfId="0" applyNumberFormat="1" applyFont="1" applyFill="1" applyAlignment="1">
      <alignment horizontal="left" vertical="center"/>
    </xf>
    <xf numFmtId="49" fontId="4" fillId="0" borderId="0" xfId="0" applyNumberFormat="1" applyFont="1" applyFill="1" applyAlignment="1">
      <alignment horizontal="center" vertical="center"/>
    </xf>
    <xf numFmtId="43" fontId="5" fillId="0" borderId="0" xfId="0" applyNumberFormat="1" applyFont="1" applyFill="1" applyAlignment="1">
      <alignment horizontal="justify" vertical="center" wrapText="1"/>
    </xf>
    <xf numFmtId="3" fontId="5" fillId="0" borderId="0" xfId="1" applyNumberFormat="1" applyFont="1" applyFill="1" applyAlignment="1">
      <alignment horizontal="right" vertical="center"/>
    </xf>
    <xf numFmtId="2" fontId="5" fillId="0" borderId="0" xfId="2" applyNumberFormat="1" applyFont="1" applyFill="1" applyAlignment="1">
      <alignment horizontal="right" vertical="center"/>
    </xf>
    <xf numFmtId="3" fontId="4" fillId="0" borderId="0" xfId="1" applyNumberFormat="1" applyFont="1" applyFill="1" applyAlignment="1">
      <alignment horizontal="left" vertical="center"/>
    </xf>
    <xf numFmtId="3" fontId="5" fillId="0" borderId="0" xfId="1" applyNumberFormat="1" applyFont="1" applyFill="1" applyAlignment="1">
      <alignment vertical="center"/>
    </xf>
    <xf numFmtId="3" fontId="5" fillId="0" borderId="0" xfId="1" applyNumberFormat="1" applyFont="1" applyFill="1" applyAlignment="1">
      <alignment horizontal="justify" vertical="center"/>
    </xf>
    <xf numFmtId="49" fontId="4" fillId="0" borderId="0" xfId="1" applyNumberFormat="1" applyFont="1" applyFill="1" applyAlignment="1">
      <alignment horizontal="center" vertical="center"/>
    </xf>
    <xf numFmtId="1" fontId="4" fillId="0" borderId="0" xfId="1" applyNumberFormat="1" applyFont="1" applyFill="1" applyAlignment="1">
      <alignment horizontal="right" vertical="center"/>
    </xf>
    <xf numFmtId="0" fontId="5" fillId="0" borderId="0" xfId="1" applyFont="1" applyFill="1" applyAlignment="1">
      <alignment vertical="center"/>
    </xf>
    <xf numFmtId="166" fontId="4" fillId="0" borderId="0" xfId="1" applyNumberFormat="1" applyFont="1" applyFill="1" applyAlignment="1">
      <alignment horizontal="right" vertical="center"/>
    </xf>
    <xf numFmtId="2" fontId="5" fillId="0" borderId="0" xfId="1" applyNumberFormat="1" applyFont="1" applyFill="1" applyAlignment="1">
      <alignment vertical="center"/>
    </xf>
    <xf numFmtId="3" fontId="5" fillId="0" borderId="0" xfId="0" applyNumberFormat="1" applyFont="1" applyFill="1" applyAlignment="1">
      <alignment horizontal="right" vertical="center"/>
    </xf>
    <xf numFmtId="1" fontId="4" fillId="0" borderId="0" xfId="0" applyNumberFormat="1" applyFont="1" applyFill="1" applyAlignment="1">
      <alignment horizontal="right" vertical="center"/>
    </xf>
    <xf numFmtId="3" fontId="5" fillId="0" borderId="0" xfId="0" applyNumberFormat="1" applyFont="1" applyFill="1" applyAlignment="1">
      <alignment vertical="center"/>
    </xf>
    <xf numFmtId="3" fontId="5" fillId="0" borderId="0" xfId="0" applyNumberFormat="1" applyFont="1" applyFill="1" applyAlignment="1">
      <alignment horizontal="justify" vertical="center"/>
    </xf>
    <xf numFmtId="0" fontId="5" fillId="0" borderId="0" xfId="0" applyFont="1" applyFill="1" applyAlignment="1">
      <alignment vertical="center"/>
    </xf>
    <xf numFmtId="166" fontId="4" fillId="0" borderId="0" xfId="0" applyNumberFormat="1" applyFont="1" applyFill="1" applyAlignment="1">
      <alignment horizontal="right" vertical="center"/>
    </xf>
    <xf numFmtId="0" fontId="5" fillId="0" borderId="0" xfId="0" applyFont="1" applyFill="1" applyAlignment="1">
      <alignment vertical="center" wrapText="1"/>
    </xf>
    <xf numFmtId="1" fontId="4" fillId="0" borderId="0" xfId="0" applyNumberFormat="1" applyFont="1" applyFill="1" applyAlignment="1">
      <alignment horizontal="center" vertical="center"/>
    </xf>
    <xf numFmtId="0" fontId="4" fillId="0" borderId="0" xfId="0" applyFont="1" applyFill="1" applyAlignment="1">
      <alignment vertical="center" wrapText="1"/>
    </xf>
    <xf numFmtId="2" fontId="11" fillId="0" borderId="0" xfId="0" applyNumberFormat="1" applyFont="1" applyFill="1" applyAlignment="1">
      <alignment horizontal="justify" vertical="center" wrapText="1"/>
    </xf>
    <xf numFmtId="2" fontId="4" fillId="0" borderId="0" xfId="3" applyNumberFormat="1" applyFont="1" applyFill="1" applyAlignment="1">
      <alignment horizontal="right" vertical="center"/>
    </xf>
    <xf numFmtId="167" fontId="4" fillId="0" borderId="0" xfId="0" applyNumberFormat="1" applyFont="1" applyFill="1" applyAlignment="1">
      <alignment horizontal="right" vertical="center"/>
    </xf>
    <xf numFmtId="0" fontId="5" fillId="0" borderId="0" xfId="0" applyFont="1" applyFill="1" applyAlignment="1">
      <alignment horizontal="right" vertical="center"/>
    </xf>
    <xf numFmtId="3" fontId="3" fillId="0" borderId="0" xfId="1" applyNumberFormat="1" applyFont="1" applyFill="1" applyAlignment="1">
      <alignment horizontal="left" vertical="center"/>
    </xf>
    <xf numFmtId="3" fontId="7" fillId="0" borderId="0" xfId="1" applyNumberFormat="1" applyFont="1" applyFill="1" applyAlignment="1">
      <alignment horizontal="left" vertical="center"/>
    </xf>
    <xf numFmtId="3" fontId="7" fillId="0" borderId="0" xfId="1" applyNumberFormat="1" applyFont="1" applyFill="1" applyBorder="1" applyAlignment="1">
      <alignment horizontal="left" vertical="center"/>
    </xf>
    <xf numFmtId="3" fontId="9" fillId="0" borderId="4" xfId="1" applyNumberFormat="1" applyFont="1" applyFill="1" applyBorder="1" applyAlignment="1">
      <alignment horizontal="center" vertical="center"/>
    </xf>
    <xf numFmtId="3" fontId="9" fillId="0" borderId="0" xfId="1" applyNumberFormat="1" applyFont="1" applyFill="1" applyBorder="1" applyAlignment="1">
      <alignment horizontal="center" vertical="center"/>
    </xf>
    <xf numFmtId="0" fontId="4" fillId="0" borderId="0" xfId="1" applyFont="1" applyFill="1" applyAlignment="1">
      <alignment vertical="center" wrapText="1"/>
    </xf>
    <xf numFmtId="0" fontId="5" fillId="0" borderId="0" xfId="1" applyFont="1" applyFill="1" applyAlignment="1">
      <alignment horizontal="left" vertical="center" wrapText="1"/>
    </xf>
    <xf numFmtId="43" fontId="5" fillId="0" borderId="0" xfId="1" applyNumberFormat="1" applyFont="1" applyFill="1" applyAlignment="1">
      <alignment horizontal="center" vertical="center"/>
    </xf>
    <xf numFmtId="1" fontId="4" fillId="0" borderId="0" xfId="1" applyNumberFormat="1" applyFont="1" applyFill="1" applyAlignment="1">
      <alignment horizontal="center" vertical="center"/>
    </xf>
    <xf numFmtId="2" fontId="11" fillId="0" borderId="0" xfId="1" applyNumberFormat="1" applyFont="1" applyFill="1" applyAlignment="1">
      <alignment horizontal="justify" vertical="center" wrapText="1"/>
    </xf>
    <xf numFmtId="3" fontId="12" fillId="0" borderId="0" xfId="1" applyNumberFormat="1" applyFont="1" applyFill="1" applyAlignment="1">
      <alignment vertical="center"/>
    </xf>
    <xf numFmtId="169" fontId="5" fillId="0" borderId="0" xfId="1" applyNumberFormat="1" applyFont="1" applyFill="1" applyAlignment="1">
      <alignment horizontal="center" vertical="center"/>
    </xf>
    <xf numFmtId="164" fontId="5" fillId="0" borderId="0" xfId="1" applyNumberFormat="1" applyFont="1" applyFill="1" applyAlignment="1">
      <alignment horizontal="center" vertical="center"/>
    </xf>
    <xf numFmtId="3" fontId="12" fillId="0" borderId="0" xfId="1" applyNumberFormat="1" applyFont="1" applyFill="1" applyAlignment="1">
      <alignment horizontal="left" vertical="center"/>
    </xf>
    <xf numFmtId="166" fontId="5" fillId="0" borderId="0" xfId="1" applyNumberFormat="1" applyFont="1" applyFill="1" applyAlignment="1">
      <alignment horizontal="right" vertical="center"/>
    </xf>
    <xf numFmtId="2" fontId="5" fillId="0" borderId="0" xfId="2" applyNumberFormat="1" applyFont="1" applyFill="1" applyBorder="1" applyAlignment="1">
      <alignment horizontal="right" vertical="center"/>
    </xf>
    <xf numFmtId="0" fontId="4" fillId="0" borderId="0" xfId="1" applyNumberFormat="1" applyFont="1" applyFill="1" applyAlignment="1">
      <alignment horizontal="center" vertical="top"/>
    </xf>
    <xf numFmtId="43" fontId="5" fillId="0" borderId="0" xfId="1" applyNumberFormat="1" applyFont="1" applyFill="1" applyAlignment="1">
      <alignment horizontal="right" vertical="center"/>
    </xf>
    <xf numFmtId="2" fontId="4" fillId="0" borderId="6" xfId="2" applyNumberFormat="1" applyFont="1" applyFill="1" applyBorder="1" applyAlignment="1">
      <alignment horizontal="right" vertical="center"/>
    </xf>
    <xf numFmtId="0" fontId="5" fillId="0" borderId="0" xfId="1" applyFont="1" applyFill="1" applyAlignment="1">
      <alignment horizontal="right" vertical="center"/>
    </xf>
    <xf numFmtId="43" fontId="5" fillId="0" borderId="0" xfId="1" applyNumberFormat="1" applyFont="1" applyFill="1" applyAlignment="1">
      <alignment horizontal="justify" vertical="center" wrapText="1"/>
    </xf>
    <xf numFmtId="2" fontId="4" fillId="0" borderId="0" xfId="0" applyNumberFormat="1" applyFont="1" applyFill="1" applyAlignment="1">
      <alignment horizontal="justify" vertical="center" wrapText="1"/>
    </xf>
    <xf numFmtId="10" fontId="14" fillId="0" borderId="0" xfId="0" applyNumberFormat="1" applyFont="1" applyFill="1" applyAlignment="1">
      <alignment horizontal="center" vertical="center"/>
    </xf>
    <xf numFmtId="43" fontId="5" fillId="0" borderId="0" xfId="1" applyNumberFormat="1" applyFont="1" applyFill="1" applyAlignment="1">
      <alignment horizontal="left" vertical="center"/>
    </xf>
    <xf numFmtId="49" fontId="4" fillId="0" borderId="0" xfId="0" applyNumberFormat="1" applyFont="1" applyFill="1" applyAlignment="1">
      <alignment horizontal="center" vertical="top"/>
    </xf>
    <xf numFmtId="0" fontId="4" fillId="0" borderId="0" xfId="0" applyNumberFormat="1" applyFont="1" applyFill="1" applyAlignment="1">
      <alignment horizontal="center" vertical="top"/>
    </xf>
    <xf numFmtId="49" fontId="4" fillId="0" borderId="0" xfId="1" applyNumberFormat="1" applyFont="1" applyFill="1" applyAlignment="1">
      <alignment horizontal="center" vertical="top"/>
    </xf>
    <xf numFmtId="167" fontId="5" fillId="0" borderId="0" xfId="0" applyNumberFormat="1" applyFont="1" applyFill="1" applyAlignment="1">
      <alignment horizontal="center" vertical="center"/>
    </xf>
    <xf numFmtId="167" fontId="5" fillId="0" borderId="0" xfId="0" applyNumberFormat="1" applyFont="1" applyFill="1" applyAlignment="1">
      <alignment horizontal="right" vertical="center"/>
    </xf>
    <xf numFmtId="167" fontId="5" fillId="0" borderId="0" xfId="1" applyNumberFormat="1" applyFont="1" applyFill="1" applyAlignment="1">
      <alignment horizontal="right" vertical="center"/>
    </xf>
    <xf numFmtId="164" fontId="5" fillId="0" borderId="0" xfId="1" applyNumberFormat="1" applyFont="1" applyFill="1" applyAlignment="1">
      <alignment horizontal="left" vertical="center"/>
    </xf>
    <xf numFmtId="43" fontId="4" fillId="0" borderId="0" xfId="0" applyNumberFormat="1" applyFont="1" applyFill="1" applyAlignment="1">
      <alignment horizontal="center"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left" vertical="center" wrapText="1"/>
    </xf>
    <xf numFmtId="2"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right" vertical="center"/>
    </xf>
    <xf numFmtId="2" fontId="4" fillId="0" borderId="0" xfId="0" applyNumberFormat="1" applyFont="1" applyFill="1" applyAlignment="1">
      <alignment horizontal="right"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2" fontId="5" fillId="0" borderId="0" xfId="0" applyNumberFormat="1" applyFont="1" applyFill="1" applyAlignment="1">
      <alignment horizontal="righ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8" fillId="0" borderId="2" xfId="1" applyNumberFormat="1" applyFont="1" applyFill="1" applyBorder="1" applyAlignment="1">
      <alignment horizontal="center" vertical="center"/>
    </xf>
    <xf numFmtId="2"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43" fontId="4" fillId="0" borderId="0" xfId="1" applyNumberFormat="1" applyFont="1" applyFill="1" applyAlignment="1">
      <alignment horizontal="center" vertical="center"/>
    </xf>
    <xf numFmtId="0" fontId="4" fillId="0" borderId="0" xfId="1" applyFont="1" applyFill="1" applyAlignment="1">
      <alignment horizontal="center" vertical="center"/>
    </xf>
    <xf numFmtId="0" fontId="5" fillId="0" borderId="0" xfId="0" applyFont="1" applyFill="1" applyAlignment="1">
      <alignment horizontal="left" vertical="center" wrapText="1"/>
    </xf>
    <xf numFmtId="167" fontId="4" fillId="2" borderId="0" xfId="1" applyNumberFormat="1" applyFont="1" applyFill="1" applyAlignment="1">
      <alignment horizontal="right" vertical="center"/>
    </xf>
    <xf numFmtId="2" fontId="4" fillId="2" borderId="0" xfId="3" applyNumberFormat="1" applyFont="1" applyFill="1" applyAlignment="1">
      <alignment horizontal="right" vertical="center"/>
    </xf>
    <xf numFmtId="166" fontId="4" fillId="2" borderId="0" xfId="0" applyNumberFormat="1" applyFont="1" applyFill="1" applyAlignment="1">
      <alignment horizontal="right" vertical="center"/>
    </xf>
    <xf numFmtId="166" fontId="4" fillId="2" borderId="0" xfId="1" applyNumberFormat="1" applyFont="1" applyFill="1" applyAlignment="1">
      <alignment horizontal="right" vertical="center"/>
    </xf>
    <xf numFmtId="2" fontId="4" fillId="2" borderId="0" xfId="0" applyNumberFormat="1" applyFont="1" applyFill="1" applyAlignment="1">
      <alignment horizontal="right" vertical="center"/>
    </xf>
    <xf numFmtId="2" fontId="4" fillId="2" borderId="0" xfId="1" applyNumberFormat="1" applyFont="1" applyFill="1" applyAlignment="1">
      <alignment horizontal="right" vertical="center"/>
    </xf>
    <xf numFmtId="43" fontId="4" fillId="2" borderId="0" xfId="0" applyNumberFormat="1" applyFont="1" applyFill="1" applyAlignment="1">
      <alignment horizontal="right" vertical="center"/>
    </xf>
    <xf numFmtId="2" fontId="4" fillId="2" borderId="0" xfId="0" applyNumberFormat="1" applyFont="1" applyFill="1" applyAlignment="1">
      <alignment vertical="center"/>
    </xf>
    <xf numFmtId="2" fontId="4" fillId="0" borderId="0" xfId="0" applyNumberFormat="1" applyFont="1" applyFill="1" applyAlignment="1">
      <alignment vertical="center"/>
    </xf>
    <xf numFmtId="167" fontId="5" fillId="0" borderId="0" xfId="3" applyNumberFormat="1" applyFont="1" applyFill="1" applyAlignment="1">
      <alignment horizontal="right" vertical="center"/>
    </xf>
    <xf numFmtId="167" fontId="4" fillId="0" borderId="4" xfId="0" applyNumberFormat="1" applyFont="1" applyFill="1" applyBorder="1" applyAlignment="1">
      <alignment horizontal="right" vertical="center"/>
    </xf>
    <xf numFmtId="2"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0" fontId="4" fillId="0" borderId="0" xfId="0" applyFont="1" applyFill="1" applyAlignment="1">
      <alignment horizontal="left" vertical="center" wrapText="1"/>
    </xf>
    <xf numFmtId="2" fontId="4" fillId="0" borderId="0" xfId="0"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43" fontId="4" fillId="0" borderId="0" xfId="1" applyNumberFormat="1" applyFont="1" applyFill="1" applyAlignment="1">
      <alignment horizontal="center" vertical="center"/>
    </xf>
    <xf numFmtId="0" fontId="4" fillId="0" borderId="0" xfId="4" applyFont="1" applyFill="1" applyAlignment="1">
      <alignment horizontal="justify"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5" fillId="0" borderId="0" xfId="0" applyNumberFormat="1" applyFont="1" applyFill="1" applyAlignment="1">
      <alignment horizontal="center" vertical="center"/>
    </xf>
    <xf numFmtId="0" fontId="4" fillId="0" borderId="0" xfId="4" applyFont="1" applyFill="1" applyAlignment="1">
      <alignment horizontal="justify" vertical="center" wrapText="1"/>
    </xf>
    <xf numFmtId="3" fontId="4"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top" wrapText="1"/>
    </xf>
    <xf numFmtId="0" fontId="4" fillId="0" borderId="0" xfId="0" applyFont="1" applyFill="1" applyAlignment="1">
      <alignment horizontal="left" vertical="center" wrapText="1"/>
    </xf>
    <xf numFmtId="3" fontId="5" fillId="0" borderId="0" xfId="1" applyNumberFormat="1" applyFont="1" applyFill="1" applyAlignment="1">
      <alignment horizontal="right" vertical="center"/>
    </xf>
    <xf numFmtId="165" fontId="4" fillId="0" borderId="0" xfId="0" applyNumberFormat="1" applyFont="1" applyFill="1" applyAlignment="1">
      <alignment horizontal="right" vertical="center"/>
    </xf>
    <xf numFmtId="166" fontId="4" fillId="2" borderId="0" xfId="3" applyNumberFormat="1" applyFont="1" applyFill="1" applyAlignment="1">
      <alignment horizontal="right" vertical="center"/>
    </xf>
    <xf numFmtId="166" fontId="4" fillId="2" borderId="0" xfId="0" applyNumberFormat="1" applyFont="1" applyFill="1" applyAlignment="1">
      <alignment horizontal="left" vertical="center"/>
    </xf>
    <xf numFmtId="0" fontId="4" fillId="3" borderId="0" xfId="0" applyNumberFormat="1" applyFont="1" applyFill="1" applyAlignment="1">
      <alignment horizontal="center" vertical="top"/>
    </xf>
    <xf numFmtId="0" fontId="4" fillId="0" borderId="0" xfId="4" applyFont="1" applyFill="1" applyAlignment="1">
      <alignment horizontal="justify" vertical="center" wrapText="1"/>
    </xf>
    <xf numFmtId="3"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2" fontId="4" fillId="2" borderId="0" xfId="0" applyNumberFormat="1" applyFont="1" applyFill="1" applyAlignment="1">
      <alignment horizontal="right"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2" fontId="4" fillId="0" borderId="0" xfId="0" applyNumberFormat="1" applyFont="1" applyFill="1" applyAlignment="1">
      <alignment horizontal="right" vertical="center"/>
    </xf>
    <xf numFmtId="167"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2" fontId="4" fillId="2"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justify"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justify" vertical="center"/>
    </xf>
    <xf numFmtId="3"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4" fillId="0" borderId="4" xfId="1" applyNumberFormat="1" applyFont="1" applyFill="1" applyBorder="1" applyAlignment="1">
      <alignment horizontal="right" vertical="center"/>
    </xf>
    <xf numFmtId="164" fontId="5" fillId="0" borderId="0" xfId="3" applyNumberFormat="1" applyFont="1" applyFill="1" applyAlignment="1">
      <alignment horizontal="right" vertical="center"/>
    </xf>
    <xf numFmtId="164" fontId="5" fillId="0" borderId="0" xfId="2" applyNumberFormat="1" applyFont="1" applyFill="1" applyAlignment="1">
      <alignment horizontal="right" vertical="center"/>
    </xf>
    <xf numFmtId="165" fontId="4" fillId="0" borderId="0" xfId="1" applyNumberFormat="1" applyFont="1" applyFill="1" applyAlignment="1">
      <alignment horizontal="right" vertical="center"/>
    </xf>
    <xf numFmtId="2" fontId="5" fillId="0" borderId="0" xfId="0" applyNumberFormat="1" applyFont="1" applyFill="1" applyAlignment="1">
      <alignment horizontal="righ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2"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5" fillId="0" borderId="0" xfId="0" applyNumberFormat="1" applyFont="1" applyFill="1" applyAlignment="1">
      <alignment horizontal="center" vertical="center"/>
    </xf>
    <xf numFmtId="166" fontId="4" fillId="3" borderId="0" xfId="0" applyNumberFormat="1" applyFont="1" applyFill="1" applyAlignment="1">
      <alignment horizontal="right" vertical="center"/>
    </xf>
    <xf numFmtId="2" fontId="5" fillId="0" borderId="0" xfId="1" applyNumberFormat="1" applyFont="1" applyFill="1" applyAlignment="1">
      <alignment horizontal="right" vertical="center" wrapText="1"/>
    </xf>
    <xf numFmtId="49" fontId="4" fillId="0" borderId="0" xfId="1" applyNumberFormat="1" applyFont="1" applyFill="1" applyBorder="1" applyAlignment="1">
      <alignment horizontal="right" vertical="center" wrapText="1"/>
    </xf>
    <xf numFmtId="0" fontId="4" fillId="3" borderId="0" xfId="0" applyNumberFormat="1" applyFont="1" applyFill="1" applyAlignment="1">
      <alignment horizontal="center" vertical="center"/>
    </xf>
    <xf numFmtId="3" fontId="5" fillId="3" borderId="0" xfId="0" applyNumberFormat="1" applyFont="1" applyFill="1" applyAlignment="1">
      <alignment horizontal="left" vertical="center"/>
    </xf>
    <xf numFmtId="2" fontId="4" fillId="3" borderId="0" xfId="0" applyNumberFormat="1" applyFont="1" applyFill="1" applyAlignment="1">
      <alignment horizontal="right" vertical="center"/>
    </xf>
    <xf numFmtId="43" fontId="4" fillId="3" borderId="0" xfId="0" applyNumberFormat="1" applyFont="1" applyFill="1" applyAlignment="1">
      <alignment horizontal="right" vertical="center"/>
    </xf>
    <xf numFmtId="43" fontId="4" fillId="3" borderId="0" xfId="0" applyNumberFormat="1" applyFont="1" applyFill="1" applyAlignment="1">
      <alignment vertical="center"/>
    </xf>
    <xf numFmtId="3" fontId="4" fillId="3" borderId="0" xfId="0" applyNumberFormat="1" applyFont="1" applyFill="1" applyAlignment="1">
      <alignment vertical="center"/>
    </xf>
    <xf numFmtId="2" fontId="4" fillId="3" borderId="0" xfId="0" applyNumberFormat="1" applyFont="1" applyFill="1" applyAlignment="1">
      <alignment horizontal="left" vertical="center"/>
    </xf>
    <xf numFmtId="3" fontId="4" fillId="3" borderId="0" xfId="0" applyNumberFormat="1" applyFont="1" applyFill="1" applyAlignment="1">
      <alignment horizontal="center" vertical="center"/>
    </xf>
    <xf numFmtId="2" fontId="5" fillId="3" borderId="0" xfId="0" applyNumberFormat="1" applyFont="1" applyFill="1" applyAlignment="1">
      <alignment horizontal="right" vertical="center"/>
    </xf>
    <xf numFmtId="0" fontId="4" fillId="3" borderId="0" xfId="0" applyNumberFormat="1" applyFont="1" applyFill="1" applyAlignment="1">
      <alignment horizontal="right" vertical="center"/>
    </xf>
    <xf numFmtId="3" fontId="4" fillId="3" borderId="0" xfId="0" applyNumberFormat="1" applyFont="1" applyFill="1" applyAlignment="1">
      <alignment horizontal="right"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167"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0" fontId="4" fillId="0" borderId="0" xfId="0" applyFont="1" applyFill="1" applyAlignment="1">
      <alignment horizontal="left" vertical="center" wrapText="1"/>
    </xf>
    <xf numFmtId="0" fontId="5" fillId="0" borderId="0" xfId="0" applyFont="1" applyFill="1" applyAlignment="1">
      <alignment horizontal="left" vertical="center" wrapText="1"/>
    </xf>
    <xf numFmtId="0" fontId="4" fillId="0" borderId="0" xfId="0"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0" fontId="5" fillId="0" borderId="0" xfId="0" applyFont="1" applyFill="1" applyAlignment="1">
      <alignment horizontal="left" vertical="center" wrapText="1"/>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5" fillId="2" borderId="0" xfId="3"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167"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5" fillId="0" borderId="0" xfId="0" quotePrefix="1" applyNumberFormat="1" applyFont="1" applyFill="1" applyAlignment="1">
      <alignment horizontal="left" vertical="center"/>
    </xf>
    <xf numFmtId="169" fontId="5" fillId="0" borderId="0" xfId="0" applyNumberFormat="1" applyFont="1" applyFill="1" applyAlignment="1">
      <alignment horizontal="center" vertical="center"/>
    </xf>
    <xf numFmtId="169" fontId="5" fillId="0" borderId="0" xfId="0" applyNumberFormat="1" applyFont="1" applyFill="1" applyAlignment="1">
      <alignment horizontal="right" vertical="center"/>
    </xf>
    <xf numFmtId="0" fontId="4" fillId="0" borderId="0" xfId="4" applyFont="1" applyFill="1" applyAlignment="1">
      <alignment horizontal="justify" vertical="center" wrapText="1"/>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3" fontId="4" fillId="0" borderId="0" xfId="1" applyNumberFormat="1" applyFont="1" applyFill="1" applyAlignment="1">
      <alignment horizontal="right"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0" fontId="4" fillId="0" borderId="0" xfId="0" applyFont="1" applyFill="1" applyAlignment="1">
      <alignment horizontal="left" vertical="center" wrapText="1"/>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justify"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0" applyNumberFormat="1" applyFont="1" applyFill="1" applyAlignment="1">
      <alignment horizontal="right" vertical="center"/>
    </xf>
    <xf numFmtId="0" fontId="5" fillId="0" borderId="0" xfId="0" applyFont="1" applyFill="1" applyAlignment="1">
      <alignment horizontal="left" vertical="center" wrapText="1"/>
    </xf>
    <xf numFmtId="3" fontId="5"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166" fontId="4" fillId="3" borderId="0" xfId="3"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center" wrapText="1"/>
    </xf>
    <xf numFmtId="2" fontId="4" fillId="0" borderId="0" xfId="0" applyNumberFormat="1" applyFont="1" applyFill="1" applyAlignment="1">
      <alignment horizontal="lef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0" fontId="4" fillId="0" borderId="0" xfId="4" applyFont="1" applyFill="1" applyAlignment="1">
      <alignment horizontal="justify" vertical="top" wrapText="1"/>
    </xf>
    <xf numFmtId="2" fontId="4" fillId="0" borderId="0" xfId="0" applyNumberFormat="1" applyFont="1" applyFill="1" applyAlignment="1">
      <alignment horizontal="right" vertical="center"/>
    </xf>
    <xf numFmtId="3" fontId="4"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0" borderId="0" xfId="1" applyNumberFormat="1" applyFont="1" applyFill="1" applyAlignment="1">
      <alignment horizontal="lef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0" fontId="4" fillId="0" borderId="0" xfId="0" applyFont="1" applyFill="1" applyAlignment="1">
      <alignment horizontal="left" vertical="center" wrapText="1"/>
    </xf>
    <xf numFmtId="2" fontId="4" fillId="2" borderId="0" xfId="0"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167" fontId="5" fillId="0" borderId="0" xfId="0" applyNumberFormat="1" applyFont="1" applyFill="1" applyAlignment="1">
      <alignment horizontal="center" vertical="center"/>
    </xf>
    <xf numFmtId="0" fontId="5" fillId="0" borderId="0" xfId="0" applyFont="1" applyFill="1" applyAlignment="1">
      <alignment horizontal="left" vertical="center" wrapText="1"/>
    </xf>
    <xf numFmtId="3" fontId="4" fillId="0" borderId="0" xfId="0" applyNumberFormat="1" applyFont="1" applyFill="1" applyAlignment="1">
      <alignment horizontal="justify" vertical="center"/>
    </xf>
    <xf numFmtId="167" fontId="4" fillId="0" borderId="0" xfId="1" applyNumberFormat="1" applyFont="1" applyFill="1" applyAlignment="1">
      <alignment horizontal="right" vertical="center"/>
    </xf>
    <xf numFmtId="1" fontId="5" fillId="0" borderId="0" xfId="1" applyNumberFormat="1" applyFont="1" applyFill="1" applyAlignment="1">
      <alignment horizontal="right" vertical="center"/>
    </xf>
    <xf numFmtId="167" fontId="17" fillId="0" borderId="0" xfId="1" applyNumberFormat="1" applyFont="1" applyFill="1" applyAlignment="1">
      <alignment horizontal="right" vertical="center"/>
    </xf>
    <xf numFmtId="169" fontId="5" fillId="0" borderId="0" xfId="3" applyNumberFormat="1" applyFont="1" applyFill="1" applyAlignment="1">
      <alignment horizontal="right" vertical="center"/>
    </xf>
    <xf numFmtId="166" fontId="4" fillId="0" borderId="0" xfId="3"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top"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2"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center" vertical="center"/>
    </xf>
    <xf numFmtId="167" fontId="5"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0" fontId="4" fillId="0" borderId="0" xfId="4" applyFont="1" applyFill="1" applyAlignment="1">
      <alignment horizontal="justify" vertical="center" wrapText="1"/>
    </xf>
    <xf numFmtId="43" fontId="4" fillId="0" borderId="0" xfId="0" applyNumberFormat="1" applyFont="1" applyFill="1" applyAlignment="1">
      <alignment horizontal="right" vertical="center"/>
    </xf>
    <xf numFmtId="43" fontId="4"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0" fontId="4" fillId="0" borderId="0" xfId="1" applyFont="1" applyFill="1" applyAlignment="1">
      <alignment horizontal="left" vertical="center" wrapText="1"/>
    </xf>
    <xf numFmtId="43" fontId="4"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4" fillId="0" borderId="0" xfId="1" applyNumberFormat="1" applyFont="1" applyFill="1" applyAlignment="1">
      <alignment horizontal="justify" vertical="center"/>
    </xf>
    <xf numFmtId="2" fontId="4" fillId="2" borderId="0" xfId="1" applyNumberFormat="1" applyFont="1" applyFill="1" applyAlignment="1">
      <alignment horizontal="right" vertical="center"/>
    </xf>
    <xf numFmtId="2" fontId="4" fillId="0" borderId="0" xfId="1" applyNumberFormat="1" applyFont="1" applyFill="1" applyAlignment="1">
      <alignment horizontal="right" vertical="center"/>
    </xf>
    <xf numFmtId="3" fontId="8" fillId="0" borderId="2" xfId="1" applyNumberFormat="1" applyFont="1" applyFill="1" applyBorder="1" applyAlignment="1">
      <alignment horizontal="center" vertical="center"/>
    </xf>
    <xf numFmtId="0" fontId="4" fillId="0" borderId="0" xfId="0" applyFont="1" applyFill="1" applyAlignment="1">
      <alignment horizontal="left" vertical="center" wrapText="1"/>
    </xf>
    <xf numFmtId="43" fontId="4" fillId="2" borderId="0" xfId="0"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justify" vertical="center"/>
    </xf>
    <xf numFmtId="164" fontId="5" fillId="0" borderId="0" xfId="1" applyNumberFormat="1" applyFont="1" applyFill="1" applyAlignment="1">
      <alignment horizontal="left" vertical="center"/>
    </xf>
    <xf numFmtId="167" fontId="5" fillId="0" borderId="0" xfId="0" applyNumberFormat="1" applyFont="1" applyFill="1" applyAlignment="1">
      <alignment horizontal="center" vertical="center"/>
    </xf>
    <xf numFmtId="43" fontId="4" fillId="0" borderId="0" xfId="1" applyNumberFormat="1" applyFont="1" applyFill="1" applyAlignment="1">
      <alignment horizontal="center" vertical="center"/>
    </xf>
    <xf numFmtId="2" fontId="4" fillId="3" borderId="0" xfId="0" applyNumberFormat="1" applyFont="1" applyFill="1" applyAlignment="1">
      <alignment horizontal="right" vertical="center"/>
    </xf>
    <xf numFmtId="0" fontId="4" fillId="0" borderId="0" xfId="1" applyFont="1" applyFill="1" applyAlignment="1">
      <alignment horizontal="center" vertical="center"/>
    </xf>
    <xf numFmtId="167" fontId="4" fillId="0" borderId="0" xfId="1" applyNumberFormat="1" applyFont="1" applyFill="1" applyAlignment="1">
      <alignment horizontal="right" vertical="center"/>
    </xf>
    <xf numFmtId="0" fontId="4" fillId="0" borderId="0" xfId="0"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3" fontId="4" fillId="0" borderId="0" xfId="1" applyNumberFormat="1" applyFont="1" applyFill="1" applyAlignment="1">
      <alignment horizontal="righ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4" fillId="0" borderId="0" xfId="0" applyNumberFormat="1" applyFont="1" applyFill="1" applyAlignment="1">
      <alignment horizontal="left" vertical="center"/>
    </xf>
    <xf numFmtId="2" fontId="5" fillId="0" borderId="0" xfId="1" applyNumberFormat="1" applyFont="1" applyFill="1" applyAlignment="1">
      <alignment horizontal="center" vertical="center"/>
    </xf>
    <xf numFmtId="167"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0" borderId="0" xfId="1" applyNumberFormat="1" applyFont="1" applyFill="1" applyAlignment="1">
      <alignment horizontal="lef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167" fontId="5" fillId="0" borderId="0" xfId="0" applyNumberFormat="1" applyFont="1" applyFill="1" applyAlignment="1">
      <alignment horizontal="center"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0" fontId="20" fillId="0" borderId="0" xfId="14" applyFont="1" applyFill="1" applyAlignment="1">
      <alignment vertical="center"/>
    </xf>
    <xf numFmtId="0" fontId="19" fillId="0" borderId="0" xfId="14" applyFont="1" applyFill="1" applyAlignment="1">
      <alignment horizontal="center" vertical="center"/>
    </xf>
    <xf numFmtId="0" fontId="21" fillId="0" borderId="0" xfId="14" applyFont="1" applyFill="1" applyAlignment="1">
      <alignment horizontal="center" vertical="center"/>
    </xf>
    <xf numFmtId="0" fontId="22" fillId="0" borderId="0" xfId="14" applyFont="1" applyFill="1" applyAlignment="1">
      <alignment horizontal="left" vertical="top"/>
    </xf>
    <xf numFmtId="0" fontId="24" fillId="0" borderId="0" xfId="14" applyFont="1" applyFill="1" applyAlignment="1">
      <alignment horizontal="left" vertical="top"/>
    </xf>
    <xf numFmtId="0" fontId="25" fillId="0" borderId="0" xfId="14" applyFont="1" applyFill="1" applyAlignment="1">
      <alignment horizontal="left" vertical="top" wrapText="1"/>
    </xf>
    <xf numFmtId="0" fontId="26" fillId="0" borderId="0" xfId="14" applyFont="1" applyFill="1" applyAlignment="1">
      <alignment horizontal="left" vertical="top" wrapText="1"/>
    </xf>
    <xf numFmtId="49" fontId="28" fillId="0" borderId="8" xfId="14" applyNumberFormat="1" applyFont="1" applyFill="1" applyBorder="1" applyAlignment="1">
      <alignment horizontal="center" vertical="center" wrapText="1"/>
    </xf>
    <xf numFmtId="0" fontId="28" fillId="0" borderId="8" xfId="14" applyFont="1" applyFill="1" applyBorder="1" applyAlignment="1">
      <alignment horizontal="center" vertical="center" wrapText="1"/>
    </xf>
    <xf numFmtId="0" fontId="29" fillId="0" borderId="8" xfId="14" applyFont="1" applyFill="1" applyBorder="1" applyAlignment="1">
      <alignment horizontal="center" vertical="center" wrapText="1"/>
    </xf>
    <xf numFmtId="49" fontId="20" fillId="0" borderId="8" xfId="14" applyNumberFormat="1" applyFont="1" applyFill="1" applyBorder="1" applyAlignment="1">
      <alignment horizontal="center" vertical="center"/>
    </xf>
    <xf numFmtId="0" fontId="20" fillId="0" borderId="8" xfId="14" applyFont="1" applyFill="1" applyBorder="1" applyAlignment="1">
      <alignment vertical="center"/>
    </xf>
    <xf numFmtId="0" fontId="13" fillId="0" borderId="8" xfId="14" applyFont="1" applyFill="1" applyBorder="1" applyAlignment="1">
      <alignment vertical="center"/>
    </xf>
    <xf numFmtId="1" fontId="20" fillId="0" borderId="9" xfId="14" applyNumberFormat="1" applyFont="1" applyFill="1" applyBorder="1" applyAlignment="1">
      <alignment horizontal="center" vertical="center"/>
    </xf>
    <xf numFmtId="2" fontId="20" fillId="0" borderId="9" xfId="14" applyNumberFormat="1" applyFont="1" applyFill="1" applyBorder="1" applyAlignment="1">
      <alignment horizontal="center" vertical="center"/>
    </xf>
    <xf numFmtId="0" fontId="13" fillId="0" borderId="9" xfId="14" applyFont="1" applyFill="1" applyBorder="1" applyAlignment="1">
      <alignment horizontal="justify" vertical="center" wrapText="1"/>
    </xf>
    <xf numFmtId="2" fontId="13" fillId="0" borderId="9" xfId="14" applyNumberFormat="1" applyFont="1" applyFill="1" applyBorder="1" applyAlignment="1">
      <alignment horizontal="center" vertical="center"/>
    </xf>
    <xf numFmtId="0" fontId="13" fillId="0" borderId="9" xfId="14" applyFont="1" applyFill="1" applyBorder="1" applyAlignment="1">
      <alignment horizontal="center" vertical="center"/>
    </xf>
    <xf numFmtId="1" fontId="30" fillId="0" borderId="9" xfId="14" applyNumberFormat="1" applyFont="1" applyFill="1" applyBorder="1" applyAlignment="1">
      <alignment horizontal="center" vertical="center"/>
    </xf>
    <xf numFmtId="1" fontId="20" fillId="0" borderId="10" xfId="14" applyNumberFormat="1" applyFont="1" applyFill="1" applyBorder="1" applyAlignment="1">
      <alignment horizontal="center" vertical="center"/>
    </xf>
    <xf numFmtId="2" fontId="20" fillId="0" borderId="10" xfId="14" applyNumberFormat="1" applyFont="1" applyFill="1" applyBorder="1" applyAlignment="1">
      <alignment horizontal="center" vertical="center"/>
    </xf>
    <xf numFmtId="0" fontId="13" fillId="0" borderId="10" xfId="14" applyFont="1" applyFill="1" applyBorder="1" applyAlignment="1">
      <alignment horizontal="justify" vertical="center" wrapText="1"/>
    </xf>
    <xf numFmtId="2" fontId="13" fillId="0" borderId="10" xfId="14" applyNumberFormat="1" applyFont="1" applyFill="1" applyBorder="1" applyAlignment="1">
      <alignment horizontal="center" vertical="center"/>
    </xf>
    <xf numFmtId="0" fontId="13" fillId="0" borderId="10" xfId="14" applyFont="1" applyFill="1" applyBorder="1" applyAlignment="1">
      <alignment horizontal="center" vertical="center"/>
    </xf>
    <xf numFmtId="1" fontId="30" fillId="0" borderId="10" xfId="14" applyNumberFormat="1" applyFont="1" applyFill="1" applyBorder="1" applyAlignment="1">
      <alignment horizontal="center" vertical="center"/>
    </xf>
    <xf numFmtId="0" fontId="20" fillId="0" borderId="10" xfId="14" applyNumberFormat="1" applyFont="1" applyFill="1" applyBorder="1" applyAlignment="1">
      <alignment horizontal="center" vertical="center"/>
    </xf>
    <xf numFmtId="167" fontId="20" fillId="0" borderId="10" xfId="14" applyNumberFormat="1" applyFont="1" applyFill="1" applyBorder="1" applyAlignment="1">
      <alignment horizontal="center" vertical="center"/>
    </xf>
    <xf numFmtId="1" fontId="20" fillId="0" borderId="11" xfId="14" applyNumberFormat="1" applyFont="1" applyFill="1" applyBorder="1" applyAlignment="1">
      <alignment horizontal="center" vertical="center"/>
    </xf>
    <xf numFmtId="2" fontId="20" fillId="0" borderId="11" xfId="14" applyNumberFormat="1" applyFont="1" applyFill="1" applyBorder="1" applyAlignment="1">
      <alignment horizontal="center" vertical="center"/>
    </xf>
    <xf numFmtId="0" fontId="20" fillId="0" borderId="11" xfId="14" applyFont="1" applyFill="1" applyBorder="1" applyAlignment="1">
      <alignment horizontal="justify" vertical="center" wrapText="1"/>
    </xf>
    <xf numFmtId="0" fontId="20" fillId="0" borderId="11" xfId="14" applyFont="1" applyFill="1" applyBorder="1" applyAlignment="1">
      <alignment horizontal="center" vertical="center"/>
    </xf>
    <xf numFmtId="1" fontId="30" fillId="0" borderId="11" xfId="14" applyNumberFormat="1" applyFont="1" applyFill="1" applyBorder="1" applyAlignment="1">
      <alignment horizontal="center" vertical="center"/>
    </xf>
    <xf numFmtId="0" fontId="20" fillId="0" borderId="10" xfId="14" applyFont="1" applyFill="1" applyBorder="1" applyAlignment="1">
      <alignment horizontal="justify" vertical="center" wrapText="1"/>
    </xf>
    <xf numFmtId="0" fontId="20" fillId="0" borderId="10" xfId="14" applyFont="1" applyFill="1" applyBorder="1" applyAlignment="1">
      <alignment horizontal="center" vertical="center"/>
    </xf>
    <xf numFmtId="1" fontId="20" fillId="0" borderId="12" xfId="14" applyNumberFormat="1" applyFont="1" applyFill="1" applyBorder="1" applyAlignment="1">
      <alignment horizontal="center" vertical="center"/>
    </xf>
    <xf numFmtId="2" fontId="20" fillId="0" borderId="12" xfId="14" applyNumberFormat="1" applyFont="1" applyFill="1" applyBorder="1" applyAlignment="1">
      <alignment horizontal="center" vertical="center"/>
    </xf>
    <xf numFmtId="0" fontId="13" fillId="0" borderId="12" xfId="14" applyFont="1" applyFill="1" applyBorder="1" applyAlignment="1">
      <alignment horizontal="justify" vertical="center" wrapText="1"/>
    </xf>
    <xf numFmtId="2" fontId="13" fillId="0" borderId="12" xfId="14" applyNumberFormat="1" applyFont="1" applyFill="1" applyBorder="1" applyAlignment="1">
      <alignment horizontal="center" vertical="center"/>
    </xf>
    <xf numFmtId="0" fontId="13" fillId="0" borderId="12" xfId="14" applyFont="1" applyFill="1" applyBorder="1" applyAlignment="1">
      <alignment horizontal="center" vertical="center"/>
    </xf>
    <xf numFmtId="1" fontId="13" fillId="0" borderId="12" xfId="14" applyNumberFormat="1" applyFont="1" applyFill="1" applyBorder="1" applyAlignment="1">
      <alignment horizontal="center" vertical="center"/>
    </xf>
    <xf numFmtId="1" fontId="13" fillId="0" borderId="10" xfId="14" applyNumberFormat="1" applyFont="1" applyFill="1" applyBorder="1" applyAlignment="1">
      <alignment horizontal="center" vertical="center"/>
    </xf>
    <xf numFmtId="1" fontId="13" fillId="0" borderId="11" xfId="14" applyNumberFormat="1" applyFont="1" applyFill="1" applyBorder="1" applyAlignment="1">
      <alignment horizontal="center" vertical="center"/>
    </xf>
    <xf numFmtId="1" fontId="30" fillId="0" borderId="12" xfId="14" applyNumberFormat="1" applyFont="1" applyFill="1" applyBorder="1" applyAlignment="1">
      <alignment horizontal="center" vertical="center"/>
    </xf>
    <xf numFmtId="0" fontId="13" fillId="0" borderId="11" xfId="14" applyFont="1" applyFill="1" applyBorder="1" applyAlignment="1">
      <alignment horizontal="justify" vertical="center" wrapText="1"/>
    </xf>
    <xf numFmtId="2" fontId="13" fillId="0" borderId="11" xfId="14" applyNumberFormat="1" applyFont="1" applyFill="1" applyBorder="1" applyAlignment="1">
      <alignment horizontal="center" vertical="center"/>
    </xf>
    <xf numFmtId="0" fontId="13" fillId="0" borderId="11" xfId="14" applyFont="1" applyFill="1" applyBorder="1" applyAlignment="1">
      <alignment horizontal="center" vertical="center"/>
    </xf>
    <xf numFmtId="0" fontId="31" fillId="0" borderId="11" xfId="14" applyFont="1" applyFill="1" applyBorder="1" applyAlignment="1">
      <alignment horizontal="justify" vertical="center" wrapText="1"/>
    </xf>
    <xf numFmtId="1" fontId="20" fillId="0" borderId="13" xfId="14" applyNumberFormat="1" applyFont="1" applyFill="1" applyBorder="1" applyAlignment="1">
      <alignment horizontal="center" vertical="center"/>
    </xf>
    <xf numFmtId="2" fontId="20" fillId="0" borderId="13" xfId="14" applyNumberFormat="1" applyFont="1" applyFill="1" applyBorder="1" applyAlignment="1">
      <alignment horizontal="center" vertical="center"/>
    </xf>
    <xf numFmtId="0" fontId="20" fillId="0" borderId="13" xfId="14" applyFont="1" applyFill="1" applyBorder="1" applyAlignment="1">
      <alignment horizontal="justify" vertical="center" wrapText="1"/>
    </xf>
    <xf numFmtId="0" fontId="20" fillId="0" borderId="13" xfId="14" applyFont="1" applyFill="1" applyBorder="1" applyAlignment="1">
      <alignment horizontal="center" vertical="center"/>
    </xf>
    <xf numFmtId="1" fontId="13" fillId="0" borderId="13" xfId="14" applyNumberFormat="1" applyFont="1" applyFill="1" applyBorder="1" applyAlignment="1">
      <alignment horizontal="center" vertical="center"/>
    </xf>
    <xf numFmtId="0" fontId="20" fillId="0" borderId="12" xfId="14" applyFont="1" applyFill="1" applyBorder="1" applyAlignment="1">
      <alignment horizontal="justify" vertical="center" wrapText="1"/>
    </xf>
    <xf numFmtId="0" fontId="20" fillId="0" borderId="12" xfId="14" applyFont="1" applyFill="1" applyBorder="1" applyAlignment="1">
      <alignment horizontal="center" vertical="center"/>
    </xf>
    <xf numFmtId="49" fontId="20" fillId="0" borderId="10" xfId="14" applyNumberFormat="1" applyFont="1" applyFill="1" applyBorder="1" applyAlignment="1">
      <alignment horizontal="center" vertical="center"/>
    </xf>
    <xf numFmtId="2" fontId="20" fillId="0" borderId="10" xfId="14" applyNumberFormat="1" applyFont="1" applyFill="1" applyBorder="1" applyAlignment="1">
      <alignment horizontal="center"/>
    </xf>
    <xf numFmtId="0" fontId="13" fillId="0" borderId="10" xfId="14" applyFont="1" applyFill="1" applyBorder="1" applyAlignment="1">
      <alignment horizontal="distributed" wrapText="1"/>
    </xf>
    <xf numFmtId="0" fontId="32" fillId="0" borderId="10" xfId="14" applyFont="1" applyFill="1" applyBorder="1" applyAlignment="1">
      <alignment horizontal="center" wrapText="1"/>
    </xf>
    <xf numFmtId="1" fontId="13" fillId="0" borderId="10" xfId="14" applyNumberFormat="1" applyFont="1" applyFill="1" applyBorder="1" applyAlignment="1">
      <alignment horizontal="center"/>
    </xf>
    <xf numFmtId="2" fontId="27" fillId="0" borderId="10" xfId="14" applyNumberFormat="1" applyFont="1" applyFill="1" applyBorder="1" applyAlignment="1">
      <alignment horizontal="left" vertical="center"/>
    </xf>
    <xf numFmtId="0" fontId="32" fillId="0" borderId="10" xfId="14" applyFont="1" applyFill="1" applyBorder="1" applyAlignment="1">
      <alignment wrapText="1"/>
    </xf>
    <xf numFmtId="0" fontId="20" fillId="0" borderId="10" xfId="14" applyFont="1" applyFill="1" applyBorder="1" applyAlignment="1">
      <alignment vertical="center"/>
    </xf>
    <xf numFmtId="1" fontId="33" fillId="0" borderId="10" xfId="14" applyNumberFormat="1" applyFont="1" applyFill="1" applyBorder="1" applyAlignment="1">
      <alignment horizontal="center" vertical="center"/>
    </xf>
    <xf numFmtId="1" fontId="13" fillId="0" borderId="10" xfId="14" applyNumberFormat="1" applyFont="1" applyFill="1" applyBorder="1" applyAlignment="1">
      <alignment vertical="center"/>
    </xf>
    <xf numFmtId="49" fontId="13" fillId="0" borderId="10" xfId="14" applyNumberFormat="1" applyFont="1" applyFill="1" applyBorder="1" applyAlignment="1">
      <alignment horizontal="center" vertical="center"/>
    </xf>
    <xf numFmtId="49" fontId="22" fillId="0" borderId="10" xfId="14" applyNumberFormat="1" applyFont="1" applyFill="1" applyBorder="1" applyAlignment="1">
      <alignment horizontal="left" vertical="center"/>
    </xf>
    <xf numFmtId="0" fontId="13" fillId="0" borderId="10" xfId="14" applyFont="1" applyFill="1" applyBorder="1" applyAlignment="1">
      <alignment vertical="center"/>
    </xf>
    <xf numFmtId="0" fontId="13" fillId="0" borderId="0" xfId="14" applyFont="1" applyFill="1" applyAlignment="1">
      <alignment vertical="center"/>
    </xf>
    <xf numFmtId="49" fontId="13" fillId="0" borderId="0" xfId="14" applyNumberFormat="1" applyFont="1" applyFill="1" applyAlignment="1">
      <alignment horizontal="center" vertical="center"/>
    </xf>
    <xf numFmtId="0" fontId="13" fillId="0" borderId="0" xfId="14" applyFont="1" applyFill="1" applyAlignment="1">
      <alignment horizontal="center" vertical="center"/>
    </xf>
    <xf numFmtId="0" fontId="34" fillId="0" borderId="0" xfId="14" applyFont="1" applyFill="1" applyAlignment="1">
      <alignment vertical="center"/>
    </xf>
    <xf numFmtId="0" fontId="35" fillId="0" borderId="0" xfId="14" applyFont="1" applyFill="1" applyBorder="1" applyAlignment="1">
      <alignment horizontal="center" vertical="center"/>
    </xf>
    <xf numFmtId="1" fontId="35" fillId="0" borderId="0" xfId="14" applyNumberFormat="1" applyFont="1" applyFill="1" applyBorder="1" applyAlignment="1">
      <alignment horizontal="center" vertical="center"/>
    </xf>
    <xf numFmtId="49" fontId="22" fillId="0" borderId="0" xfId="14" applyNumberFormat="1" applyFont="1" applyFill="1" applyAlignment="1">
      <alignment horizontal="left" vertical="center"/>
    </xf>
    <xf numFmtId="49" fontId="20" fillId="0" borderId="0" xfId="14" applyNumberFormat="1" applyFont="1" applyFill="1" applyAlignment="1">
      <alignment horizontal="left" vertical="center"/>
    </xf>
    <xf numFmtId="0" fontId="35" fillId="0" borderId="0" xfId="14" applyFont="1" applyFill="1" applyAlignment="1">
      <alignment horizontal="center" vertical="center"/>
    </xf>
    <xf numFmtId="49" fontId="20" fillId="0" borderId="0" xfId="14" applyNumberFormat="1" applyFont="1" applyFill="1" applyAlignment="1">
      <alignment horizontal="center" vertical="center"/>
    </xf>
    <xf numFmtId="0" fontId="28" fillId="0" borderId="8" xfId="14" applyFont="1" applyFill="1" applyBorder="1" applyAlignment="1">
      <alignment horizontal="center" vertical="center"/>
    </xf>
    <xf numFmtId="1" fontId="29" fillId="0" borderId="8" xfId="14" applyNumberFormat="1" applyFont="1" applyFill="1" applyBorder="1" applyAlignment="1">
      <alignment horizontal="center" vertical="center"/>
    </xf>
    <xf numFmtId="3" fontId="20" fillId="0" borderId="0" xfId="14" applyNumberFormat="1" applyFont="1" applyFill="1" applyAlignment="1">
      <alignment vertical="center"/>
    </xf>
    <xf numFmtId="49" fontId="13" fillId="0" borderId="0" xfId="0" applyNumberFormat="1" applyFont="1" applyFill="1" applyAlignment="1">
      <alignment horizontal="left" vertical="center"/>
    </xf>
    <xf numFmtId="49" fontId="13" fillId="0" borderId="0" xfId="0" applyNumberFormat="1" applyFont="1" applyFill="1" applyAlignment="1">
      <alignment horizontal="center" vertical="center"/>
    </xf>
    <xf numFmtId="0" fontId="13" fillId="0" borderId="0" xfId="0" applyFont="1" applyFill="1" applyAlignment="1">
      <alignment vertical="center"/>
    </xf>
    <xf numFmtId="49" fontId="13" fillId="0" borderId="0" xfId="0" applyNumberFormat="1" applyFont="1" applyFill="1" applyAlignment="1">
      <alignment horizontal="left"/>
    </xf>
    <xf numFmtId="0" fontId="13" fillId="0" borderId="0" xfId="0" applyFont="1" applyFill="1" applyAlignment="1">
      <alignment horizontal="center" vertical="center"/>
    </xf>
    <xf numFmtId="49" fontId="20" fillId="0" borderId="0" xfId="1" applyNumberFormat="1" applyFont="1" applyFill="1" applyAlignment="1">
      <alignment horizontal="center" vertical="center"/>
    </xf>
    <xf numFmtId="0" fontId="20" fillId="0" borderId="0" xfId="1" applyFont="1" applyFill="1" applyAlignment="1">
      <alignment vertical="center"/>
    </xf>
    <xf numFmtId="0" fontId="13" fillId="0" borderId="0" xfId="1" applyFont="1" applyFill="1" applyAlignment="1">
      <alignment vertical="center"/>
    </xf>
    <xf numFmtId="0" fontId="19" fillId="0" borderId="0" xfId="14" applyFont="1" applyFill="1" applyAlignment="1">
      <alignment horizontal="center" vertical="center"/>
    </xf>
    <xf numFmtId="3" fontId="23" fillId="0" borderId="0" xfId="14" applyNumberFormat="1" applyFont="1" applyAlignment="1">
      <alignment horizontal="left" vertical="top" wrapText="1" justifyLastLine="1"/>
    </xf>
    <xf numFmtId="49" fontId="27" fillId="0" borderId="0" xfId="14" applyNumberFormat="1" applyFont="1" applyFill="1" applyAlignment="1">
      <alignment horizontal="center" vertical="top"/>
    </xf>
    <xf numFmtId="0" fontId="35" fillId="0" borderId="0" xfId="14" applyFont="1" applyFill="1" applyAlignment="1">
      <alignment horizontal="righ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0" fontId="4" fillId="0" borderId="0" xfId="4" applyFont="1" applyFill="1" applyAlignment="1">
      <alignment horizontal="justify" vertical="top" wrapText="1"/>
    </xf>
    <xf numFmtId="4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justify" vertical="center"/>
    </xf>
    <xf numFmtId="0" fontId="4" fillId="0" borderId="0" xfId="1" applyFont="1" applyFill="1" applyAlignment="1">
      <alignment horizontal="left" vertical="center" wrapText="1"/>
    </xf>
    <xf numFmtId="2" fontId="4" fillId="0" borderId="0" xfId="1" applyNumberFormat="1" applyFont="1" applyFill="1" applyAlignment="1">
      <alignment horizontal="right" vertical="center"/>
    </xf>
    <xf numFmtId="43"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0" fontId="4" fillId="0" borderId="0" xfId="1" applyFont="1" applyFill="1" applyAlignment="1">
      <alignment horizontal="left" vertical="top" wrapText="1"/>
    </xf>
    <xf numFmtId="4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0" fontId="4" fillId="0" borderId="0" xfId="1" applyFont="1" applyFill="1" applyAlignment="1">
      <alignment horizontal="center" vertical="center"/>
    </xf>
    <xf numFmtId="3" fontId="4" fillId="0" borderId="0" xfId="0" applyNumberFormat="1" applyFont="1" applyFill="1" applyAlignment="1">
      <alignment horizontal="justify" vertical="top"/>
    </xf>
    <xf numFmtId="3" fontId="4" fillId="0" borderId="0" xfId="0" applyNumberFormat="1" applyFont="1" applyFill="1" applyAlignment="1">
      <alignment horizontal="justify" vertical="center"/>
    </xf>
    <xf numFmtId="0" fontId="4" fillId="0" borderId="0" xfId="4" applyFont="1" applyFill="1" applyAlignment="1">
      <alignment horizontal="justify"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49" fontId="4" fillId="0" borderId="0" xfId="0" applyNumberFormat="1" applyFont="1" applyFill="1" applyAlignment="1">
      <alignment horizontal="left" vertical="center" wrapText="1"/>
    </xf>
    <xf numFmtId="1" fontId="5" fillId="0" borderId="7" xfId="1" applyNumberFormat="1" applyFont="1" applyFill="1" applyBorder="1" applyAlignment="1">
      <alignment horizontal="center" vertical="center"/>
    </xf>
    <xf numFmtId="43" fontId="5" fillId="0" borderId="7" xfId="1" applyNumberFormat="1" applyFont="1" applyFill="1" applyBorder="1" applyAlignment="1">
      <alignment horizontal="center" vertical="center"/>
    </xf>
    <xf numFmtId="2" fontId="5" fillId="0" borderId="1" xfId="1" applyNumberFormat="1" applyFont="1" applyFill="1" applyBorder="1" applyAlignment="1">
      <alignment horizontal="center" vertical="center"/>
    </xf>
    <xf numFmtId="43" fontId="5" fillId="0" borderId="1" xfId="1" applyNumberFormat="1" applyFont="1" applyFill="1" applyBorder="1" applyAlignment="1">
      <alignment horizontal="center" vertical="center"/>
    </xf>
    <xf numFmtId="167" fontId="5" fillId="0" borderId="0" xfId="1" applyNumberFormat="1" applyFont="1" applyFill="1" applyAlignment="1">
      <alignment horizontal="center" vertical="center"/>
    </xf>
    <xf numFmtId="1" fontId="5" fillId="0" borderId="0" xfId="1" applyNumberFormat="1" applyFont="1" applyFill="1" applyBorder="1" applyAlignment="1">
      <alignment horizontal="center" vertical="center"/>
    </xf>
    <xf numFmtId="3" fontId="4" fillId="0" borderId="0" xfId="1" applyNumberFormat="1" applyFont="1" applyFill="1" applyAlignment="1">
      <alignment horizontal="justify" vertical="top"/>
    </xf>
    <xf numFmtId="43" fontId="4" fillId="0" borderId="0" xfId="1" applyNumberFormat="1" applyFont="1" applyFill="1" applyAlignment="1">
      <alignment horizontal="justify" vertical="top"/>
    </xf>
    <xf numFmtId="3" fontId="4" fillId="0" borderId="0" xfId="1" applyNumberFormat="1" applyFont="1" applyFill="1" applyAlignment="1">
      <alignment horizontal="right" vertical="center"/>
    </xf>
    <xf numFmtId="2" fontId="4" fillId="3" borderId="0" xfId="0" applyNumberFormat="1" applyFont="1" applyFill="1" applyAlignment="1">
      <alignment horizontal="right" vertical="center"/>
    </xf>
    <xf numFmtId="2" fontId="5" fillId="0" borderId="0" xfId="1" applyNumberFormat="1" applyFont="1" applyFill="1" applyAlignment="1">
      <alignment horizontal="right" vertical="center"/>
    </xf>
    <xf numFmtId="0" fontId="4" fillId="0" borderId="0" xfId="0" applyFont="1" applyFill="1" applyAlignment="1">
      <alignment horizontal="left" vertical="top" wrapText="1"/>
    </xf>
    <xf numFmtId="2" fontId="4" fillId="2" borderId="0" xfId="0" applyNumberFormat="1" applyFont="1" applyFill="1" applyAlignment="1">
      <alignment horizontal="right" vertical="center"/>
    </xf>
    <xf numFmtId="43" fontId="4" fillId="2" borderId="0" xfId="0" applyNumberFormat="1" applyFont="1" applyFill="1" applyAlignment="1">
      <alignment horizontal="right" vertical="center"/>
    </xf>
    <xf numFmtId="3" fontId="5" fillId="0" borderId="0" xfId="1" applyNumberFormat="1" applyFont="1" applyFill="1" applyAlignment="1">
      <alignment horizontal="right" vertical="center"/>
    </xf>
    <xf numFmtId="164" fontId="5" fillId="0" borderId="0" xfId="1" quotePrefix="1" applyNumberFormat="1" applyFont="1" applyFill="1" applyAlignment="1">
      <alignment horizontal="left" vertical="center"/>
    </xf>
    <xf numFmtId="164" fontId="5" fillId="0" borderId="0" xfId="1" applyNumberFormat="1" applyFont="1" applyFill="1" applyAlignment="1">
      <alignment horizontal="left" vertical="center"/>
    </xf>
    <xf numFmtId="165" fontId="5" fillId="0" borderId="0" xfId="0" applyNumberFormat="1" applyFont="1" applyFill="1" applyAlignment="1">
      <alignment horizontal="center" vertical="center"/>
    </xf>
    <xf numFmtId="3" fontId="4" fillId="0" borderId="0" xfId="0" applyNumberFormat="1" applyFont="1" applyFill="1" applyAlignment="1">
      <alignment horizontal="left" vertical="center" wrapText="1"/>
    </xf>
    <xf numFmtId="167" fontId="5" fillId="0" borderId="0" xfId="0" applyNumberFormat="1" applyFont="1" applyFill="1" applyAlignment="1">
      <alignment horizontal="center" vertical="center"/>
    </xf>
    <xf numFmtId="167" fontId="4" fillId="0" borderId="0" xfId="1" applyNumberFormat="1" applyFont="1" applyFill="1" applyAlignment="1">
      <alignment horizontal="right" vertical="center"/>
    </xf>
    <xf numFmtId="3" fontId="4" fillId="0" borderId="0" xfId="0" applyNumberFormat="1" applyFont="1" applyFill="1" applyAlignment="1">
      <alignment horizontal="left" vertical="top" wrapText="1"/>
    </xf>
    <xf numFmtId="0" fontId="15" fillId="0" borderId="0" xfId="0" applyFont="1"/>
    <xf numFmtId="3" fontId="4" fillId="0" borderId="0" xfId="0" applyNumberFormat="1" applyFont="1" applyFill="1" applyAlignment="1">
      <alignment horizontal="right" vertical="center"/>
    </xf>
    <xf numFmtId="43" fontId="4" fillId="0" borderId="0" xfId="0" applyNumberFormat="1" applyFont="1" applyFill="1" applyAlignment="1">
      <alignment horizontal="justify" vertical="top"/>
    </xf>
    <xf numFmtId="49" fontId="4" fillId="0" borderId="0" xfId="0" applyNumberFormat="1" applyFont="1" applyFill="1" applyAlignment="1">
      <alignment horizontal="left" vertical="top" wrapText="1"/>
    </xf>
    <xf numFmtId="2" fontId="4" fillId="2" borderId="0" xfId="0" applyNumberFormat="1" applyFont="1" applyFill="1" applyAlignment="1">
      <alignment horizontal="center" vertical="center"/>
    </xf>
    <xf numFmtId="49" fontId="4" fillId="0" borderId="0" xfId="1" applyNumberFormat="1" applyFont="1" applyFill="1" applyAlignment="1">
      <alignment horizontal="left" vertical="center" wrapText="1"/>
    </xf>
    <xf numFmtId="2" fontId="4" fillId="2" borderId="0" xfId="1" applyNumberFormat="1" applyFont="1" applyFill="1" applyAlignment="1">
      <alignment horizontal="right" vertical="center"/>
    </xf>
    <xf numFmtId="43" fontId="4" fillId="2" borderId="0" xfId="1" applyNumberFormat="1" applyFont="1" applyFill="1" applyAlignment="1">
      <alignment horizontal="right" vertical="center"/>
    </xf>
    <xf numFmtId="2" fontId="4" fillId="2" borderId="0" xfId="1" applyNumberFormat="1" applyFont="1" applyFill="1" applyAlignment="1">
      <alignment horizontal="center" vertical="center"/>
    </xf>
    <xf numFmtId="3" fontId="2" fillId="0" borderId="0" xfId="1" applyNumberFormat="1" applyFont="1" applyFill="1" applyAlignment="1">
      <alignment horizontal="center" vertical="center"/>
    </xf>
    <xf numFmtId="43" fontId="2" fillId="0" borderId="0" xfId="1" applyNumberFormat="1" applyFont="1" applyFill="1" applyAlignment="1">
      <alignment horizontal="center" vertical="center"/>
    </xf>
    <xf numFmtId="3" fontId="6" fillId="0" borderId="1" xfId="1" applyNumberFormat="1" applyFont="1" applyFill="1" applyBorder="1" applyAlignment="1">
      <alignment horizontal="right" vertical="top"/>
    </xf>
    <xf numFmtId="3" fontId="12" fillId="0" borderId="1" xfId="1" applyNumberFormat="1" applyFont="1" applyFill="1" applyBorder="1" applyAlignment="1">
      <alignment horizontal="left" vertical="top" wrapText="1"/>
    </xf>
    <xf numFmtId="3" fontId="8" fillId="0" borderId="2" xfId="1" applyNumberFormat="1" applyFont="1" applyFill="1" applyBorder="1" applyAlignment="1">
      <alignment horizontal="center" vertical="center"/>
    </xf>
    <xf numFmtId="43" fontId="8" fillId="0" borderId="2" xfId="1" applyNumberFormat="1" applyFont="1" applyFill="1" applyBorder="1" applyAlignment="1">
      <alignment horizontal="center" vertical="center"/>
    </xf>
    <xf numFmtId="3" fontId="8" fillId="0" borderId="3" xfId="1" applyNumberFormat="1" applyFont="1" applyFill="1" applyBorder="1" applyAlignment="1">
      <alignment horizontal="center" vertical="center"/>
    </xf>
    <xf numFmtId="3" fontId="8" fillId="0" borderId="4" xfId="1" applyNumberFormat="1" applyFont="1" applyFill="1" applyBorder="1" applyAlignment="1">
      <alignment horizontal="center" vertical="center"/>
    </xf>
    <xf numFmtId="3" fontId="8" fillId="0" borderId="5" xfId="1" applyNumberFormat="1" applyFont="1" applyFill="1" applyBorder="1" applyAlignment="1">
      <alignment horizontal="center" vertical="center"/>
    </xf>
  </cellXfs>
  <cellStyles count="15">
    <cellStyle name="Comma 12" xfId="3"/>
    <cellStyle name="Comma 13" xfId="5"/>
    <cellStyle name="Comma 15" xfId="6"/>
    <cellStyle name="Comma 2" xfId="2"/>
    <cellStyle name="Comma 2 2" xfId="7"/>
    <cellStyle name="Comma 4 2" xfId="8"/>
    <cellStyle name="Comma 5 2" xfId="9"/>
    <cellStyle name="Comma 6 2" xfId="10"/>
    <cellStyle name="Comma 7 2" xfId="11"/>
    <cellStyle name="Comma 8 2" xfId="12"/>
    <cellStyle name="Comma 8 3" xfId="13"/>
    <cellStyle name="Normal" xfId="0" builtinId="0"/>
    <cellStyle name="Normal 2" xfId="1"/>
    <cellStyle name="Normal 3" xfId="14"/>
    <cellStyle name="Normal_Estimate-civil"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P104"/>
  <sheetViews>
    <sheetView tabSelected="1" topLeftCell="A82" zoomScaleSheetLayoutView="100" workbookViewId="0">
      <selection activeCell="F89" sqref="F89"/>
    </sheetView>
  </sheetViews>
  <sheetFormatPr defaultRowHeight="12.75"/>
  <cols>
    <col min="1" max="1" width="6.42578125" style="499" customWidth="1"/>
    <col min="2" max="2" width="11.42578125" style="499" customWidth="1"/>
    <col min="3" max="3" width="42.85546875" style="423" customWidth="1"/>
    <col min="4" max="4" width="9.85546875" style="423" customWidth="1"/>
    <col min="5" max="5" width="9" style="423" customWidth="1"/>
    <col min="6" max="6" width="13.140625" style="490" customWidth="1"/>
    <col min="7" max="256" width="9.140625" style="423"/>
    <col min="257" max="257" width="6.42578125" style="423" customWidth="1"/>
    <col min="258" max="258" width="11.42578125" style="423" customWidth="1"/>
    <col min="259" max="259" width="42.85546875" style="423" customWidth="1"/>
    <col min="260" max="260" width="9.85546875" style="423" customWidth="1"/>
    <col min="261" max="261" width="9" style="423" customWidth="1"/>
    <col min="262" max="262" width="13.140625" style="423" customWidth="1"/>
    <col min="263" max="512" width="9.140625" style="423"/>
    <col min="513" max="513" width="6.42578125" style="423" customWidth="1"/>
    <col min="514" max="514" width="11.42578125" style="423" customWidth="1"/>
    <col min="515" max="515" width="42.85546875" style="423" customWidth="1"/>
    <col min="516" max="516" width="9.85546875" style="423" customWidth="1"/>
    <col min="517" max="517" width="9" style="423" customWidth="1"/>
    <col min="518" max="518" width="13.140625" style="423" customWidth="1"/>
    <col min="519" max="768" width="9.140625" style="423"/>
    <col min="769" max="769" width="6.42578125" style="423" customWidth="1"/>
    <col min="770" max="770" width="11.42578125" style="423" customWidth="1"/>
    <col min="771" max="771" width="42.85546875" style="423" customWidth="1"/>
    <col min="772" max="772" width="9.85546875" style="423" customWidth="1"/>
    <col min="773" max="773" width="9" style="423" customWidth="1"/>
    <col min="774" max="774" width="13.140625" style="423" customWidth="1"/>
    <col min="775" max="1024" width="9.140625" style="423"/>
    <col min="1025" max="1025" width="6.42578125" style="423" customWidth="1"/>
    <col min="1026" max="1026" width="11.42578125" style="423" customWidth="1"/>
    <col min="1027" max="1027" width="42.85546875" style="423" customWidth="1"/>
    <col min="1028" max="1028" width="9.85546875" style="423" customWidth="1"/>
    <col min="1029" max="1029" width="9" style="423" customWidth="1"/>
    <col min="1030" max="1030" width="13.140625" style="423" customWidth="1"/>
    <col min="1031" max="1280" width="9.140625" style="423"/>
    <col min="1281" max="1281" width="6.42578125" style="423" customWidth="1"/>
    <col min="1282" max="1282" width="11.42578125" style="423" customWidth="1"/>
    <col min="1283" max="1283" width="42.85546875" style="423" customWidth="1"/>
    <col min="1284" max="1284" width="9.85546875" style="423" customWidth="1"/>
    <col min="1285" max="1285" width="9" style="423" customWidth="1"/>
    <col min="1286" max="1286" width="13.140625" style="423" customWidth="1"/>
    <col min="1287" max="1536" width="9.140625" style="423"/>
    <col min="1537" max="1537" width="6.42578125" style="423" customWidth="1"/>
    <col min="1538" max="1538" width="11.42578125" style="423" customWidth="1"/>
    <col min="1539" max="1539" width="42.85546875" style="423" customWidth="1"/>
    <col min="1540" max="1540" width="9.85546875" style="423" customWidth="1"/>
    <col min="1541" max="1541" width="9" style="423" customWidth="1"/>
    <col min="1542" max="1542" width="13.140625" style="423" customWidth="1"/>
    <col min="1543" max="1792" width="9.140625" style="423"/>
    <col min="1793" max="1793" width="6.42578125" style="423" customWidth="1"/>
    <col min="1794" max="1794" width="11.42578125" style="423" customWidth="1"/>
    <col min="1795" max="1795" width="42.85546875" style="423" customWidth="1"/>
    <col min="1796" max="1796" width="9.85546875" style="423" customWidth="1"/>
    <col min="1797" max="1797" width="9" style="423" customWidth="1"/>
    <col min="1798" max="1798" width="13.140625" style="423" customWidth="1"/>
    <col min="1799" max="2048" width="9.140625" style="423"/>
    <col min="2049" max="2049" width="6.42578125" style="423" customWidth="1"/>
    <col min="2050" max="2050" width="11.42578125" style="423" customWidth="1"/>
    <col min="2051" max="2051" width="42.85546875" style="423" customWidth="1"/>
    <col min="2052" max="2052" width="9.85546875" style="423" customWidth="1"/>
    <col min="2053" max="2053" width="9" style="423" customWidth="1"/>
    <col min="2054" max="2054" width="13.140625" style="423" customWidth="1"/>
    <col min="2055" max="2304" width="9.140625" style="423"/>
    <col min="2305" max="2305" width="6.42578125" style="423" customWidth="1"/>
    <col min="2306" max="2306" width="11.42578125" style="423" customWidth="1"/>
    <col min="2307" max="2307" width="42.85546875" style="423" customWidth="1"/>
    <col min="2308" max="2308" width="9.85546875" style="423" customWidth="1"/>
    <col min="2309" max="2309" width="9" style="423" customWidth="1"/>
    <col min="2310" max="2310" width="13.140625" style="423" customWidth="1"/>
    <col min="2311" max="2560" width="9.140625" style="423"/>
    <col min="2561" max="2561" width="6.42578125" style="423" customWidth="1"/>
    <col min="2562" max="2562" width="11.42578125" style="423" customWidth="1"/>
    <col min="2563" max="2563" width="42.85546875" style="423" customWidth="1"/>
    <col min="2564" max="2564" width="9.85546875" style="423" customWidth="1"/>
    <col min="2565" max="2565" width="9" style="423" customWidth="1"/>
    <col min="2566" max="2566" width="13.140625" style="423" customWidth="1"/>
    <col min="2567" max="2816" width="9.140625" style="423"/>
    <col min="2817" max="2817" width="6.42578125" style="423" customWidth="1"/>
    <col min="2818" max="2818" width="11.42578125" style="423" customWidth="1"/>
    <col min="2819" max="2819" width="42.85546875" style="423" customWidth="1"/>
    <col min="2820" max="2820" width="9.85546875" style="423" customWidth="1"/>
    <col min="2821" max="2821" width="9" style="423" customWidth="1"/>
    <col min="2822" max="2822" width="13.140625" style="423" customWidth="1"/>
    <col min="2823" max="3072" width="9.140625" style="423"/>
    <col min="3073" max="3073" width="6.42578125" style="423" customWidth="1"/>
    <col min="3074" max="3074" width="11.42578125" style="423" customWidth="1"/>
    <col min="3075" max="3075" width="42.85546875" style="423" customWidth="1"/>
    <col min="3076" max="3076" width="9.85546875" style="423" customWidth="1"/>
    <col min="3077" max="3077" width="9" style="423" customWidth="1"/>
    <col min="3078" max="3078" width="13.140625" style="423" customWidth="1"/>
    <col min="3079" max="3328" width="9.140625" style="423"/>
    <col min="3329" max="3329" width="6.42578125" style="423" customWidth="1"/>
    <col min="3330" max="3330" width="11.42578125" style="423" customWidth="1"/>
    <col min="3331" max="3331" width="42.85546875" style="423" customWidth="1"/>
    <col min="3332" max="3332" width="9.85546875" style="423" customWidth="1"/>
    <col min="3333" max="3333" width="9" style="423" customWidth="1"/>
    <col min="3334" max="3334" width="13.140625" style="423" customWidth="1"/>
    <col min="3335" max="3584" width="9.140625" style="423"/>
    <col min="3585" max="3585" width="6.42578125" style="423" customWidth="1"/>
    <col min="3586" max="3586" width="11.42578125" style="423" customWidth="1"/>
    <col min="3587" max="3587" width="42.85546875" style="423" customWidth="1"/>
    <col min="3588" max="3588" width="9.85546875" style="423" customWidth="1"/>
    <col min="3589" max="3589" width="9" style="423" customWidth="1"/>
    <col min="3590" max="3590" width="13.140625" style="423" customWidth="1"/>
    <col min="3591" max="3840" width="9.140625" style="423"/>
    <col min="3841" max="3841" width="6.42578125" style="423" customWidth="1"/>
    <col min="3842" max="3842" width="11.42578125" style="423" customWidth="1"/>
    <col min="3843" max="3843" width="42.85546875" style="423" customWidth="1"/>
    <col min="3844" max="3844" width="9.85546875" style="423" customWidth="1"/>
    <col min="3845" max="3845" width="9" style="423" customWidth="1"/>
    <col min="3846" max="3846" width="13.140625" style="423" customWidth="1"/>
    <col min="3847" max="4096" width="9.140625" style="423"/>
    <col min="4097" max="4097" width="6.42578125" style="423" customWidth="1"/>
    <col min="4098" max="4098" width="11.42578125" style="423" customWidth="1"/>
    <col min="4099" max="4099" width="42.85546875" style="423" customWidth="1"/>
    <col min="4100" max="4100" width="9.85546875" style="423" customWidth="1"/>
    <col min="4101" max="4101" width="9" style="423" customWidth="1"/>
    <col min="4102" max="4102" width="13.140625" style="423" customWidth="1"/>
    <col min="4103" max="4352" width="9.140625" style="423"/>
    <col min="4353" max="4353" width="6.42578125" style="423" customWidth="1"/>
    <col min="4354" max="4354" width="11.42578125" style="423" customWidth="1"/>
    <col min="4355" max="4355" width="42.85546875" style="423" customWidth="1"/>
    <col min="4356" max="4356" width="9.85546875" style="423" customWidth="1"/>
    <col min="4357" max="4357" width="9" style="423" customWidth="1"/>
    <col min="4358" max="4358" width="13.140625" style="423" customWidth="1"/>
    <col min="4359" max="4608" width="9.140625" style="423"/>
    <col min="4609" max="4609" width="6.42578125" style="423" customWidth="1"/>
    <col min="4610" max="4610" width="11.42578125" style="423" customWidth="1"/>
    <col min="4611" max="4611" width="42.85546875" style="423" customWidth="1"/>
    <col min="4612" max="4612" width="9.85546875" style="423" customWidth="1"/>
    <col min="4613" max="4613" width="9" style="423" customWidth="1"/>
    <col min="4614" max="4614" width="13.140625" style="423" customWidth="1"/>
    <col min="4615" max="4864" width="9.140625" style="423"/>
    <col min="4865" max="4865" width="6.42578125" style="423" customWidth="1"/>
    <col min="4866" max="4866" width="11.42578125" style="423" customWidth="1"/>
    <col min="4867" max="4867" width="42.85546875" style="423" customWidth="1"/>
    <col min="4868" max="4868" width="9.85546875" style="423" customWidth="1"/>
    <col min="4869" max="4869" width="9" style="423" customWidth="1"/>
    <col min="4870" max="4870" width="13.140625" style="423" customWidth="1"/>
    <col min="4871" max="5120" width="9.140625" style="423"/>
    <col min="5121" max="5121" width="6.42578125" style="423" customWidth="1"/>
    <col min="5122" max="5122" width="11.42578125" style="423" customWidth="1"/>
    <col min="5123" max="5123" width="42.85546875" style="423" customWidth="1"/>
    <col min="5124" max="5124" width="9.85546875" style="423" customWidth="1"/>
    <col min="5125" max="5125" width="9" style="423" customWidth="1"/>
    <col min="5126" max="5126" width="13.140625" style="423" customWidth="1"/>
    <col min="5127" max="5376" width="9.140625" style="423"/>
    <col min="5377" max="5377" width="6.42578125" style="423" customWidth="1"/>
    <col min="5378" max="5378" width="11.42578125" style="423" customWidth="1"/>
    <col min="5379" max="5379" width="42.85546875" style="423" customWidth="1"/>
    <col min="5380" max="5380" width="9.85546875" style="423" customWidth="1"/>
    <col min="5381" max="5381" width="9" style="423" customWidth="1"/>
    <col min="5382" max="5382" width="13.140625" style="423" customWidth="1"/>
    <col min="5383" max="5632" width="9.140625" style="423"/>
    <col min="5633" max="5633" width="6.42578125" style="423" customWidth="1"/>
    <col min="5634" max="5634" width="11.42578125" style="423" customWidth="1"/>
    <col min="5635" max="5635" width="42.85546875" style="423" customWidth="1"/>
    <col min="5636" max="5636" width="9.85546875" style="423" customWidth="1"/>
    <col min="5637" max="5637" width="9" style="423" customWidth="1"/>
    <col min="5638" max="5638" width="13.140625" style="423" customWidth="1"/>
    <col min="5639" max="5888" width="9.140625" style="423"/>
    <col min="5889" max="5889" width="6.42578125" style="423" customWidth="1"/>
    <col min="5890" max="5890" width="11.42578125" style="423" customWidth="1"/>
    <col min="5891" max="5891" width="42.85546875" style="423" customWidth="1"/>
    <col min="5892" max="5892" width="9.85546875" style="423" customWidth="1"/>
    <col min="5893" max="5893" width="9" style="423" customWidth="1"/>
    <col min="5894" max="5894" width="13.140625" style="423" customWidth="1"/>
    <col min="5895" max="6144" width="9.140625" style="423"/>
    <col min="6145" max="6145" width="6.42578125" style="423" customWidth="1"/>
    <col min="6146" max="6146" width="11.42578125" style="423" customWidth="1"/>
    <col min="6147" max="6147" width="42.85546875" style="423" customWidth="1"/>
    <col min="6148" max="6148" width="9.85546875" style="423" customWidth="1"/>
    <col min="6149" max="6149" width="9" style="423" customWidth="1"/>
    <col min="6150" max="6150" width="13.140625" style="423" customWidth="1"/>
    <col min="6151" max="6400" width="9.140625" style="423"/>
    <col min="6401" max="6401" width="6.42578125" style="423" customWidth="1"/>
    <col min="6402" max="6402" width="11.42578125" style="423" customWidth="1"/>
    <col min="6403" max="6403" width="42.85546875" style="423" customWidth="1"/>
    <col min="6404" max="6404" width="9.85546875" style="423" customWidth="1"/>
    <col min="6405" max="6405" width="9" style="423" customWidth="1"/>
    <col min="6406" max="6406" width="13.140625" style="423" customWidth="1"/>
    <col min="6407" max="6656" width="9.140625" style="423"/>
    <col min="6657" max="6657" width="6.42578125" style="423" customWidth="1"/>
    <col min="6658" max="6658" width="11.42578125" style="423" customWidth="1"/>
    <col min="6659" max="6659" width="42.85546875" style="423" customWidth="1"/>
    <col min="6660" max="6660" width="9.85546875" style="423" customWidth="1"/>
    <col min="6661" max="6661" width="9" style="423" customWidth="1"/>
    <col min="6662" max="6662" width="13.140625" style="423" customWidth="1"/>
    <col min="6663" max="6912" width="9.140625" style="423"/>
    <col min="6913" max="6913" width="6.42578125" style="423" customWidth="1"/>
    <col min="6914" max="6914" width="11.42578125" style="423" customWidth="1"/>
    <col min="6915" max="6915" width="42.85546875" style="423" customWidth="1"/>
    <col min="6916" max="6916" width="9.85546875" style="423" customWidth="1"/>
    <col min="6917" max="6917" width="9" style="423" customWidth="1"/>
    <col min="6918" max="6918" width="13.140625" style="423" customWidth="1"/>
    <col min="6919" max="7168" width="9.140625" style="423"/>
    <col min="7169" max="7169" width="6.42578125" style="423" customWidth="1"/>
    <col min="7170" max="7170" width="11.42578125" style="423" customWidth="1"/>
    <col min="7171" max="7171" width="42.85546875" style="423" customWidth="1"/>
    <col min="7172" max="7172" width="9.85546875" style="423" customWidth="1"/>
    <col min="7173" max="7173" width="9" style="423" customWidth="1"/>
    <col min="7174" max="7174" width="13.140625" style="423" customWidth="1"/>
    <col min="7175" max="7424" width="9.140625" style="423"/>
    <col min="7425" max="7425" width="6.42578125" style="423" customWidth="1"/>
    <col min="7426" max="7426" width="11.42578125" style="423" customWidth="1"/>
    <col min="7427" max="7427" width="42.85546875" style="423" customWidth="1"/>
    <col min="7428" max="7428" width="9.85546875" style="423" customWidth="1"/>
    <col min="7429" max="7429" width="9" style="423" customWidth="1"/>
    <col min="7430" max="7430" width="13.140625" style="423" customWidth="1"/>
    <col min="7431" max="7680" width="9.140625" style="423"/>
    <col min="7681" max="7681" width="6.42578125" style="423" customWidth="1"/>
    <col min="7682" max="7682" width="11.42578125" style="423" customWidth="1"/>
    <col min="7683" max="7683" width="42.85546875" style="423" customWidth="1"/>
    <col min="7684" max="7684" width="9.85546875" style="423" customWidth="1"/>
    <col min="7685" max="7685" width="9" style="423" customWidth="1"/>
    <col min="7686" max="7686" width="13.140625" style="423" customWidth="1"/>
    <col min="7687" max="7936" width="9.140625" style="423"/>
    <col min="7937" max="7937" width="6.42578125" style="423" customWidth="1"/>
    <col min="7938" max="7938" width="11.42578125" style="423" customWidth="1"/>
    <col min="7939" max="7939" width="42.85546875" style="423" customWidth="1"/>
    <col min="7940" max="7940" width="9.85546875" style="423" customWidth="1"/>
    <col min="7941" max="7941" width="9" style="423" customWidth="1"/>
    <col min="7942" max="7942" width="13.140625" style="423" customWidth="1"/>
    <col min="7943" max="8192" width="9.140625" style="423"/>
    <col min="8193" max="8193" width="6.42578125" style="423" customWidth="1"/>
    <col min="8194" max="8194" width="11.42578125" style="423" customWidth="1"/>
    <col min="8195" max="8195" width="42.85546875" style="423" customWidth="1"/>
    <col min="8196" max="8196" width="9.85546875" style="423" customWidth="1"/>
    <col min="8197" max="8197" width="9" style="423" customWidth="1"/>
    <col min="8198" max="8198" width="13.140625" style="423" customWidth="1"/>
    <col min="8199" max="8448" width="9.140625" style="423"/>
    <col min="8449" max="8449" width="6.42578125" style="423" customWidth="1"/>
    <col min="8450" max="8450" width="11.42578125" style="423" customWidth="1"/>
    <col min="8451" max="8451" width="42.85546875" style="423" customWidth="1"/>
    <col min="8452" max="8452" width="9.85546875" style="423" customWidth="1"/>
    <col min="8453" max="8453" width="9" style="423" customWidth="1"/>
    <col min="8454" max="8454" width="13.140625" style="423" customWidth="1"/>
    <col min="8455" max="8704" width="9.140625" style="423"/>
    <col min="8705" max="8705" width="6.42578125" style="423" customWidth="1"/>
    <col min="8706" max="8706" width="11.42578125" style="423" customWidth="1"/>
    <col min="8707" max="8707" width="42.85546875" style="423" customWidth="1"/>
    <col min="8708" max="8708" width="9.85546875" style="423" customWidth="1"/>
    <col min="8709" max="8709" width="9" style="423" customWidth="1"/>
    <col min="8710" max="8710" width="13.140625" style="423" customWidth="1"/>
    <col min="8711" max="8960" width="9.140625" style="423"/>
    <col min="8961" max="8961" width="6.42578125" style="423" customWidth="1"/>
    <col min="8962" max="8962" width="11.42578125" style="423" customWidth="1"/>
    <col min="8963" max="8963" width="42.85546875" style="423" customWidth="1"/>
    <col min="8964" max="8964" width="9.85546875" style="423" customWidth="1"/>
    <col min="8965" max="8965" width="9" style="423" customWidth="1"/>
    <col min="8966" max="8966" width="13.140625" style="423" customWidth="1"/>
    <col min="8967" max="9216" width="9.140625" style="423"/>
    <col min="9217" max="9217" width="6.42578125" style="423" customWidth="1"/>
    <col min="9218" max="9218" width="11.42578125" style="423" customWidth="1"/>
    <col min="9219" max="9219" width="42.85546875" style="423" customWidth="1"/>
    <col min="9220" max="9220" width="9.85546875" style="423" customWidth="1"/>
    <col min="9221" max="9221" width="9" style="423" customWidth="1"/>
    <col min="9222" max="9222" width="13.140625" style="423" customWidth="1"/>
    <col min="9223" max="9472" width="9.140625" style="423"/>
    <col min="9473" max="9473" width="6.42578125" style="423" customWidth="1"/>
    <col min="9474" max="9474" width="11.42578125" style="423" customWidth="1"/>
    <col min="9475" max="9475" width="42.85546875" style="423" customWidth="1"/>
    <col min="9476" max="9476" width="9.85546875" style="423" customWidth="1"/>
    <col min="9477" max="9477" width="9" style="423" customWidth="1"/>
    <col min="9478" max="9478" width="13.140625" style="423" customWidth="1"/>
    <col min="9479" max="9728" width="9.140625" style="423"/>
    <col min="9729" max="9729" width="6.42578125" style="423" customWidth="1"/>
    <col min="9730" max="9730" width="11.42578125" style="423" customWidth="1"/>
    <col min="9731" max="9731" width="42.85546875" style="423" customWidth="1"/>
    <col min="9732" max="9732" width="9.85546875" style="423" customWidth="1"/>
    <col min="9733" max="9733" width="9" style="423" customWidth="1"/>
    <col min="9734" max="9734" width="13.140625" style="423" customWidth="1"/>
    <col min="9735" max="9984" width="9.140625" style="423"/>
    <col min="9985" max="9985" width="6.42578125" style="423" customWidth="1"/>
    <col min="9986" max="9986" width="11.42578125" style="423" customWidth="1"/>
    <col min="9987" max="9987" width="42.85546875" style="423" customWidth="1"/>
    <col min="9988" max="9988" width="9.85546875" style="423" customWidth="1"/>
    <col min="9989" max="9989" width="9" style="423" customWidth="1"/>
    <col min="9990" max="9990" width="13.140625" style="423" customWidth="1"/>
    <col min="9991" max="10240" width="9.140625" style="423"/>
    <col min="10241" max="10241" width="6.42578125" style="423" customWidth="1"/>
    <col min="10242" max="10242" width="11.42578125" style="423" customWidth="1"/>
    <col min="10243" max="10243" width="42.85546875" style="423" customWidth="1"/>
    <col min="10244" max="10244" width="9.85546875" style="423" customWidth="1"/>
    <col min="10245" max="10245" width="9" style="423" customWidth="1"/>
    <col min="10246" max="10246" width="13.140625" style="423" customWidth="1"/>
    <col min="10247" max="10496" width="9.140625" style="423"/>
    <col min="10497" max="10497" width="6.42578125" style="423" customWidth="1"/>
    <col min="10498" max="10498" width="11.42578125" style="423" customWidth="1"/>
    <col min="10499" max="10499" width="42.85546875" style="423" customWidth="1"/>
    <col min="10500" max="10500" width="9.85546875" style="423" customWidth="1"/>
    <col min="10501" max="10501" width="9" style="423" customWidth="1"/>
    <col min="10502" max="10502" width="13.140625" style="423" customWidth="1"/>
    <col min="10503" max="10752" width="9.140625" style="423"/>
    <col min="10753" max="10753" width="6.42578125" style="423" customWidth="1"/>
    <col min="10754" max="10754" width="11.42578125" style="423" customWidth="1"/>
    <col min="10755" max="10755" width="42.85546875" style="423" customWidth="1"/>
    <col min="10756" max="10756" width="9.85546875" style="423" customWidth="1"/>
    <col min="10757" max="10757" width="9" style="423" customWidth="1"/>
    <col min="10758" max="10758" width="13.140625" style="423" customWidth="1"/>
    <col min="10759" max="11008" width="9.140625" style="423"/>
    <col min="11009" max="11009" width="6.42578125" style="423" customWidth="1"/>
    <col min="11010" max="11010" width="11.42578125" style="423" customWidth="1"/>
    <col min="11011" max="11011" width="42.85546875" style="423" customWidth="1"/>
    <col min="11012" max="11012" width="9.85546875" style="423" customWidth="1"/>
    <col min="11013" max="11013" width="9" style="423" customWidth="1"/>
    <col min="11014" max="11014" width="13.140625" style="423" customWidth="1"/>
    <col min="11015" max="11264" width="9.140625" style="423"/>
    <col min="11265" max="11265" width="6.42578125" style="423" customWidth="1"/>
    <col min="11266" max="11266" width="11.42578125" style="423" customWidth="1"/>
    <col min="11267" max="11267" width="42.85546875" style="423" customWidth="1"/>
    <col min="11268" max="11268" width="9.85546875" style="423" customWidth="1"/>
    <col min="11269" max="11269" width="9" style="423" customWidth="1"/>
    <col min="11270" max="11270" width="13.140625" style="423" customWidth="1"/>
    <col min="11271" max="11520" width="9.140625" style="423"/>
    <col min="11521" max="11521" width="6.42578125" style="423" customWidth="1"/>
    <col min="11522" max="11522" width="11.42578125" style="423" customWidth="1"/>
    <col min="11523" max="11523" width="42.85546875" style="423" customWidth="1"/>
    <col min="11524" max="11524" width="9.85546875" style="423" customWidth="1"/>
    <col min="11525" max="11525" width="9" style="423" customWidth="1"/>
    <col min="11526" max="11526" width="13.140625" style="423" customWidth="1"/>
    <col min="11527" max="11776" width="9.140625" style="423"/>
    <col min="11777" max="11777" width="6.42578125" style="423" customWidth="1"/>
    <col min="11778" max="11778" width="11.42578125" style="423" customWidth="1"/>
    <col min="11779" max="11779" width="42.85546875" style="423" customWidth="1"/>
    <col min="11780" max="11780" width="9.85546875" style="423" customWidth="1"/>
    <col min="11781" max="11781" width="9" style="423" customWidth="1"/>
    <col min="11782" max="11782" width="13.140625" style="423" customWidth="1"/>
    <col min="11783" max="12032" width="9.140625" style="423"/>
    <col min="12033" max="12033" width="6.42578125" style="423" customWidth="1"/>
    <col min="12034" max="12034" width="11.42578125" style="423" customWidth="1"/>
    <col min="12035" max="12035" width="42.85546875" style="423" customWidth="1"/>
    <col min="12036" max="12036" width="9.85546875" style="423" customWidth="1"/>
    <col min="12037" max="12037" width="9" style="423" customWidth="1"/>
    <col min="12038" max="12038" width="13.140625" style="423" customWidth="1"/>
    <col min="12039" max="12288" width="9.140625" style="423"/>
    <col min="12289" max="12289" width="6.42578125" style="423" customWidth="1"/>
    <col min="12290" max="12290" width="11.42578125" style="423" customWidth="1"/>
    <col min="12291" max="12291" width="42.85546875" style="423" customWidth="1"/>
    <col min="12292" max="12292" width="9.85546875" style="423" customWidth="1"/>
    <col min="12293" max="12293" width="9" style="423" customWidth="1"/>
    <col min="12294" max="12294" width="13.140625" style="423" customWidth="1"/>
    <col min="12295" max="12544" width="9.140625" style="423"/>
    <col min="12545" max="12545" width="6.42578125" style="423" customWidth="1"/>
    <col min="12546" max="12546" width="11.42578125" style="423" customWidth="1"/>
    <col min="12547" max="12547" width="42.85546875" style="423" customWidth="1"/>
    <col min="12548" max="12548" width="9.85546875" style="423" customWidth="1"/>
    <col min="12549" max="12549" width="9" style="423" customWidth="1"/>
    <col min="12550" max="12550" width="13.140625" style="423" customWidth="1"/>
    <col min="12551" max="12800" width="9.140625" style="423"/>
    <col min="12801" max="12801" width="6.42578125" style="423" customWidth="1"/>
    <col min="12802" max="12802" width="11.42578125" style="423" customWidth="1"/>
    <col min="12803" max="12803" width="42.85546875" style="423" customWidth="1"/>
    <col min="12804" max="12804" width="9.85546875" style="423" customWidth="1"/>
    <col min="12805" max="12805" width="9" style="423" customWidth="1"/>
    <col min="12806" max="12806" width="13.140625" style="423" customWidth="1"/>
    <col min="12807" max="13056" width="9.140625" style="423"/>
    <col min="13057" max="13057" width="6.42578125" style="423" customWidth="1"/>
    <col min="13058" max="13058" width="11.42578125" style="423" customWidth="1"/>
    <col min="13059" max="13059" width="42.85546875" style="423" customWidth="1"/>
    <col min="13060" max="13060" width="9.85546875" style="423" customWidth="1"/>
    <col min="13061" max="13061" width="9" style="423" customWidth="1"/>
    <col min="13062" max="13062" width="13.140625" style="423" customWidth="1"/>
    <col min="13063" max="13312" width="9.140625" style="423"/>
    <col min="13313" max="13313" width="6.42578125" style="423" customWidth="1"/>
    <col min="13314" max="13314" width="11.42578125" style="423" customWidth="1"/>
    <col min="13315" max="13315" width="42.85546875" style="423" customWidth="1"/>
    <col min="13316" max="13316" width="9.85546875" style="423" customWidth="1"/>
    <col min="13317" max="13317" width="9" style="423" customWidth="1"/>
    <col min="13318" max="13318" width="13.140625" style="423" customWidth="1"/>
    <col min="13319" max="13568" width="9.140625" style="423"/>
    <col min="13569" max="13569" width="6.42578125" style="423" customWidth="1"/>
    <col min="13570" max="13570" width="11.42578125" style="423" customWidth="1"/>
    <col min="13571" max="13571" width="42.85546875" style="423" customWidth="1"/>
    <col min="13572" max="13572" width="9.85546875" style="423" customWidth="1"/>
    <col min="13573" max="13573" width="9" style="423" customWidth="1"/>
    <col min="13574" max="13574" width="13.140625" style="423" customWidth="1"/>
    <col min="13575" max="13824" width="9.140625" style="423"/>
    <col min="13825" max="13825" width="6.42578125" style="423" customWidth="1"/>
    <col min="13826" max="13826" width="11.42578125" style="423" customWidth="1"/>
    <col min="13827" max="13827" width="42.85546875" style="423" customWidth="1"/>
    <col min="13828" max="13828" width="9.85546875" style="423" customWidth="1"/>
    <col min="13829" max="13829" width="9" style="423" customWidth="1"/>
    <col min="13830" max="13830" width="13.140625" style="423" customWidth="1"/>
    <col min="13831" max="14080" width="9.140625" style="423"/>
    <col min="14081" max="14081" width="6.42578125" style="423" customWidth="1"/>
    <col min="14082" max="14082" width="11.42578125" style="423" customWidth="1"/>
    <col min="14083" max="14083" width="42.85546875" style="423" customWidth="1"/>
    <col min="14084" max="14084" width="9.85546875" style="423" customWidth="1"/>
    <col min="14085" max="14085" width="9" style="423" customWidth="1"/>
    <col min="14086" max="14086" width="13.140625" style="423" customWidth="1"/>
    <col min="14087" max="14336" width="9.140625" style="423"/>
    <col min="14337" max="14337" width="6.42578125" style="423" customWidth="1"/>
    <col min="14338" max="14338" width="11.42578125" style="423" customWidth="1"/>
    <col min="14339" max="14339" width="42.85546875" style="423" customWidth="1"/>
    <col min="14340" max="14340" width="9.85546875" style="423" customWidth="1"/>
    <col min="14341" max="14341" width="9" style="423" customWidth="1"/>
    <col min="14342" max="14342" width="13.140625" style="423" customWidth="1"/>
    <col min="14343" max="14592" width="9.140625" style="423"/>
    <col min="14593" max="14593" width="6.42578125" style="423" customWidth="1"/>
    <col min="14594" max="14594" width="11.42578125" style="423" customWidth="1"/>
    <col min="14595" max="14595" width="42.85546875" style="423" customWidth="1"/>
    <col min="14596" max="14596" width="9.85546875" style="423" customWidth="1"/>
    <col min="14597" max="14597" width="9" style="423" customWidth="1"/>
    <col min="14598" max="14598" width="13.140625" style="423" customWidth="1"/>
    <col min="14599" max="14848" width="9.140625" style="423"/>
    <col min="14849" max="14849" width="6.42578125" style="423" customWidth="1"/>
    <col min="14850" max="14850" width="11.42578125" style="423" customWidth="1"/>
    <col min="14851" max="14851" width="42.85546875" style="423" customWidth="1"/>
    <col min="14852" max="14852" width="9.85546875" style="423" customWidth="1"/>
    <col min="14853" max="14853" width="9" style="423" customWidth="1"/>
    <col min="14854" max="14854" width="13.140625" style="423" customWidth="1"/>
    <col min="14855" max="15104" width="9.140625" style="423"/>
    <col min="15105" max="15105" width="6.42578125" style="423" customWidth="1"/>
    <col min="15106" max="15106" width="11.42578125" style="423" customWidth="1"/>
    <col min="15107" max="15107" width="42.85546875" style="423" customWidth="1"/>
    <col min="15108" max="15108" width="9.85546875" style="423" customWidth="1"/>
    <col min="15109" max="15109" width="9" style="423" customWidth="1"/>
    <col min="15110" max="15110" width="13.140625" style="423" customWidth="1"/>
    <col min="15111" max="15360" width="9.140625" style="423"/>
    <col min="15361" max="15361" width="6.42578125" style="423" customWidth="1"/>
    <col min="15362" max="15362" width="11.42578125" style="423" customWidth="1"/>
    <col min="15363" max="15363" width="42.85546875" style="423" customWidth="1"/>
    <col min="15364" max="15364" width="9.85546875" style="423" customWidth="1"/>
    <col min="15365" max="15365" width="9" style="423" customWidth="1"/>
    <col min="15366" max="15366" width="13.140625" style="423" customWidth="1"/>
    <col min="15367" max="15616" width="9.140625" style="423"/>
    <col min="15617" max="15617" width="6.42578125" style="423" customWidth="1"/>
    <col min="15618" max="15618" width="11.42578125" style="423" customWidth="1"/>
    <col min="15619" max="15619" width="42.85546875" style="423" customWidth="1"/>
    <col min="15620" max="15620" width="9.85546875" style="423" customWidth="1"/>
    <col min="15621" max="15621" width="9" style="423" customWidth="1"/>
    <col min="15622" max="15622" width="13.140625" style="423" customWidth="1"/>
    <col min="15623" max="15872" width="9.140625" style="423"/>
    <col min="15873" max="15873" width="6.42578125" style="423" customWidth="1"/>
    <col min="15874" max="15874" width="11.42578125" style="423" customWidth="1"/>
    <col min="15875" max="15875" width="42.85546875" style="423" customWidth="1"/>
    <col min="15876" max="15876" width="9.85546875" style="423" customWidth="1"/>
    <col min="15877" max="15877" width="9" style="423" customWidth="1"/>
    <col min="15878" max="15878" width="13.140625" style="423" customWidth="1"/>
    <col min="15879" max="16128" width="9.140625" style="423"/>
    <col min="16129" max="16129" width="6.42578125" style="423" customWidth="1"/>
    <col min="16130" max="16130" width="11.42578125" style="423" customWidth="1"/>
    <col min="16131" max="16131" width="42.85546875" style="423" customWidth="1"/>
    <col min="16132" max="16132" width="9.85546875" style="423" customWidth="1"/>
    <col min="16133" max="16133" width="9" style="423" customWidth="1"/>
    <col min="16134" max="16134" width="13.140625" style="423" customWidth="1"/>
    <col min="16135" max="16384" width="9.140625" style="423"/>
  </cols>
  <sheetData>
    <row r="1" spans="1:16" ht="23.25" customHeight="1">
      <c r="A1" s="511" t="s">
        <v>313</v>
      </c>
      <c r="B1" s="511"/>
      <c r="C1" s="511"/>
      <c r="D1" s="511"/>
      <c r="E1" s="511"/>
      <c r="F1" s="511"/>
    </row>
    <row r="2" spans="1:16" ht="12" customHeight="1">
      <c r="A2" s="424"/>
      <c r="B2" s="424"/>
      <c r="C2" s="424"/>
      <c r="D2" s="424"/>
      <c r="E2" s="424"/>
      <c r="F2" s="425"/>
    </row>
    <row r="3" spans="1:16" ht="32.25" customHeight="1">
      <c r="A3" s="426" t="s">
        <v>314</v>
      </c>
      <c r="B3" s="424"/>
      <c r="C3" s="512" t="s">
        <v>386</v>
      </c>
      <c r="D3" s="512"/>
      <c r="E3" s="512"/>
      <c r="F3" s="512"/>
      <c r="G3" s="502"/>
      <c r="H3" s="502"/>
      <c r="I3" s="502"/>
      <c r="J3" s="502"/>
      <c r="K3" s="502"/>
      <c r="L3" s="502"/>
      <c r="M3" s="502"/>
      <c r="N3" s="502"/>
      <c r="O3" s="502"/>
      <c r="P3" s="502"/>
    </row>
    <row r="4" spans="1:16" ht="15" customHeight="1">
      <c r="A4" s="427"/>
      <c r="B4" s="424"/>
      <c r="C4" s="428"/>
      <c r="D4" s="428"/>
      <c r="E4" s="428"/>
      <c r="F4" s="429"/>
    </row>
    <row r="5" spans="1:16" ht="19.5" customHeight="1">
      <c r="A5" s="513" t="s">
        <v>315</v>
      </c>
      <c r="B5" s="513"/>
      <c r="C5" s="513"/>
      <c r="D5" s="513"/>
      <c r="E5" s="513"/>
      <c r="F5" s="513"/>
    </row>
    <row r="6" spans="1:16" ht="38.25" customHeight="1">
      <c r="A6" s="430" t="s">
        <v>316</v>
      </c>
      <c r="B6" s="430" t="s">
        <v>317</v>
      </c>
      <c r="C6" s="431" t="s">
        <v>318</v>
      </c>
      <c r="D6" s="431" t="s">
        <v>319</v>
      </c>
      <c r="E6" s="431" t="s">
        <v>320</v>
      </c>
      <c r="F6" s="432" t="s">
        <v>321</v>
      </c>
    </row>
    <row r="7" spans="1:16">
      <c r="A7" s="433"/>
      <c r="B7" s="433"/>
      <c r="C7" s="434"/>
      <c r="D7" s="434"/>
      <c r="E7" s="434"/>
      <c r="F7" s="435"/>
    </row>
    <row r="8" spans="1:16" ht="59.25" customHeight="1">
      <c r="A8" s="436">
        <v>1</v>
      </c>
      <c r="B8" s="437">
        <v>0</v>
      </c>
      <c r="C8" s="438" t="s">
        <v>322</v>
      </c>
      <c r="D8" s="439">
        <v>4802.8999999999996</v>
      </c>
      <c r="E8" s="440" t="s">
        <v>85</v>
      </c>
      <c r="F8" s="441">
        <f>(B8*D8)</f>
        <v>0</v>
      </c>
    </row>
    <row r="9" spans="1:16" ht="87.75" customHeight="1">
      <c r="A9" s="442">
        <v>2</v>
      </c>
      <c r="B9" s="443">
        <v>0</v>
      </c>
      <c r="C9" s="444" t="s">
        <v>323</v>
      </c>
      <c r="D9" s="445">
        <v>4253.7</v>
      </c>
      <c r="E9" s="446" t="s">
        <v>85</v>
      </c>
      <c r="F9" s="447">
        <f t="shared" ref="F9:F18" si="0">(B9*D9)</f>
        <v>0</v>
      </c>
    </row>
    <row r="10" spans="1:16" ht="48.75" customHeight="1">
      <c r="A10" s="442">
        <v>3</v>
      </c>
      <c r="B10" s="443">
        <v>0</v>
      </c>
      <c r="C10" s="444" t="s">
        <v>324</v>
      </c>
      <c r="D10" s="445">
        <v>2533.4699999999998</v>
      </c>
      <c r="E10" s="446" t="s">
        <v>85</v>
      </c>
      <c r="F10" s="447">
        <f t="shared" si="0"/>
        <v>0</v>
      </c>
    </row>
    <row r="11" spans="1:16" ht="78" customHeight="1">
      <c r="A11" s="448">
        <v>4</v>
      </c>
      <c r="B11" s="443">
        <v>0</v>
      </c>
      <c r="C11" s="444" t="s">
        <v>325</v>
      </c>
      <c r="D11" s="445">
        <v>2042.43</v>
      </c>
      <c r="E11" s="446" t="s">
        <v>85</v>
      </c>
      <c r="F11" s="447">
        <f t="shared" si="0"/>
        <v>0</v>
      </c>
    </row>
    <row r="12" spans="1:16" ht="58.5" customHeight="1">
      <c r="A12" s="442">
        <v>5</v>
      </c>
      <c r="B12" s="449">
        <v>1</v>
      </c>
      <c r="C12" s="444" t="s">
        <v>326</v>
      </c>
      <c r="D12" s="445">
        <v>447.15</v>
      </c>
      <c r="E12" s="446" t="s">
        <v>85</v>
      </c>
      <c r="F12" s="447">
        <f t="shared" si="0"/>
        <v>447.15</v>
      </c>
    </row>
    <row r="13" spans="1:16" ht="49.5" customHeight="1">
      <c r="A13" s="442">
        <v>6</v>
      </c>
      <c r="B13" s="443">
        <v>1</v>
      </c>
      <c r="C13" s="444" t="s">
        <v>327</v>
      </c>
      <c r="D13" s="445">
        <v>1161.5999999999999</v>
      </c>
      <c r="E13" s="446" t="s">
        <v>85</v>
      </c>
      <c r="F13" s="447">
        <f t="shared" si="0"/>
        <v>1161.5999999999999</v>
      </c>
    </row>
    <row r="14" spans="1:16" ht="49.5" customHeight="1">
      <c r="A14" s="442">
        <v>7</v>
      </c>
      <c r="B14" s="443">
        <v>0</v>
      </c>
      <c r="C14" s="444" t="s">
        <v>328</v>
      </c>
      <c r="D14" s="445">
        <v>169.4</v>
      </c>
      <c r="E14" s="446" t="s">
        <v>85</v>
      </c>
      <c r="F14" s="447">
        <f t="shared" si="0"/>
        <v>0</v>
      </c>
    </row>
    <row r="15" spans="1:16" ht="49.5" customHeight="1">
      <c r="A15" s="450">
        <v>8</v>
      </c>
      <c r="B15" s="451">
        <v>0</v>
      </c>
      <c r="C15" s="452" t="s">
        <v>329</v>
      </c>
      <c r="D15" s="451">
        <v>333.29</v>
      </c>
      <c r="E15" s="453" t="s">
        <v>88</v>
      </c>
      <c r="F15" s="454">
        <f t="shared" si="0"/>
        <v>0</v>
      </c>
    </row>
    <row r="16" spans="1:16" ht="65.25" customHeight="1">
      <c r="A16" s="442">
        <v>9</v>
      </c>
      <c r="B16" s="443">
        <v>0</v>
      </c>
      <c r="C16" s="455" t="s">
        <v>330</v>
      </c>
      <c r="D16" s="443">
        <v>702</v>
      </c>
      <c r="E16" s="456" t="s">
        <v>85</v>
      </c>
      <c r="F16" s="447">
        <f t="shared" si="0"/>
        <v>0</v>
      </c>
    </row>
    <row r="17" spans="1:6" ht="59.25" customHeight="1">
      <c r="A17" s="457">
        <v>10</v>
      </c>
      <c r="B17" s="458">
        <v>0</v>
      </c>
      <c r="C17" s="459" t="s">
        <v>331</v>
      </c>
      <c r="D17" s="460">
        <v>270.60000000000002</v>
      </c>
      <c r="E17" s="461" t="s">
        <v>85</v>
      </c>
      <c r="F17" s="462">
        <f t="shared" si="0"/>
        <v>0</v>
      </c>
    </row>
    <row r="18" spans="1:6" ht="49.5" customHeight="1">
      <c r="A18" s="442">
        <v>11</v>
      </c>
      <c r="B18" s="443">
        <v>0</v>
      </c>
      <c r="C18" s="455" t="s">
        <v>332</v>
      </c>
      <c r="D18" s="443">
        <v>389.7</v>
      </c>
      <c r="E18" s="456" t="s">
        <v>85</v>
      </c>
      <c r="F18" s="463">
        <f t="shared" si="0"/>
        <v>0</v>
      </c>
    </row>
    <row r="19" spans="1:6" ht="85.5" customHeight="1">
      <c r="A19" s="442">
        <v>12</v>
      </c>
      <c r="B19" s="443"/>
      <c r="C19" s="444" t="s">
        <v>333</v>
      </c>
      <c r="D19" s="445"/>
      <c r="E19" s="446"/>
      <c r="F19" s="463"/>
    </row>
    <row r="20" spans="1:6" ht="21" customHeight="1">
      <c r="A20" s="442">
        <v>12</v>
      </c>
      <c r="B20" s="443">
        <v>0</v>
      </c>
      <c r="C20" s="444" t="s">
        <v>334</v>
      </c>
      <c r="D20" s="445">
        <v>73.209999999999994</v>
      </c>
      <c r="E20" s="446" t="s">
        <v>88</v>
      </c>
      <c r="F20" s="447">
        <f>(B20*D20)</f>
        <v>0</v>
      </c>
    </row>
    <row r="21" spans="1:6" ht="21" customHeight="1">
      <c r="A21" s="442">
        <v>12</v>
      </c>
      <c r="B21" s="443">
        <v>0</v>
      </c>
      <c r="C21" s="444" t="s">
        <v>335</v>
      </c>
      <c r="D21" s="445">
        <v>95.79</v>
      </c>
      <c r="E21" s="446" t="s">
        <v>88</v>
      </c>
      <c r="F21" s="447">
        <f>(B21*D21)</f>
        <v>0</v>
      </c>
    </row>
    <row r="22" spans="1:6" ht="21" customHeight="1">
      <c r="A22" s="442">
        <v>12</v>
      </c>
      <c r="B22" s="443">
        <v>0</v>
      </c>
      <c r="C22" s="444" t="s">
        <v>336</v>
      </c>
      <c r="D22" s="445">
        <v>128.55000000000001</v>
      </c>
      <c r="E22" s="446" t="s">
        <v>88</v>
      </c>
      <c r="F22" s="447">
        <f>(B22*D22)</f>
        <v>0</v>
      </c>
    </row>
    <row r="23" spans="1:6" ht="21" customHeight="1">
      <c r="A23" s="442">
        <v>12</v>
      </c>
      <c r="B23" s="443">
        <v>0</v>
      </c>
      <c r="C23" s="444" t="s">
        <v>337</v>
      </c>
      <c r="D23" s="445">
        <v>188.97</v>
      </c>
      <c r="E23" s="446" t="s">
        <v>88</v>
      </c>
      <c r="F23" s="447">
        <f>(B23*D23)</f>
        <v>0</v>
      </c>
    </row>
    <row r="24" spans="1:6" ht="51">
      <c r="A24" s="442">
        <v>13</v>
      </c>
      <c r="B24" s="443"/>
      <c r="C24" s="455" t="s">
        <v>338</v>
      </c>
      <c r="D24" s="443"/>
      <c r="E24" s="456"/>
      <c r="F24" s="463"/>
    </row>
    <row r="25" spans="1:6" ht="18" customHeight="1">
      <c r="A25" s="442">
        <v>13</v>
      </c>
      <c r="B25" s="443">
        <v>0</v>
      </c>
      <c r="C25" s="455" t="s">
        <v>334</v>
      </c>
      <c r="D25" s="443">
        <v>7.82</v>
      </c>
      <c r="E25" s="456" t="s">
        <v>88</v>
      </c>
      <c r="F25" s="463">
        <f t="shared" ref="F25:F33" si="1">(B25*D25)</f>
        <v>0</v>
      </c>
    </row>
    <row r="26" spans="1:6" ht="18" customHeight="1">
      <c r="A26" s="450">
        <v>13</v>
      </c>
      <c r="B26" s="451">
        <v>0</v>
      </c>
      <c r="C26" s="452" t="s">
        <v>335</v>
      </c>
      <c r="D26" s="451">
        <v>8.4499999999999993</v>
      </c>
      <c r="E26" s="453" t="s">
        <v>88</v>
      </c>
      <c r="F26" s="464">
        <f t="shared" si="1"/>
        <v>0</v>
      </c>
    </row>
    <row r="27" spans="1:6" ht="18" customHeight="1">
      <c r="A27" s="442">
        <v>13</v>
      </c>
      <c r="B27" s="443">
        <v>0</v>
      </c>
      <c r="C27" s="455" t="s">
        <v>336</v>
      </c>
      <c r="D27" s="443">
        <v>9.9600000000000009</v>
      </c>
      <c r="E27" s="456" t="s">
        <v>88</v>
      </c>
      <c r="F27" s="463">
        <f t="shared" si="1"/>
        <v>0</v>
      </c>
    </row>
    <row r="28" spans="1:6" ht="18" customHeight="1">
      <c r="A28" s="442">
        <v>14</v>
      </c>
      <c r="B28" s="443">
        <v>0</v>
      </c>
      <c r="C28" s="444" t="s">
        <v>339</v>
      </c>
      <c r="D28" s="445">
        <v>200.42</v>
      </c>
      <c r="E28" s="446" t="s">
        <v>85</v>
      </c>
      <c r="F28" s="463">
        <f t="shared" si="1"/>
        <v>0</v>
      </c>
    </row>
    <row r="29" spans="1:6" ht="18" customHeight="1">
      <c r="A29" s="442">
        <v>14</v>
      </c>
      <c r="B29" s="443">
        <v>0</v>
      </c>
      <c r="C29" s="444" t="s">
        <v>340</v>
      </c>
      <c r="D29" s="445">
        <v>271.92</v>
      </c>
      <c r="E29" s="446" t="s">
        <v>85</v>
      </c>
      <c r="F29" s="447">
        <f t="shared" si="1"/>
        <v>0</v>
      </c>
    </row>
    <row r="30" spans="1:6" ht="25.5">
      <c r="A30" s="442">
        <v>15</v>
      </c>
      <c r="B30" s="443">
        <v>2</v>
      </c>
      <c r="C30" s="444" t="s">
        <v>341</v>
      </c>
      <c r="D30" s="446">
        <v>889.46</v>
      </c>
      <c r="E30" s="446" t="s">
        <v>85</v>
      </c>
      <c r="F30" s="447">
        <f t="shared" si="1"/>
        <v>1778.92</v>
      </c>
    </row>
    <row r="31" spans="1:6" ht="25.5">
      <c r="A31" s="442">
        <v>16</v>
      </c>
      <c r="B31" s="443">
        <v>2</v>
      </c>
      <c r="C31" s="455" t="s">
        <v>342</v>
      </c>
      <c r="D31" s="443">
        <v>1109.46</v>
      </c>
      <c r="E31" s="456" t="s">
        <v>88</v>
      </c>
      <c r="F31" s="447">
        <f t="shared" si="1"/>
        <v>2218.92</v>
      </c>
    </row>
    <row r="32" spans="1:6" ht="25.5">
      <c r="A32" s="442">
        <v>17</v>
      </c>
      <c r="B32" s="443">
        <v>1</v>
      </c>
      <c r="C32" s="455" t="s">
        <v>343</v>
      </c>
      <c r="D32" s="443">
        <v>795.3</v>
      </c>
      <c r="E32" s="456" t="s">
        <v>344</v>
      </c>
      <c r="F32" s="447">
        <f t="shared" si="1"/>
        <v>795.3</v>
      </c>
    </row>
    <row r="33" spans="1:6" ht="63.75">
      <c r="A33" s="457">
        <v>18</v>
      </c>
      <c r="B33" s="458">
        <v>1</v>
      </c>
      <c r="C33" s="459" t="s">
        <v>345</v>
      </c>
      <c r="D33" s="460">
        <v>21989.61</v>
      </c>
      <c r="E33" s="461" t="s">
        <v>344</v>
      </c>
      <c r="F33" s="465">
        <f t="shared" si="1"/>
        <v>21989.61</v>
      </c>
    </row>
    <row r="34" spans="1:6" ht="89.25">
      <c r="A34" s="442">
        <v>19</v>
      </c>
      <c r="B34" s="443"/>
      <c r="C34" s="444" t="s">
        <v>346</v>
      </c>
      <c r="D34" s="445"/>
      <c r="E34" s="446"/>
      <c r="F34" s="463"/>
    </row>
    <row r="35" spans="1:6" ht="21" customHeight="1">
      <c r="A35" s="442">
        <v>19</v>
      </c>
      <c r="B35" s="443">
        <v>0</v>
      </c>
      <c r="C35" s="444" t="s">
        <v>347</v>
      </c>
      <c r="D35" s="445">
        <v>113.97</v>
      </c>
      <c r="E35" s="446" t="s">
        <v>88</v>
      </c>
      <c r="F35" s="463">
        <f>(B35*D35)</f>
        <v>0</v>
      </c>
    </row>
    <row r="36" spans="1:6" ht="21" customHeight="1">
      <c r="A36" s="442">
        <v>19</v>
      </c>
      <c r="B36" s="443">
        <v>0</v>
      </c>
      <c r="C36" s="444" t="s">
        <v>348</v>
      </c>
      <c r="D36" s="445">
        <v>146.57</v>
      </c>
      <c r="E36" s="446" t="s">
        <v>88</v>
      </c>
      <c r="F36" s="447">
        <f>(B36*D36)</f>
        <v>0</v>
      </c>
    </row>
    <row r="37" spans="1:6" ht="21" customHeight="1">
      <c r="A37" s="442">
        <v>19</v>
      </c>
      <c r="B37" s="443">
        <v>0</v>
      </c>
      <c r="C37" s="444" t="s">
        <v>349</v>
      </c>
      <c r="D37" s="445">
        <v>199.25</v>
      </c>
      <c r="E37" s="446" t="s">
        <v>88</v>
      </c>
      <c r="F37" s="447">
        <f>(B37*D37)</f>
        <v>0</v>
      </c>
    </row>
    <row r="38" spans="1:6" ht="38.25">
      <c r="A38" s="442">
        <v>20</v>
      </c>
      <c r="B38" s="443">
        <v>1</v>
      </c>
      <c r="C38" s="455" t="s">
        <v>350</v>
      </c>
      <c r="D38" s="443">
        <v>14748</v>
      </c>
      <c r="E38" s="456" t="s">
        <v>344</v>
      </c>
      <c r="F38" s="447">
        <f>(B38*D38)</f>
        <v>14748</v>
      </c>
    </row>
    <row r="39" spans="1:6" ht="25.5">
      <c r="A39" s="442">
        <v>21</v>
      </c>
      <c r="B39" s="443"/>
      <c r="C39" s="444" t="s">
        <v>351</v>
      </c>
      <c r="D39" s="445"/>
      <c r="E39" s="446"/>
      <c r="F39" s="463"/>
    </row>
    <row r="40" spans="1:6" ht="21" customHeight="1">
      <c r="A40" s="442">
        <v>21</v>
      </c>
      <c r="B40" s="443">
        <v>0</v>
      </c>
      <c r="C40" s="444" t="s">
        <v>352</v>
      </c>
      <c r="D40" s="445">
        <v>90</v>
      </c>
      <c r="E40" s="446" t="s">
        <v>88</v>
      </c>
      <c r="F40" s="463">
        <f>(B40*D40)</f>
        <v>0</v>
      </c>
    </row>
    <row r="41" spans="1:6" ht="21" customHeight="1">
      <c r="A41" s="442">
        <v>21</v>
      </c>
      <c r="B41" s="443">
        <v>0</v>
      </c>
      <c r="C41" s="444" t="s">
        <v>353</v>
      </c>
      <c r="D41" s="445">
        <v>136</v>
      </c>
      <c r="E41" s="446" t="s">
        <v>88</v>
      </c>
      <c r="F41" s="463">
        <f>(B41*D41)</f>
        <v>0</v>
      </c>
    </row>
    <row r="42" spans="1:6" ht="21" customHeight="1">
      <c r="A42" s="442">
        <v>21</v>
      </c>
      <c r="B42" s="443">
        <v>0</v>
      </c>
      <c r="C42" s="444" t="s">
        <v>354</v>
      </c>
      <c r="D42" s="445">
        <v>259</v>
      </c>
      <c r="E42" s="446" t="s">
        <v>88</v>
      </c>
      <c r="F42" s="463">
        <f>(B42*D42)</f>
        <v>0</v>
      </c>
    </row>
    <row r="43" spans="1:6" ht="89.25">
      <c r="A43" s="442">
        <v>22</v>
      </c>
      <c r="B43" s="443">
        <v>0</v>
      </c>
      <c r="C43" s="444" t="s">
        <v>355</v>
      </c>
      <c r="D43" s="445">
        <v>14417.7</v>
      </c>
      <c r="E43" s="446" t="s">
        <v>85</v>
      </c>
      <c r="F43" s="447">
        <f>(B43*D43)</f>
        <v>0</v>
      </c>
    </row>
    <row r="44" spans="1:6" ht="25.5">
      <c r="A44" s="442">
        <v>23</v>
      </c>
      <c r="B44" s="443"/>
      <c r="C44" s="444" t="s">
        <v>356</v>
      </c>
      <c r="D44" s="445"/>
      <c r="E44" s="446"/>
      <c r="F44" s="463"/>
    </row>
    <row r="45" spans="1:6" ht="21" customHeight="1">
      <c r="A45" s="463">
        <v>23</v>
      </c>
      <c r="B45" s="443">
        <v>0</v>
      </c>
      <c r="C45" s="444" t="s">
        <v>357</v>
      </c>
      <c r="D45" s="445">
        <v>76.05</v>
      </c>
      <c r="E45" s="446" t="s">
        <v>88</v>
      </c>
      <c r="F45" s="447">
        <f t="shared" ref="F45:F53" si="2">(B45*D45)</f>
        <v>0</v>
      </c>
    </row>
    <row r="46" spans="1:6" ht="21" customHeight="1">
      <c r="A46" s="463">
        <v>23</v>
      </c>
      <c r="B46" s="443">
        <v>0</v>
      </c>
      <c r="C46" s="444" t="s">
        <v>358</v>
      </c>
      <c r="D46" s="446">
        <v>38.950000000000003</v>
      </c>
      <c r="E46" s="446" t="s">
        <v>88</v>
      </c>
      <c r="F46" s="447">
        <f t="shared" si="2"/>
        <v>0</v>
      </c>
    </row>
    <row r="47" spans="1:6" ht="21" customHeight="1">
      <c r="A47" s="463">
        <v>23</v>
      </c>
      <c r="B47" s="443">
        <v>0</v>
      </c>
      <c r="C47" s="444" t="s">
        <v>359</v>
      </c>
      <c r="D47" s="445">
        <v>1441.65</v>
      </c>
      <c r="E47" s="446" t="s">
        <v>85</v>
      </c>
      <c r="F47" s="447">
        <f t="shared" si="2"/>
        <v>0</v>
      </c>
    </row>
    <row r="48" spans="1:6" ht="21" customHeight="1">
      <c r="A48" s="463">
        <v>23</v>
      </c>
      <c r="B48" s="451">
        <v>0</v>
      </c>
      <c r="C48" s="466" t="s">
        <v>360</v>
      </c>
      <c r="D48" s="467">
        <v>5404.59</v>
      </c>
      <c r="E48" s="468" t="s">
        <v>85</v>
      </c>
      <c r="F48" s="454">
        <f t="shared" si="2"/>
        <v>0</v>
      </c>
    </row>
    <row r="49" spans="1:6" ht="84.75" hidden="1" customHeight="1">
      <c r="A49" s="442"/>
      <c r="B49" s="443">
        <v>0</v>
      </c>
      <c r="C49" s="444" t="s">
        <v>329</v>
      </c>
      <c r="D49" s="445">
        <v>333.29</v>
      </c>
      <c r="E49" s="446" t="s">
        <v>88</v>
      </c>
      <c r="F49" s="463">
        <f t="shared" si="2"/>
        <v>0</v>
      </c>
    </row>
    <row r="50" spans="1:6" ht="51.75" hidden="1" customHeight="1">
      <c r="A50" s="457"/>
      <c r="B50" s="458">
        <v>0</v>
      </c>
      <c r="C50" s="459" t="s">
        <v>330</v>
      </c>
      <c r="D50" s="460">
        <v>702</v>
      </c>
      <c r="E50" s="461" t="s">
        <v>85</v>
      </c>
      <c r="F50" s="462">
        <f t="shared" si="2"/>
        <v>0</v>
      </c>
    </row>
    <row r="51" spans="1:6" ht="73.5" hidden="1" customHeight="1">
      <c r="A51" s="436"/>
      <c r="B51" s="443">
        <v>0</v>
      </c>
      <c r="C51" s="444" t="s">
        <v>341</v>
      </c>
      <c r="D51" s="445">
        <v>1109.46</v>
      </c>
      <c r="E51" s="446" t="s">
        <v>85</v>
      </c>
      <c r="F51" s="463">
        <f t="shared" si="2"/>
        <v>0</v>
      </c>
    </row>
    <row r="52" spans="1:6" ht="61.5" hidden="1" customHeight="1">
      <c r="A52" s="442"/>
      <c r="B52" s="443"/>
      <c r="C52" s="444" t="s">
        <v>361</v>
      </c>
      <c r="D52" s="445">
        <v>795.3</v>
      </c>
      <c r="E52" s="446" t="s">
        <v>85</v>
      </c>
      <c r="F52" s="463">
        <f t="shared" si="2"/>
        <v>0</v>
      </c>
    </row>
    <row r="53" spans="1:6" ht="61.5" hidden="1" customHeight="1">
      <c r="A53" s="436"/>
      <c r="B53" s="443"/>
      <c r="C53" s="444" t="s">
        <v>362</v>
      </c>
      <c r="D53" s="445">
        <v>14748</v>
      </c>
      <c r="E53" s="446" t="s">
        <v>85</v>
      </c>
      <c r="F53" s="463">
        <f t="shared" si="2"/>
        <v>0</v>
      </c>
    </row>
    <row r="54" spans="1:6" ht="49.5" hidden="1" customHeight="1">
      <c r="A54" s="464"/>
      <c r="B54" s="451"/>
      <c r="C54" s="469" t="s">
        <v>363</v>
      </c>
      <c r="D54" s="467"/>
      <c r="E54" s="468"/>
      <c r="F54" s="464"/>
    </row>
    <row r="55" spans="1:6" ht="49.5" hidden="1" customHeight="1">
      <c r="A55" s="442"/>
      <c r="B55" s="443"/>
      <c r="C55" s="444" t="s">
        <v>364</v>
      </c>
      <c r="D55" s="445">
        <v>4846</v>
      </c>
      <c r="E55" s="446" t="s">
        <v>85</v>
      </c>
      <c r="F55" s="463">
        <f>(B55*D55)</f>
        <v>0</v>
      </c>
    </row>
    <row r="56" spans="1:6" ht="61.5" hidden="1" customHeight="1">
      <c r="A56" s="470"/>
      <c r="B56" s="471"/>
      <c r="C56" s="472" t="s">
        <v>331</v>
      </c>
      <c r="D56" s="471">
        <v>270.60000000000002</v>
      </c>
      <c r="E56" s="473" t="s">
        <v>85</v>
      </c>
      <c r="F56" s="474">
        <f>(B56*D56)</f>
        <v>0</v>
      </c>
    </row>
    <row r="57" spans="1:6" ht="61.5" hidden="1" customHeight="1">
      <c r="A57" s="442"/>
      <c r="B57" s="443"/>
      <c r="C57" s="455" t="s">
        <v>365</v>
      </c>
      <c r="D57" s="443">
        <v>10000</v>
      </c>
      <c r="E57" s="456" t="s">
        <v>344</v>
      </c>
      <c r="F57" s="463">
        <f>(B57*D57)</f>
        <v>0</v>
      </c>
    </row>
    <row r="58" spans="1:6" ht="61.5" hidden="1" customHeight="1">
      <c r="A58" s="457"/>
      <c r="B58" s="458"/>
      <c r="C58" s="475" t="s">
        <v>333</v>
      </c>
      <c r="D58" s="458"/>
      <c r="E58" s="476"/>
      <c r="F58" s="462"/>
    </row>
    <row r="59" spans="1:6" ht="40.5" hidden="1" customHeight="1">
      <c r="A59" s="436"/>
      <c r="B59" s="443"/>
      <c r="C59" s="455" t="s">
        <v>334</v>
      </c>
      <c r="D59" s="443">
        <v>73.209999999999994</v>
      </c>
      <c r="E59" s="456" t="s">
        <v>88</v>
      </c>
      <c r="F59" s="463">
        <f t="shared" ref="F59:F79" si="3">(B59*D59)</f>
        <v>0</v>
      </c>
    </row>
    <row r="60" spans="1:6" ht="40.5" hidden="1" customHeight="1">
      <c r="A60" s="442"/>
      <c r="B60" s="443"/>
      <c r="C60" s="455" t="s">
        <v>335</v>
      </c>
      <c r="D60" s="443">
        <v>95.79</v>
      </c>
      <c r="E60" s="456" t="s">
        <v>88</v>
      </c>
      <c r="F60" s="463">
        <f t="shared" si="3"/>
        <v>0</v>
      </c>
    </row>
    <row r="61" spans="1:6" ht="40.5" hidden="1" customHeight="1">
      <c r="A61" s="436"/>
      <c r="B61" s="443"/>
      <c r="C61" s="444" t="s">
        <v>341</v>
      </c>
      <c r="D61" s="446">
        <v>337.92</v>
      </c>
      <c r="E61" s="446" t="s">
        <v>85</v>
      </c>
      <c r="F61" s="463">
        <f t="shared" si="3"/>
        <v>0</v>
      </c>
    </row>
    <row r="62" spans="1:6" ht="63.75" hidden="1">
      <c r="A62" s="442"/>
      <c r="B62" s="443"/>
      <c r="C62" s="444" t="s">
        <v>366</v>
      </c>
      <c r="D62" s="445">
        <v>37505.42</v>
      </c>
      <c r="E62" s="446" t="s">
        <v>344</v>
      </c>
      <c r="F62" s="463">
        <f t="shared" si="3"/>
        <v>0</v>
      </c>
    </row>
    <row r="63" spans="1:6" ht="40.5" hidden="1" customHeight="1">
      <c r="A63" s="436"/>
      <c r="B63" s="443"/>
      <c r="C63" s="444" t="s">
        <v>348</v>
      </c>
      <c r="D63" s="445">
        <v>136</v>
      </c>
      <c r="E63" s="446" t="s">
        <v>88</v>
      </c>
      <c r="F63" s="463">
        <f t="shared" si="3"/>
        <v>0</v>
      </c>
    </row>
    <row r="64" spans="1:6" ht="18.75" hidden="1" customHeight="1">
      <c r="A64" s="442"/>
      <c r="B64" s="443"/>
      <c r="C64" s="444" t="s">
        <v>349</v>
      </c>
      <c r="D64" s="445">
        <v>259</v>
      </c>
      <c r="E64" s="446" t="s">
        <v>88</v>
      </c>
      <c r="F64" s="463">
        <f t="shared" si="3"/>
        <v>0</v>
      </c>
    </row>
    <row r="65" spans="1:6" ht="63.75" hidden="1">
      <c r="A65" s="436"/>
      <c r="B65" s="443"/>
      <c r="C65" s="455" t="s">
        <v>322</v>
      </c>
      <c r="D65" s="443">
        <v>4928</v>
      </c>
      <c r="E65" s="456" t="s">
        <v>85</v>
      </c>
      <c r="F65" s="463">
        <f t="shared" si="3"/>
        <v>0</v>
      </c>
    </row>
    <row r="66" spans="1:6" ht="24.75" hidden="1" customHeight="1">
      <c r="A66" s="457"/>
      <c r="B66" s="443"/>
      <c r="C66" s="455" t="s">
        <v>324</v>
      </c>
      <c r="D66" s="443">
        <v>2533.4699999999998</v>
      </c>
      <c r="E66" s="456" t="s">
        <v>85</v>
      </c>
      <c r="F66" s="463">
        <f t="shared" si="3"/>
        <v>0</v>
      </c>
    </row>
    <row r="67" spans="1:6" ht="24.75" hidden="1" customHeight="1">
      <c r="A67" s="457"/>
      <c r="B67" s="443"/>
      <c r="C67" s="455" t="s">
        <v>325</v>
      </c>
      <c r="D67" s="443">
        <v>2042.43</v>
      </c>
      <c r="E67" s="456" t="s">
        <v>85</v>
      </c>
      <c r="F67" s="463">
        <f t="shared" si="3"/>
        <v>0</v>
      </c>
    </row>
    <row r="68" spans="1:6" ht="24.75" hidden="1" customHeight="1">
      <c r="A68" s="457"/>
      <c r="B68" s="449"/>
      <c r="C68" s="455" t="s">
        <v>326</v>
      </c>
      <c r="D68" s="443">
        <v>447.15</v>
      </c>
      <c r="E68" s="456" t="s">
        <v>85</v>
      </c>
      <c r="F68" s="463">
        <f t="shared" si="3"/>
        <v>0</v>
      </c>
    </row>
    <row r="69" spans="1:6" ht="84.75" hidden="1" customHeight="1">
      <c r="A69" s="442"/>
      <c r="B69" s="449"/>
      <c r="C69" s="455" t="s">
        <v>367</v>
      </c>
      <c r="D69" s="443">
        <v>10322.4</v>
      </c>
      <c r="E69" s="456"/>
      <c r="F69" s="463">
        <f t="shared" si="3"/>
        <v>0</v>
      </c>
    </row>
    <row r="70" spans="1:6" ht="84.75" hidden="1" customHeight="1">
      <c r="A70" s="436"/>
      <c r="B70" s="443"/>
      <c r="C70" s="455" t="s">
        <v>368</v>
      </c>
      <c r="D70" s="443">
        <v>72.16</v>
      </c>
      <c r="E70" s="456" t="s">
        <v>344</v>
      </c>
      <c r="F70" s="463">
        <f t="shared" si="3"/>
        <v>0</v>
      </c>
    </row>
    <row r="71" spans="1:6" ht="84.75" hidden="1" customHeight="1">
      <c r="A71" s="442"/>
      <c r="B71" s="443"/>
      <c r="C71" s="455" t="s">
        <v>369</v>
      </c>
      <c r="D71" s="443">
        <v>566.70000000000005</v>
      </c>
      <c r="E71" s="456" t="s">
        <v>85</v>
      </c>
      <c r="F71" s="463">
        <f t="shared" si="3"/>
        <v>0</v>
      </c>
    </row>
    <row r="72" spans="1:6" ht="40.5" hidden="1" customHeight="1">
      <c r="A72" s="436"/>
      <c r="B72" s="443"/>
      <c r="C72" s="455" t="s">
        <v>370</v>
      </c>
      <c r="D72" s="443">
        <v>478.28</v>
      </c>
      <c r="E72" s="456" t="s">
        <v>344</v>
      </c>
      <c r="F72" s="463">
        <f t="shared" si="3"/>
        <v>0</v>
      </c>
    </row>
    <row r="73" spans="1:6" ht="84.75" hidden="1" customHeight="1">
      <c r="A73" s="450"/>
      <c r="B73" s="451"/>
      <c r="C73" s="452" t="s">
        <v>371</v>
      </c>
      <c r="D73" s="451">
        <v>271.92</v>
      </c>
      <c r="E73" s="453" t="s">
        <v>85</v>
      </c>
      <c r="F73" s="464">
        <f t="shared" si="3"/>
        <v>0</v>
      </c>
    </row>
    <row r="74" spans="1:6" ht="81" hidden="1" customHeight="1">
      <c r="A74" s="442"/>
      <c r="B74" s="443"/>
      <c r="C74" s="455" t="s">
        <v>372</v>
      </c>
      <c r="D74" s="443">
        <v>365.42</v>
      </c>
      <c r="E74" s="456" t="s">
        <v>344</v>
      </c>
      <c r="F74" s="463">
        <f t="shared" si="3"/>
        <v>0</v>
      </c>
    </row>
    <row r="75" spans="1:6" ht="18.75" hidden="1" customHeight="1">
      <c r="A75" s="442"/>
      <c r="B75" s="443"/>
      <c r="C75" s="455" t="s">
        <v>373</v>
      </c>
      <c r="D75" s="443">
        <v>30773.42</v>
      </c>
      <c r="E75" s="456" t="s">
        <v>344</v>
      </c>
      <c r="F75" s="463">
        <f t="shared" si="3"/>
        <v>0</v>
      </c>
    </row>
    <row r="76" spans="1:6" ht="18.75" hidden="1" customHeight="1">
      <c r="A76" s="470"/>
      <c r="B76" s="471"/>
      <c r="C76" s="472" t="s">
        <v>374</v>
      </c>
      <c r="D76" s="471">
        <v>199.25</v>
      </c>
      <c r="E76" s="473" t="s">
        <v>344</v>
      </c>
      <c r="F76" s="474">
        <f t="shared" si="3"/>
        <v>0</v>
      </c>
    </row>
    <row r="77" spans="1:6" ht="18.75" hidden="1" customHeight="1">
      <c r="A77" s="442"/>
      <c r="B77" s="443"/>
      <c r="C77" s="455" t="s">
        <v>375</v>
      </c>
      <c r="D77" s="443">
        <v>188.44</v>
      </c>
      <c r="E77" s="456" t="s">
        <v>344</v>
      </c>
      <c r="F77" s="463">
        <f t="shared" si="3"/>
        <v>0</v>
      </c>
    </row>
    <row r="78" spans="1:6" ht="18.75" hidden="1" customHeight="1">
      <c r="A78" s="442"/>
      <c r="B78" s="443"/>
      <c r="C78" s="455" t="s">
        <v>336</v>
      </c>
      <c r="D78" s="443">
        <v>128.55000000000001</v>
      </c>
      <c r="E78" s="456" t="s">
        <v>88</v>
      </c>
      <c r="F78" s="463">
        <f t="shared" si="3"/>
        <v>0</v>
      </c>
    </row>
    <row r="79" spans="1:6" hidden="1">
      <c r="A79" s="457"/>
      <c r="B79" s="458"/>
      <c r="C79" s="475" t="s">
        <v>371</v>
      </c>
      <c r="D79" s="458">
        <v>271.92</v>
      </c>
      <c r="E79" s="476" t="s">
        <v>85</v>
      </c>
      <c r="F79" s="462">
        <f t="shared" si="3"/>
        <v>0</v>
      </c>
    </row>
    <row r="80" spans="1:6" ht="63.75">
      <c r="A80" s="477" t="s">
        <v>376</v>
      </c>
      <c r="B80" s="478">
        <v>0</v>
      </c>
      <c r="C80" s="479" t="s">
        <v>377</v>
      </c>
      <c r="D80" s="479">
        <v>972.95</v>
      </c>
      <c r="E80" s="480" t="s">
        <v>344</v>
      </c>
      <c r="F80" s="481">
        <f>B80*D80</f>
        <v>0</v>
      </c>
    </row>
    <row r="81" spans="1:7" ht="57">
      <c r="A81" s="477" t="s">
        <v>378</v>
      </c>
      <c r="B81" s="482"/>
      <c r="C81" s="483" t="s">
        <v>379</v>
      </c>
      <c r="D81" s="484"/>
      <c r="E81" s="484"/>
      <c r="F81" s="485"/>
    </row>
    <row r="82" spans="1:7" ht="14.25">
      <c r="A82" s="477"/>
      <c r="B82" s="477" t="s">
        <v>380</v>
      </c>
      <c r="C82" s="483" t="s">
        <v>381</v>
      </c>
      <c r="D82" s="480">
        <v>12</v>
      </c>
      <c r="E82" s="480" t="s">
        <v>87</v>
      </c>
      <c r="F82" s="486"/>
    </row>
    <row r="83" spans="1:7" ht="14.25">
      <c r="A83" s="477"/>
      <c r="B83" s="477" t="s">
        <v>380</v>
      </c>
      <c r="C83" s="483" t="s">
        <v>382</v>
      </c>
      <c r="D83" s="480">
        <v>19</v>
      </c>
      <c r="E83" s="480" t="s">
        <v>87</v>
      </c>
      <c r="F83" s="487">
        <f>B83*D83</f>
        <v>0</v>
      </c>
    </row>
    <row r="84" spans="1:7" ht="14.25">
      <c r="A84" s="488"/>
      <c r="B84" s="477" t="s">
        <v>380</v>
      </c>
      <c r="C84" s="483" t="s">
        <v>383</v>
      </c>
      <c r="D84" s="480">
        <v>27</v>
      </c>
      <c r="E84" s="480" t="s">
        <v>87</v>
      </c>
      <c r="F84" s="489"/>
    </row>
    <row r="85" spans="1:7" ht="14.25">
      <c r="A85" s="477"/>
      <c r="B85" s="477" t="s">
        <v>380</v>
      </c>
      <c r="C85" s="483" t="s">
        <v>384</v>
      </c>
      <c r="D85" s="480">
        <v>33</v>
      </c>
      <c r="E85" s="480" t="s">
        <v>87</v>
      </c>
      <c r="F85" s="489"/>
      <c r="G85" s="490"/>
    </row>
    <row r="86" spans="1:7" ht="15" customHeight="1">
      <c r="A86" s="491"/>
      <c r="B86" s="490"/>
      <c r="C86" s="492"/>
      <c r="D86" s="492"/>
      <c r="E86" s="492"/>
      <c r="F86" s="492"/>
      <c r="G86" s="490"/>
    </row>
    <row r="87" spans="1:7" ht="14.25">
      <c r="A87" s="491"/>
      <c r="B87" s="493"/>
      <c r="C87" s="492"/>
      <c r="D87" s="492"/>
      <c r="E87" s="494" t="s">
        <v>10</v>
      </c>
      <c r="F87" s="495">
        <f>SUM(F8:F86)</f>
        <v>43139.5</v>
      </c>
    </row>
    <row r="88" spans="1:7" ht="14.25" customHeight="1">
      <c r="A88" s="496"/>
      <c r="B88" s="496"/>
    </row>
    <row r="89" spans="1:7" ht="14.25" customHeight="1">
      <c r="A89" s="497"/>
      <c r="B89" s="496"/>
      <c r="C89" s="514" t="s">
        <v>385</v>
      </c>
      <c r="D89" s="514"/>
      <c r="E89" s="514"/>
      <c r="F89" s="498">
        <v>4314</v>
      </c>
    </row>
    <row r="90" spans="1:7">
      <c r="A90" s="497"/>
      <c r="B90" s="496"/>
    </row>
    <row r="91" spans="1:7" ht="18.75" customHeight="1">
      <c r="B91" s="497"/>
      <c r="E91" s="500" t="s">
        <v>10</v>
      </c>
      <c r="F91" s="501">
        <f>SUM(F87:F90)</f>
        <v>47453.5</v>
      </c>
    </row>
    <row r="93" spans="1:7">
      <c r="A93" s="503"/>
      <c r="B93" s="504"/>
      <c r="C93" s="505"/>
      <c r="D93" s="505"/>
      <c r="E93" s="505"/>
      <c r="F93" s="505"/>
    </row>
    <row r="94" spans="1:7">
      <c r="A94" s="504"/>
      <c r="B94" s="504"/>
      <c r="C94" s="505"/>
      <c r="D94" s="505"/>
      <c r="E94" s="505"/>
      <c r="F94" s="505"/>
    </row>
    <row r="95" spans="1:7">
      <c r="A95" s="503"/>
      <c r="B95" s="506"/>
      <c r="C95" s="505"/>
      <c r="D95" s="505"/>
      <c r="E95" s="505"/>
      <c r="F95" s="505"/>
    </row>
    <row r="96" spans="1:7">
      <c r="A96" s="503"/>
      <c r="B96" s="506"/>
      <c r="C96" s="505"/>
      <c r="D96" s="505"/>
      <c r="E96" s="505"/>
      <c r="F96" s="505"/>
    </row>
    <row r="97" spans="1:6">
      <c r="A97" s="504"/>
      <c r="B97" s="506"/>
      <c r="C97" s="505"/>
      <c r="D97" s="505"/>
      <c r="E97" s="505"/>
      <c r="F97" s="505"/>
    </row>
    <row r="98" spans="1:6">
      <c r="A98" s="504"/>
      <c r="B98" s="506"/>
      <c r="C98" s="505"/>
      <c r="D98" s="505"/>
      <c r="E98" s="505"/>
      <c r="F98" s="505"/>
    </row>
    <row r="99" spans="1:6">
      <c r="A99" s="504"/>
      <c r="B99" s="506"/>
      <c r="C99" s="505"/>
      <c r="D99" s="505"/>
      <c r="E99" s="505"/>
      <c r="F99" s="505"/>
    </row>
    <row r="100" spans="1:6">
      <c r="A100" s="504"/>
      <c r="B100" s="506"/>
      <c r="C100" s="505"/>
      <c r="D100" s="505"/>
      <c r="E100" s="505"/>
      <c r="F100" s="505"/>
    </row>
    <row r="101" spans="1:6">
      <c r="A101" s="504"/>
      <c r="B101" s="504"/>
      <c r="C101" s="505"/>
      <c r="D101" s="505"/>
      <c r="E101" s="505"/>
      <c r="F101" s="505"/>
    </row>
    <row r="102" spans="1:6">
      <c r="A102" s="504"/>
      <c r="B102" s="504"/>
      <c r="C102" s="505"/>
      <c r="D102" s="505"/>
      <c r="E102" s="507"/>
      <c r="F102" s="505"/>
    </row>
    <row r="103" spans="1:6">
      <c r="A103" s="504"/>
      <c r="B103" s="504"/>
      <c r="C103" s="505"/>
      <c r="D103" s="507"/>
      <c r="E103" s="507"/>
      <c r="F103" s="507"/>
    </row>
    <row r="104" spans="1:6">
      <c r="A104" s="504"/>
      <c r="B104" s="504"/>
      <c r="C104" s="505"/>
      <c r="D104" s="507"/>
      <c r="E104" s="507"/>
      <c r="F104" s="507"/>
    </row>
  </sheetData>
  <autoFilter ref="A7:F81"/>
  <mergeCells count="4">
    <mergeCell ref="A1:F1"/>
    <mergeCell ref="C3:F3"/>
    <mergeCell ref="A5:F5"/>
    <mergeCell ref="C89:E89"/>
  </mergeCells>
  <pageMargins left="0.75" right="0.2" top="0.4" bottom="0.3" header="0.5" footer="0.5"/>
  <pageSetup paperSize="9" orientation="portrait" verticalDpi="180" r:id="rId1"/>
  <headerFooter scaleWithDoc="0" alignWithMargins="0"/>
</worksheet>
</file>

<file path=xl/worksheets/sheet2.xml><?xml version="1.0" encoding="utf-8"?>
<worksheet xmlns="http://schemas.openxmlformats.org/spreadsheetml/2006/main" xmlns:r="http://schemas.openxmlformats.org/officeDocument/2006/relationships">
  <dimension ref="A1:BL575"/>
  <sheetViews>
    <sheetView topLeftCell="A47" zoomScaleSheetLayoutView="100" workbookViewId="0">
      <selection activeCell="A562" sqref="A562:P575"/>
    </sheetView>
  </sheetViews>
  <sheetFormatPr defaultColWidth="0" defaultRowHeight="15.95" customHeight="1"/>
  <cols>
    <col min="1" max="1" width="3.85546875" style="372" customWidth="1"/>
    <col min="2" max="2" width="22.140625" style="3" customWidth="1"/>
    <col min="3" max="3" width="7.42578125" style="380" customWidth="1"/>
    <col min="4" max="4" width="3.7109375" style="365" customWidth="1"/>
    <col min="5" max="5" width="2.28515625" style="388" customWidth="1"/>
    <col min="6" max="6" width="4.28515625" style="365" customWidth="1"/>
    <col min="7" max="7" width="2.85546875" style="365" customWidth="1"/>
    <col min="8" max="8" width="9.28515625" style="84" customWidth="1"/>
    <col min="9" max="9" width="2.7109375" style="3" customWidth="1"/>
    <col min="10" max="10" width="7.5703125" style="365" customWidth="1"/>
    <col min="11" max="11" width="3.140625" style="3" customWidth="1"/>
    <col min="12" max="12" width="6.7109375" style="3" customWidth="1"/>
    <col min="13" max="13" width="2.7109375" style="3" customWidth="1"/>
    <col min="14" max="14" width="9" style="380" customWidth="1"/>
    <col min="15" max="15" width="3.28515625" style="3" customWidth="1"/>
    <col min="16" max="16" width="9.42578125" style="379" customWidth="1"/>
    <col min="17" max="17" width="1.140625" style="3" hidden="1" customWidth="1"/>
    <col min="18" max="18" width="9.140625" style="3" hidden="1" customWidth="1"/>
    <col min="19" max="19" width="0" style="380" hidden="1" customWidth="1"/>
    <col min="20" max="64" width="0" style="3" hidden="1" customWidth="1"/>
    <col min="65" max="16384" width="9.140625" style="3" hidden="1"/>
  </cols>
  <sheetData>
    <row r="1" spans="1:64" s="61" customFormat="1" ht="22.5" customHeight="1">
      <c r="A1" s="572" t="s">
        <v>387</v>
      </c>
      <c r="B1" s="572"/>
      <c r="C1" s="572"/>
      <c r="D1" s="573"/>
      <c r="E1" s="572"/>
      <c r="F1" s="573"/>
      <c r="G1" s="572"/>
      <c r="H1" s="573"/>
      <c r="I1" s="572"/>
      <c r="J1" s="573"/>
      <c r="K1" s="572"/>
      <c r="L1" s="572"/>
      <c r="M1" s="572"/>
      <c r="N1" s="572"/>
      <c r="O1" s="572"/>
      <c r="P1" s="572"/>
    </row>
    <row r="2" spans="1:64" ht="7.5" customHeight="1">
      <c r="H2" s="378"/>
      <c r="J2" s="366"/>
    </row>
    <row r="3" spans="1:64" s="62" customFormat="1" ht="46.5" customHeight="1" thickBot="1">
      <c r="A3" s="574" t="s">
        <v>0</v>
      </c>
      <c r="B3" s="574"/>
      <c r="C3" s="575" t="s">
        <v>310</v>
      </c>
      <c r="D3" s="575"/>
      <c r="E3" s="575"/>
      <c r="F3" s="575"/>
      <c r="G3" s="575"/>
      <c r="H3" s="575"/>
      <c r="I3" s="575"/>
      <c r="J3" s="575"/>
      <c r="K3" s="575"/>
      <c r="L3" s="575"/>
      <c r="M3" s="575"/>
      <c r="N3" s="575"/>
      <c r="O3" s="575"/>
      <c r="P3" s="575"/>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row>
    <row r="4" spans="1:64" s="64" customFormat="1" ht="22.5" customHeight="1" thickBot="1">
      <c r="A4" s="384" t="s">
        <v>1</v>
      </c>
      <c r="B4" s="384" t="s">
        <v>2</v>
      </c>
      <c r="C4" s="576" t="s">
        <v>3</v>
      </c>
      <c r="D4" s="577"/>
      <c r="E4" s="576"/>
      <c r="F4" s="577"/>
      <c r="G4" s="576"/>
      <c r="H4" s="577" t="s">
        <v>4</v>
      </c>
      <c r="I4" s="576"/>
      <c r="J4" s="577"/>
      <c r="K4" s="578" t="s">
        <v>5</v>
      </c>
      <c r="L4" s="579"/>
      <c r="M4" s="580"/>
      <c r="N4" s="576" t="s">
        <v>6</v>
      </c>
      <c r="O4" s="576"/>
      <c r="P4" s="576"/>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row>
    <row r="5" spans="1:64" ht="11.25" customHeight="1">
      <c r="A5" s="1"/>
      <c r="B5" s="66"/>
      <c r="C5" s="66"/>
      <c r="D5" s="66"/>
      <c r="E5" s="66"/>
      <c r="F5" s="66"/>
      <c r="G5" s="66"/>
      <c r="H5" s="66"/>
      <c r="I5" s="66"/>
      <c r="J5" s="66"/>
      <c r="K5" s="66"/>
      <c r="L5" s="66"/>
      <c r="M5" s="66"/>
      <c r="N5" s="66"/>
      <c r="O5" s="2"/>
      <c r="R5" s="4"/>
      <c r="S5" s="66"/>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ht="15.95" customHeight="1">
      <c r="A6" s="15">
        <v>1</v>
      </c>
      <c r="B6" s="531" t="s">
        <v>15</v>
      </c>
      <c r="C6" s="531"/>
      <c r="D6" s="531"/>
      <c r="E6" s="531"/>
      <c r="F6" s="531"/>
      <c r="G6" s="531"/>
      <c r="H6" s="531"/>
      <c r="I6" s="531"/>
      <c r="J6" s="531"/>
      <c r="K6" s="531"/>
      <c r="L6" s="531"/>
      <c r="M6" s="531"/>
      <c r="N6" s="531"/>
      <c r="O6" s="531"/>
      <c r="S6" s="3"/>
    </row>
    <row r="7" spans="1:64" ht="15.95" hidden="1" customHeight="1">
      <c r="A7" s="1"/>
      <c r="B7" s="67" t="s">
        <v>56</v>
      </c>
      <c r="C7" s="401"/>
      <c r="D7" s="402">
        <v>1</v>
      </c>
      <c r="E7" s="407" t="s">
        <v>8</v>
      </c>
      <c r="F7" s="402">
        <v>1</v>
      </c>
      <c r="G7" s="402" t="s">
        <v>8</v>
      </c>
      <c r="H7" s="68">
        <f>11.83+22.83</f>
        <v>34.659999999999997</v>
      </c>
      <c r="I7" s="402" t="s">
        <v>8</v>
      </c>
      <c r="J7" s="404">
        <v>5</v>
      </c>
      <c r="K7" s="402"/>
      <c r="L7" s="404"/>
      <c r="M7" s="3" t="s">
        <v>9</v>
      </c>
      <c r="N7" s="39">
        <f>ROUND(D7*F7*H7*J7,0)</f>
        <v>173</v>
      </c>
      <c r="O7" s="2"/>
      <c r="P7" s="400"/>
      <c r="S7" s="401"/>
    </row>
    <row r="8" spans="1:64" ht="15.95" hidden="1" customHeight="1">
      <c r="A8" s="1"/>
      <c r="B8" s="67" t="s">
        <v>56</v>
      </c>
      <c r="C8" s="401"/>
      <c r="D8" s="402">
        <v>1</v>
      </c>
      <c r="E8" s="407" t="s">
        <v>8</v>
      </c>
      <c r="F8" s="402">
        <v>1</v>
      </c>
      <c r="G8" s="402" t="s">
        <v>8</v>
      </c>
      <c r="H8" s="68">
        <v>23.58</v>
      </c>
      <c r="I8" s="402" t="s">
        <v>8</v>
      </c>
      <c r="J8" s="404">
        <v>5</v>
      </c>
      <c r="K8" s="402"/>
      <c r="L8" s="404"/>
      <c r="M8" s="3" t="s">
        <v>9</v>
      </c>
      <c r="N8" s="39">
        <f>ROUND(D8*F8*H8*J8,0)</f>
        <v>118</v>
      </c>
      <c r="O8" s="2"/>
      <c r="P8" s="400"/>
      <c r="S8" s="401"/>
    </row>
    <row r="9" spans="1:64" ht="15.95" hidden="1" customHeight="1">
      <c r="A9" s="1"/>
      <c r="B9" s="67" t="s">
        <v>56</v>
      </c>
      <c r="C9" s="377"/>
      <c r="D9" s="402">
        <v>1</v>
      </c>
      <c r="E9" s="407" t="s">
        <v>8</v>
      </c>
      <c r="F9" s="402">
        <v>1</v>
      </c>
      <c r="G9" s="402" t="s">
        <v>8</v>
      </c>
      <c r="H9" s="68">
        <v>64.5</v>
      </c>
      <c r="I9" s="402" t="s">
        <v>8</v>
      </c>
      <c r="J9" s="413">
        <v>5</v>
      </c>
      <c r="K9" s="402"/>
      <c r="L9" s="404"/>
      <c r="M9" s="3" t="s">
        <v>9</v>
      </c>
      <c r="N9" s="39">
        <f>ROUND(D9*F9*H9*J9,0)</f>
        <v>323</v>
      </c>
      <c r="O9" s="2"/>
      <c r="S9" s="377"/>
    </row>
    <row r="10" spans="1:64" ht="15.95" hidden="1" customHeight="1">
      <c r="A10" s="1"/>
      <c r="C10" s="388"/>
      <c r="D10" s="69"/>
      <c r="H10" s="68"/>
      <c r="I10" s="365"/>
      <c r="J10" s="366"/>
      <c r="K10" s="365"/>
      <c r="L10" s="12" t="s">
        <v>10</v>
      </c>
      <c r="M10" s="40"/>
      <c r="N10" s="5">
        <f>SUM(N7:N9)</f>
        <v>614</v>
      </c>
      <c r="O10" s="6"/>
      <c r="P10" s="197"/>
      <c r="S10" s="388"/>
    </row>
    <row r="11" spans="1:64" ht="15.95" customHeight="1">
      <c r="A11" s="1"/>
      <c r="C11" s="528">
        <f>N10</f>
        <v>614</v>
      </c>
      <c r="D11" s="529"/>
      <c r="E11" s="528"/>
      <c r="F11" s="7" t="s">
        <v>32</v>
      </c>
      <c r="G11" s="8" t="s">
        <v>12</v>
      </c>
      <c r="H11" s="70">
        <v>226.88</v>
      </c>
      <c r="I11" s="371"/>
      <c r="J11" s="371"/>
      <c r="K11" s="371"/>
      <c r="L11" s="530" t="s">
        <v>33</v>
      </c>
      <c r="M11" s="530"/>
      <c r="O11" s="9" t="s">
        <v>14</v>
      </c>
      <c r="P11" s="379">
        <f>ROUND(C11*H11/100,0)</f>
        <v>1393</v>
      </c>
      <c r="S11" s="383"/>
    </row>
    <row r="12" spans="1:64" ht="15.95" customHeight="1">
      <c r="A12" s="1">
        <v>2</v>
      </c>
      <c r="B12" s="527" t="s">
        <v>34</v>
      </c>
      <c r="C12" s="527"/>
      <c r="D12" s="527"/>
      <c r="E12" s="527"/>
      <c r="F12" s="527"/>
      <c r="G12" s="527"/>
      <c r="H12" s="527"/>
      <c r="I12" s="527"/>
      <c r="J12" s="527"/>
      <c r="K12" s="527"/>
      <c r="L12" s="527"/>
      <c r="M12" s="527"/>
      <c r="N12" s="527"/>
      <c r="O12" s="527"/>
      <c r="S12" s="3"/>
    </row>
    <row r="13" spans="1:64" ht="15.95" hidden="1" customHeight="1">
      <c r="A13" s="1"/>
      <c r="B13" s="67" t="s">
        <v>56</v>
      </c>
      <c r="C13" s="416"/>
      <c r="D13" s="412">
        <v>1</v>
      </c>
      <c r="E13" s="421" t="s">
        <v>8</v>
      </c>
      <c r="F13" s="412">
        <v>1</v>
      </c>
      <c r="G13" s="412" t="s">
        <v>8</v>
      </c>
      <c r="H13" s="68">
        <f>11.83+22.83</f>
        <v>34.659999999999997</v>
      </c>
      <c r="I13" s="412" t="s">
        <v>8</v>
      </c>
      <c r="J13" s="413">
        <v>5</v>
      </c>
      <c r="K13" s="412"/>
      <c r="L13" s="413"/>
      <c r="M13" s="3" t="s">
        <v>9</v>
      </c>
      <c r="N13" s="39">
        <f>ROUND(D13*F13*H13*J13,0)</f>
        <v>173</v>
      </c>
      <c r="O13" s="2"/>
      <c r="P13" s="418"/>
      <c r="S13" s="416"/>
    </row>
    <row r="14" spans="1:64" ht="15.95" hidden="1" customHeight="1">
      <c r="A14" s="1"/>
      <c r="B14" s="67" t="s">
        <v>56</v>
      </c>
      <c r="C14" s="416"/>
      <c r="D14" s="412">
        <v>1</v>
      </c>
      <c r="E14" s="421" t="s">
        <v>8</v>
      </c>
      <c r="F14" s="412">
        <v>1</v>
      </c>
      <c r="G14" s="412" t="s">
        <v>8</v>
      </c>
      <c r="H14" s="68">
        <v>23.58</v>
      </c>
      <c r="I14" s="412" t="s">
        <v>8</v>
      </c>
      <c r="J14" s="413">
        <v>5</v>
      </c>
      <c r="K14" s="412"/>
      <c r="L14" s="413"/>
      <c r="M14" s="3" t="s">
        <v>9</v>
      </c>
      <c r="N14" s="39">
        <f>ROUND(D14*F14*H14*J14,0)</f>
        <v>118</v>
      </c>
      <c r="O14" s="2"/>
      <c r="P14" s="418"/>
      <c r="S14" s="416"/>
    </row>
    <row r="15" spans="1:64" ht="15.95" hidden="1" customHeight="1">
      <c r="A15" s="1"/>
      <c r="B15" s="67" t="s">
        <v>56</v>
      </c>
      <c r="C15" s="416"/>
      <c r="D15" s="412">
        <v>1</v>
      </c>
      <c r="E15" s="421" t="s">
        <v>8</v>
      </c>
      <c r="F15" s="412">
        <v>1</v>
      </c>
      <c r="G15" s="412" t="s">
        <v>8</v>
      </c>
      <c r="H15" s="68">
        <v>64.5</v>
      </c>
      <c r="I15" s="412" t="s">
        <v>8</v>
      </c>
      <c r="J15" s="413">
        <v>5</v>
      </c>
      <c r="K15" s="412"/>
      <c r="L15" s="413"/>
      <c r="M15" s="3" t="s">
        <v>9</v>
      </c>
      <c r="N15" s="39">
        <f>ROUND(D15*F15*H15*J15,0)</f>
        <v>323</v>
      </c>
      <c r="O15" s="2"/>
      <c r="P15" s="418"/>
      <c r="S15" s="416"/>
    </row>
    <row r="16" spans="1:64" ht="15.95" hidden="1" customHeight="1">
      <c r="A16" s="1"/>
      <c r="C16" s="388"/>
      <c r="D16" s="69"/>
      <c r="H16" s="68"/>
      <c r="I16" s="365"/>
      <c r="J16" s="366"/>
      <c r="K16" s="365"/>
      <c r="L16" s="12" t="s">
        <v>10</v>
      </c>
      <c r="M16" s="40"/>
      <c r="N16" s="5">
        <f>SUM(N13:N15)</f>
        <v>614</v>
      </c>
      <c r="O16" s="6"/>
      <c r="P16" s="197"/>
      <c r="S16" s="388"/>
    </row>
    <row r="17" spans="1:19" ht="15.95" customHeight="1">
      <c r="A17" s="1"/>
      <c r="C17" s="528">
        <f>N16</f>
        <v>614</v>
      </c>
      <c r="D17" s="529"/>
      <c r="E17" s="528"/>
      <c r="F17" s="7" t="s">
        <v>32</v>
      </c>
      <c r="G17" s="8" t="s">
        <v>12</v>
      </c>
      <c r="H17" s="70">
        <v>75.63</v>
      </c>
      <c r="I17" s="371"/>
      <c r="J17" s="371"/>
      <c r="K17" s="371"/>
      <c r="L17" s="530" t="s">
        <v>33</v>
      </c>
      <c r="M17" s="530"/>
      <c r="O17" s="9" t="s">
        <v>14</v>
      </c>
      <c r="P17" s="379">
        <f>ROUND(C17*H17/100,0)</f>
        <v>464</v>
      </c>
      <c r="S17" s="383"/>
    </row>
    <row r="18" spans="1:19" s="23" customFormat="1" ht="15.95" customHeight="1">
      <c r="A18" s="36" t="s">
        <v>148</v>
      </c>
      <c r="B18" s="540" t="s">
        <v>42</v>
      </c>
      <c r="C18" s="540"/>
      <c r="D18" s="540"/>
      <c r="E18" s="540"/>
      <c r="F18" s="540"/>
      <c r="G18" s="540"/>
      <c r="H18" s="540"/>
      <c r="I18" s="540"/>
      <c r="J18" s="540"/>
      <c r="K18" s="540"/>
      <c r="L18" s="540"/>
      <c r="M18" s="540"/>
      <c r="N18" s="540"/>
      <c r="O18" s="540"/>
      <c r="P18" s="200"/>
    </row>
    <row r="19" spans="1:19" s="17" customFormat="1" ht="15.95" hidden="1" customHeight="1">
      <c r="A19" s="15"/>
      <c r="B19" s="17" t="s">
        <v>56</v>
      </c>
      <c r="C19" s="396"/>
      <c r="D19" s="397">
        <v>1</v>
      </c>
      <c r="E19" s="48" t="s">
        <v>8</v>
      </c>
      <c r="F19" s="397">
        <v>1</v>
      </c>
      <c r="G19" s="397" t="s">
        <v>8</v>
      </c>
      <c r="H19" s="27">
        <v>58.25</v>
      </c>
      <c r="I19" s="397" t="s">
        <v>8</v>
      </c>
      <c r="J19" s="405">
        <v>1</v>
      </c>
      <c r="K19" s="397" t="s">
        <v>8</v>
      </c>
      <c r="L19" s="398">
        <v>0.33</v>
      </c>
      <c r="M19" s="17" t="s">
        <v>9</v>
      </c>
      <c r="N19" s="30">
        <f>ROUND(D19*F19*H19*J19*L19,0)</f>
        <v>19</v>
      </c>
      <c r="O19" s="16"/>
      <c r="P19" s="406"/>
      <c r="S19" s="396"/>
    </row>
    <row r="20" spans="1:19" s="17" customFormat="1" ht="15.95" hidden="1" customHeight="1">
      <c r="A20" s="15"/>
      <c r="B20" s="17" t="s">
        <v>56</v>
      </c>
      <c r="C20" s="385"/>
      <c r="D20" s="362">
        <v>1</v>
      </c>
      <c r="E20" s="48" t="s">
        <v>8</v>
      </c>
      <c r="F20" s="362">
        <v>1</v>
      </c>
      <c r="G20" s="362" t="s">
        <v>8</v>
      </c>
      <c r="H20" s="27">
        <v>64.5</v>
      </c>
      <c r="I20" s="362" t="s">
        <v>8</v>
      </c>
      <c r="J20" s="420">
        <v>1</v>
      </c>
      <c r="K20" s="410" t="s">
        <v>8</v>
      </c>
      <c r="L20" s="411">
        <v>0.33</v>
      </c>
      <c r="M20" s="17" t="s">
        <v>9</v>
      </c>
      <c r="N20" s="30">
        <f>ROUND(D20*F20*H20*J20*L20,0)</f>
        <v>21</v>
      </c>
      <c r="O20" s="16"/>
      <c r="P20" s="387"/>
      <c r="S20" s="385"/>
    </row>
    <row r="21" spans="1:19" s="17" customFormat="1" ht="15.95" hidden="1" customHeight="1">
      <c r="A21" s="15"/>
      <c r="C21" s="48"/>
      <c r="D21" s="55"/>
      <c r="E21" s="48"/>
      <c r="F21" s="362"/>
      <c r="G21" s="362"/>
      <c r="H21" s="27"/>
      <c r="I21" s="362"/>
      <c r="J21" s="363"/>
      <c r="K21" s="362"/>
      <c r="L21" s="24" t="s">
        <v>10</v>
      </c>
      <c r="M21" s="32"/>
      <c r="N21" s="18">
        <f>SUM(N19:N20)</f>
        <v>40</v>
      </c>
      <c r="O21" s="19"/>
      <c r="P21" s="197"/>
      <c r="S21" s="48"/>
    </row>
    <row r="22" spans="1:19" s="17" customFormat="1" ht="15.95" customHeight="1">
      <c r="A22" s="15"/>
      <c r="B22" s="387"/>
      <c r="C22" s="516">
        <f>N21</f>
        <v>40</v>
      </c>
      <c r="D22" s="517"/>
      <c r="E22" s="516"/>
      <c r="F22" s="20" t="s">
        <v>11</v>
      </c>
      <c r="G22" s="21" t="s">
        <v>12</v>
      </c>
      <c r="H22" s="368">
        <v>14429.25</v>
      </c>
      <c r="I22" s="368"/>
      <c r="J22" s="368"/>
      <c r="K22" s="368"/>
      <c r="L22" s="518" t="s">
        <v>13</v>
      </c>
      <c r="M22" s="518"/>
      <c r="N22" s="107"/>
      <c r="O22" s="22" t="s">
        <v>14</v>
      </c>
      <c r="P22" s="387">
        <f>ROUND(C22*H22/100,0)</f>
        <v>5772</v>
      </c>
      <c r="S22" s="376"/>
    </row>
    <row r="23" spans="1:19" s="17" customFormat="1" ht="15.95" customHeight="1">
      <c r="A23" s="15">
        <v>4</v>
      </c>
      <c r="B23" s="515" t="s">
        <v>225</v>
      </c>
      <c r="C23" s="515"/>
      <c r="D23" s="515"/>
      <c r="E23" s="515"/>
      <c r="F23" s="515"/>
      <c r="G23" s="515"/>
      <c r="H23" s="515"/>
      <c r="I23" s="515"/>
      <c r="J23" s="515"/>
      <c r="K23" s="515"/>
      <c r="L23" s="515"/>
      <c r="M23" s="515"/>
      <c r="N23" s="515"/>
      <c r="O23" s="515"/>
      <c r="P23" s="387"/>
    </row>
    <row r="24" spans="1:19" s="17" customFormat="1" ht="15.95" customHeight="1">
      <c r="A24" s="15"/>
      <c r="B24" s="35"/>
      <c r="C24" s="48"/>
      <c r="D24" s="362"/>
      <c r="E24" s="48"/>
      <c r="F24" s="362"/>
      <c r="G24" s="362"/>
      <c r="H24" s="27"/>
      <c r="I24" s="362"/>
      <c r="J24" s="363"/>
      <c r="K24" s="362"/>
      <c r="L24" s="363"/>
      <c r="N24" s="30"/>
      <c r="P24" s="197"/>
      <c r="S24" s="48"/>
    </row>
    <row r="25" spans="1:19" s="17" customFormat="1" ht="15.95" hidden="1" customHeight="1">
      <c r="A25" s="15"/>
      <c r="B25" s="17" t="s">
        <v>56</v>
      </c>
      <c r="C25" s="396"/>
      <c r="D25" s="397">
        <v>1</v>
      </c>
      <c r="E25" s="48" t="s">
        <v>8</v>
      </c>
      <c r="F25" s="397">
        <v>2</v>
      </c>
      <c r="G25" s="397" t="s">
        <v>8</v>
      </c>
      <c r="H25" s="27">
        <v>58.25</v>
      </c>
      <c r="I25" s="397" t="s">
        <v>8</v>
      </c>
      <c r="J25" s="405">
        <v>0.33</v>
      </c>
      <c r="K25" s="397"/>
      <c r="L25" s="398"/>
      <c r="M25" s="17" t="s">
        <v>9</v>
      </c>
      <c r="N25" s="30">
        <f>ROUND(D25*F25*H25*J25,0)</f>
        <v>38</v>
      </c>
      <c r="O25" s="16"/>
      <c r="P25" s="406"/>
      <c r="S25" s="396"/>
    </row>
    <row r="26" spans="1:19" s="17" customFormat="1" ht="15.95" hidden="1" customHeight="1">
      <c r="A26" s="15"/>
      <c r="B26" s="17" t="s">
        <v>56</v>
      </c>
      <c r="C26" s="385"/>
      <c r="D26" s="362">
        <v>1</v>
      </c>
      <c r="E26" s="48" t="s">
        <v>8</v>
      </c>
      <c r="F26" s="362">
        <v>2</v>
      </c>
      <c r="G26" s="362" t="s">
        <v>8</v>
      </c>
      <c r="H26" s="27">
        <v>64.5</v>
      </c>
      <c r="I26" s="362" t="s">
        <v>8</v>
      </c>
      <c r="J26" s="391">
        <v>0.33</v>
      </c>
      <c r="K26" s="362"/>
      <c r="L26" s="363"/>
      <c r="M26" s="17" t="s">
        <v>9</v>
      </c>
      <c r="N26" s="30">
        <f>ROUND(D26*F26*H26*J26,0)</f>
        <v>43</v>
      </c>
      <c r="O26" s="16"/>
      <c r="P26" s="387"/>
      <c r="S26" s="385"/>
    </row>
    <row r="27" spans="1:19" s="17" customFormat="1" ht="15.95" hidden="1" customHeight="1">
      <c r="A27" s="15"/>
      <c r="C27" s="48"/>
      <c r="D27" s="55"/>
      <c r="E27" s="48"/>
      <c r="F27" s="362"/>
      <c r="G27" s="362"/>
      <c r="H27" s="27"/>
      <c r="I27" s="362"/>
      <c r="J27" s="363"/>
      <c r="K27" s="362"/>
      <c r="L27" s="24" t="s">
        <v>10</v>
      </c>
      <c r="M27" s="32"/>
      <c r="N27" s="18">
        <f>SUM(N25:N26)</f>
        <v>81</v>
      </c>
      <c r="O27" s="19"/>
      <c r="P27" s="197"/>
      <c r="S27" s="48"/>
    </row>
    <row r="28" spans="1:19" s="17" customFormat="1" ht="15.95" customHeight="1">
      <c r="A28" s="15"/>
      <c r="B28" s="387"/>
      <c r="C28" s="516">
        <f>N27</f>
        <v>81</v>
      </c>
      <c r="D28" s="517"/>
      <c r="E28" s="516"/>
      <c r="F28" s="20" t="s">
        <v>32</v>
      </c>
      <c r="G28" s="21" t="s">
        <v>12</v>
      </c>
      <c r="H28" s="57">
        <v>3127.41</v>
      </c>
      <c r="I28" s="368"/>
      <c r="J28" s="368"/>
      <c r="K28" s="368"/>
      <c r="L28" s="518" t="s">
        <v>33</v>
      </c>
      <c r="M28" s="518"/>
      <c r="N28" s="107"/>
      <c r="O28" s="22" t="s">
        <v>14</v>
      </c>
      <c r="P28" s="387">
        <f>ROUND(C28*H28/100,0)</f>
        <v>2533</v>
      </c>
      <c r="S28" s="376"/>
    </row>
    <row r="29" spans="1:19" s="17" customFormat="1" ht="15.95" customHeight="1">
      <c r="A29" s="15">
        <v>5</v>
      </c>
      <c r="B29" s="537" t="s">
        <v>79</v>
      </c>
      <c r="C29" s="537"/>
      <c r="D29" s="537"/>
      <c r="E29" s="537"/>
      <c r="F29" s="537"/>
      <c r="G29" s="537"/>
      <c r="H29" s="537"/>
      <c r="I29" s="537"/>
      <c r="J29" s="537"/>
      <c r="K29" s="537"/>
      <c r="L29" s="537"/>
      <c r="M29" s="537"/>
      <c r="N29" s="537"/>
      <c r="O29" s="387"/>
      <c r="P29" s="60"/>
      <c r="Q29" s="52"/>
    </row>
    <row r="30" spans="1:19" s="17" customFormat="1" ht="15.95" hidden="1" customHeight="1">
      <c r="A30" s="15"/>
      <c r="B30" s="17" t="s">
        <v>302</v>
      </c>
      <c r="C30" s="396"/>
      <c r="D30" s="397">
        <v>1</v>
      </c>
      <c r="E30" s="48" t="s">
        <v>8</v>
      </c>
      <c r="F30" s="397">
        <v>1</v>
      </c>
      <c r="G30" s="397" t="s">
        <v>8</v>
      </c>
      <c r="H30" s="27">
        <v>58.25</v>
      </c>
      <c r="I30" s="397" t="s">
        <v>8</v>
      </c>
      <c r="J30" s="405">
        <v>0.75</v>
      </c>
      <c r="K30" s="397" t="s">
        <v>8</v>
      </c>
      <c r="L30" s="398">
        <v>2</v>
      </c>
      <c r="M30" s="17" t="s">
        <v>9</v>
      </c>
      <c r="N30" s="30">
        <f>ROUND(D30*F30*H30*J30*L30,0)</f>
        <v>87</v>
      </c>
      <c r="O30" s="16"/>
      <c r="P30" s="406"/>
      <c r="S30" s="396"/>
    </row>
    <row r="31" spans="1:19" s="17" customFormat="1" ht="15.95" hidden="1" customHeight="1" thickBot="1">
      <c r="A31" s="15"/>
      <c r="B31" s="17" t="s">
        <v>56</v>
      </c>
      <c r="C31" s="396"/>
      <c r="D31" s="397">
        <v>1</v>
      </c>
      <c r="E31" s="48" t="s">
        <v>8</v>
      </c>
      <c r="F31" s="397">
        <v>1</v>
      </c>
      <c r="G31" s="397" t="s">
        <v>8</v>
      </c>
      <c r="H31" s="27">
        <v>64.5</v>
      </c>
      <c r="I31" s="397" t="s">
        <v>8</v>
      </c>
      <c r="J31" s="405">
        <v>0.75</v>
      </c>
      <c r="K31" s="397" t="s">
        <v>8</v>
      </c>
      <c r="L31" s="398">
        <v>2</v>
      </c>
      <c r="M31" s="17" t="s">
        <v>9</v>
      </c>
      <c r="N31" s="30">
        <f>ROUND(D31*F31*H31*J31*L31,0)</f>
        <v>97</v>
      </c>
      <c r="O31" s="16"/>
      <c r="P31" s="406"/>
      <c r="S31" s="396"/>
    </row>
    <row r="32" spans="1:19" s="17" customFormat="1" ht="15.95" hidden="1" customHeight="1" thickBot="1">
      <c r="A32" s="369"/>
      <c r="C32" s="107"/>
      <c r="D32" s="362"/>
      <c r="E32" s="49"/>
      <c r="F32" s="362"/>
      <c r="G32" s="369"/>
      <c r="H32" s="27"/>
      <c r="I32" s="368"/>
      <c r="J32" s="24"/>
      <c r="K32" s="368"/>
      <c r="L32" s="24" t="s">
        <v>10</v>
      </c>
      <c r="M32" s="369"/>
      <c r="N32" s="26">
        <f>SUM(N30:N31)</f>
        <v>184</v>
      </c>
      <c r="O32" s="19"/>
      <c r="P32" s="387"/>
      <c r="S32" s="107"/>
    </row>
    <row r="33" spans="1:24" s="17" customFormat="1" ht="15.95" customHeight="1">
      <c r="A33" s="15"/>
      <c r="C33" s="124">
        <f>N32</f>
        <v>184</v>
      </c>
      <c r="D33" s="124"/>
      <c r="E33" s="124"/>
      <c r="F33" s="362" t="s">
        <v>11</v>
      </c>
      <c r="G33" s="21" t="s">
        <v>12</v>
      </c>
      <c r="H33" s="521">
        <v>12346.65</v>
      </c>
      <c r="I33" s="521"/>
      <c r="J33" s="521"/>
      <c r="K33" s="521"/>
      <c r="L33" s="518" t="s">
        <v>80</v>
      </c>
      <c r="M33" s="518"/>
      <c r="N33" s="25"/>
      <c r="O33" s="387" t="s">
        <v>14</v>
      </c>
      <c r="P33" s="387">
        <f>ROUND(C33*H33/100,0)</f>
        <v>22718</v>
      </c>
      <c r="S33" s="124"/>
    </row>
    <row r="34" spans="1:24" s="17" customFormat="1" ht="15.95" customHeight="1">
      <c r="A34" s="15">
        <v>6</v>
      </c>
      <c r="B34" s="537" t="s">
        <v>252</v>
      </c>
      <c r="C34" s="537"/>
      <c r="D34" s="537"/>
      <c r="E34" s="537"/>
      <c r="F34" s="537"/>
      <c r="G34" s="537"/>
      <c r="H34" s="537"/>
      <c r="I34" s="537"/>
      <c r="J34" s="537"/>
      <c r="K34" s="537"/>
      <c r="L34" s="537"/>
      <c r="M34" s="537"/>
      <c r="N34" s="537"/>
      <c r="O34" s="373"/>
      <c r="P34" s="387"/>
    </row>
    <row r="35" spans="1:24" s="17" customFormat="1" ht="15.95" hidden="1" customHeight="1">
      <c r="A35" s="15"/>
      <c r="B35" s="17" t="s">
        <v>302</v>
      </c>
      <c r="C35" s="396"/>
      <c r="D35" s="397">
        <v>1</v>
      </c>
      <c r="E35" s="48" t="s">
        <v>8</v>
      </c>
      <c r="F35" s="397">
        <v>2</v>
      </c>
      <c r="G35" s="397" t="s">
        <v>8</v>
      </c>
      <c r="H35" s="27">
        <v>58.25</v>
      </c>
      <c r="I35" s="397" t="s">
        <v>8</v>
      </c>
      <c r="J35" s="405">
        <v>2</v>
      </c>
      <c r="K35" s="397"/>
      <c r="L35" s="398"/>
      <c r="M35" s="17" t="s">
        <v>9</v>
      </c>
      <c r="N35" s="30">
        <f>ROUND(D35*F35*H35*J35,0)</f>
        <v>233</v>
      </c>
      <c r="O35" s="16"/>
      <c r="P35" s="406"/>
      <c r="S35" s="396"/>
    </row>
    <row r="36" spans="1:24" s="17" customFormat="1" ht="15.95" hidden="1" customHeight="1" thickBot="1">
      <c r="A36" s="15"/>
      <c r="B36" s="17" t="s">
        <v>56</v>
      </c>
      <c r="C36" s="396"/>
      <c r="D36" s="397">
        <v>1</v>
      </c>
      <c r="E36" s="48" t="s">
        <v>8</v>
      </c>
      <c r="F36" s="397">
        <v>2</v>
      </c>
      <c r="G36" s="397" t="s">
        <v>8</v>
      </c>
      <c r="H36" s="27">
        <v>64.5</v>
      </c>
      <c r="I36" s="397" t="s">
        <v>8</v>
      </c>
      <c r="J36" s="405">
        <v>2</v>
      </c>
      <c r="K36" s="397"/>
      <c r="L36" s="398"/>
      <c r="M36" s="17" t="s">
        <v>9</v>
      </c>
      <c r="N36" s="30">
        <f>ROUND(D36*F36*H36*J36,0)</f>
        <v>258</v>
      </c>
      <c r="O36" s="16"/>
      <c r="P36" s="406"/>
      <c r="S36" s="396"/>
    </row>
    <row r="37" spans="1:24" s="17" customFormat="1" ht="15.95" hidden="1" customHeight="1" thickBot="1">
      <c r="A37" s="15"/>
      <c r="B37" s="51"/>
      <c r="C37" s="48"/>
      <c r="D37" s="362"/>
      <c r="E37" s="48"/>
      <c r="F37" s="362"/>
      <c r="G37" s="362"/>
      <c r="H37" s="33"/>
      <c r="I37" s="362"/>
      <c r="J37" s="363"/>
      <c r="K37" s="362"/>
      <c r="L37" s="24" t="s">
        <v>10</v>
      </c>
      <c r="N37" s="34">
        <f>SUM(N35:N36)</f>
        <v>491</v>
      </c>
      <c r="O37" s="387"/>
      <c r="P37" s="387"/>
      <c r="S37" s="48"/>
    </row>
    <row r="38" spans="1:24" s="17" customFormat="1" ht="15.95" customHeight="1">
      <c r="A38" s="15"/>
      <c r="B38" s="362"/>
      <c r="C38" s="157">
        <f>N37</f>
        <v>491</v>
      </c>
      <c r="D38" s="369" t="s">
        <v>32</v>
      </c>
      <c r="E38" s="387"/>
      <c r="F38" s="362"/>
      <c r="G38" s="21" t="s">
        <v>12</v>
      </c>
      <c r="H38" s="521">
        <v>2206.6</v>
      </c>
      <c r="I38" s="521"/>
      <c r="J38" s="363"/>
      <c r="K38" s="368"/>
      <c r="L38" s="369" t="s">
        <v>59</v>
      </c>
      <c r="M38" s="32"/>
      <c r="N38" s="389"/>
      <c r="O38" s="387" t="s">
        <v>57</v>
      </c>
      <c r="P38" s="387">
        <f>ROUND(C38*H38/100,0)</f>
        <v>10834</v>
      </c>
      <c r="Q38" s="52"/>
      <c r="S38" s="29"/>
    </row>
    <row r="39" spans="1:24" s="17" customFormat="1" ht="15.95" customHeight="1">
      <c r="A39" s="15">
        <v>7</v>
      </c>
      <c r="B39" s="537" t="s">
        <v>253</v>
      </c>
      <c r="C39" s="537"/>
      <c r="D39" s="537"/>
      <c r="E39" s="537"/>
      <c r="F39" s="537"/>
      <c r="G39" s="537"/>
      <c r="H39" s="537"/>
      <c r="I39" s="537"/>
      <c r="J39" s="537"/>
      <c r="K39" s="537"/>
      <c r="L39" s="537"/>
      <c r="M39" s="537"/>
      <c r="N39" s="537"/>
      <c r="O39" s="373"/>
      <c r="P39" s="387"/>
    </row>
    <row r="40" spans="1:24" ht="15.95" hidden="1" customHeight="1" thickBot="1">
      <c r="A40" s="1"/>
      <c r="B40" s="67" t="s">
        <v>296</v>
      </c>
      <c r="C40" s="377"/>
      <c r="H40" s="68"/>
      <c r="I40" s="365"/>
      <c r="J40" s="366"/>
      <c r="K40" s="365"/>
      <c r="L40" s="366"/>
      <c r="M40" s="3" t="s">
        <v>9</v>
      </c>
      <c r="N40" s="76">
        <f>C38</f>
        <v>491</v>
      </c>
      <c r="O40" s="2"/>
      <c r="S40" s="377"/>
    </row>
    <row r="41" spans="1:24" s="17" customFormat="1" ht="15.95" hidden="1" customHeight="1" thickBot="1">
      <c r="A41" s="15"/>
      <c r="B41" s="51"/>
      <c r="C41" s="48"/>
      <c r="D41" s="362"/>
      <c r="E41" s="48"/>
      <c r="F41" s="362"/>
      <c r="G41" s="362"/>
      <c r="H41" s="33"/>
      <c r="I41" s="362"/>
      <c r="J41" s="363"/>
      <c r="K41" s="362"/>
      <c r="L41" s="24" t="s">
        <v>10</v>
      </c>
      <c r="N41" s="34">
        <f>SUM(N40:N40)</f>
        <v>491</v>
      </c>
      <c r="O41" s="387"/>
      <c r="P41" s="387"/>
      <c r="S41" s="48"/>
    </row>
    <row r="42" spans="1:24" s="17" customFormat="1" ht="15.95" customHeight="1">
      <c r="A42" s="15"/>
      <c r="C42" s="53">
        <f>N41</f>
        <v>491</v>
      </c>
      <c r="D42" s="517" t="s">
        <v>32</v>
      </c>
      <c r="E42" s="564"/>
      <c r="F42" s="362"/>
      <c r="G42" s="21" t="s">
        <v>12</v>
      </c>
      <c r="H42" s="521">
        <v>2197.52</v>
      </c>
      <c r="I42" s="521"/>
      <c r="J42" s="521"/>
      <c r="K42" s="521"/>
      <c r="L42" s="369" t="s">
        <v>59</v>
      </c>
      <c r="M42" s="369"/>
      <c r="N42" s="107"/>
      <c r="O42" s="387" t="s">
        <v>14</v>
      </c>
      <c r="P42" s="387">
        <f>ROUND(C42*H42/100,0)</f>
        <v>10790</v>
      </c>
      <c r="Q42" s="52"/>
      <c r="R42" s="52"/>
      <c r="S42" s="53"/>
      <c r="T42" s="52"/>
      <c r="U42" s="52"/>
      <c r="V42" s="52"/>
      <c r="W42" s="52"/>
      <c r="X42" s="52"/>
    </row>
    <row r="43" spans="1:24" s="17" customFormat="1" ht="47.25" customHeight="1">
      <c r="A43" s="86">
        <v>8</v>
      </c>
      <c r="B43" s="552" t="s">
        <v>110</v>
      </c>
      <c r="C43" s="552"/>
      <c r="D43" s="552"/>
      <c r="E43" s="552"/>
      <c r="F43" s="552"/>
      <c r="G43" s="552"/>
      <c r="H43" s="552"/>
      <c r="I43" s="552"/>
      <c r="J43" s="552"/>
      <c r="K43" s="552"/>
      <c r="L43" s="552"/>
      <c r="M43" s="552"/>
      <c r="N43" s="552"/>
      <c r="O43" s="552"/>
      <c r="P43" s="387"/>
    </row>
    <row r="44" spans="1:24" ht="15.95" hidden="1" customHeight="1" thickBot="1">
      <c r="A44" s="1"/>
      <c r="B44" s="67" t="s">
        <v>303</v>
      </c>
      <c r="C44" s="377"/>
      <c r="H44" s="68"/>
      <c r="I44" s="365"/>
      <c r="J44" s="366"/>
      <c r="K44" s="365"/>
      <c r="L44" s="366"/>
      <c r="M44" s="3" t="s">
        <v>9</v>
      </c>
      <c r="N44" s="76">
        <f>C42</f>
        <v>491</v>
      </c>
      <c r="O44" s="2"/>
      <c r="S44" s="377"/>
    </row>
    <row r="45" spans="1:24" s="17" customFormat="1" ht="15.95" hidden="1" customHeight="1" thickBot="1">
      <c r="A45" s="15"/>
      <c r="B45" s="51"/>
      <c r="C45" s="48"/>
      <c r="D45" s="362"/>
      <c r="E45" s="48"/>
      <c r="F45" s="362"/>
      <c r="G45" s="362"/>
      <c r="H45" s="33"/>
      <c r="I45" s="362"/>
      <c r="J45" s="363"/>
      <c r="K45" s="362"/>
      <c r="L45" s="24" t="s">
        <v>10</v>
      </c>
      <c r="N45" s="34">
        <f>SUM(N44)</f>
        <v>491</v>
      </c>
      <c r="O45" s="387"/>
      <c r="P45" s="387"/>
      <c r="S45" s="48"/>
    </row>
    <row r="46" spans="1:24" s="17" customFormat="1" ht="15" customHeight="1">
      <c r="A46" s="15"/>
      <c r="C46" s="516">
        <f>N45</f>
        <v>491</v>
      </c>
      <c r="D46" s="517"/>
      <c r="E46" s="516"/>
      <c r="F46" s="20" t="s">
        <v>32</v>
      </c>
      <c r="G46" s="21" t="s">
        <v>12</v>
      </c>
      <c r="H46" s="521">
        <v>2567.9499999999998</v>
      </c>
      <c r="I46" s="521"/>
      <c r="J46" s="521"/>
      <c r="K46" s="368"/>
      <c r="L46" s="518" t="s">
        <v>33</v>
      </c>
      <c r="M46" s="518"/>
      <c r="N46" s="107"/>
      <c r="O46" s="22" t="s">
        <v>14</v>
      </c>
      <c r="P46" s="387">
        <f>ROUND(C46*H46/100,0)</f>
        <v>12609</v>
      </c>
      <c r="S46" s="376"/>
    </row>
    <row r="47" spans="1:24" s="17" customFormat="1" ht="47.25" customHeight="1">
      <c r="A47" s="86">
        <v>9</v>
      </c>
      <c r="B47" s="552" t="s">
        <v>304</v>
      </c>
      <c r="C47" s="552"/>
      <c r="D47" s="552"/>
      <c r="E47" s="552"/>
      <c r="F47" s="552"/>
      <c r="G47" s="552"/>
      <c r="H47" s="552"/>
      <c r="I47" s="552"/>
      <c r="J47" s="552"/>
      <c r="K47" s="552"/>
      <c r="L47" s="552"/>
      <c r="M47" s="552"/>
      <c r="N47" s="552"/>
      <c r="O47" s="552"/>
      <c r="P47" s="406"/>
    </row>
    <row r="48" spans="1:24" ht="15.95" hidden="1" customHeight="1" thickBot="1">
      <c r="A48" s="1"/>
      <c r="B48" s="67" t="s">
        <v>311</v>
      </c>
      <c r="C48" s="416"/>
      <c r="D48" s="412"/>
      <c r="E48" s="421"/>
      <c r="F48" s="412"/>
      <c r="G48" s="412"/>
      <c r="H48" s="68"/>
      <c r="I48" s="412"/>
      <c r="J48" s="413"/>
      <c r="K48" s="412"/>
      <c r="L48" s="413"/>
      <c r="M48" s="3" t="s">
        <v>9</v>
      </c>
      <c r="N48" s="76">
        <f>C11</f>
        <v>614</v>
      </c>
      <c r="O48" s="2"/>
      <c r="P48" s="418"/>
      <c r="S48" s="416"/>
    </row>
    <row r="49" spans="1:24" s="17" customFormat="1" ht="15.95" hidden="1" customHeight="1" thickBot="1">
      <c r="A49" s="15"/>
      <c r="B49" s="51"/>
      <c r="C49" s="48"/>
      <c r="D49" s="397"/>
      <c r="E49" s="48"/>
      <c r="F49" s="397"/>
      <c r="G49" s="397"/>
      <c r="H49" s="33"/>
      <c r="I49" s="397"/>
      <c r="J49" s="398"/>
      <c r="K49" s="397"/>
      <c r="L49" s="24" t="s">
        <v>10</v>
      </c>
      <c r="N49" s="34">
        <f>SUM(N48)</f>
        <v>614</v>
      </c>
      <c r="O49" s="406"/>
      <c r="P49" s="406"/>
      <c r="S49" s="48"/>
    </row>
    <row r="50" spans="1:24" s="17" customFormat="1" ht="15" customHeight="1">
      <c r="A50" s="15"/>
      <c r="C50" s="516">
        <f>N49</f>
        <v>614</v>
      </c>
      <c r="D50" s="517"/>
      <c r="E50" s="516"/>
      <c r="F50" s="20" t="s">
        <v>32</v>
      </c>
      <c r="G50" s="21" t="s">
        <v>12</v>
      </c>
      <c r="H50" s="521">
        <v>2118.33</v>
      </c>
      <c r="I50" s="521"/>
      <c r="J50" s="521"/>
      <c r="K50" s="403"/>
      <c r="L50" s="518" t="s">
        <v>33</v>
      </c>
      <c r="M50" s="518"/>
      <c r="N50" s="107"/>
      <c r="O50" s="22" t="s">
        <v>14</v>
      </c>
      <c r="P50" s="406">
        <f>ROUND(C50*H50/100,0)</f>
        <v>13007</v>
      </c>
      <c r="S50" s="399"/>
    </row>
    <row r="51" spans="1:24" ht="15" customHeight="1">
      <c r="A51" s="1">
        <v>10</v>
      </c>
      <c r="B51" s="525" t="s">
        <v>63</v>
      </c>
      <c r="C51" s="525"/>
      <c r="D51" s="526"/>
      <c r="E51" s="525"/>
      <c r="F51" s="526"/>
      <c r="G51" s="525"/>
      <c r="H51" s="526"/>
      <c r="I51" s="525"/>
      <c r="J51" s="526"/>
      <c r="K51" s="525"/>
      <c r="L51" s="525"/>
      <c r="M51" s="525"/>
      <c r="N51" s="525"/>
      <c r="O51" s="525"/>
      <c r="Q51" s="45"/>
      <c r="R51" s="45"/>
      <c r="S51" s="45"/>
      <c r="T51" s="45"/>
      <c r="U51" s="45"/>
      <c r="V51" s="45"/>
      <c r="W51" s="45"/>
      <c r="X51" s="45"/>
    </row>
    <row r="52" spans="1:24" ht="15.95" hidden="1" customHeight="1">
      <c r="A52" s="1"/>
      <c r="B52" s="67" t="s">
        <v>312</v>
      </c>
      <c r="C52" s="416"/>
      <c r="D52" s="412"/>
      <c r="E52" s="421"/>
      <c r="F52" s="412"/>
      <c r="G52" s="412"/>
      <c r="H52" s="68"/>
      <c r="I52" s="412"/>
      <c r="J52" s="413"/>
      <c r="K52" s="412"/>
      <c r="L52" s="413"/>
      <c r="M52" s="3" t="s">
        <v>9</v>
      </c>
      <c r="N52" s="76">
        <f>C17</f>
        <v>614</v>
      </c>
      <c r="O52" s="2"/>
      <c r="P52" s="418"/>
      <c r="S52" s="416"/>
    </row>
    <row r="53" spans="1:24" ht="15" hidden="1" customHeight="1">
      <c r="A53" s="43"/>
      <c r="B53" s="42"/>
      <c r="C53" s="388"/>
      <c r="H53" s="68"/>
      <c r="I53" s="365"/>
      <c r="J53" s="366"/>
      <c r="K53" s="365"/>
      <c r="L53" s="12" t="s">
        <v>10</v>
      </c>
      <c r="N53" s="79">
        <f>SUM(N52:N52)</f>
        <v>614</v>
      </c>
      <c r="O53" s="379" t="s">
        <v>32</v>
      </c>
      <c r="S53" s="388"/>
    </row>
    <row r="54" spans="1:24" ht="15" customHeight="1">
      <c r="A54" s="1"/>
      <c r="C54" s="46">
        <f>N53</f>
        <v>614</v>
      </c>
      <c r="D54" s="529" t="s">
        <v>32</v>
      </c>
      <c r="E54" s="529"/>
      <c r="G54" s="372" t="s">
        <v>12</v>
      </c>
      <c r="H54" s="371">
        <v>859.9</v>
      </c>
      <c r="I54" s="371"/>
      <c r="J54" s="371"/>
      <c r="K54" s="371"/>
      <c r="L54" s="372" t="s">
        <v>59</v>
      </c>
      <c r="M54" s="372"/>
      <c r="O54" s="379" t="s">
        <v>14</v>
      </c>
      <c r="P54" s="379">
        <f>ROUND(C54*H54/100,0)</f>
        <v>5280</v>
      </c>
      <c r="Q54" s="45"/>
      <c r="R54" s="45"/>
      <c r="S54" s="46"/>
      <c r="T54" s="45"/>
      <c r="U54" s="45"/>
      <c r="V54" s="45"/>
      <c r="W54" s="45"/>
      <c r="X54" s="45"/>
    </row>
    <row r="55" spans="1:24" s="17" customFormat="1" ht="39.75" customHeight="1">
      <c r="A55" s="86">
        <v>11</v>
      </c>
      <c r="B55" s="519" t="s">
        <v>286</v>
      </c>
      <c r="C55" s="519"/>
      <c r="D55" s="519"/>
      <c r="E55" s="519"/>
      <c r="F55" s="519"/>
      <c r="G55" s="519"/>
      <c r="H55" s="519"/>
      <c r="I55" s="519"/>
      <c r="J55" s="519"/>
      <c r="K55" s="519"/>
      <c r="L55" s="519"/>
      <c r="M55" s="519"/>
      <c r="N55" s="519"/>
      <c r="O55" s="364"/>
      <c r="P55" s="387"/>
      <c r="Q55" s="52"/>
      <c r="R55" s="52"/>
      <c r="S55" s="52"/>
      <c r="T55" s="52"/>
      <c r="U55" s="52"/>
      <c r="V55" s="52"/>
      <c r="W55" s="52"/>
      <c r="X55" s="52"/>
    </row>
    <row r="56" spans="1:24" s="17" customFormat="1" ht="15.95" hidden="1" customHeight="1">
      <c r="A56" s="36"/>
      <c r="B56" s="17" t="s">
        <v>56</v>
      </c>
      <c r="C56" s="48"/>
      <c r="D56" s="397">
        <v>1</v>
      </c>
      <c r="E56" s="48" t="s">
        <v>8</v>
      </c>
      <c r="F56" s="397">
        <v>1</v>
      </c>
      <c r="G56" s="397" t="s">
        <v>8</v>
      </c>
      <c r="H56" s="27">
        <v>58.25</v>
      </c>
      <c r="I56" s="397"/>
      <c r="J56" s="398"/>
      <c r="K56" s="397"/>
      <c r="L56" s="398"/>
      <c r="M56" s="17" t="s">
        <v>9</v>
      </c>
      <c r="N56" s="30">
        <f>ROUND(D56*F56*H56,0)</f>
        <v>58</v>
      </c>
      <c r="O56" s="19"/>
      <c r="P56" s="197"/>
      <c r="S56" s="48"/>
    </row>
    <row r="57" spans="1:24" s="17" customFormat="1" ht="15.95" hidden="1" customHeight="1" thickBot="1">
      <c r="A57" s="36"/>
      <c r="B57" s="17" t="s">
        <v>56</v>
      </c>
      <c r="C57" s="48"/>
      <c r="D57" s="362">
        <v>1</v>
      </c>
      <c r="E57" s="48" t="s">
        <v>8</v>
      </c>
      <c r="F57" s="362">
        <v>1</v>
      </c>
      <c r="G57" s="362" t="s">
        <v>8</v>
      </c>
      <c r="H57" s="27">
        <v>64.5</v>
      </c>
      <c r="I57" s="362"/>
      <c r="J57" s="363"/>
      <c r="K57" s="362"/>
      <c r="L57" s="363"/>
      <c r="M57" s="17" t="s">
        <v>9</v>
      </c>
      <c r="N57" s="30">
        <f>ROUND(D57*F57*H57,0)</f>
        <v>65</v>
      </c>
      <c r="O57" s="19"/>
      <c r="P57" s="197"/>
      <c r="S57" s="48"/>
    </row>
    <row r="58" spans="1:24" s="17" customFormat="1" ht="15.95" hidden="1" customHeight="1" thickBot="1">
      <c r="A58" s="15"/>
      <c r="C58" s="60"/>
      <c r="D58" s="369"/>
      <c r="E58" s="48"/>
      <c r="F58" s="362"/>
      <c r="G58" s="362"/>
      <c r="H58" s="37"/>
      <c r="I58" s="50"/>
      <c r="J58" s="24"/>
      <c r="K58" s="50"/>
      <c r="L58" s="369" t="s">
        <v>10</v>
      </c>
      <c r="M58" s="50"/>
      <c r="N58" s="26">
        <f>SUM(N56:N57)</f>
        <v>123</v>
      </c>
      <c r="O58" s="387"/>
      <c r="P58" s="387"/>
      <c r="S58" s="60"/>
    </row>
    <row r="59" spans="1:24" s="17" customFormat="1" ht="15.95" customHeight="1">
      <c r="A59" s="15"/>
      <c r="B59" s="52"/>
      <c r="C59" s="376">
        <f>N58</f>
        <v>123</v>
      </c>
      <c r="D59" s="520" t="s">
        <v>87</v>
      </c>
      <c r="E59" s="518"/>
      <c r="F59" s="50"/>
      <c r="G59" s="21" t="s">
        <v>12</v>
      </c>
      <c r="H59" s="521">
        <v>70.400000000000006</v>
      </c>
      <c r="I59" s="521"/>
      <c r="J59" s="521"/>
      <c r="K59" s="368"/>
      <c r="L59" s="522" t="s">
        <v>88</v>
      </c>
      <c r="M59" s="522"/>
      <c r="O59" s="387" t="s">
        <v>14</v>
      </c>
      <c r="P59" s="387">
        <f>ROUND(C59*H59,0)</f>
        <v>8659</v>
      </c>
      <c r="S59" s="53"/>
    </row>
    <row r="60" spans="1:24" ht="35.25" customHeight="1">
      <c r="A60" s="77">
        <v>12</v>
      </c>
      <c r="B60" s="531" t="s">
        <v>66</v>
      </c>
      <c r="C60" s="531"/>
      <c r="D60" s="531"/>
      <c r="E60" s="531"/>
      <c r="F60" s="531"/>
      <c r="G60" s="531"/>
      <c r="H60" s="531"/>
      <c r="I60" s="531"/>
      <c r="J60" s="531"/>
      <c r="K60" s="531"/>
      <c r="L60" s="531"/>
      <c r="M60" s="531"/>
      <c r="N60" s="531"/>
      <c r="O60" s="531"/>
      <c r="Q60" s="45"/>
      <c r="R60" s="45"/>
      <c r="S60" s="45"/>
      <c r="T60" s="45"/>
      <c r="U60" s="45"/>
      <c r="V60" s="45"/>
      <c r="W60" s="45"/>
      <c r="X60" s="45"/>
    </row>
    <row r="61" spans="1:24" ht="15.95" hidden="1" customHeight="1" thickBot="1">
      <c r="A61" s="43"/>
      <c r="B61" s="3" t="s">
        <v>95</v>
      </c>
      <c r="C61" s="388"/>
      <c r="D61" s="365">
        <v>1</v>
      </c>
      <c r="E61" s="388" t="s">
        <v>8</v>
      </c>
      <c r="F61" s="365">
        <v>2</v>
      </c>
      <c r="G61" s="365" t="s">
        <v>8</v>
      </c>
      <c r="H61" s="68">
        <v>8</v>
      </c>
      <c r="I61" s="365" t="s">
        <v>8</v>
      </c>
      <c r="J61" s="366">
        <v>6</v>
      </c>
      <c r="K61" s="365"/>
      <c r="L61" s="366"/>
      <c r="M61" s="3" t="s">
        <v>9</v>
      </c>
      <c r="N61" s="30">
        <f>ROUND(D61*F61*H61*J61,0)</f>
        <v>96</v>
      </c>
      <c r="O61" s="6"/>
      <c r="P61" s="197"/>
      <c r="S61" s="388"/>
    </row>
    <row r="62" spans="1:24" ht="15.95" hidden="1" customHeight="1" thickBot="1">
      <c r="A62" s="1"/>
      <c r="C62" s="80"/>
      <c r="D62" s="372"/>
      <c r="H62" s="81"/>
      <c r="I62" s="41"/>
      <c r="J62" s="12"/>
      <c r="K62" s="41"/>
      <c r="L62" s="372" t="s">
        <v>10</v>
      </c>
      <c r="M62" s="41"/>
      <c r="N62" s="14">
        <f>SUM(N61)</f>
        <v>96</v>
      </c>
      <c r="O62" s="379" t="s">
        <v>32</v>
      </c>
      <c r="S62" s="80"/>
    </row>
    <row r="63" spans="1:24" ht="15.95" customHeight="1">
      <c r="A63" s="1"/>
      <c r="B63" s="45"/>
      <c r="C63" s="46">
        <f>N62</f>
        <v>96</v>
      </c>
      <c r="D63" s="532" t="s">
        <v>32</v>
      </c>
      <c r="E63" s="530"/>
      <c r="F63" s="41"/>
      <c r="G63" s="8" t="s">
        <v>12</v>
      </c>
      <c r="H63" s="533">
        <v>674.6</v>
      </c>
      <c r="I63" s="533"/>
      <c r="J63" s="533"/>
      <c r="K63" s="371"/>
      <c r="L63" s="534" t="s">
        <v>59</v>
      </c>
      <c r="M63" s="534"/>
      <c r="N63" s="3"/>
      <c r="O63" s="379" t="s">
        <v>14</v>
      </c>
      <c r="P63" s="379">
        <f>ROUND(C63*H63/100,0)</f>
        <v>648</v>
      </c>
      <c r="S63" s="46"/>
    </row>
    <row r="64" spans="1:24" ht="15.95" hidden="1" customHeight="1">
      <c r="A64" s="1"/>
      <c r="B64" s="527" t="s">
        <v>74</v>
      </c>
      <c r="C64" s="527"/>
      <c r="D64" s="527"/>
      <c r="E64" s="527"/>
      <c r="F64" s="527"/>
      <c r="G64" s="527"/>
      <c r="H64" s="527"/>
      <c r="I64" s="527"/>
      <c r="J64" s="527"/>
      <c r="K64" s="527"/>
      <c r="L64" s="527"/>
      <c r="M64" s="527"/>
      <c r="N64" s="527"/>
      <c r="O64" s="527"/>
      <c r="S64" s="3"/>
    </row>
    <row r="65" spans="1:64" ht="15.95" hidden="1" customHeight="1">
      <c r="A65" s="1"/>
      <c r="B65" s="3" t="s">
        <v>282</v>
      </c>
      <c r="C65" s="388"/>
      <c r="D65" s="365">
        <v>1</v>
      </c>
      <c r="E65" s="388" t="s">
        <v>8</v>
      </c>
      <c r="F65" s="365">
        <v>1</v>
      </c>
      <c r="G65" s="365" t="s">
        <v>8</v>
      </c>
      <c r="H65" s="90">
        <v>51</v>
      </c>
      <c r="I65" s="365" t="s">
        <v>8</v>
      </c>
      <c r="J65" s="370">
        <v>0.37</v>
      </c>
      <c r="K65" s="365" t="s">
        <v>8</v>
      </c>
      <c r="L65" s="366">
        <v>4.5</v>
      </c>
      <c r="M65" s="3" t="s">
        <v>9</v>
      </c>
      <c r="N65" s="39">
        <f t="shared" ref="N65:N66" si="0">ROUND(D65*F65*H65*J65*L65,0)</f>
        <v>85</v>
      </c>
      <c r="O65" s="2"/>
      <c r="R65" s="4"/>
      <c r="S65" s="388"/>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row>
    <row r="66" spans="1:64" ht="15.95" hidden="1" customHeight="1">
      <c r="A66" s="1"/>
      <c r="B66" s="3" t="s">
        <v>137</v>
      </c>
      <c r="C66" s="377"/>
      <c r="D66" s="365">
        <v>1</v>
      </c>
      <c r="E66" s="388" t="s">
        <v>8</v>
      </c>
      <c r="F66" s="365">
        <v>15</v>
      </c>
      <c r="G66" s="365" t="s">
        <v>8</v>
      </c>
      <c r="H66" s="90">
        <v>0.75</v>
      </c>
      <c r="I66" s="365" t="s">
        <v>8</v>
      </c>
      <c r="J66" s="370">
        <v>0.37</v>
      </c>
      <c r="K66" s="365" t="s">
        <v>8</v>
      </c>
      <c r="L66" s="366">
        <v>4.5</v>
      </c>
      <c r="M66" s="3" t="s">
        <v>9</v>
      </c>
      <c r="N66" s="39">
        <f t="shared" si="0"/>
        <v>19</v>
      </c>
      <c r="O66" s="2"/>
      <c r="S66" s="377"/>
    </row>
    <row r="67" spans="1:64" ht="16.5" hidden="1" customHeight="1">
      <c r="A67" s="1"/>
      <c r="C67" s="388"/>
      <c r="D67" s="69"/>
      <c r="H67" s="68"/>
      <c r="I67" s="365"/>
      <c r="J67" s="366"/>
      <c r="K67" s="365"/>
      <c r="L67" s="12" t="s">
        <v>10</v>
      </c>
      <c r="M67" s="40"/>
      <c r="N67" s="5"/>
      <c r="O67" s="6"/>
      <c r="P67" s="197"/>
      <c r="S67" s="388"/>
    </row>
    <row r="68" spans="1:64" ht="21.75" hidden="1" customHeight="1">
      <c r="A68" s="1"/>
      <c r="B68" s="66"/>
      <c r="C68" s="528">
        <f>N67</f>
        <v>0</v>
      </c>
      <c r="D68" s="529"/>
      <c r="E68" s="528"/>
      <c r="F68" s="7" t="s">
        <v>11</v>
      </c>
      <c r="G68" s="8" t="s">
        <v>12</v>
      </c>
      <c r="H68" s="70">
        <v>1285.6300000000001</v>
      </c>
      <c r="I68" s="371"/>
      <c r="J68" s="371"/>
      <c r="K68" s="371"/>
      <c r="L68" s="530" t="s">
        <v>13</v>
      </c>
      <c r="M68" s="530"/>
      <c r="O68" s="9" t="s">
        <v>14</v>
      </c>
      <c r="P68" s="379">
        <f>ROUND(C68*H68/100,0)</f>
        <v>0</v>
      </c>
      <c r="S68" s="383"/>
    </row>
    <row r="69" spans="1:64" s="17" customFormat="1" ht="15.95" hidden="1" customHeight="1">
      <c r="A69" s="15"/>
      <c r="B69" s="515" t="s">
        <v>166</v>
      </c>
      <c r="C69" s="515"/>
      <c r="D69" s="515"/>
      <c r="E69" s="515"/>
      <c r="F69" s="515"/>
      <c r="G69" s="515"/>
      <c r="H69" s="515"/>
      <c r="I69" s="515"/>
      <c r="J69" s="515"/>
      <c r="K69" s="515"/>
      <c r="L69" s="515"/>
      <c r="M69" s="515"/>
      <c r="N69" s="515"/>
      <c r="O69" s="16"/>
      <c r="P69" s="387"/>
    </row>
    <row r="70" spans="1:64" s="17" customFormat="1" ht="15.95" hidden="1" customHeight="1">
      <c r="A70" s="15"/>
      <c r="B70" s="17" t="s">
        <v>283</v>
      </c>
      <c r="C70" s="385"/>
      <c r="D70" s="362">
        <v>1</v>
      </c>
      <c r="E70" s="48" t="s">
        <v>8</v>
      </c>
      <c r="F70" s="362">
        <v>5</v>
      </c>
      <c r="G70" s="362" t="s">
        <v>8</v>
      </c>
      <c r="H70" s="27">
        <v>4</v>
      </c>
      <c r="I70" s="362" t="s">
        <v>17</v>
      </c>
      <c r="J70" s="363">
        <v>5</v>
      </c>
      <c r="K70" s="362"/>
      <c r="L70" s="363"/>
      <c r="M70" s="17" t="s">
        <v>9</v>
      </c>
      <c r="N70" s="39">
        <f>ROUND(D70*F70*H70*J70,0)</f>
        <v>100</v>
      </c>
      <c r="O70" s="16"/>
      <c r="P70" s="387"/>
    </row>
    <row r="71" spans="1:64" s="17" customFormat="1" ht="15.95" hidden="1" customHeight="1">
      <c r="A71" s="15"/>
      <c r="C71" s="385"/>
      <c r="D71" s="362"/>
      <c r="E71" s="48"/>
      <c r="F71" s="362"/>
      <c r="G71" s="362"/>
      <c r="H71" s="27"/>
      <c r="I71" s="362"/>
      <c r="J71" s="363"/>
      <c r="K71" s="362"/>
      <c r="L71" s="24" t="s">
        <v>167</v>
      </c>
      <c r="M71" s="32"/>
      <c r="N71" s="18"/>
      <c r="O71" s="16"/>
      <c r="P71" s="387"/>
    </row>
    <row r="72" spans="1:64" s="17" customFormat="1" ht="15.95" hidden="1" customHeight="1">
      <c r="A72" s="15"/>
      <c r="B72" s="387"/>
      <c r="C72" s="516">
        <f>N71</f>
        <v>0</v>
      </c>
      <c r="D72" s="516"/>
      <c r="E72" s="516"/>
      <c r="F72" s="20" t="s">
        <v>32</v>
      </c>
      <c r="G72" s="21" t="s">
        <v>12</v>
      </c>
      <c r="H72" s="57">
        <v>121</v>
      </c>
      <c r="I72" s="368"/>
      <c r="J72" s="368"/>
      <c r="K72" s="368"/>
      <c r="L72" s="518" t="s">
        <v>33</v>
      </c>
      <c r="M72" s="518"/>
      <c r="N72" s="107"/>
      <c r="O72" s="22" t="s">
        <v>14</v>
      </c>
      <c r="P72" s="387">
        <f>ROUND(C72*H72/100,0)</f>
        <v>0</v>
      </c>
    </row>
    <row r="73" spans="1:64" s="17" customFormat="1" ht="15.95" hidden="1" customHeight="1">
      <c r="A73" s="85"/>
      <c r="B73" s="519" t="s">
        <v>77</v>
      </c>
      <c r="C73" s="519"/>
      <c r="D73" s="519"/>
      <c r="E73" s="519"/>
      <c r="F73" s="519"/>
      <c r="G73" s="519"/>
      <c r="H73" s="519"/>
      <c r="I73" s="519"/>
      <c r="J73" s="519"/>
      <c r="K73" s="519"/>
      <c r="L73" s="519"/>
      <c r="M73" s="519"/>
      <c r="N73" s="519"/>
      <c r="O73" s="51"/>
      <c r="P73" s="387"/>
    </row>
    <row r="74" spans="1:64" s="17" customFormat="1" ht="15.95" hidden="1" customHeight="1">
      <c r="A74" s="15"/>
      <c r="B74" s="17" t="s">
        <v>284</v>
      </c>
      <c r="C74" s="48"/>
      <c r="D74" s="362">
        <v>1</v>
      </c>
      <c r="E74" s="48" t="s">
        <v>8</v>
      </c>
      <c r="F74" s="362">
        <v>1</v>
      </c>
      <c r="G74" s="362" t="s">
        <v>8</v>
      </c>
      <c r="H74" s="27">
        <v>51</v>
      </c>
      <c r="I74" s="362" t="s">
        <v>8</v>
      </c>
      <c r="J74" s="363">
        <v>0.75</v>
      </c>
      <c r="K74" s="362" t="s">
        <v>8</v>
      </c>
      <c r="L74" s="363">
        <v>1</v>
      </c>
      <c r="M74" s="17" t="s">
        <v>9</v>
      </c>
      <c r="N74" s="30">
        <f t="shared" ref="N74" si="1">ROUND(D74*F74*H74*J74*L74,0)</f>
        <v>38</v>
      </c>
      <c r="P74" s="197"/>
      <c r="S74" s="48"/>
    </row>
    <row r="75" spans="1:64" ht="15.95" hidden="1" customHeight="1">
      <c r="A75" s="1"/>
      <c r="B75" s="365"/>
      <c r="C75" s="3"/>
      <c r="E75" s="379"/>
      <c r="G75" s="372"/>
      <c r="H75" s="68"/>
      <c r="I75" s="371"/>
      <c r="J75" s="366"/>
      <c r="K75" s="372"/>
      <c r="L75" s="12" t="s">
        <v>10</v>
      </c>
      <c r="M75" s="3" t="s">
        <v>9</v>
      </c>
      <c r="N75" s="18"/>
      <c r="O75" s="379"/>
      <c r="P75" s="80"/>
      <c r="Q75" s="45"/>
      <c r="S75" s="3"/>
    </row>
    <row r="76" spans="1:64" s="17" customFormat="1" ht="15.95" hidden="1" customHeight="1">
      <c r="A76" s="15"/>
      <c r="C76" s="553">
        <f>N75</f>
        <v>0</v>
      </c>
      <c r="D76" s="554"/>
      <c r="E76" s="553"/>
      <c r="F76" s="362" t="s">
        <v>11</v>
      </c>
      <c r="G76" s="369" t="s">
        <v>12</v>
      </c>
      <c r="H76" s="521">
        <v>11948.36</v>
      </c>
      <c r="I76" s="521"/>
      <c r="J76" s="24"/>
      <c r="K76" s="368"/>
      <c r="L76" s="369" t="s">
        <v>75</v>
      </c>
      <c r="M76" s="369"/>
      <c r="N76" s="25"/>
      <c r="O76" s="387" t="s">
        <v>14</v>
      </c>
      <c r="P76" s="387">
        <f>ROUND(C76*H76/100,0)</f>
        <v>0</v>
      </c>
      <c r="S76" s="367"/>
    </row>
    <row r="77" spans="1:64" ht="88.5" hidden="1" customHeight="1">
      <c r="A77" s="87"/>
      <c r="B77" s="519" t="s">
        <v>46</v>
      </c>
      <c r="C77" s="519"/>
      <c r="D77" s="519"/>
      <c r="E77" s="519"/>
      <c r="F77" s="519"/>
      <c r="G77" s="519"/>
      <c r="H77" s="519"/>
      <c r="I77" s="519"/>
      <c r="J77" s="519"/>
      <c r="K77" s="519"/>
      <c r="L77" s="519"/>
      <c r="M77" s="519"/>
      <c r="N77" s="519"/>
      <c r="O77" s="139"/>
      <c r="P77" s="228"/>
      <c r="S77" s="3"/>
    </row>
    <row r="78" spans="1:64" s="17" customFormat="1" ht="15.95" hidden="1" customHeight="1">
      <c r="A78" s="15"/>
      <c r="B78" s="17" t="s">
        <v>285</v>
      </c>
      <c r="C78" s="48"/>
      <c r="D78" s="362">
        <v>1</v>
      </c>
      <c r="E78" s="48" t="s">
        <v>8</v>
      </c>
      <c r="F78" s="362">
        <v>1</v>
      </c>
      <c r="G78" s="362" t="s">
        <v>8</v>
      </c>
      <c r="H78" s="27">
        <v>51</v>
      </c>
      <c r="I78" s="362" t="s">
        <v>8</v>
      </c>
      <c r="J78" s="363">
        <v>0.75</v>
      </c>
      <c r="K78" s="362" t="s">
        <v>8</v>
      </c>
      <c r="L78" s="363">
        <v>0.5</v>
      </c>
      <c r="M78" s="17" t="s">
        <v>9</v>
      </c>
      <c r="N78" s="30">
        <f t="shared" ref="N78" si="2">ROUND(D78*F78*H78*J78*L78,0)</f>
        <v>19</v>
      </c>
      <c r="P78" s="197"/>
      <c r="S78" s="48"/>
    </row>
    <row r="79" spans="1:64" ht="15.95" hidden="1" customHeight="1">
      <c r="A79" s="1"/>
      <c r="B79" s="365"/>
      <c r="C79" s="3"/>
      <c r="E79" s="379"/>
      <c r="G79" s="372"/>
      <c r="H79" s="68"/>
      <c r="I79" s="371"/>
      <c r="J79" s="366"/>
      <c r="K79" s="372"/>
      <c r="L79" s="12" t="s">
        <v>10</v>
      </c>
      <c r="M79" s="3" t="s">
        <v>9</v>
      </c>
      <c r="N79" s="18"/>
      <c r="O79" s="379"/>
      <c r="P79" s="80"/>
      <c r="Q79" s="45"/>
      <c r="S79" s="3"/>
    </row>
    <row r="80" spans="1:64" ht="15.95" hidden="1" customHeight="1">
      <c r="C80" s="569">
        <f>N79</f>
        <v>0</v>
      </c>
      <c r="D80" s="570"/>
      <c r="E80" s="569"/>
      <c r="F80" s="7" t="s">
        <v>11</v>
      </c>
      <c r="G80" s="372" t="s">
        <v>12</v>
      </c>
      <c r="H80" s="533">
        <v>337</v>
      </c>
      <c r="I80" s="533"/>
      <c r="J80" s="533"/>
      <c r="K80" s="533"/>
      <c r="L80" s="530" t="s">
        <v>47</v>
      </c>
      <c r="M80" s="530"/>
      <c r="O80" s="379" t="s">
        <v>14</v>
      </c>
      <c r="P80" s="379">
        <f>ROUND(C80*H80,0)</f>
        <v>0</v>
      </c>
      <c r="S80" s="382"/>
    </row>
    <row r="81" spans="1:24" ht="49.5" hidden="1" customHeight="1">
      <c r="A81" s="87"/>
      <c r="B81" s="519" t="s">
        <v>48</v>
      </c>
      <c r="C81" s="519"/>
      <c r="D81" s="519"/>
      <c r="E81" s="519"/>
      <c r="F81" s="519"/>
      <c r="G81" s="519"/>
      <c r="H81" s="519"/>
      <c r="I81" s="519"/>
      <c r="J81" s="519"/>
      <c r="K81" s="519"/>
      <c r="L81" s="519"/>
      <c r="M81" s="519"/>
      <c r="N81" s="519"/>
      <c r="O81" s="373"/>
      <c r="S81" s="3"/>
    </row>
    <row r="82" spans="1:24" ht="15" hidden="1">
      <c r="A82" s="1"/>
      <c r="B82" s="74" t="s">
        <v>49</v>
      </c>
      <c r="E82" s="44"/>
      <c r="G82" s="372"/>
      <c r="H82" s="13"/>
      <c r="I82" s="371"/>
      <c r="J82" s="371"/>
      <c r="K82" s="371"/>
      <c r="L82" s="372"/>
      <c r="M82" s="372"/>
      <c r="O82" s="379"/>
    </row>
    <row r="83" spans="1:24" ht="15.95" hidden="1" customHeight="1" thickBot="1">
      <c r="A83" s="1"/>
      <c r="B83" s="380" t="s">
        <v>270</v>
      </c>
      <c r="C83" s="44">
        <f>C80</f>
        <v>0</v>
      </c>
      <c r="D83" s="365" t="s">
        <v>8</v>
      </c>
      <c r="E83" s="543">
        <v>5</v>
      </c>
      <c r="F83" s="544"/>
      <c r="G83" s="372"/>
      <c r="H83" s="13"/>
      <c r="I83" s="371"/>
      <c r="J83" s="12"/>
      <c r="K83" s="371"/>
      <c r="L83" s="372"/>
      <c r="M83" s="372"/>
      <c r="O83" s="379"/>
      <c r="S83" s="3"/>
    </row>
    <row r="84" spans="1:24" ht="15.95" hidden="1" customHeight="1">
      <c r="A84" s="1"/>
      <c r="C84" s="358"/>
      <c r="E84" s="541">
        <v>112</v>
      </c>
      <c r="F84" s="542"/>
      <c r="G84" s="372"/>
      <c r="H84" s="13"/>
      <c r="I84" s="371"/>
      <c r="J84" s="366"/>
      <c r="K84" s="371"/>
      <c r="L84" s="372"/>
      <c r="M84" s="372"/>
      <c r="O84" s="379"/>
    </row>
    <row r="85" spans="1:24" ht="15.95" hidden="1" customHeight="1" thickBot="1">
      <c r="A85" s="1"/>
      <c r="C85" s="358">
        <f>C83</f>
        <v>0</v>
      </c>
      <c r="D85" s="365" t="s">
        <v>8</v>
      </c>
      <c r="E85" s="543">
        <f>E83</f>
        <v>5</v>
      </c>
      <c r="F85" s="544"/>
      <c r="G85" s="365" t="s">
        <v>9</v>
      </c>
      <c r="H85" s="545">
        <f>C85*E85/E86</f>
        <v>0</v>
      </c>
      <c r="I85" s="545"/>
      <c r="J85" s="366" t="s">
        <v>50</v>
      </c>
      <c r="K85" s="371"/>
      <c r="L85" s="372"/>
      <c r="M85" s="372"/>
      <c r="O85" s="379"/>
      <c r="S85" s="75"/>
    </row>
    <row r="86" spans="1:24" ht="15.95" hidden="1" customHeight="1">
      <c r="A86" s="1"/>
      <c r="E86" s="541">
        <v>112</v>
      </c>
      <c r="F86" s="542"/>
      <c r="G86" s="372"/>
      <c r="H86" s="68"/>
      <c r="I86" s="371"/>
      <c r="J86" s="366"/>
      <c r="K86" s="371"/>
      <c r="L86" s="372"/>
      <c r="M86" s="372"/>
      <c r="O86" s="379"/>
    </row>
    <row r="87" spans="1:24" ht="15.95" hidden="1" customHeight="1">
      <c r="A87" s="1"/>
      <c r="C87" s="359">
        <f>H85</f>
        <v>0</v>
      </c>
      <c r="D87" s="365" t="s">
        <v>50</v>
      </c>
      <c r="E87" s="383"/>
      <c r="G87" s="8" t="s">
        <v>12</v>
      </c>
      <c r="H87" s="533">
        <v>5001.7</v>
      </c>
      <c r="I87" s="533"/>
      <c r="J87" s="533"/>
      <c r="K87" s="533"/>
      <c r="L87" s="530" t="s">
        <v>51</v>
      </c>
      <c r="M87" s="530"/>
      <c r="O87" s="379" t="s">
        <v>14</v>
      </c>
      <c r="P87" s="379">
        <f>(C87*H87)</f>
        <v>0</v>
      </c>
      <c r="S87" s="395"/>
    </row>
    <row r="88" spans="1:24" ht="15.95" hidden="1" customHeight="1">
      <c r="A88" s="1"/>
      <c r="B88" s="537" t="s">
        <v>58</v>
      </c>
      <c r="C88" s="537"/>
      <c r="D88" s="537"/>
      <c r="E88" s="537"/>
      <c r="F88" s="537"/>
      <c r="G88" s="537"/>
      <c r="H88" s="537"/>
      <c r="I88" s="537"/>
      <c r="J88" s="537"/>
      <c r="K88" s="537"/>
      <c r="L88" s="537"/>
      <c r="M88" s="537"/>
      <c r="N88" s="537"/>
      <c r="O88" s="373"/>
      <c r="S88" s="3"/>
    </row>
    <row r="89" spans="1:24" s="17" customFormat="1" ht="15.95" hidden="1" customHeight="1" thickBot="1">
      <c r="A89" s="15"/>
      <c r="B89" s="17" t="s">
        <v>56</v>
      </c>
      <c r="C89" s="48"/>
      <c r="D89" s="362">
        <v>1</v>
      </c>
      <c r="E89" s="48" t="s">
        <v>8</v>
      </c>
      <c r="F89" s="362">
        <v>1</v>
      </c>
      <c r="G89" s="362" t="s">
        <v>8</v>
      </c>
      <c r="H89" s="27">
        <v>51</v>
      </c>
      <c r="I89" s="362" t="s">
        <v>8</v>
      </c>
      <c r="J89" s="363">
        <v>5</v>
      </c>
      <c r="K89" s="362" t="s">
        <v>8</v>
      </c>
      <c r="L89" s="363"/>
      <c r="M89" s="17" t="s">
        <v>9</v>
      </c>
      <c r="N89" s="30">
        <f>ROUND(D89*F89*H89*J89,0)</f>
        <v>255</v>
      </c>
      <c r="O89" s="19"/>
      <c r="P89" s="197"/>
      <c r="S89" s="48"/>
    </row>
    <row r="90" spans="1:24" ht="15.95" hidden="1" customHeight="1" thickBot="1">
      <c r="E90" s="44"/>
      <c r="G90" s="372"/>
      <c r="H90" s="68"/>
      <c r="I90" s="371"/>
      <c r="J90" s="12"/>
      <c r="K90" s="371"/>
      <c r="L90" s="12" t="s">
        <v>10</v>
      </c>
      <c r="M90" s="372"/>
      <c r="N90" s="14"/>
      <c r="O90" s="6"/>
    </row>
    <row r="91" spans="1:24" ht="15.95" hidden="1" customHeight="1">
      <c r="A91" s="1"/>
      <c r="C91" s="120">
        <f>N90</f>
        <v>0</v>
      </c>
      <c r="D91" s="529" t="s">
        <v>32</v>
      </c>
      <c r="E91" s="549"/>
      <c r="G91" s="8" t="s">
        <v>12</v>
      </c>
      <c r="H91" s="533">
        <v>1287.44</v>
      </c>
      <c r="I91" s="533"/>
      <c r="J91" s="533"/>
      <c r="K91" s="533"/>
      <c r="L91" s="372" t="s">
        <v>59</v>
      </c>
      <c r="M91" s="372"/>
      <c r="O91" s="379" t="s">
        <v>14</v>
      </c>
      <c r="P91" s="379">
        <f>ROUND(C91*H91/100,0)</f>
        <v>0</v>
      </c>
      <c r="Q91" s="45"/>
      <c r="R91" s="45"/>
      <c r="S91" s="120"/>
      <c r="T91" s="45"/>
      <c r="U91" s="45"/>
      <c r="V91" s="45"/>
      <c r="W91" s="45"/>
      <c r="X91" s="45"/>
    </row>
    <row r="92" spans="1:24" s="17" customFormat="1" ht="39.75" hidden="1" customHeight="1">
      <c r="A92" s="86"/>
      <c r="B92" s="519" t="s">
        <v>86</v>
      </c>
      <c r="C92" s="519"/>
      <c r="D92" s="519"/>
      <c r="E92" s="519"/>
      <c r="F92" s="519"/>
      <c r="G92" s="519"/>
      <c r="H92" s="519"/>
      <c r="I92" s="519"/>
      <c r="J92" s="519"/>
      <c r="K92" s="519"/>
      <c r="L92" s="519"/>
      <c r="M92" s="519"/>
      <c r="N92" s="519"/>
      <c r="O92" s="364"/>
      <c r="P92" s="387"/>
      <c r="Q92" s="52"/>
      <c r="R92" s="52"/>
      <c r="S92" s="52"/>
      <c r="T92" s="52"/>
      <c r="U92" s="52"/>
      <c r="V92" s="52"/>
      <c r="W92" s="52"/>
      <c r="X92" s="52"/>
    </row>
    <row r="93" spans="1:24" s="17" customFormat="1" ht="15.95" hidden="1" customHeight="1" thickBot="1">
      <c r="A93" s="15"/>
      <c r="B93" s="17" t="s">
        <v>56</v>
      </c>
      <c r="C93" s="48"/>
      <c r="D93" s="362">
        <v>1</v>
      </c>
      <c r="E93" s="48" t="s">
        <v>8</v>
      </c>
      <c r="F93" s="362">
        <v>1</v>
      </c>
      <c r="G93" s="362" t="s">
        <v>8</v>
      </c>
      <c r="H93" s="27">
        <v>51</v>
      </c>
      <c r="I93" s="362" t="s">
        <v>8</v>
      </c>
      <c r="J93" s="363"/>
      <c r="K93" s="362"/>
      <c r="L93" s="363"/>
      <c r="M93" s="17" t="s">
        <v>9</v>
      </c>
      <c r="N93" s="30">
        <f>ROUND(D93*F93*H93,0)</f>
        <v>51</v>
      </c>
      <c r="O93" s="19"/>
      <c r="P93" s="197"/>
      <c r="S93" s="48"/>
    </row>
    <row r="94" spans="1:24" s="17" customFormat="1" ht="15.95" hidden="1" customHeight="1" thickBot="1">
      <c r="A94" s="15"/>
      <c r="C94" s="60"/>
      <c r="D94" s="369"/>
      <c r="E94" s="48"/>
      <c r="F94" s="362"/>
      <c r="G94" s="362"/>
      <c r="H94" s="37"/>
      <c r="I94" s="50"/>
      <c r="J94" s="24"/>
      <c r="K94" s="50"/>
      <c r="L94" s="369" t="s">
        <v>10</v>
      </c>
      <c r="M94" s="50"/>
      <c r="N94" s="26"/>
      <c r="O94" s="387"/>
      <c r="P94" s="387"/>
      <c r="S94" s="60"/>
    </row>
    <row r="95" spans="1:24" s="17" customFormat="1" ht="15.95" hidden="1" customHeight="1">
      <c r="A95" s="15"/>
      <c r="B95" s="52"/>
      <c r="C95" s="376">
        <f>N94</f>
        <v>0</v>
      </c>
      <c r="D95" s="520" t="s">
        <v>87</v>
      </c>
      <c r="E95" s="518"/>
      <c r="F95" s="50"/>
      <c r="G95" s="21" t="s">
        <v>12</v>
      </c>
      <c r="H95" s="521">
        <v>19.36</v>
      </c>
      <c r="I95" s="521"/>
      <c r="J95" s="521"/>
      <c r="K95" s="368"/>
      <c r="L95" s="522" t="s">
        <v>88</v>
      </c>
      <c r="M95" s="522"/>
      <c r="O95" s="387" t="s">
        <v>14</v>
      </c>
      <c r="P95" s="387">
        <f>ROUND(C95*H95,0)</f>
        <v>0</v>
      </c>
      <c r="S95" s="53"/>
    </row>
    <row r="96" spans="1:24" ht="15.95" hidden="1" customHeight="1">
      <c r="A96" s="1"/>
      <c r="B96" s="525" t="s">
        <v>61</v>
      </c>
      <c r="C96" s="525"/>
      <c r="D96" s="526"/>
      <c r="E96" s="525"/>
      <c r="F96" s="526"/>
      <c r="G96" s="525"/>
      <c r="H96" s="526"/>
      <c r="I96" s="525"/>
      <c r="J96" s="526"/>
      <c r="K96" s="525"/>
      <c r="L96" s="525"/>
      <c r="M96" s="525"/>
      <c r="N96" s="525"/>
      <c r="O96" s="525"/>
      <c r="Q96" s="45"/>
      <c r="R96" s="45"/>
      <c r="S96" s="45"/>
      <c r="T96" s="45"/>
      <c r="U96" s="45"/>
      <c r="V96" s="45"/>
      <c r="W96" s="45"/>
      <c r="X96" s="45"/>
    </row>
    <row r="97" spans="1:64" ht="15.95" hidden="1" customHeight="1" thickBot="1">
      <c r="A97" s="1"/>
      <c r="B97" s="67" t="s">
        <v>287</v>
      </c>
      <c r="C97" s="377"/>
      <c r="H97" s="68"/>
      <c r="I97" s="365"/>
      <c r="J97" s="366"/>
      <c r="K97" s="365"/>
      <c r="L97" s="366"/>
      <c r="N97" s="76">
        <f>C42</f>
        <v>491</v>
      </c>
      <c r="O97" s="2"/>
      <c r="S97" s="377"/>
    </row>
    <row r="98" spans="1:64" s="17" customFormat="1" ht="15.95" hidden="1" customHeight="1" thickBot="1">
      <c r="A98" s="15"/>
      <c r="B98" s="51"/>
      <c r="C98" s="48"/>
      <c r="D98" s="362"/>
      <c r="E98" s="48"/>
      <c r="F98" s="362"/>
      <c r="G98" s="362"/>
      <c r="H98" s="33"/>
      <c r="I98" s="362"/>
      <c r="J98" s="363"/>
      <c r="K98" s="362"/>
      <c r="L98" s="24" t="s">
        <v>10</v>
      </c>
      <c r="N98" s="34"/>
      <c r="O98" s="387"/>
      <c r="P98" s="387"/>
      <c r="S98" s="48"/>
    </row>
    <row r="99" spans="1:64" ht="15" hidden="1" customHeight="1">
      <c r="A99" s="1"/>
      <c r="C99" s="46">
        <f>N98</f>
        <v>0</v>
      </c>
      <c r="D99" s="529" t="s">
        <v>32</v>
      </c>
      <c r="E99" s="529"/>
      <c r="G99" s="8" t="s">
        <v>12</v>
      </c>
      <c r="H99" s="533">
        <v>442.75</v>
      </c>
      <c r="I99" s="533"/>
      <c r="J99" s="533"/>
      <c r="K99" s="533"/>
      <c r="L99" s="372" t="s">
        <v>59</v>
      </c>
      <c r="M99" s="372"/>
      <c r="O99" s="379" t="s">
        <v>14</v>
      </c>
      <c r="P99" s="379">
        <f>ROUND(C99*H99/100,0)</f>
        <v>0</v>
      </c>
      <c r="Q99" s="45"/>
      <c r="R99" s="45"/>
      <c r="S99" s="46"/>
      <c r="T99" s="45"/>
      <c r="U99" s="45"/>
      <c r="V99" s="45"/>
      <c r="W99" s="45"/>
      <c r="X99" s="45"/>
    </row>
    <row r="100" spans="1:64" ht="15.95" hidden="1" customHeight="1">
      <c r="A100" s="43"/>
      <c r="B100" s="525" t="s">
        <v>62</v>
      </c>
      <c r="C100" s="525"/>
      <c r="D100" s="526"/>
      <c r="E100" s="525"/>
      <c r="F100" s="526"/>
      <c r="G100" s="525"/>
      <c r="H100" s="526"/>
      <c r="I100" s="525"/>
      <c r="J100" s="526"/>
      <c r="K100" s="525"/>
      <c r="L100" s="525"/>
      <c r="M100" s="525"/>
      <c r="N100" s="525"/>
      <c r="O100" s="525"/>
      <c r="Q100" s="45"/>
      <c r="R100" s="45"/>
      <c r="S100" s="45"/>
      <c r="T100" s="45"/>
      <c r="U100" s="45"/>
      <c r="V100" s="45"/>
      <c r="W100" s="45"/>
      <c r="X100" s="45"/>
    </row>
    <row r="101" spans="1:64" ht="15.95" hidden="1" customHeight="1">
      <c r="B101" s="3" t="s">
        <v>279</v>
      </c>
      <c r="C101" s="381"/>
      <c r="E101" s="365"/>
      <c r="H101" s="68"/>
      <c r="I101" s="365"/>
      <c r="J101" s="366"/>
      <c r="K101" s="365"/>
      <c r="L101" s="366"/>
      <c r="M101" s="3" t="s">
        <v>9</v>
      </c>
      <c r="N101" s="76">
        <f>C99</f>
        <v>0</v>
      </c>
      <c r="O101" s="381"/>
      <c r="Q101" s="45"/>
      <c r="R101" s="45"/>
      <c r="S101" s="381"/>
      <c r="T101" s="45"/>
      <c r="U101" s="45"/>
      <c r="V101" s="45"/>
      <c r="W101" s="45"/>
      <c r="X101" s="45"/>
    </row>
    <row r="102" spans="1:64" ht="15.95" hidden="1" customHeight="1">
      <c r="A102" s="43"/>
      <c r="B102" s="42"/>
      <c r="C102" s="388"/>
      <c r="H102" s="68"/>
      <c r="I102" s="365"/>
      <c r="J102" s="366"/>
      <c r="K102" s="365"/>
      <c r="L102" s="12" t="s">
        <v>10</v>
      </c>
      <c r="N102" s="79"/>
      <c r="O102" s="379"/>
      <c r="S102" s="388"/>
    </row>
    <row r="103" spans="1:64" ht="15.95" hidden="1" customHeight="1">
      <c r="A103" s="1"/>
      <c r="C103" s="46">
        <f>N102</f>
        <v>0</v>
      </c>
      <c r="D103" s="529" t="s">
        <v>32</v>
      </c>
      <c r="E103" s="529"/>
      <c r="G103" s="372" t="s">
        <v>12</v>
      </c>
      <c r="H103" s="371">
        <v>1079.6500000000001</v>
      </c>
      <c r="I103" s="371"/>
      <c r="J103" s="371"/>
      <c r="K103" s="371"/>
      <c r="L103" s="372" t="s">
        <v>59</v>
      </c>
      <c r="M103" s="372"/>
      <c r="O103" s="379" t="s">
        <v>14</v>
      </c>
      <c r="P103" s="379">
        <f>ROUND(C103*H103/100,0)</f>
        <v>0</v>
      </c>
      <c r="Q103" s="45"/>
      <c r="R103" s="45"/>
      <c r="S103" s="46"/>
      <c r="T103" s="45"/>
      <c r="U103" s="45"/>
      <c r="V103" s="45"/>
      <c r="W103" s="45"/>
      <c r="X103" s="45"/>
    </row>
    <row r="104" spans="1:64" ht="15.95" hidden="1" customHeight="1">
      <c r="A104" s="1"/>
      <c r="B104" s="525" t="s">
        <v>60</v>
      </c>
      <c r="C104" s="525"/>
      <c r="D104" s="526"/>
      <c r="E104" s="525"/>
      <c r="F104" s="526"/>
      <c r="G104" s="525"/>
      <c r="H104" s="526"/>
      <c r="I104" s="525"/>
      <c r="J104" s="526"/>
      <c r="K104" s="525"/>
      <c r="L104" s="525"/>
      <c r="M104" s="525"/>
      <c r="N104" s="525"/>
      <c r="O104" s="525"/>
      <c r="Q104" s="45"/>
      <c r="R104" s="45"/>
      <c r="S104" s="45"/>
      <c r="T104" s="45"/>
      <c r="U104" s="45"/>
      <c r="V104" s="45"/>
      <c r="W104" s="45"/>
      <c r="X104" s="45"/>
    </row>
    <row r="105" spans="1:64" ht="15.95" hidden="1" customHeight="1">
      <c r="A105" s="43"/>
      <c r="B105" s="3" t="s">
        <v>284</v>
      </c>
      <c r="C105" s="377"/>
      <c r="D105" s="362">
        <v>1</v>
      </c>
      <c r="E105" s="48" t="s">
        <v>8</v>
      </c>
      <c r="F105" s="362">
        <v>1</v>
      </c>
      <c r="G105" s="362" t="s">
        <v>8</v>
      </c>
      <c r="H105" s="27">
        <f>95+42</f>
        <v>137</v>
      </c>
      <c r="I105" s="362" t="s">
        <v>8</v>
      </c>
      <c r="J105" s="363">
        <v>5</v>
      </c>
      <c r="K105" s="362"/>
      <c r="L105" s="363"/>
      <c r="M105" s="17" t="s">
        <v>9</v>
      </c>
      <c r="N105" s="30">
        <f>ROUND(D105*F105*H105*J105,0)</f>
        <v>685</v>
      </c>
      <c r="O105" s="2"/>
      <c r="S105" s="377"/>
    </row>
    <row r="106" spans="1:64" ht="15.95" hidden="1" customHeight="1">
      <c r="A106" s="43"/>
      <c r="B106" s="42"/>
      <c r="C106" s="388"/>
      <c r="H106" s="68"/>
      <c r="I106" s="365"/>
      <c r="J106" s="366"/>
      <c r="K106" s="365"/>
      <c r="L106" s="12" t="s">
        <v>10</v>
      </c>
      <c r="N106" s="79"/>
      <c r="O106" s="379"/>
      <c r="S106" s="388"/>
    </row>
    <row r="107" spans="1:64" ht="15.95" hidden="1" customHeight="1">
      <c r="A107" s="1"/>
      <c r="C107" s="46">
        <f>N106</f>
        <v>0</v>
      </c>
      <c r="D107" s="529" t="s">
        <v>32</v>
      </c>
      <c r="E107" s="529"/>
      <c r="G107" s="372" t="s">
        <v>12</v>
      </c>
      <c r="H107" s="371">
        <v>1043.9000000000001</v>
      </c>
      <c r="I107" s="371"/>
      <c r="J107" s="371"/>
      <c r="K107" s="371"/>
      <c r="L107" s="372" t="s">
        <v>59</v>
      </c>
      <c r="M107" s="372"/>
      <c r="O107" s="379" t="s">
        <v>14</v>
      </c>
      <c r="P107" s="379">
        <f>ROUND(C107*H107/100,0)</f>
        <v>0</v>
      </c>
      <c r="Q107" s="45"/>
      <c r="R107" s="45"/>
      <c r="S107" s="46"/>
      <c r="T107" s="45"/>
      <c r="U107" s="45"/>
      <c r="V107" s="45"/>
      <c r="W107" s="45"/>
      <c r="X107" s="45"/>
    </row>
    <row r="108" spans="1:64" ht="21.75" hidden="1" customHeight="1">
      <c r="A108" s="1"/>
      <c r="B108" s="527" t="s">
        <v>155</v>
      </c>
      <c r="C108" s="527"/>
      <c r="D108" s="527"/>
      <c r="E108" s="527"/>
      <c r="F108" s="527"/>
      <c r="G108" s="527"/>
      <c r="H108" s="527"/>
      <c r="I108" s="527"/>
      <c r="J108" s="527"/>
      <c r="K108" s="527"/>
      <c r="L108" s="527"/>
      <c r="M108" s="527"/>
      <c r="N108" s="527"/>
      <c r="O108" s="527"/>
      <c r="S108" s="3"/>
    </row>
    <row r="109" spans="1:64" ht="15.95" hidden="1" customHeight="1">
      <c r="A109" s="1"/>
      <c r="B109" s="67" t="s">
        <v>264</v>
      </c>
      <c r="C109" s="377"/>
      <c r="D109" s="365">
        <v>1</v>
      </c>
      <c r="E109" s="388" t="s">
        <v>8</v>
      </c>
      <c r="F109" s="365">
        <v>1</v>
      </c>
      <c r="G109" s="365" t="s">
        <v>8</v>
      </c>
      <c r="H109" s="68">
        <v>12.25</v>
      </c>
      <c r="I109" s="365" t="s">
        <v>8</v>
      </c>
      <c r="J109" s="366">
        <v>5.5</v>
      </c>
      <c r="K109" s="365"/>
      <c r="L109" s="370"/>
      <c r="M109" s="3" t="s">
        <v>9</v>
      </c>
      <c r="N109" s="39">
        <f>ROUND(D109*F109*H109*J109,0)</f>
        <v>67</v>
      </c>
      <c r="O109" s="2"/>
      <c r="R109" s="4"/>
      <c r="S109" s="377"/>
      <c r="T109" s="4"/>
      <c r="U109" s="4"/>
      <c r="V109" s="4"/>
      <c r="W109" s="4"/>
      <c r="X109" s="4"/>
      <c r="Y109" s="4"/>
      <c r="Z109" s="4"/>
      <c r="AA109" s="4"/>
      <c r="AB109" s="4"/>
      <c r="AC109" s="4"/>
      <c r="AD109" s="4"/>
      <c r="AE109" s="4"/>
      <c r="AF109" s="4"/>
      <c r="AG109" s="4"/>
      <c r="AH109" s="4"/>
      <c r="AI109" s="4"/>
      <c r="AJ109" s="4"/>
      <c r="AK109" s="4"/>
      <c r="AL109" s="4"/>
      <c r="AM109" s="4"/>
      <c r="AN109" s="4"/>
      <c r="AO109" s="4"/>
      <c r="AP109" s="4"/>
      <c r="AQ109" s="4"/>
      <c r="AR109" s="4"/>
      <c r="AS109" s="4"/>
      <c r="AT109" s="4"/>
      <c r="AU109" s="4"/>
      <c r="AV109" s="4"/>
      <c r="AW109" s="4"/>
      <c r="AX109" s="4"/>
      <c r="AY109" s="4"/>
      <c r="AZ109" s="4"/>
      <c r="BA109" s="4"/>
      <c r="BB109" s="4"/>
      <c r="BC109" s="4"/>
      <c r="BD109" s="4"/>
      <c r="BE109" s="4"/>
      <c r="BF109" s="4"/>
      <c r="BG109" s="4"/>
      <c r="BH109" s="4"/>
      <c r="BI109" s="4"/>
      <c r="BJ109" s="4"/>
      <c r="BK109" s="4"/>
      <c r="BL109" s="4"/>
    </row>
    <row r="110" spans="1:64" ht="17.100000000000001" hidden="1" customHeight="1">
      <c r="A110" s="1"/>
      <c r="C110" s="388"/>
      <c r="D110" s="69"/>
      <c r="H110" s="68"/>
      <c r="I110" s="365"/>
      <c r="J110" s="366"/>
      <c r="K110" s="365"/>
      <c r="L110" s="12" t="s">
        <v>10</v>
      </c>
      <c r="M110" s="40"/>
      <c r="N110" s="5"/>
      <c r="O110" s="6"/>
      <c r="P110" s="197"/>
      <c r="S110" s="388"/>
    </row>
    <row r="111" spans="1:64" ht="21.75" hidden="1" customHeight="1">
      <c r="A111" s="1"/>
      <c r="B111" s="66"/>
      <c r="C111" s="528">
        <f>N110</f>
        <v>0</v>
      </c>
      <c r="D111" s="529"/>
      <c r="E111" s="528"/>
      <c r="F111" s="7" t="s">
        <v>32</v>
      </c>
      <c r="G111" s="8" t="s">
        <v>12</v>
      </c>
      <c r="H111" s="70">
        <v>378.13</v>
      </c>
      <c r="I111" s="371"/>
      <c r="J111" s="371"/>
      <c r="K111" s="371"/>
      <c r="L111" s="530" t="s">
        <v>33</v>
      </c>
      <c r="M111" s="530"/>
      <c r="O111" s="9" t="s">
        <v>14</v>
      </c>
      <c r="P111" s="379">
        <f>ROUND(C111*H111/100,0)</f>
        <v>0</v>
      </c>
      <c r="S111" s="383"/>
    </row>
    <row r="112" spans="1:64" s="17" customFormat="1" ht="20.25" hidden="1" customHeight="1">
      <c r="A112" s="86"/>
      <c r="B112" s="519" t="s">
        <v>93</v>
      </c>
      <c r="C112" s="519"/>
      <c r="D112" s="519"/>
      <c r="E112" s="519"/>
      <c r="F112" s="519"/>
      <c r="G112" s="519"/>
      <c r="H112" s="519"/>
      <c r="I112" s="519"/>
      <c r="J112" s="519"/>
      <c r="K112" s="519"/>
      <c r="L112" s="519"/>
      <c r="M112" s="519"/>
      <c r="N112" s="519"/>
      <c r="O112" s="387"/>
      <c r="P112" s="60"/>
      <c r="Q112" s="52"/>
    </row>
    <row r="113" spans="1:64" ht="15.95" hidden="1" customHeight="1">
      <c r="A113" s="1"/>
      <c r="B113" s="3" t="s">
        <v>265</v>
      </c>
      <c r="C113" s="388"/>
      <c r="D113" s="365">
        <v>1</v>
      </c>
      <c r="E113" s="388" t="s">
        <v>8</v>
      </c>
      <c r="F113" s="365">
        <v>2</v>
      </c>
      <c r="G113" s="365" t="s">
        <v>8</v>
      </c>
      <c r="H113" s="90">
        <v>12.25</v>
      </c>
      <c r="I113" s="365" t="s">
        <v>8</v>
      </c>
      <c r="J113" s="370">
        <v>0.75</v>
      </c>
      <c r="K113" s="365" t="s">
        <v>8</v>
      </c>
      <c r="L113" s="366">
        <v>8</v>
      </c>
      <c r="M113" s="3" t="s">
        <v>9</v>
      </c>
      <c r="N113" s="39">
        <f t="shared" ref="N113:N114" si="3">ROUND(D113*F113*H113*J113*L113,0)</f>
        <v>147</v>
      </c>
      <c r="O113" s="2"/>
      <c r="R113" s="4"/>
      <c r="S113" s="388"/>
      <c r="T113" s="4"/>
      <c r="U113" s="4"/>
      <c r="V113" s="4"/>
      <c r="W113" s="4"/>
      <c r="X113" s="4"/>
      <c r="Y113" s="4"/>
      <c r="Z113" s="4"/>
      <c r="AA113" s="4"/>
      <c r="AB113" s="4"/>
      <c r="AC113" s="4"/>
      <c r="AD113" s="4"/>
      <c r="AE113" s="4"/>
      <c r="AF113" s="4"/>
      <c r="AG113" s="4"/>
      <c r="AH113" s="4"/>
      <c r="AI113" s="4"/>
      <c r="AJ113" s="4"/>
      <c r="AK113" s="4"/>
      <c r="AL113" s="4"/>
      <c r="AM113" s="4"/>
      <c r="AN113" s="4"/>
      <c r="AO113" s="4"/>
      <c r="AP113" s="4"/>
      <c r="AQ113" s="4"/>
      <c r="AR113" s="4"/>
      <c r="AS113" s="4"/>
      <c r="AT113" s="4"/>
      <c r="AU113" s="4"/>
      <c r="AV113" s="4"/>
      <c r="AW113" s="4"/>
      <c r="AX113" s="4"/>
      <c r="AY113" s="4"/>
      <c r="AZ113" s="4"/>
      <c r="BA113" s="4"/>
      <c r="BB113" s="4"/>
      <c r="BC113" s="4"/>
      <c r="BD113" s="4"/>
      <c r="BE113" s="4"/>
      <c r="BF113" s="4"/>
      <c r="BG113" s="4"/>
      <c r="BH113" s="4"/>
      <c r="BI113" s="4"/>
      <c r="BJ113" s="4"/>
      <c r="BK113" s="4"/>
      <c r="BL113" s="4"/>
    </row>
    <row r="114" spans="1:64" ht="15.95" hidden="1" customHeight="1">
      <c r="A114" s="1"/>
      <c r="B114" s="3" t="s">
        <v>246</v>
      </c>
      <c r="C114" s="377"/>
      <c r="D114" s="365">
        <v>1</v>
      </c>
      <c r="E114" s="388" t="s">
        <v>8</v>
      </c>
      <c r="F114" s="365">
        <v>3</v>
      </c>
      <c r="G114" s="365" t="s">
        <v>8</v>
      </c>
      <c r="H114" s="90">
        <v>4</v>
      </c>
      <c r="I114" s="365" t="s">
        <v>8</v>
      </c>
      <c r="J114" s="370">
        <v>0.75</v>
      </c>
      <c r="K114" s="365" t="s">
        <v>8</v>
      </c>
      <c r="L114" s="366">
        <v>8</v>
      </c>
      <c r="M114" s="3" t="s">
        <v>9</v>
      </c>
      <c r="N114" s="39">
        <f t="shared" si="3"/>
        <v>72</v>
      </c>
      <c r="O114" s="2"/>
      <c r="S114" s="377"/>
    </row>
    <row r="115" spans="1:64" ht="16.5" hidden="1" customHeight="1">
      <c r="A115" s="1"/>
      <c r="C115" s="388"/>
      <c r="D115" s="69"/>
      <c r="H115" s="68"/>
      <c r="I115" s="365"/>
      <c r="J115" s="366"/>
      <c r="K115" s="365"/>
      <c r="L115" s="12" t="s">
        <v>10</v>
      </c>
      <c r="M115" s="40"/>
      <c r="N115" s="5"/>
      <c r="O115" s="6"/>
      <c r="P115" s="197"/>
      <c r="S115" s="388"/>
    </row>
    <row r="116" spans="1:64" ht="15.95" hidden="1" customHeight="1">
      <c r="A116" s="1"/>
      <c r="B116" s="71" t="s">
        <v>24</v>
      </c>
      <c r="C116" s="388"/>
      <c r="E116" s="379"/>
      <c r="G116" s="372"/>
      <c r="H116" s="68"/>
      <c r="I116" s="371"/>
      <c r="J116" s="366"/>
      <c r="K116" s="372"/>
      <c r="L116" s="366"/>
      <c r="M116" s="45"/>
      <c r="N116" s="45"/>
      <c r="O116" s="379"/>
      <c r="Q116" s="45"/>
      <c r="S116" s="388"/>
    </row>
    <row r="117" spans="1:64" ht="15.95" hidden="1" customHeight="1">
      <c r="A117" s="1"/>
      <c r="B117" s="3" t="s">
        <v>267</v>
      </c>
      <c r="C117" s="388"/>
      <c r="D117" s="365">
        <v>1</v>
      </c>
      <c r="E117" s="388" t="s">
        <v>8</v>
      </c>
      <c r="F117" s="365">
        <v>2</v>
      </c>
      <c r="G117" s="365" t="s">
        <v>8</v>
      </c>
      <c r="H117" s="90">
        <v>2.5</v>
      </c>
      <c r="I117" s="365" t="s">
        <v>8</v>
      </c>
      <c r="J117" s="370">
        <v>0.75</v>
      </c>
      <c r="K117" s="365" t="s">
        <v>8</v>
      </c>
      <c r="L117" s="370">
        <v>7</v>
      </c>
      <c r="M117" s="3" t="s">
        <v>9</v>
      </c>
      <c r="N117" s="39">
        <f t="shared" ref="N117:N119" si="4">ROUND(D117*F117*H117*J117*L117,0)</f>
        <v>26</v>
      </c>
      <c r="O117" s="6"/>
      <c r="P117" s="198"/>
      <c r="S117" s="388"/>
    </row>
    <row r="118" spans="1:64" ht="15.95" hidden="1" customHeight="1">
      <c r="A118" s="1"/>
      <c r="B118" s="3" t="s">
        <v>268</v>
      </c>
      <c r="C118" s="388"/>
      <c r="D118" s="365">
        <v>1</v>
      </c>
      <c r="E118" s="388" t="s">
        <v>8</v>
      </c>
      <c r="F118" s="365">
        <v>2</v>
      </c>
      <c r="G118" s="365" t="s">
        <v>8</v>
      </c>
      <c r="H118" s="90">
        <v>2</v>
      </c>
      <c r="I118" s="365" t="s">
        <v>8</v>
      </c>
      <c r="J118" s="370">
        <v>0.75</v>
      </c>
      <c r="K118" s="365" t="s">
        <v>8</v>
      </c>
      <c r="L118" s="370">
        <v>1.5</v>
      </c>
      <c r="M118" s="3" t="s">
        <v>9</v>
      </c>
      <c r="N118" s="39">
        <f t="shared" si="4"/>
        <v>5</v>
      </c>
      <c r="O118" s="6"/>
      <c r="P118" s="198"/>
      <c r="S118" s="388"/>
    </row>
    <row r="119" spans="1:64" ht="15.95" hidden="1" customHeight="1">
      <c r="A119" s="1"/>
      <c r="B119" s="3" t="s">
        <v>271</v>
      </c>
      <c r="C119" s="388"/>
      <c r="D119" s="365">
        <v>1</v>
      </c>
      <c r="E119" s="388" t="s">
        <v>8</v>
      </c>
      <c r="F119" s="365">
        <v>1</v>
      </c>
      <c r="G119" s="365" t="s">
        <v>8</v>
      </c>
      <c r="H119" s="90">
        <v>11.5</v>
      </c>
      <c r="I119" s="365" t="s">
        <v>8</v>
      </c>
      <c r="J119" s="370">
        <v>0.75</v>
      </c>
      <c r="K119" s="365" t="s">
        <v>8</v>
      </c>
      <c r="L119" s="370">
        <v>0.75</v>
      </c>
      <c r="M119" s="3" t="s">
        <v>9</v>
      </c>
      <c r="N119" s="39">
        <f t="shared" si="4"/>
        <v>6</v>
      </c>
      <c r="O119" s="6"/>
      <c r="P119" s="198"/>
      <c r="S119" s="388"/>
    </row>
    <row r="120" spans="1:64" ht="15.95" hidden="1" customHeight="1">
      <c r="A120" s="1"/>
      <c r="B120" s="365"/>
      <c r="C120" s="3"/>
      <c r="E120" s="379"/>
      <c r="G120" s="372"/>
      <c r="H120" s="68"/>
      <c r="I120" s="371"/>
      <c r="J120" s="366"/>
      <c r="K120" s="372"/>
      <c r="L120" s="12" t="s">
        <v>10</v>
      </c>
      <c r="M120" s="3" t="s">
        <v>9</v>
      </c>
      <c r="N120" s="5"/>
      <c r="O120" s="379"/>
      <c r="P120" s="80"/>
      <c r="Q120" s="45"/>
      <c r="S120" s="3"/>
    </row>
    <row r="121" spans="1:64" ht="15.95" hidden="1" customHeight="1">
      <c r="A121" s="1"/>
      <c r="B121" s="71" t="s">
        <v>28</v>
      </c>
      <c r="C121" s="388"/>
      <c r="E121" s="379"/>
      <c r="G121" s="372"/>
      <c r="H121" s="68"/>
      <c r="I121" s="371"/>
      <c r="J121" s="366"/>
      <c r="K121" s="371"/>
      <c r="L121" s="372"/>
      <c r="M121" s="372"/>
      <c r="N121" s="45"/>
      <c r="O121" s="41"/>
      <c r="P121" s="80"/>
      <c r="Q121" s="45"/>
      <c r="S121" s="388"/>
    </row>
    <row r="122" spans="1:64" ht="15.95" hidden="1" customHeight="1">
      <c r="A122" s="1"/>
      <c r="C122" s="71"/>
      <c r="D122" s="538">
        <f>N115</f>
        <v>0</v>
      </c>
      <c r="E122" s="538"/>
      <c r="F122" s="538"/>
      <c r="G122" s="372" t="s">
        <v>29</v>
      </c>
      <c r="H122" s="390">
        <f>N120</f>
        <v>0</v>
      </c>
      <c r="I122" s="12" t="s">
        <v>9</v>
      </c>
      <c r="J122" s="539">
        <f>D122-H122</f>
        <v>0</v>
      </c>
      <c r="K122" s="539"/>
      <c r="L122" s="40"/>
      <c r="M122" s="372"/>
      <c r="N122" s="42"/>
      <c r="O122" s="379"/>
      <c r="P122" s="80"/>
      <c r="Q122" s="45"/>
      <c r="S122" s="71"/>
    </row>
    <row r="123" spans="1:64" s="17" customFormat="1" ht="15.95" hidden="1" customHeight="1">
      <c r="A123" s="15"/>
      <c r="C123" s="553">
        <f>J122</f>
        <v>0</v>
      </c>
      <c r="D123" s="553"/>
      <c r="E123" s="553"/>
      <c r="F123" s="362" t="s">
        <v>11</v>
      </c>
      <c r="G123" s="21" t="s">
        <v>12</v>
      </c>
      <c r="H123" s="521">
        <v>12674.36</v>
      </c>
      <c r="I123" s="521"/>
      <c r="J123" s="521"/>
      <c r="K123" s="521"/>
      <c r="L123" s="518" t="s">
        <v>80</v>
      </c>
      <c r="M123" s="518"/>
      <c r="N123" s="25"/>
      <c r="O123" s="387" t="s">
        <v>14</v>
      </c>
      <c r="P123" s="387">
        <f>ROUND(C123*H123/100,0)</f>
        <v>0</v>
      </c>
      <c r="S123" s="367"/>
    </row>
    <row r="124" spans="1:64" s="17" customFormat="1" ht="37.5" hidden="1" customHeight="1">
      <c r="A124" s="85"/>
      <c r="B124" s="519" t="s">
        <v>124</v>
      </c>
      <c r="C124" s="519"/>
      <c r="D124" s="519"/>
      <c r="E124" s="519"/>
      <c r="F124" s="519"/>
      <c r="G124" s="519"/>
      <c r="H124" s="519"/>
      <c r="I124" s="519"/>
      <c r="J124" s="519"/>
      <c r="K124" s="519"/>
      <c r="L124" s="519"/>
      <c r="M124" s="519"/>
      <c r="N124" s="519"/>
      <c r="O124" s="519"/>
      <c r="P124" s="387"/>
      <c r="Q124" s="52"/>
      <c r="R124" s="52"/>
      <c r="S124" s="52"/>
      <c r="T124" s="52"/>
      <c r="U124" s="52"/>
      <c r="V124" s="52"/>
      <c r="W124" s="52"/>
      <c r="X124" s="52"/>
    </row>
    <row r="125" spans="1:64" s="17" customFormat="1" ht="15.95" hidden="1" customHeight="1">
      <c r="A125" s="15"/>
      <c r="C125" s="385"/>
      <c r="D125" s="362"/>
      <c r="E125" s="48"/>
      <c r="F125" s="362"/>
      <c r="G125" s="362"/>
      <c r="H125" s="27"/>
      <c r="I125" s="362"/>
      <c r="J125" s="363"/>
      <c r="K125" s="362"/>
      <c r="L125" s="363"/>
      <c r="N125" s="30"/>
      <c r="O125" s="19"/>
      <c r="P125" s="197"/>
      <c r="S125" s="385"/>
    </row>
    <row r="126" spans="1:64" s="17" customFormat="1" ht="15.95" hidden="1" customHeight="1" thickBot="1">
      <c r="A126" s="15"/>
      <c r="B126" s="17" t="s">
        <v>267</v>
      </c>
      <c r="C126" s="385"/>
      <c r="D126" s="362">
        <v>1</v>
      </c>
      <c r="E126" s="48" t="s">
        <v>8</v>
      </c>
      <c r="F126" s="362">
        <v>2</v>
      </c>
      <c r="G126" s="362" t="s">
        <v>8</v>
      </c>
      <c r="H126" s="27">
        <v>16.5</v>
      </c>
      <c r="I126" s="362"/>
      <c r="J126" s="363"/>
      <c r="K126" s="362"/>
      <c r="L126" s="363"/>
      <c r="M126" s="17" t="s">
        <v>9</v>
      </c>
      <c r="N126" s="30">
        <f>ROUND(D126*F126*H126,0)</f>
        <v>33</v>
      </c>
      <c r="O126" s="19"/>
      <c r="P126" s="197"/>
      <c r="S126" s="385"/>
    </row>
    <row r="127" spans="1:64" s="17" customFormat="1" ht="15.95" hidden="1" customHeight="1" thickBot="1">
      <c r="A127" s="15"/>
      <c r="C127" s="60"/>
      <c r="D127" s="369"/>
      <c r="E127" s="48"/>
      <c r="F127" s="362"/>
      <c r="G127" s="362"/>
      <c r="H127" s="37"/>
      <c r="I127" s="50"/>
      <c r="J127" s="24"/>
      <c r="K127" s="50"/>
      <c r="L127" s="369" t="s">
        <v>10</v>
      </c>
      <c r="M127" s="50"/>
      <c r="N127" s="26"/>
      <c r="O127" s="387"/>
      <c r="P127" s="387"/>
      <c r="S127" s="60"/>
    </row>
    <row r="128" spans="1:64" s="17" customFormat="1" ht="15.95" hidden="1" customHeight="1">
      <c r="A128" s="15"/>
      <c r="B128" s="52"/>
      <c r="C128" s="53">
        <f>N127</f>
        <v>0</v>
      </c>
      <c r="D128" s="520" t="s">
        <v>87</v>
      </c>
      <c r="E128" s="518"/>
      <c r="F128" s="50"/>
      <c r="G128" s="21" t="s">
        <v>12</v>
      </c>
      <c r="H128" s="521">
        <v>228.9</v>
      </c>
      <c r="I128" s="521"/>
      <c r="J128" s="521"/>
      <c r="K128" s="368"/>
      <c r="L128" s="520" t="s">
        <v>88</v>
      </c>
      <c r="M128" s="518"/>
      <c r="O128" s="387" t="s">
        <v>14</v>
      </c>
      <c r="P128" s="387">
        <f>ROUND(C128*H128,0)</f>
        <v>0</v>
      </c>
      <c r="S128" s="53"/>
    </row>
    <row r="129" spans="1:19" ht="33" hidden="1" customHeight="1">
      <c r="A129" s="77"/>
      <c r="B129" s="519" t="s">
        <v>146</v>
      </c>
      <c r="C129" s="519"/>
      <c r="D129" s="519"/>
      <c r="E129" s="519"/>
      <c r="F129" s="519"/>
      <c r="G129" s="519"/>
      <c r="H129" s="519"/>
      <c r="I129" s="519"/>
      <c r="J129" s="519"/>
      <c r="K129" s="519"/>
      <c r="L129" s="519"/>
      <c r="M129" s="519"/>
      <c r="N129" s="519"/>
      <c r="O129" s="379"/>
      <c r="P129" s="80"/>
      <c r="Q129" s="45"/>
      <c r="S129" s="3"/>
    </row>
    <row r="130" spans="1:19" ht="15.95" hidden="1" customHeight="1" thickBot="1">
      <c r="A130" s="1"/>
      <c r="B130" s="3" t="s">
        <v>272</v>
      </c>
      <c r="C130" s="377"/>
      <c r="D130" s="365">
        <v>1</v>
      </c>
      <c r="E130" s="388" t="s">
        <v>8</v>
      </c>
      <c r="F130" s="365">
        <v>2</v>
      </c>
      <c r="G130" s="365" t="s">
        <v>8</v>
      </c>
      <c r="H130" s="68">
        <v>2</v>
      </c>
      <c r="I130" s="365" t="s">
        <v>8</v>
      </c>
      <c r="J130" s="366">
        <v>1.5</v>
      </c>
      <c r="K130" s="362"/>
      <c r="L130" s="363"/>
      <c r="M130" s="17" t="s">
        <v>9</v>
      </c>
      <c r="N130" s="30">
        <f>ROUND(D130*F130*H130*J130,0)</f>
        <v>6</v>
      </c>
      <c r="O130" s="2"/>
      <c r="S130" s="377"/>
    </row>
    <row r="131" spans="1:19" ht="15.95" hidden="1" customHeight="1" thickBot="1">
      <c r="E131" s="44"/>
      <c r="G131" s="372"/>
      <c r="H131" s="68"/>
      <c r="I131" s="371"/>
      <c r="J131" s="12"/>
      <c r="K131" s="371"/>
      <c r="L131" s="12" t="s">
        <v>10</v>
      </c>
      <c r="M131" s="372"/>
      <c r="N131" s="14"/>
      <c r="O131" s="6"/>
    </row>
    <row r="132" spans="1:19" ht="15.95" hidden="1" customHeight="1">
      <c r="A132" s="1"/>
      <c r="C132" s="528">
        <f>N131</f>
        <v>0</v>
      </c>
      <c r="D132" s="528"/>
      <c r="E132" s="528"/>
      <c r="F132" s="372" t="s">
        <v>32</v>
      </c>
      <c r="G132" s="8" t="s">
        <v>12</v>
      </c>
      <c r="H132" s="533">
        <v>180.5</v>
      </c>
      <c r="I132" s="533"/>
      <c r="J132" s="533"/>
      <c r="K132" s="533"/>
      <c r="L132" s="530" t="s">
        <v>52</v>
      </c>
      <c r="M132" s="530"/>
      <c r="N132" s="11"/>
      <c r="O132" s="379" t="s">
        <v>14</v>
      </c>
      <c r="P132" s="379">
        <f>ROUND(C132*H132,0)</f>
        <v>0</v>
      </c>
      <c r="S132" s="383"/>
    </row>
    <row r="133" spans="1:19" s="10" customFormat="1" ht="31.5" hidden="1" customHeight="1">
      <c r="A133" s="87"/>
      <c r="B133" s="519" t="s">
        <v>43</v>
      </c>
      <c r="C133" s="519"/>
      <c r="D133" s="519"/>
      <c r="E133" s="519"/>
      <c r="F133" s="519"/>
      <c r="G133" s="519"/>
      <c r="H133" s="519"/>
      <c r="I133" s="519"/>
      <c r="J133" s="519"/>
      <c r="K133" s="519"/>
      <c r="L133" s="519"/>
      <c r="M133" s="519"/>
      <c r="N133" s="519"/>
      <c r="O133" s="373"/>
      <c r="P133" s="227"/>
    </row>
    <row r="134" spans="1:19" s="17" customFormat="1" ht="15.95" hidden="1" customHeight="1">
      <c r="A134" s="15"/>
      <c r="B134" s="17" t="s">
        <v>273</v>
      </c>
      <c r="C134" s="48"/>
      <c r="D134" s="362">
        <v>1</v>
      </c>
      <c r="E134" s="48" t="s">
        <v>8</v>
      </c>
      <c r="F134" s="362">
        <v>2</v>
      </c>
      <c r="G134" s="362" t="s">
        <v>8</v>
      </c>
      <c r="H134" s="291">
        <v>4.63</v>
      </c>
      <c r="I134" s="362" t="s">
        <v>8</v>
      </c>
      <c r="J134" s="291">
        <v>3.63</v>
      </c>
      <c r="K134" s="362" t="s">
        <v>8</v>
      </c>
      <c r="L134" s="391">
        <v>1.67</v>
      </c>
      <c r="M134" s="17" t="s">
        <v>9</v>
      </c>
      <c r="N134" s="30">
        <f t="shared" ref="N134" si="5">ROUND(D134*F134*H134*J134*L134,0)</f>
        <v>56</v>
      </c>
      <c r="P134" s="197"/>
      <c r="S134" s="48"/>
    </row>
    <row r="135" spans="1:19" ht="15.95" hidden="1" customHeight="1">
      <c r="A135" s="1"/>
      <c r="B135" s="17"/>
      <c r="C135" s="388"/>
      <c r="D135" s="69"/>
      <c r="H135" s="68"/>
      <c r="I135" s="365"/>
      <c r="J135" s="366"/>
      <c r="K135" s="365"/>
      <c r="L135" s="12" t="s">
        <v>10</v>
      </c>
      <c r="M135" s="40"/>
      <c r="N135" s="5"/>
      <c r="O135" s="6"/>
      <c r="P135" s="197"/>
      <c r="S135" s="388"/>
    </row>
    <row r="136" spans="1:19" ht="15.95" hidden="1" customHeight="1">
      <c r="A136" s="1"/>
      <c r="B136" s="379"/>
      <c r="C136" s="571">
        <f>N135</f>
        <v>0</v>
      </c>
      <c r="D136" s="571"/>
      <c r="E136" s="382"/>
      <c r="F136" s="7" t="s">
        <v>11</v>
      </c>
      <c r="G136" s="8" t="s">
        <v>12</v>
      </c>
      <c r="H136" s="371">
        <v>3630</v>
      </c>
      <c r="I136" s="371"/>
      <c r="J136" s="371"/>
      <c r="K136" s="371"/>
      <c r="L136" s="530" t="s">
        <v>44</v>
      </c>
      <c r="M136" s="530"/>
      <c r="O136" s="9" t="s">
        <v>14</v>
      </c>
      <c r="P136" s="379">
        <f>ROUND(C136*H136/1000,0)</f>
        <v>0</v>
      </c>
      <c r="S136" s="382"/>
    </row>
    <row r="137" spans="1:19" s="10" customFormat="1" ht="15.95" hidden="1" customHeight="1">
      <c r="A137" s="43"/>
      <c r="B137" s="568" t="s">
        <v>45</v>
      </c>
      <c r="C137" s="568"/>
      <c r="D137" s="568"/>
      <c r="E137" s="568"/>
      <c r="F137" s="568"/>
      <c r="G137" s="568"/>
      <c r="H137" s="568"/>
      <c r="I137" s="568"/>
      <c r="J137" s="568"/>
      <c r="K137" s="568"/>
      <c r="L137" s="568"/>
      <c r="M137" s="568"/>
      <c r="N137" s="568"/>
      <c r="O137" s="568"/>
      <c r="P137" s="227"/>
    </row>
    <row r="138" spans="1:19" s="17" customFormat="1" ht="15.95" hidden="1" customHeight="1">
      <c r="A138" s="15"/>
      <c r="B138" s="17" t="s">
        <v>273</v>
      </c>
      <c r="C138" s="48"/>
      <c r="D138" s="362">
        <v>1</v>
      </c>
      <c r="E138" s="48" t="s">
        <v>8</v>
      </c>
      <c r="F138" s="362">
        <v>2</v>
      </c>
      <c r="G138" s="362" t="s">
        <v>8</v>
      </c>
      <c r="H138" s="27">
        <v>4.63</v>
      </c>
      <c r="I138" s="362" t="s">
        <v>8</v>
      </c>
      <c r="J138" s="363">
        <v>3.63</v>
      </c>
      <c r="K138" s="362" t="s">
        <v>8</v>
      </c>
      <c r="L138" s="363">
        <v>0.33</v>
      </c>
      <c r="M138" s="17" t="s">
        <v>9</v>
      </c>
      <c r="N138" s="282">
        <f t="shared" ref="N138" si="6">ROUND(D138*F138*H138*J138*L138,0)</f>
        <v>11</v>
      </c>
      <c r="P138" s="197"/>
      <c r="S138" s="48"/>
    </row>
    <row r="139" spans="1:19" s="17" customFormat="1" ht="15.95" hidden="1" customHeight="1">
      <c r="A139" s="15"/>
      <c r="C139" s="48"/>
      <c r="D139" s="55"/>
      <c r="E139" s="48"/>
      <c r="F139" s="362"/>
      <c r="G139" s="362"/>
      <c r="H139" s="27"/>
      <c r="I139" s="362"/>
      <c r="J139" s="363"/>
      <c r="K139" s="362"/>
      <c r="L139" s="24" t="s">
        <v>10</v>
      </c>
      <c r="M139" s="32"/>
      <c r="N139" s="18"/>
      <c r="O139" s="19"/>
      <c r="P139" s="197"/>
      <c r="S139" s="48"/>
    </row>
    <row r="140" spans="1:19" ht="15.95" hidden="1" customHeight="1">
      <c r="A140" s="1"/>
      <c r="B140" s="379"/>
      <c r="C140" s="569">
        <f>N139</f>
        <v>0</v>
      </c>
      <c r="D140" s="570"/>
      <c r="E140" s="569"/>
      <c r="F140" s="7" t="s">
        <v>11</v>
      </c>
      <c r="G140" s="8" t="s">
        <v>12</v>
      </c>
      <c r="H140" s="371">
        <v>8694.9500000000007</v>
      </c>
      <c r="I140" s="371"/>
      <c r="J140" s="371"/>
      <c r="K140" s="371"/>
      <c r="L140" s="530" t="s">
        <v>13</v>
      </c>
      <c r="M140" s="530"/>
      <c r="O140" s="9" t="s">
        <v>14</v>
      </c>
      <c r="P140" s="379">
        <f>ROUND(C140*H140/100,0)</f>
        <v>0</v>
      </c>
      <c r="S140" s="382"/>
    </row>
    <row r="141" spans="1:19" s="23" customFormat="1" ht="15.95" hidden="1" customHeight="1">
      <c r="A141" s="36"/>
      <c r="B141" s="540" t="s">
        <v>191</v>
      </c>
      <c r="C141" s="540"/>
      <c r="D141" s="540"/>
      <c r="E141" s="540"/>
      <c r="F141" s="540"/>
      <c r="G141" s="540"/>
      <c r="H141" s="540"/>
      <c r="I141" s="540"/>
      <c r="J141" s="540"/>
      <c r="K141" s="540"/>
      <c r="L141" s="540"/>
      <c r="M141" s="540"/>
      <c r="N141" s="540"/>
      <c r="O141" s="540"/>
      <c r="P141" s="200"/>
    </row>
    <row r="142" spans="1:19" s="17" customFormat="1" ht="15.95" hidden="1" customHeight="1">
      <c r="A142" s="15"/>
      <c r="B142" s="355" t="s">
        <v>274</v>
      </c>
      <c r="C142" s="385"/>
      <c r="D142" s="362">
        <v>1</v>
      </c>
      <c r="E142" s="48" t="s">
        <v>8</v>
      </c>
      <c r="F142" s="362">
        <v>2</v>
      </c>
      <c r="G142" s="362" t="s">
        <v>8</v>
      </c>
      <c r="H142" s="27">
        <v>5</v>
      </c>
      <c r="I142" s="362" t="s">
        <v>8</v>
      </c>
      <c r="J142" s="363">
        <v>4</v>
      </c>
      <c r="K142" s="362" t="s">
        <v>8</v>
      </c>
      <c r="L142" s="363">
        <v>0.17</v>
      </c>
      <c r="M142" s="17" t="s">
        <v>9</v>
      </c>
      <c r="N142" s="30">
        <f>ROUND(D142*F142*H142*J142*L142,0)</f>
        <v>7</v>
      </c>
      <c r="O142" s="16"/>
      <c r="P142" s="387"/>
      <c r="S142" s="385"/>
    </row>
    <row r="143" spans="1:19" s="17" customFormat="1" ht="15.95" hidden="1" customHeight="1">
      <c r="A143" s="15"/>
      <c r="C143" s="48"/>
      <c r="D143" s="55"/>
      <c r="E143" s="48"/>
      <c r="F143" s="362"/>
      <c r="G143" s="362"/>
      <c r="H143" s="27"/>
      <c r="I143" s="362"/>
      <c r="J143" s="363"/>
      <c r="K143" s="362"/>
      <c r="L143" s="24" t="s">
        <v>10</v>
      </c>
      <c r="M143" s="32"/>
      <c r="N143" s="18"/>
      <c r="O143" s="19"/>
      <c r="P143" s="197"/>
      <c r="S143" s="48"/>
    </row>
    <row r="144" spans="1:19" s="17" customFormat="1" ht="15.95" hidden="1" customHeight="1">
      <c r="A144" s="15"/>
      <c r="B144" s="387"/>
      <c r="C144" s="119">
        <f>N143</f>
        <v>0</v>
      </c>
      <c r="D144" s="55"/>
      <c r="E144" s="48"/>
      <c r="F144" s="20" t="s">
        <v>11</v>
      </c>
      <c r="G144" s="21" t="s">
        <v>12</v>
      </c>
      <c r="H144" s="368">
        <v>12595</v>
      </c>
      <c r="I144" s="368"/>
      <c r="J144" s="368"/>
      <c r="K144" s="368"/>
      <c r="L144" s="518" t="s">
        <v>13</v>
      </c>
      <c r="M144" s="518"/>
      <c r="N144" s="107"/>
      <c r="O144" s="22" t="s">
        <v>14</v>
      </c>
      <c r="P144" s="387">
        <f>ROUND(C144*H144/100,0)</f>
        <v>0</v>
      </c>
      <c r="S144" s="376"/>
    </row>
    <row r="145" spans="1:19" s="17" customFormat="1" ht="33.75" hidden="1" customHeight="1">
      <c r="A145" s="86"/>
      <c r="B145" s="519" t="s">
        <v>83</v>
      </c>
      <c r="C145" s="519"/>
      <c r="D145" s="519"/>
      <c r="E145" s="519"/>
      <c r="F145" s="519"/>
      <c r="G145" s="519"/>
      <c r="H145" s="519"/>
      <c r="I145" s="519"/>
      <c r="J145" s="519"/>
      <c r="K145" s="519"/>
      <c r="L145" s="519"/>
      <c r="M145" s="519"/>
      <c r="N145" s="519"/>
      <c r="O145" s="387"/>
      <c r="P145" s="60"/>
      <c r="Q145" s="52"/>
    </row>
    <row r="146" spans="1:19" s="17" customFormat="1" ht="15.95" hidden="1" customHeight="1" thickBot="1">
      <c r="A146" s="15"/>
      <c r="B146" s="17" t="s">
        <v>26</v>
      </c>
      <c r="C146" s="385"/>
      <c r="D146" s="362">
        <v>1</v>
      </c>
      <c r="E146" s="48" t="s">
        <v>8</v>
      </c>
      <c r="F146" s="362">
        <v>2</v>
      </c>
      <c r="G146" s="362" t="s">
        <v>8</v>
      </c>
      <c r="H146" s="27">
        <v>2.5</v>
      </c>
      <c r="I146" s="362" t="s">
        <v>8</v>
      </c>
      <c r="J146" s="363">
        <v>7</v>
      </c>
      <c r="K146" s="362"/>
      <c r="L146" s="363"/>
      <c r="M146" s="17" t="s">
        <v>9</v>
      </c>
      <c r="N146" s="30">
        <f>ROUND(D146*F146*H146*J146,0)</f>
        <v>35</v>
      </c>
      <c r="O146" s="16"/>
      <c r="P146" s="387"/>
      <c r="S146" s="385"/>
    </row>
    <row r="147" spans="1:19" s="17" customFormat="1" ht="15.95" hidden="1" customHeight="1" thickBot="1">
      <c r="A147" s="15"/>
      <c r="C147" s="107"/>
      <c r="D147" s="362"/>
      <c r="E147" s="49"/>
      <c r="F147" s="362"/>
      <c r="G147" s="369"/>
      <c r="H147" s="27"/>
      <c r="I147" s="368"/>
      <c r="J147" s="24"/>
      <c r="K147" s="368"/>
      <c r="L147" s="24" t="s">
        <v>10</v>
      </c>
      <c r="M147" s="369"/>
      <c r="N147" s="26"/>
      <c r="O147" s="19"/>
      <c r="P147" s="387"/>
      <c r="S147" s="107"/>
    </row>
    <row r="148" spans="1:19" s="17" customFormat="1" ht="15.95" hidden="1" customHeight="1">
      <c r="A148" s="369"/>
      <c r="C148" s="516">
        <f>N147</f>
        <v>0</v>
      </c>
      <c r="D148" s="516"/>
      <c r="E148" s="516"/>
      <c r="F148" s="362"/>
      <c r="G148" s="21" t="s">
        <v>12</v>
      </c>
      <c r="H148" s="521">
        <v>902.93</v>
      </c>
      <c r="I148" s="521"/>
      <c r="J148" s="521"/>
      <c r="K148" s="521"/>
      <c r="L148" s="518" t="s">
        <v>52</v>
      </c>
      <c r="M148" s="518"/>
      <c r="N148" s="25"/>
      <c r="O148" s="387" t="s">
        <v>14</v>
      </c>
      <c r="P148" s="387">
        <f>ROUND(C148*H148,0)</f>
        <v>0</v>
      </c>
      <c r="S148" s="376"/>
    </row>
    <row r="149" spans="1:19" s="17" customFormat="1" ht="44.25" hidden="1" customHeight="1">
      <c r="A149" s="86"/>
      <c r="B149" s="562" t="s">
        <v>82</v>
      </c>
      <c r="C149" s="562"/>
      <c r="D149" s="562"/>
      <c r="E149" s="562"/>
      <c r="F149" s="562"/>
      <c r="G149" s="562"/>
      <c r="H149" s="562"/>
      <c r="I149" s="562"/>
      <c r="J149" s="562"/>
      <c r="K149" s="562"/>
      <c r="L149" s="562"/>
      <c r="M149" s="562"/>
      <c r="N149" s="562"/>
      <c r="O149" s="389"/>
      <c r="P149" s="387"/>
    </row>
    <row r="150" spans="1:19" s="17" customFormat="1" ht="15.95" hidden="1" customHeight="1" thickBot="1">
      <c r="A150" s="15"/>
      <c r="B150" s="17" t="s">
        <v>136</v>
      </c>
      <c r="C150" s="385"/>
      <c r="D150" s="362">
        <v>1</v>
      </c>
      <c r="E150" s="48" t="s">
        <v>8</v>
      </c>
      <c r="F150" s="362">
        <v>2</v>
      </c>
      <c r="G150" s="362" t="s">
        <v>8</v>
      </c>
      <c r="H150" s="27">
        <v>5</v>
      </c>
      <c r="I150" s="362" t="s">
        <v>8</v>
      </c>
      <c r="J150" s="363">
        <v>4</v>
      </c>
      <c r="K150" s="362"/>
      <c r="L150" s="363"/>
      <c r="M150" s="17" t="s">
        <v>9</v>
      </c>
      <c r="N150" s="30">
        <f>ROUND(D150*F150*H150*J150,0)</f>
        <v>40</v>
      </c>
      <c r="O150" s="16"/>
      <c r="P150" s="387"/>
      <c r="S150" s="385"/>
    </row>
    <row r="151" spans="1:19" s="17" customFormat="1" ht="15.95" hidden="1" customHeight="1" thickBot="1">
      <c r="A151" s="15"/>
      <c r="C151" s="107"/>
      <c r="D151" s="362"/>
      <c r="E151" s="49"/>
      <c r="F151" s="362"/>
      <c r="G151" s="369"/>
      <c r="H151" s="27"/>
      <c r="I151" s="368"/>
      <c r="J151" s="24"/>
      <c r="K151" s="368"/>
      <c r="L151" s="24" t="s">
        <v>10</v>
      </c>
      <c r="M151" s="369"/>
      <c r="N151" s="26"/>
      <c r="O151" s="19"/>
      <c r="P151" s="387"/>
      <c r="S151" s="107"/>
    </row>
    <row r="152" spans="1:19" s="17" customFormat="1" ht="15.95" hidden="1" customHeight="1">
      <c r="A152" s="369"/>
      <c r="B152" s="52"/>
      <c r="C152" s="367">
        <f>N151</f>
        <v>0</v>
      </c>
      <c r="D152" s="362" t="s">
        <v>32</v>
      </c>
      <c r="E152" s="376"/>
      <c r="F152" s="362"/>
      <c r="G152" s="52" t="s">
        <v>12</v>
      </c>
      <c r="H152" s="368">
        <v>27747.06</v>
      </c>
      <c r="I152" s="368"/>
      <c r="J152" s="363"/>
      <c r="K152" s="368"/>
      <c r="L152" s="369" t="s">
        <v>54</v>
      </c>
      <c r="M152" s="369"/>
      <c r="N152" s="52"/>
      <c r="O152" s="387" t="s">
        <v>14</v>
      </c>
      <c r="P152" s="387">
        <f>(C152*H152/100)</f>
        <v>0</v>
      </c>
      <c r="S152" s="367"/>
    </row>
    <row r="153" spans="1:19" s="17" customFormat="1" ht="39.75" hidden="1" customHeight="1">
      <c r="A153" s="86"/>
      <c r="B153" s="562" t="s">
        <v>81</v>
      </c>
      <c r="C153" s="562"/>
      <c r="D153" s="562"/>
      <c r="E153" s="562"/>
      <c r="F153" s="562"/>
      <c r="G153" s="562"/>
      <c r="H153" s="562"/>
      <c r="I153" s="562"/>
      <c r="J153" s="562"/>
      <c r="K153" s="562"/>
      <c r="L153" s="562"/>
      <c r="M153" s="562"/>
      <c r="N153" s="562"/>
      <c r="O153" s="389"/>
      <c r="P153" s="387"/>
    </row>
    <row r="154" spans="1:19" s="17" customFormat="1" ht="15.95" hidden="1" customHeight="1" thickBot="1">
      <c r="A154" s="15"/>
      <c r="B154" s="355" t="s">
        <v>72</v>
      </c>
      <c r="C154" s="385"/>
      <c r="D154" s="365">
        <v>2</v>
      </c>
      <c r="E154" s="388" t="s">
        <v>8</v>
      </c>
      <c r="F154" s="365">
        <v>2</v>
      </c>
      <c r="G154" s="365" t="s">
        <v>16</v>
      </c>
      <c r="H154" s="68">
        <v>5</v>
      </c>
      <c r="I154" s="365" t="s">
        <v>17</v>
      </c>
      <c r="J154" s="366">
        <v>4</v>
      </c>
      <c r="K154" s="365" t="s">
        <v>18</v>
      </c>
      <c r="L154" s="366">
        <v>5</v>
      </c>
      <c r="M154" s="3" t="s">
        <v>9</v>
      </c>
      <c r="N154" s="76">
        <f>ROUND(D154*F154*(H154+J154)*L154,0)</f>
        <v>180</v>
      </c>
      <c r="O154" s="389"/>
      <c r="P154" s="387"/>
      <c r="S154" s="385"/>
    </row>
    <row r="155" spans="1:19" s="17" customFormat="1" ht="15.95" hidden="1" customHeight="1" thickBot="1">
      <c r="A155" s="15"/>
      <c r="C155" s="107"/>
      <c r="D155" s="362"/>
      <c r="E155" s="49"/>
      <c r="F155" s="362"/>
      <c r="G155" s="369"/>
      <c r="H155" s="27"/>
      <c r="I155" s="368"/>
      <c r="J155" s="24"/>
      <c r="K155" s="368"/>
      <c r="L155" s="24" t="s">
        <v>10</v>
      </c>
      <c r="M155" s="369"/>
      <c r="N155" s="26"/>
      <c r="O155" s="19"/>
      <c r="P155" s="387"/>
      <c r="S155" s="107"/>
    </row>
    <row r="156" spans="1:19" s="17" customFormat="1" ht="15.95" hidden="1" customHeight="1">
      <c r="A156" s="15"/>
      <c r="B156" s="29" t="s">
        <v>24</v>
      </c>
      <c r="C156" s="48"/>
      <c r="D156" s="362"/>
      <c r="E156" s="387"/>
      <c r="F156" s="362"/>
      <c r="G156" s="369"/>
      <c r="H156" s="27"/>
      <c r="I156" s="368"/>
      <c r="J156" s="363"/>
      <c r="K156" s="369"/>
      <c r="L156" s="363"/>
      <c r="M156" s="52"/>
      <c r="N156" s="52"/>
      <c r="O156" s="387"/>
      <c r="P156" s="387"/>
      <c r="Q156" s="52"/>
      <c r="S156" s="48"/>
    </row>
    <row r="157" spans="1:19" s="17" customFormat="1" ht="15.95" hidden="1" customHeight="1" thickBot="1">
      <c r="A157" s="15"/>
      <c r="B157" s="17" t="s">
        <v>26</v>
      </c>
      <c r="C157" s="48"/>
      <c r="D157" s="362">
        <v>1</v>
      </c>
      <c r="E157" s="48" t="s">
        <v>8</v>
      </c>
      <c r="F157" s="362">
        <v>2</v>
      </c>
      <c r="G157" s="362" t="s">
        <v>8</v>
      </c>
      <c r="H157" s="27">
        <v>2.5</v>
      </c>
      <c r="I157" s="362" t="s">
        <v>8</v>
      </c>
      <c r="J157" s="363">
        <v>5</v>
      </c>
      <c r="K157" s="362"/>
      <c r="L157" s="363"/>
      <c r="M157" s="17" t="s">
        <v>9</v>
      </c>
      <c r="N157" s="30">
        <f t="shared" ref="N157" si="7">ROUND(D157*F157*H157*J157,0)</f>
        <v>25</v>
      </c>
      <c r="O157" s="19"/>
      <c r="P157" s="197"/>
      <c r="S157" s="48"/>
    </row>
    <row r="158" spans="1:19" s="17" customFormat="1" ht="15.95" hidden="1" customHeight="1" thickBot="1">
      <c r="A158" s="15"/>
      <c r="B158" s="362"/>
      <c r="D158" s="362"/>
      <c r="E158" s="387"/>
      <c r="F158" s="362"/>
      <c r="G158" s="369"/>
      <c r="H158" s="27"/>
      <c r="I158" s="368"/>
      <c r="J158" s="363"/>
      <c r="K158" s="369"/>
      <c r="L158" s="24" t="s">
        <v>10</v>
      </c>
      <c r="M158" s="17" t="s">
        <v>9</v>
      </c>
      <c r="N158" s="26"/>
      <c r="O158" s="387"/>
      <c r="P158" s="60"/>
      <c r="Q158" s="52"/>
    </row>
    <row r="159" spans="1:19" s="17" customFormat="1" ht="15.95" hidden="1" customHeight="1">
      <c r="A159" s="15"/>
      <c r="B159" s="29" t="s">
        <v>28</v>
      </c>
      <c r="C159" s="48"/>
      <c r="D159" s="362"/>
      <c r="E159" s="387"/>
      <c r="F159" s="362"/>
      <c r="G159" s="369"/>
      <c r="H159" s="27"/>
      <c r="I159" s="368"/>
      <c r="J159" s="363"/>
      <c r="K159" s="368"/>
      <c r="L159" s="369"/>
      <c r="M159" s="369"/>
      <c r="N159" s="52"/>
      <c r="O159" s="50"/>
      <c r="P159" s="60"/>
      <c r="Q159" s="52"/>
      <c r="S159" s="48"/>
    </row>
    <row r="160" spans="1:19" s="17" customFormat="1" ht="15.95" hidden="1" customHeight="1">
      <c r="A160" s="15"/>
      <c r="C160" s="29"/>
      <c r="D160" s="523">
        <f>N155</f>
        <v>0</v>
      </c>
      <c r="E160" s="523"/>
      <c r="F160" s="523"/>
      <c r="G160" s="369" t="s">
        <v>29</v>
      </c>
      <c r="H160" s="31">
        <f>N158</f>
        <v>0</v>
      </c>
      <c r="I160" s="24" t="s">
        <v>9</v>
      </c>
      <c r="J160" s="524">
        <f>D160-H160</f>
        <v>0</v>
      </c>
      <c r="K160" s="524"/>
      <c r="L160" s="32" t="s">
        <v>30</v>
      </c>
      <c r="M160" s="369"/>
      <c r="N160" s="51"/>
      <c r="O160" s="387"/>
      <c r="P160" s="60"/>
      <c r="Q160" s="52"/>
      <c r="S160" s="29"/>
    </row>
    <row r="161" spans="1:24" s="17" customFormat="1" ht="15.95" hidden="1" customHeight="1">
      <c r="A161" s="369"/>
      <c r="B161" s="52"/>
      <c r="C161" s="367">
        <f>J160</f>
        <v>0</v>
      </c>
      <c r="D161" s="362" t="s">
        <v>32</v>
      </c>
      <c r="E161" s="376"/>
      <c r="F161" s="362"/>
      <c r="G161" s="52" t="s">
        <v>12</v>
      </c>
      <c r="H161" s="368">
        <v>28299.3</v>
      </c>
      <c r="I161" s="368"/>
      <c r="J161" s="363"/>
      <c r="K161" s="368"/>
      <c r="L161" s="369" t="s">
        <v>54</v>
      </c>
      <c r="M161" s="369"/>
      <c r="N161" s="52"/>
      <c r="O161" s="387" t="s">
        <v>14</v>
      </c>
      <c r="P161" s="387">
        <f>(C161*H161/100)</f>
        <v>0</v>
      </c>
      <c r="S161" s="367"/>
    </row>
    <row r="162" spans="1:24" s="52" customFormat="1" ht="33" hidden="1" customHeight="1">
      <c r="A162" s="159"/>
      <c r="B162" s="552" t="s">
        <v>108</v>
      </c>
      <c r="C162" s="552"/>
      <c r="D162" s="552"/>
      <c r="E162" s="552"/>
      <c r="F162" s="552"/>
      <c r="G162" s="552"/>
      <c r="H162" s="552"/>
      <c r="I162" s="552"/>
      <c r="J162" s="552"/>
      <c r="K162" s="552"/>
      <c r="L162" s="552"/>
      <c r="M162" s="552"/>
      <c r="N162" s="552"/>
      <c r="O162" s="387"/>
      <c r="P162" s="387"/>
      <c r="Q162" s="54"/>
    </row>
    <row r="163" spans="1:24" s="52" customFormat="1" ht="15.95" hidden="1" customHeight="1">
      <c r="A163" s="15"/>
      <c r="B163" s="385" t="s">
        <v>153</v>
      </c>
      <c r="C163" s="385"/>
      <c r="D163" s="385"/>
      <c r="E163" s="385"/>
      <c r="F163" s="385"/>
      <c r="G163" s="385"/>
      <c r="H163" s="385"/>
      <c r="I163" s="385"/>
      <c r="J163" s="385"/>
      <c r="K163" s="385"/>
      <c r="L163" s="385"/>
      <c r="M163" s="385"/>
      <c r="N163" s="385"/>
      <c r="O163" s="387"/>
      <c r="P163" s="387"/>
      <c r="Q163" s="54"/>
      <c r="S163" s="385"/>
    </row>
    <row r="164" spans="1:24" s="17" customFormat="1" ht="15.95" hidden="1" customHeight="1">
      <c r="A164" s="15"/>
      <c r="B164" s="355" t="s">
        <v>264</v>
      </c>
      <c r="C164" s="385"/>
      <c r="D164" s="362">
        <v>1</v>
      </c>
      <c r="E164" s="48" t="s">
        <v>8</v>
      </c>
      <c r="F164" s="362">
        <v>1</v>
      </c>
      <c r="G164" s="362" t="s">
        <v>8</v>
      </c>
      <c r="H164" s="27">
        <v>14.25</v>
      </c>
      <c r="I164" s="362" t="s">
        <v>8</v>
      </c>
      <c r="J164" s="363">
        <v>7.5</v>
      </c>
      <c r="K164" s="362"/>
      <c r="L164" s="363"/>
      <c r="M164" s="17" t="s">
        <v>9</v>
      </c>
      <c r="N164" s="30">
        <f>ROUND(D164*F164*H164*J164,0)</f>
        <v>107</v>
      </c>
      <c r="O164" s="16"/>
      <c r="P164" s="197"/>
      <c r="S164" s="385"/>
    </row>
    <row r="165" spans="1:24" s="17" customFormat="1" ht="15.95" hidden="1" customHeight="1">
      <c r="A165" s="15"/>
      <c r="C165" s="48"/>
      <c r="D165" s="55"/>
      <c r="E165" s="48"/>
      <c r="F165" s="362"/>
      <c r="G165" s="362"/>
      <c r="H165" s="27"/>
      <c r="I165" s="362"/>
      <c r="J165" s="363"/>
      <c r="K165" s="362"/>
      <c r="L165" s="24" t="s">
        <v>10</v>
      </c>
      <c r="M165" s="32"/>
      <c r="N165" s="18"/>
      <c r="O165" s="19"/>
      <c r="P165" s="197"/>
      <c r="S165" s="48"/>
    </row>
    <row r="166" spans="1:24" s="17" customFormat="1" ht="15.95" hidden="1" customHeight="1">
      <c r="A166" s="15"/>
      <c r="C166" s="226">
        <f>N165</f>
        <v>0</v>
      </c>
      <c r="D166" s="517" t="s">
        <v>32</v>
      </c>
      <c r="E166" s="517"/>
      <c r="F166" s="362"/>
      <c r="G166" s="21" t="s">
        <v>12</v>
      </c>
      <c r="H166" s="521">
        <v>2548.29</v>
      </c>
      <c r="I166" s="521"/>
      <c r="J166" s="521"/>
      <c r="K166" s="521"/>
      <c r="L166" s="369" t="s">
        <v>59</v>
      </c>
      <c r="M166" s="369"/>
      <c r="N166" s="107"/>
      <c r="O166" s="387" t="s">
        <v>14</v>
      </c>
      <c r="P166" s="387">
        <f>ROUND(C166*H166/100,0)</f>
        <v>0</v>
      </c>
      <c r="Q166" s="52"/>
      <c r="R166" s="52"/>
      <c r="S166" s="119"/>
      <c r="T166" s="52"/>
      <c r="U166" s="52"/>
      <c r="V166" s="52"/>
      <c r="W166" s="52"/>
      <c r="X166" s="52"/>
    </row>
    <row r="167" spans="1:24" s="17" customFormat="1" ht="15" hidden="1" customHeight="1">
      <c r="A167" s="15"/>
      <c r="B167" s="515" t="s">
        <v>90</v>
      </c>
      <c r="C167" s="515"/>
      <c r="D167" s="515"/>
      <c r="E167" s="515"/>
      <c r="F167" s="515"/>
      <c r="G167" s="515"/>
      <c r="H167" s="515"/>
      <c r="I167" s="515"/>
      <c r="J167" s="515"/>
      <c r="K167" s="515"/>
      <c r="L167" s="515"/>
      <c r="M167" s="515"/>
      <c r="N167" s="515"/>
      <c r="O167" s="515"/>
      <c r="P167" s="387"/>
      <c r="Q167" s="52"/>
      <c r="R167" s="52"/>
      <c r="S167" s="52"/>
      <c r="T167" s="52"/>
      <c r="U167" s="52"/>
      <c r="V167" s="52"/>
      <c r="W167" s="52"/>
      <c r="X167" s="52"/>
    </row>
    <row r="168" spans="1:24" s="17" customFormat="1" ht="15" hidden="1" customHeight="1" thickBot="1">
      <c r="A168" s="36"/>
      <c r="B168" s="17" t="s">
        <v>280</v>
      </c>
      <c r="C168" s="48"/>
      <c r="D168" s="362"/>
      <c r="E168" s="48"/>
      <c r="F168" s="362"/>
      <c r="G168" s="362"/>
      <c r="H168" s="27"/>
      <c r="I168" s="362"/>
      <c r="J168" s="363"/>
      <c r="K168" s="362"/>
      <c r="L168" s="363"/>
      <c r="M168" s="17" t="s">
        <v>9</v>
      </c>
      <c r="N168" s="30">
        <f>C148*2</f>
        <v>0</v>
      </c>
      <c r="O168" s="19"/>
      <c r="P168" s="197"/>
      <c r="S168" s="48"/>
    </row>
    <row r="169" spans="1:24" s="17" customFormat="1" ht="15" hidden="1" customHeight="1" thickBot="1">
      <c r="A169" s="15"/>
      <c r="C169" s="60"/>
      <c r="D169" s="369"/>
      <c r="E169" s="48"/>
      <c r="F169" s="362"/>
      <c r="G169" s="362"/>
      <c r="H169" s="37"/>
      <c r="I169" s="50"/>
      <c r="J169" s="24"/>
      <c r="K169" s="50"/>
      <c r="L169" s="369" t="s">
        <v>10</v>
      </c>
      <c r="M169" s="50"/>
      <c r="N169" s="26"/>
      <c r="O169" s="387"/>
      <c r="P169" s="387"/>
      <c r="S169" s="60"/>
    </row>
    <row r="170" spans="1:24" s="17" customFormat="1" ht="15" hidden="1" customHeight="1">
      <c r="A170" s="15"/>
      <c r="B170" s="52"/>
      <c r="C170" s="53">
        <f>N169</f>
        <v>0</v>
      </c>
      <c r="D170" s="520" t="s">
        <v>32</v>
      </c>
      <c r="E170" s="518"/>
      <c r="F170" s="50"/>
      <c r="G170" s="21" t="s">
        <v>12</v>
      </c>
      <c r="H170" s="521">
        <v>2116.41</v>
      </c>
      <c r="I170" s="521"/>
      <c r="J170" s="521"/>
      <c r="K170" s="368"/>
      <c r="L170" s="522" t="s">
        <v>59</v>
      </c>
      <c r="M170" s="522"/>
      <c r="O170" s="387" t="s">
        <v>14</v>
      </c>
      <c r="P170" s="387">
        <f>ROUND(C170*H170/100,0)</f>
        <v>0</v>
      </c>
      <c r="S170" s="53"/>
    </row>
    <row r="171" spans="1:24" s="17" customFormat="1" ht="48.75" hidden="1" customHeight="1">
      <c r="A171" s="86"/>
      <c r="B171" s="552" t="s">
        <v>76</v>
      </c>
      <c r="C171" s="552"/>
      <c r="D171" s="552"/>
      <c r="E171" s="552"/>
      <c r="F171" s="552"/>
      <c r="G171" s="552"/>
      <c r="H171" s="552"/>
      <c r="I171" s="552"/>
      <c r="J171" s="552"/>
      <c r="K171" s="552"/>
      <c r="L171" s="552"/>
      <c r="M171" s="552"/>
      <c r="N171" s="552"/>
      <c r="O171" s="16"/>
      <c r="P171" s="387"/>
    </row>
    <row r="172" spans="1:24" s="17" customFormat="1" ht="15.95" hidden="1" customHeight="1">
      <c r="A172" s="15"/>
      <c r="B172" s="17" t="s">
        <v>240</v>
      </c>
      <c r="C172" s="48"/>
      <c r="D172" s="362">
        <v>1</v>
      </c>
      <c r="E172" s="48" t="s">
        <v>8</v>
      </c>
      <c r="F172" s="362">
        <v>10</v>
      </c>
      <c r="G172" s="362" t="s">
        <v>8</v>
      </c>
      <c r="H172" s="27">
        <v>7</v>
      </c>
      <c r="I172" s="362" t="s">
        <v>8</v>
      </c>
      <c r="J172" s="363">
        <v>6</v>
      </c>
      <c r="K172" s="362" t="s">
        <v>8</v>
      </c>
      <c r="L172" s="363">
        <v>4</v>
      </c>
      <c r="M172" s="17" t="s">
        <v>9</v>
      </c>
      <c r="N172" s="30">
        <f t="shared" ref="N172:N178" si="8">ROUND(D172*F172*H172*J172*L172,0)</f>
        <v>1680</v>
      </c>
      <c r="P172" s="197"/>
      <c r="S172" s="48"/>
    </row>
    <row r="173" spans="1:24" s="17" customFormat="1" ht="15.95" hidden="1" customHeight="1">
      <c r="A173" s="15"/>
      <c r="B173" s="17" t="s">
        <v>216</v>
      </c>
      <c r="C173" s="48"/>
      <c r="D173" s="362">
        <v>1</v>
      </c>
      <c r="E173" s="48" t="s">
        <v>8</v>
      </c>
      <c r="F173" s="362">
        <v>5</v>
      </c>
      <c r="G173" s="362" t="s">
        <v>8</v>
      </c>
      <c r="H173" s="27">
        <v>8</v>
      </c>
      <c r="I173" s="362" t="s">
        <v>8</v>
      </c>
      <c r="J173" s="363">
        <v>7</v>
      </c>
      <c r="K173" s="362" t="s">
        <v>8</v>
      </c>
      <c r="L173" s="363">
        <v>4</v>
      </c>
      <c r="M173" s="17" t="s">
        <v>9</v>
      </c>
      <c r="N173" s="30">
        <f t="shared" si="8"/>
        <v>1120</v>
      </c>
      <c r="P173" s="197"/>
      <c r="S173" s="48"/>
    </row>
    <row r="174" spans="1:24" s="17" customFormat="1" ht="15.95" hidden="1" customHeight="1">
      <c r="A174" s="15"/>
      <c r="B174" s="17" t="s">
        <v>217</v>
      </c>
      <c r="C174" s="48"/>
      <c r="D174" s="362">
        <v>1</v>
      </c>
      <c r="E174" s="48" t="s">
        <v>8</v>
      </c>
      <c r="F174" s="362">
        <v>4</v>
      </c>
      <c r="G174" s="362" t="s">
        <v>8</v>
      </c>
      <c r="H174" s="27">
        <v>9</v>
      </c>
      <c r="I174" s="362" t="s">
        <v>8</v>
      </c>
      <c r="J174" s="363">
        <v>8</v>
      </c>
      <c r="K174" s="362" t="s">
        <v>8</v>
      </c>
      <c r="L174" s="363">
        <v>4</v>
      </c>
      <c r="M174" s="17" t="s">
        <v>9</v>
      </c>
      <c r="N174" s="30">
        <f t="shared" si="8"/>
        <v>1152</v>
      </c>
      <c r="P174" s="197"/>
      <c r="S174" s="48"/>
    </row>
    <row r="175" spans="1:24" s="17" customFormat="1" ht="15.95" hidden="1" customHeight="1">
      <c r="A175" s="15"/>
      <c r="B175" s="17" t="s">
        <v>241</v>
      </c>
      <c r="C175" s="48"/>
      <c r="D175" s="362">
        <v>1</v>
      </c>
      <c r="E175" s="48" t="s">
        <v>8</v>
      </c>
      <c r="F175" s="362">
        <v>3</v>
      </c>
      <c r="G175" s="362" t="s">
        <v>8</v>
      </c>
      <c r="H175" s="27">
        <v>43.5</v>
      </c>
      <c r="I175" s="362" t="s">
        <v>8</v>
      </c>
      <c r="J175" s="363">
        <v>2</v>
      </c>
      <c r="K175" s="362" t="s">
        <v>8</v>
      </c>
      <c r="L175" s="363">
        <v>2.25</v>
      </c>
      <c r="M175" s="17" t="s">
        <v>9</v>
      </c>
      <c r="N175" s="30">
        <f t="shared" si="8"/>
        <v>587</v>
      </c>
      <c r="P175" s="197"/>
      <c r="S175" s="48"/>
    </row>
    <row r="176" spans="1:24" s="17" customFormat="1" ht="15.95" hidden="1" customHeight="1">
      <c r="A176" s="15"/>
      <c r="B176" s="17" t="s">
        <v>242</v>
      </c>
      <c r="C176" s="48"/>
      <c r="D176" s="362">
        <v>1</v>
      </c>
      <c r="E176" s="48" t="s">
        <v>8</v>
      </c>
      <c r="F176" s="362">
        <v>3</v>
      </c>
      <c r="G176" s="362" t="s">
        <v>8</v>
      </c>
      <c r="H176" s="27">
        <v>12.75</v>
      </c>
      <c r="I176" s="362" t="s">
        <v>8</v>
      </c>
      <c r="J176" s="363">
        <v>2</v>
      </c>
      <c r="K176" s="362" t="s">
        <v>8</v>
      </c>
      <c r="L176" s="363">
        <v>2.25</v>
      </c>
      <c r="M176" s="17" t="s">
        <v>9</v>
      </c>
      <c r="N176" s="30">
        <f t="shared" si="8"/>
        <v>172</v>
      </c>
      <c r="P176" s="197"/>
      <c r="S176" s="48"/>
    </row>
    <row r="177" spans="1:19" s="17" customFormat="1" ht="15.95" hidden="1" customHeight="1">
      <c r="A177" s="15"/>
      <c r="B177" s="17" t="s">
        <v>243</v>
      </c>
      <c r="C177" s="48"/>
      <c r="D177" s="362">
        <v>1</v>
      </c>
      <c r="E177" s="48" t="s">
        <v>8</v>
      </c>
      <c r="F177" s="362">
        <v>4</v>
      </c>
      <c r="G177" s="362" t="s">
        <v>8</v>
      </c>
      <c r="H177" s="27">
        <v>5.75</v>
      </c>
      <c r="I177" s="362" t="s">
        <v>8</v>
      </c>
      <c r="J177" s="363">
        <v>2</v>
      </c>
      <c r="K177" s="362" t="s">
        <v>8</v>
      </c>
      <c r="L177" s="363">
        <v>2.25</v>
      </c>
      <c r="M177" s="17" t="s">
        <v>9</v>
      </c>
      <c r="N177" s="30">
        <f t="shared" si="8"/>
        <v>104</v>
      </c>
      <c r="P177" s="197"/>
      <c r="S177" s="48"/>
    </row>
    <row r="178" spans="1:19" s="17" customFormat="1" ht="15.95" hidden="1" customHeight="1">
      <c r="A178" s="15"/>
      <c r="B178" s="17" t="s">
        <v>218</v>
      </c>
      <c r="C178" s="48"/>
      <c r="D178" s="362">
        <v>1</v>
      </c>
      <c r="E178" s="48" t="s">
        <v>8</v>
      </c>
      <c r="F178" s="362">
        <v>1</v>
      </c>
      <c r="G178" s="362" t="s">
        <v>8</v>
      </c>
      <c r="H178" s="27">
        <v>10</v>
      </c>
      <c r="I178" s="362" t="s">
        <v>8</v>
      </c>
      <c r="J178" s="363">
        <v>6.5</v>
      </c>
      <c r="K178" s="362" t="s">
        <v>8</v>
      </c>
      <c r="L178" s="363">
        <v>1</v>
      </c>
      <c r="M178" s="17" t="s">
        <v>9</v>
      </c>
      <c r="N178" s="30">
        <f t="shared" si="8"/>
        <v>65</v>
      </c>
      <c r="P178" s="197"/>
      <c r="S178" s="48"/>
    </row>
    <row r="179" spans="1:19" s="17" customFormat="1" ht="15.95" hidden="1" customHeight="1">
      <c r="A179" s="15"/>
      <c r="C179" s="48"/>
      <c r="D179" s="55"/>
      <c r="E179" s="48"/>
      <c r="F179" s="362"/>
      <c r="G179" s="362"/>
      <c r="H179" s="27"/>
      <c r="I179" s="362"/>
      <c r="J179" s="363"/>
      <c r="K179" s="362"/>
      <c r="L179" s="24" t="s">
        <v>172</v>
      </c>
      <c r="M179" s="32"/>
      <c r="N179" s="18"/>
      <c r="O179" s="19"/>
      <c r="P179" s="197"/>
      <c r="S179" s="48"/>
    </row>
    <row r="180" spans="1:19" ht="15.95" hidden="1" customHeight="1">
      <c r="A180" s="1"/>
      <c r="B180" s="71" t="s">
        <v>24</v>
      </c>
      <c r="C180" s="388"/>
      <c r="E180" s="379"/>
      <c r="G180" s="372"/>
      <c r="H180" s="78"/>
      <c r="I180" s="371"/>
      <c r="J180" s="366"/>
      <c r="K180" s="372"/>
      <c r="L180" s="366"/>
      <c r="M180" s="45"/>
      <c r="N180" s="45"/>
      <c r="O180" s="379"/>
      <c r="Q180" s="45"/>
      <c r="S180" s="388"/>
    </row>
    <row r="181" spans="1:19" s="17" customFormat="1" ht="15.95" hidden="1" customHeight="1">
      <c r="A181" s="15"/>
      <c r="B181" s="17" t="s">
        <v>240</v>
      </c>
      <c r="C181" s="48"/>
      <c r="D181" s="362">
        <v>1</v>
      </c>
      <c r="E181" s="48" t="s">
        <v>8</v>
      </c>
      <c r="F181" s="362">
        <v>10</v>
      </c>
      <c r="G181" s="362" t="s">
        <v>8</v>
      </c>
      <c r="H181" s="27">
        <v>7</v>
      </c>
      <c r="I181" s="362" t="s">
        <v>8</v>
      </c>
      <c r="J181" s="363">
        <v>2</v>
      </c>
      <c r="K181" s="362" t="s">
        <v>8</v>
      </c>
      <c r="L181" s="363">
        <v>2.25</v>
      </c>
      <c r="M181" s="17" t="s">
        <v>9</v>
      </c>
      <c r="N181" s="30">
        <f t="shared" ref="N181:N183" si="9">ROUND(D181*F181*H181*J181*L181,0)</f>
        <v>315</v>
      </c>
      <c r="P181" s="197"/>
      <c r="S181" s="48"/>
    </row>
    <row r="182" spans="1:19" s="17" customFormat="1" ht="15.95" hidden="1" customHeight="1">
      <c r="A182" s="15"/>
      <c r="B182" s="17" t="s">
        <v>216</v>
      </c>
      <c r="C182" s="48"/>
      <c r="D182" s="362">
        <v>1</v>
      </c>
      <c r="E182" s="48" t="s">
        <v>8</v>
      </c>
      <c r="F182" s="362">
        <v>5</v>
      </c>
      <c r="G182" s="362" t="s">
        <v>8</v>
      </c>
      <c r="H182" s="27">
        <v>8</v>
      </c>
      <c r="I182" s="362" t="s">
        <v>8</v>
      </c>
      <c r="J182" s="363">
        <v>2</v>
      </c>
      <c r="K182" s="362" t="s">
        <v>8</v>
      </c>
      <c r="L182" s="363">
        <v>2.25</v>
      </c>
      <c r="M182" s="17" t="s">
        <v>9</v>
      </c>
      <c r="N182" s="30">
        <f t="shared" si="9"/>
        <v>180</v>
      </c>
      <c r="P182" s="197"/>
      <c r="S182" s="48"/>
    </row>
    <row r="183" spans="1:19" s="17" customFormat="1" ht="15.95" hidden="1" customHeight="1">
      <c r="A183" s="15"/>
      <c r="B183" s="17" t="s">
        <v>217</v>
      </c>
      <c r="C183" s="48"/>
      <c r="D183" s="362">
        <v>1</v>
      </c>
      <c r="E183" s="48" t="s">
        <v>8</v>
      </c>
      <c r="F183" s="362">
        <v>4</v>
      </c>
      <c r="G183" s="362" t="s">
        <v>8</v>
      </c>
      <c r="H183" s="27">
        <v>9</v>
      </c>
      <c r="I183" s="362" t="s">
        <v>8</v>
      </c>
      <c r="J183" s="363">
        <v>2</v>
      </c>
      <c r="K183" s="362" t="s">
        <v>8</v>
      </c>
      <c r="L183" s="363">
        <v>2.25</v>
      </c>
      <c r="M183" s="17" t="s">
        <v>9</v>
      </c>
      <c r="N183" s="30">
        <f t="shared" si="9"/>
        <v>162</v>
      </c>
      <c r="P183" s="197"/>
      <c r="S183" s="48"/>
    </row>
    <row r="184" spans="1:19" ht="15.95" hidden="1" customHeight="1">
      <c r="A184" s="1"/>
      <c r="B184" s="365"/>
      <c r="C184" s="3"/>
      <c r="E184" s="379"/>
      <c r="G184" s="372"/>
      <c r="H184" s="68"/>
      <c r="I184" s="371"/>
      <c r="J184" s="366"/>
      <c r="K184" s="372"/>
      <c r="L184" s="12" t="s">
        <v>10</v>
      </c>
      <c r="M184" s="3" t="s">
        <v>9</v>
      </c>
      <c r="N184" s="18"/>
      <c r="O184" s="379"/>
      <c r="P184" s="80"/>
      <c r="Q184" s="45"/>
      <c r="S184" s="3"/>
    </row>
    <row r="185" spans="1:19" s="17" customFormat="1" ht="15.95" hidden="1" customHeight="1">
      <c r="A185" s="15"/>
      <c r="B185" s="29" t="s">
        <v>28</v>
      </c>
      <c r="C185" s="48"/>
      <c r="D185" s="362"/>
      <c r="E185" s="387"/>
      <c r="F185" s="362"/>
      <c r="G185" s="369"/>
      <c r="H185" s="27"/>
      <c r="I185" s="368"/>
      <c r="J185" s="363"/>
      <c r="K185" s="368"/>
      <c r="L185" s="369"/>
      <c r="M185" s="369"/>
      <c r="N185" s="52"/>
      <c r="O185" s="50"/>
      <c r="P185" s="60"/>
      <c r="Q185" s="52"/>
      <c r="S185" s="48"/>
    </row>
    <row r="186" spans="1:19" s="17" customFormat="1" ht="15.95" hidden="1" customHeight="1">
      <c r="A186" s="15"/>
      <c r="C186" s="29"/>
      <c r="D186" s="523">
        <f>N179</f>
        <v>0</v>
      </c>
      <c r="E186" s="523"/>
      <c r="F186" s="523"/>
      <c r="G186" s="369" t="s">
        <v>29</v>
      </c>
      <c r="H186" s="31">
        <f>N184</f>
        <v>0</v>
      </c>
      <c r="I186" s="24" t="s">
        <v>9</v>
      </c>
      <c r="J186" s="524">
        <f>D186-H186</f>
        <v>0</v>
      </c>
      <c r="K186" s="524"/>
      <c r="L186" s="32" t="s">
        <v>30</v>
      </c>
      <c r="M186" s="369"/>
      <c r="N186" s="51"/>
      <c r="O186" s="387"/>
      <c r="P186" s="60"/>
      <c r="Q186" s="52"/>
      <c r="S186" s="29"/>
    </row>
    <row r="187" spans="1:19" s="17" customFormat="1" ht="15.95" hidden="1" customHeight="1">
      <c r="A187" s="15"/>
      <c r="B187" s="387"/>
      <c r="C187" s="516">
        <f>J186</f>
        <v>0</v>
      </c>
      <c r="D187" s="517"/>
      <c r="E187" s="516"/>
      <c r="F187" s="20" t="s">
        <v>11</v>
      </c>
      <c r="G187" s="21" t="s">
        <v>12</v>
      </c>
      <c r="H187" s="368">
        <v>3176.25</v>
      </c>
      <c r="I187" s="368"/>
      <c r="J187" s="368"/>
      <c r="K187" s="368"/>
      <c r="L187" s="518" t="s">
        <v>44</v>
      </c>
      <c r="M187" s="518"/>
      <c r="N187" s="107"/>
      <c r="O187" s="22" t="s">
        <v>14</v>
      </c>
      <c r="P187" s="387">
        <f>ROUND(C187*H187/1000,0)</f>
        <v>0</v>
      </c>
      <c r="S187" s="376"/>
    </row>
    <row r="188" spans="1:19" s="23" customFormat="1" ht="15.95" hidden="1" customHeight="1">
      <c r="A188" s="36"/>
      <c r="B188" s="540" t="s">
        <v>219</v>
      </c>
      <c r="C188" s="540"/>
      <c r="D188" s="540"/>
      <c r="E188" s="540"/>
      <c r="F188" s="540"/>
      <c r="G188" s="540"/>
      <c r="H188" s="540"/>
      <c r="I188" s="540"/>
      <c r="J188" s="540"/>
      <c r="K188" s="540"/>
      <c r="L188" s="540"/>
      <c r="M188" s="540"/>
      <c r="N188" s="540"/>
      <c r="O188" s="540"/>
      <c r="P188" s="200"/>
    </row>
    <row r="189" spans="1:19" s="17" customFormat="1" ht="15.95" hidden="1" customHeight="1">
      <c r="A189" s="15"/>
      <c r="B189" s="17" t="s">
        <v>240</v>
      </c>
      <c r="C189" s="48"/>
      <c r="D189" s="362">
        <v>1</v>
      </c>
      <c r="E189" s="48" t="s">
        <v>8</v>
      </c>
      <c r="F189" s="362">
        <v>10</v>
      </c>
      <c r="G189" s="362" t="s">
        <v>8</v>
      </c>
      <c r="H189" s="27">
        <v>7</v>
      </c>
      <c r="I189" s="362" t="s">
        <v>8</v>
      </c>
      <c r="J189" s="363">
        <v>6</v>
      </c>
      <c r="K189" s="362" t="s">
        <v>8</v>
      </c>
      <c r="L189" s="363">
        <v>0.75</v>
      </c>
      <c r="M189" s="17" t="s">
        <v>9</v>
      </c>
      <c r="N189" s="30">
        <f t="shared" ref="N189:N191" si="10">ROUND(D189*F189*H189*J189*L189,0)</f>
        <v>315</v>
      </c>
      <c r="P189" s="197"/>
      <c r="S189" s="48"/>
    </row>
    <row r="190" spans="1:19" s="17" customFormat="1" ht="15.95" hidden="1" customHeight="1">
      <c r="A190" s="15"/>
      <c r="B190" s="17" t="s">
        <v>216</v>
      </c>
      <c r="C190" s="48"/>
      <c r="D190" s="362">
        <v>1</v>
      </c>
      <c r="E190" s="48" t="s">
        <v>8</v>
      </c>
      <c r="F190" s="362">
        <v>5</v>
      </c>
      <c r="G190" s="362" t="s">
        <v>8</v>
      </c>
      <c r="H190" s="27">
        <v>8</v>
      </c>
      <c r="I190" s="362" t="s">
        <v>8</v>
      </c>
      <c r="J190" s="363">
        <v>7</v>
      </c>
      <c r="K190" s="362" t="s">
        <v>8</v>
      </c>
      <c r="L190" s="363">
        <v>0.75</v>
      </c>
      <c r="M190" s="17" t="s">
        <v>9</v>
      </c>
      <c r="N190" s="30">
        <f t="shared" si="10"/>
        <v>210</v>
      </c>
      <c r="P190" s="197"/>
      <c r="S190" s="48"/>
    </row>
    <row r="191" spans="1:19" s="17" customFormat="1" ht="15.95" hidden="1" customHeight="1">
      <c r="A191" s="15"/>
      <c r="B191" s="17" t="s">
        <v>217</v>
      </c>
      <c r="C191" s="48"/>
      <c r="D191" s="362">
        <v>1</v>
      </c>
      <c r="E191" s="48" t="s">
        <v>8</v>
      </c>
      <c r="F191" s="362">
        <v>4</v>
      </c>
      <c r="G191" s="362" t="s">
        <v>8</v>
      </c>
      <c r="H191" s="27">
        <v>9</v>
      </c>
      <c r="I191" s="362" t="s">
        <v>8</v>
      </c>
      <c r="J191" s="363">
        <v>8</v>
      </c>
      <c r="K191" s="362" t="s">
        <v>8</v>
      </c>
      <c r="L191" s="363">
        <v>0.75</v>
      </c>
      <c r="M191" s="17" t="s">
        <v>9</v>
      </c>
      <c r="N191" s="30">
        <f t="shared" si="10"/>
        <v>216</v>
      </c>
      <c r="P191" s="197"/>
      <c r="S191" s="48"/>
    </row>
    <row r="192" spans="1:19" s="17" customFormat="1" ht="15.95" hidden="1" customHeight="1">
      <c r="A192" s="15"/>
      <c r="C192" s="48"/>
      <c r="D192" s="55"/>
      <c r="E192" s="48"/>
      <c r="F192" s="362"/>
      <c r="G192" s="362"/>
      <c r="H192" s="27"/>
      <c r="I192" s="362"/>
      <c r="J192" s="363"/>
      <c r="K192" s="362"/>
      <c r="L192" s="24" t="s">
        <v>10</v>
      </c>
      <c r="M192" s="32"/>
      <c r="N192" s="18"/>
      <c r="O192" s="19"/>
      <c r="P192" s="197"/>
      <c r="S192" s="48"/>
    </row>
    <row r="193" spans="1:19" s="17" customFormat="1" ht="15.95" hidden="1" customHeight="1">
      <c r="A193" s="15"/>
      <c r="B193" s="387"/>
      <c r="C193" s="553">
        <f>N192</f>
        <v>0</v>
      </c>
      <c r="D193" s="554"/>
      <c r="E193" s="553"/>
      <c r="F193" s="20" t="s">
        <v>11</v>
      </c>
      <c r="G193" s="21" t="s">
        <v>12</v>
      </c>
      <c r="H193" s="368">
        <v>9416.2800000000007</v>
      </c>
      <c r="I193" s="368"/>
      <c r="J193" s="368"/>
      <c r="K193" s="368"/>
      <c r="L193" s="518" t="s">
        <v>13</v>
      </c>
      <c r="M193" s="518"/>
      <c r="N193" s="107"/>
      <c r="O193" s="22" t="s">
        <v>14</v>
      </c>
      <c r="P193" s="387">
        <f>ROUND(C193*H193/100,0)</f>
        <v>0</v>
      </c>
      <c r="S193" s="376"/>
    </row>
    <row r="194" spans="1:19" ht="15.95" hidden="1" customHeight="1">
      <c r="A194" s="1"/>
      <c r="C194" s="359"/>
      <c r="E194" s="383"/>
      <c r="G194" s="8"/>
      <c r="H194" s="371"/>
      <c r="I194" s="371"/>
      <c r="J194" s="371"/>
      <c r="K194" s="371"/>
      <c r="L194" s="372"/>
      <c r="M194" s="372"/>
      <c r="O194" s="379"/>
      <c r="S194" s="395"/>
    </row>
    <row r="195" spans="1:19" s="17" customFormat="1" ht="20.25" hidden="1" customHeight="1">
      <c r="A195" s="86"/>
      <c r="B195" s="519" t="s">
        <v>249</v>
      </c>
      <c r="C195" s="519"/>
      <c r="D195" s="519"/>
      <c r="E195" s="519"/>
      <c r="F195" s="519"/>
      <c r="G195" s="519"/>
      <c r="H195" s="519"/>
      <c r="I195" s="519"/>
      <c r="J195" s="519"/>
      <c r="K195" s="519"/>
      <c r="L195" s="519"/>
      <c r="M195" s="519"/>
      <c r="N195" s="519"/>
      <c r="O195" s="387"/>
      <c r="P195" s="60"/>
      <c r="Q195" s="52"/>
    </row>
    <row r="196" spans="1:19" s="17" customFormat="1" ht="20.25" hidden="1" customHeight="1">
      <c r="A196" s="86"/>
      <c r="B196" s="364" t="s">
        <v>244</v>
      </c>
      <c r="C196" s="364"/>
      <c r="D196" s="364"/>
      <c r="E196" s="364"/>
      <c r="F196" s="364"/>
      <c r="G196" s="364"/>
      <c r="H196" s="364"/>
      <c r="I196" s="364"/>
      <c r="J196" s="364"/>
      <c r="K196" s="364"/>
      <c r="L196" s="364"/>
      <c r="M196" s="364"/>
      <c r="N196" s="364"/>
      <c r="O196" s="387"/>
      <c r="P196" s="60"/>
      <c r="Q196" s="52"/>
    </row>
    <row r="197" spans="1:19" s="17" customFormat="1" ht="15.95" hidden="1" customHeight="1">
      <c r="A197" s="15"/>
      <c r="B197" s="17" t="s">
        <v>221</v>
      </c>
      <c r="C197" s="385"/>
      <c r="D197" s="362">
        <v>1</v>
      </c>
      <c r="E197" s="48" t="s">
        <v>8</v>
      </c>
      <c r="F197" s="362">
        <v>2</v>
      </c>
      <c r="G197" s="362" t="s">
        <v>8</v>
      </c>
      <c r="H197" s="89">
        <v>42.25</v>
      </c>
      <c r="I197" s="391" t="s">
        <v>8</v>
      </c>
      <c r="J197" s="391">
        <v>0.75</v>
      </c>
      <c r="K197" s="362" t="s">
        <v>8</v>
      </c>
      <c r="L197" s="363">
        <v>9</v>
      </c>
      <c r="M197" s="17" t="s">
        <v>9</v>
      </c>
      <c r="N197" s="30">
        <f t="shared" ref="N197:N200" si="11">ROUND(D197*F197*H197*J197*L197,0)</f>
        <v>570</v>
      </c>
      <c r="O197" s="16"/>
      <c r="P197" s="387"/>
      <c r="S197" s="385"/>
    </row>
    <row r="198" spans="1:19" s="17" customFormat="1" ht="15.95" hidden="1" customHeight="1">
      <c r="A198" s="15"/>
      <c r="B198" s="17" t="s">
        <v>246</v>
      </c>
      <c r="C198" s="385"/>
      <c r="D198" s="362">
        <v>1</v>
      </c>
      <c r="E198" s="48" t="s">
        <v>8</v>
      </c>
      <c r="F198" s="362">
        <v>3</v>
      </c>
      <c r="G198" s="362" t="s">
        <v>8</v>
      </c>
      <c r="H198" s="292">
        <v>14</v>
      </c>
      <c r="I198" s="362" t="s">
        <v>8</v>
      </c>
      <c r="J198" s="292">
        <v>0.75</v>
      </c>
      <c r="K198" s="362" t="s">
        <v>8</v>
      </c>
      <c r="L198" s="363">
        <v>9</v>
      </c>
      <c r="M198" s="17" t="s">
        <v>9</v>
      </c>
      <c r="N198" s="30">
        <f t="shared" si="11"/>
        <v>284</v>
      </c>
      <c r="O198" s="16"/>
      <c r="P198" s="387"/>
      <c r="S198" s="385"/>
    </row>
    <row r="199" spans="1:19" s="17" customFormat="1" ht="15.95" hidden="1" customHeight="1">
      <c r="A199" s="15"/>
      <c r="B199" s="17" t="s">
        <v>247</v>
      </c>
      <c r="C199" s="385"/>
      <c r="D199" s="362">
        <v>1</v>
      </c>
      <c r="E199" s="48" t="s">
        <v>8</v>
      </c>
      <c r="F199" s="362">
        <v>4</v>
      </c>
      <c r="G199" s="362" t="s">
        <v>8</v>
      </c>
      <c r="H199" s="292">
        <v>7.25</v>
      </c>
      <c r="I199" s="362" t="s">
        <v>8</v>
      </c>
      <c r="J199" s="292">
        <v>0.75</v>
      </c>
      <c r="K199" s="362" t="s">
        <v>8</v>
      </c>
      <c r="L199" s="363">
        <v>4.5</v>
      </c>
      <c r="M199" s="17" t="s">
        <v>9</v>
      </c>
      <c r="N199" s="30">
        <f t="shared" si="11"/>
        <v>98</v>
      </c>
      <c r="O199" s="16"/>
      <c r="P199" s="387"/>
      <c r="S199" s="385"/>
    </row>
    <row r="200" spans="1:19" s="17" customFormat="1" ht="15.95" hidden="1" customHeight="1" thickBot="1">
      <c r="A200" s="15"/>
      <c r="B200" s="17" t="s">
        <v>246</v>
      </c>
      <c r="C200" s="385"/>
      <c r="D200" s="362">
        <v>1</v>
      </c>
      <c r="E200" s="48" t="s">
        <v>8</v>
      </c>
      <c r="F200" s="362">
        <v>2</v>
      </c>
      <c r="G200" s="362" t="s">
        <v>8</v>
      </c>
      <c r="H200" s="292">
        <v>7</v>
      </c>
      <c r="I200" s="362" t="s">
        <v>8</v>
      </c>
      <c r="J200" s="292">
        <v>0.75</v>
      </c>
      <c r="K200" s="362" t="s">
        <v>8</v>
      </c>
      <c r="L200" s="363">
        <v>4.5</v>
      </c>
      <c r="M200" s="17" t="s">
        <v>9</v>
      </c>
      <c r="N200" s="30">
        <f t="shared" si="11"/>
        <v>47</v>
      </c>
      <c r="O200" s="16"/>
      <c r="P200" s="387"/>
      <c r="S200" s="385"/>
    </row>
    <row r="201" spans="1:19" s="17" customFormat="1" ht="15.95" hidden="1" customHeight="1" thickBot="1">
      <c r="A201" s="369"/>
      <c r="C201" s="107"/>
      <c r="D201" s="362"/>
      <c r="E201" s="49"/>
      <c r="F201" s="362"/>
      <c r="G201" s="369"/>
      <c r="H201" s="33"/>
      <c r="I201" s="368"/>
      <c r="J201" s="24"/>
      <c r="K201" s="368"/>
      <c r="L201" s="24" t="s">
        <v>10</v>
      </c>
      <c r="M201" s="369"/>
      <c r="N201" s="26"/>
      <c r="O201" s="19"/>
      <c r="P201" s="387"/>
      <c r="S201" s="107"/>
    </row>
    <row r="202" spans="1:19" ht="15.95" hidden="1" customHeight="1">
      <c r="A202" s="1"/>
      <c r="B202" s="71" t="s">
        <v>24</v>
      </c>
      <c r="C202" s="388"/>
      <c r="E202" s="379"/>
      <c r="G202" s="372"/>
      <c r="H202" s="68"/>
      <c r="I202" s="371"/>
      <c r="J202" s="366"/>
      <c r="K202" s="372"/>
      <c r="L202" s="366"/>
      <c r="M202" s="45"/>
      <c r="N202" s="45"/>
      <c r="O202" s="379"/>
      <c r="Q202" s="45"/>
      <c r="S202" s="388"/>
    </row>
    <row r="203" spans="1:19" ht="15.95" hidden="1" customHeight="1">
      <c r="A203" s="1"/>
      <c r="B203" s="3" t="s">
        <v>179</v>
      </c>
      <c r="C203" s="388"/>
      <c r="D203" s="365">
        <v>1</v>
      </c>
      <c r="E203" s="388" t="s">
        <v>8</v>
      </c>
      <c r="F203" s="365">
        <v>2</v>
      </c>
      <c r="G203" s="365" t="s">
        <v>8</v>
      </c>
      <c r="H203" s="72">
        <v>4</v>
      </c>
      <c r="I203" s="365" t="s">
        <v>8</v>
      </c>
      <c r="J203" s="370">
        <v>0.75</v>
      </c>
      <c r="K203" s="362" t="s">
        <v>8</v>
      </c>
      <c r="L203" s="363">
        <v>7</v>
      </c>
      <c r="M203" s="17" t="s">
        <v>9</v>
      </c>
      <c r="N203" s="30">
        <f t="shared" ref="N203:N206" si="12">ROUND(D203*F203*H203*J203*L203,0)</f>
        <v>42</v>
      </c>
      <c r="O203" s="6"/>
      <c r="P203" s="198"/>
      <c r="S203" s="388"/>
    </row>
    <row r="204" spans="1:19" ht="15.95" hidden="1" customHeight="1">
      <c r="A204" s="1"/>
      <c r="B204" s="3" t="s">
        <v>25</v>
      </c>
      <c r="C204" s="388"/>
      <c r="D204" s="365">
        <v>1</v>
      </c>
      <c r="E204" s="388" t="s">
        <v>8</v>
      </c>
      <c r="F204" s="365">
        <v>6</v>
      </c>
      <c r="G204" s="365" t="s">
        <v>8</v>
      </c>
      <c r="H204" s="72">
        <v>4</v>
      </c>
      <c r="I204" s="365" t="s">
        <v>8</v>
      </c>
      <c r="J204" s="370">
        <v>0.75</v>
      </c>
      <c r="K204" s="362" t="s">
        <v>8</v>
      </c>
      <c r="L204" s="363">
        <v>4</v>
      </c>
      <c r="M204" s="17" t="s">
        <v>9</v>
      </c>
      <c r="N204" s="30">
        <f t="shared" si="12"/>
        <v>72</v>
      </c>
      <c r="O204" s="6"/>
      <c r="P204" s="198"/>
      <c r="S204" s="388"/>
    </row>
    <row r="205" spans="1:19" ht="15.95" hidden="1" customHeight="1">
      <c r="A205" s="1"/>
      <c r="B205" s="3" t="s">
        <v>245</v>
      </c>
      <c r="C205" s="388"/>
      <c r="D205" s="365">
        <v>1</v>
      </c>
      <c r="E205" s="388" t="s">
        <v>8</v>
      </c>
      <c r="F205" s="365">
        <v>10</v>
      </c>
      <c r="G205" s="365" t="s">
        <v>8</v>
      </c>
      <c r="H205" s="72">
        <v>1.5</v>
      </c>
      <c r="I205" s="365" t="s">
        <v>8</v>
      </c>
      <c r="J205" s="370">
        <v>0.75</v>
      </c>
      <c r="K205" s="362" t="s">
        <v>8</v>
      </c>
      <c r="L205" s="363">
        <v>10</v>
      </c>
      <c r="M205" s="17" t="s">
        <v>9</v>
      </c>
      <c r="N205" s="30">
        <f t="shared" si="12"/>
        <v>113</v>
      </c>
      <c r="O205" s="6"/>
      <c r="P205" s="198"/>
      <c r="S205" s="388"/>
    </row>
    <row r="206" spans="1:19" ht="15.95" hidden="1" customHeight="1" thickBot="1">
      <c r="A206" s="1"/>
      <c r="B206" s="3" t="s">
        <v>248</v>
      </c>
      <c r="C206" s="388"/>
      <c r="D206" s="365">
        <v>1</v>
      </c>
      <c r="E206" s="388" t="s">
        <v>8</v>
      </c>
      <c r="F206" s="365">
        <v>8</v>
      </c>
      <c r="G206" s="365" t="s">
        <v>8</v>
      </c>
      <c r="H206" s="72">
        <v>5.5</v>
      </c>
      <c r="I206" s="365" t="s">
        <v>8</v>
      </c>
      <c r="J206" s="370">
        <v>0.75</v>
      </c>
      <c r="K206" s="362" t="s">
        <v>8</v>
      </c>
      <c r="L206" s="363">
        <v>0.75</v>
      </c>
      <c r="M206" s="17" t="s">
        <v>9</v>
      </c>
      <c r="N206" s="30">
        <f t="shared" si="12"/>
        <v>25</v>
      </c>
      <c r="O206" s="6"/>
      <c r="P206" s="198"/>
      <c r="S206" s="388"/>
    </row>
    <row r="207" spans="1:19" ht="15.95" hidden="1" customHeight="1" thickBot="1">
      <c r="A207" s="1"/>
      <c r="B207" s="365"/>
      <c r="C207" s="3"/>
      <c r="E207" s="379"/>
      <c r="G207" s="372"/>
      <c r="H207" s="68"/>
      <c r="I207" s="371"/>
      <c r="J207" s="366"/>
      <c r="K207" s="372"/>
      <c r="L207" s="12" t="s">
        <v>10</v>
      </c>
      <c r="M207" s="3" t="s">
        <v>9</v>
      </c>
      <c r="N207" s="14"/>
      <c r="O207" s="379"/>
      <c r="P207" s="80"/>
      <c r="Q207" s="45"/>
      <c r="S207" s="3"/>
    </row>
    <row r="208" spans="1:19" ht="15.95" hidden="1" customHeight="1">
      <c r="A208" s="1"/>
      <c r="B208" s="71" t="s">
        <v>28</v>
      </c>
      <c r="C208" s="388"/>
      <c r="E208" s="379"/>
      <c r="G208" s="372"/>
      <c r="H208" s="68"/>
      <c r="I208" s="371"/>
      <c r="J208" s="366"/>
      <c r="K208" s="371"/>
      <c r="L208" s="372"/>
      <c r="M208" s="372"/>
      <c r="N208" s="45"/>
      <c r="O208" s="41"/>
      <c r="P208" s="80"/>
      <c r="Q208" s="45"/>
      <c r="S208" s="388"/>
    </row>
    <row r="209" spans="1:19" ht="15.95" hidden="1" customHeight="1">
      <c r="A209" s="1"/>
      <c r="C209" s="71"/>
      <c r="D209" s="538">
        <f>N201</f>
        <v>0</v>
      </c>
      <c r="E209" s="538"/>
      <c r="F209" s="538"/>
      <c r="G209" s="372" t="s">
        <v>29</v>
      </c>
      <c r="H209" s="73">
        <f>N207</f>
        <v>0</v>
      </c>
      <c r="I209" s="12" t="s">
        <v>9</v>
      </c>
      <c r="J209" s="539">
        <f>D209-H209</f>
        <v>0</v>
      </c>
      <c r="K209" s="539"/>
      <c r="L209" s="40"/>
      <c r="M209" s="372"/>
      <c r="N209" s="42"/>
      <c r="O209" s="379"/>
      <c r="P209" s="80"/>
      <c r="Q209" s="45"/>
      <c r="S209" s="71"/>
    </row>
    <row r="210" spans="1:19" s="17" customFormat="1" ht="15.95" hidden="1" customHeight="1">
      <c r="A210" s="15"/>
      <c r="C210" s="553">
        <f>J209</f>
        <v>0</v>
      </c>
      <c r="D210" s="553"/>
      <c r="E210" s="553"/>
      <c r="F210" s="362" t="s">
        <v>11</v>
      </c>
      <c r="G210" s="21" t="s">
        <v>12</v>
      </c>
      <c r="H210" s="521">
        <v>13112.99</v>
      </c>
      <c r="I210" s="521"/>
      <c r="J210" s="521"/>
      <c r="K210" s="521"/>
      <c r="L210" s="518" t="s">
        <v>80</v>
      </c>
      <c r="M210" s="518"/>
      <c r="N210" s="25"/>
      <c r="O210" s="387" t="s">
        <v>14</v>
      </c>
      <c r="P210" s="387">
        <f>ROUND(C210*H210/100,0)</f>
        <v>0</v>
      </c>
      <c r="S210" s="367"/>
    </row>
    <row r="211" spans="1:19" s="17" customFormat="1" ht="41.25" hidden="1" customHeight="1">
      <c r="A211" s="86"/>
      <c r="B211" s="552" t="s">
        <v>175</v>
      </c>
      <c r="C211" s="552"/>
      <c r="D211" s="552"/>
      <c r="E211" s="552"/>
      <c r="F211" s="552"/>
      <c r="G211" s="552"/>
      <c r="H211" s="552"/>
      <c r="I211" s="552"/>
      <c r="J211" s="552"/>
      <c r="K211" s="552"/>
      <c r="L211" s="552"/>
      <c r="M211" s="552"/>
      <c r="N211" s="552"/>
      <c r="O211" s="16"/>
      <c r="P211" s="387"/>
    </row>
    <row r="212" spans="1:19" s="17" customFormat="1" ht="15.95" hidden="1" customHeight="1">
      <c r="A212" s="15"/>
      <c r="B212" s="17" t="s">
        <v>231</v>
      </c>
      <c r="C212" s="48"/>
      <c r="D212" s="362"/>
      <c r="E212" s="48"/>
      <c r="F212" s="362"/>
      <c r="G212" s="362"/>
      <c r="H212" s="27">
        <f>C187</f>
        <v>0</v>
      </c>
      <c r="I212" s="362" t="s">
        <v>8</v>
      </c>
      <c r="J212" s="363">
        <f>2/3</f>
        <v>0.66666666666666663</v>
      </c>
      <c r="K212" s="362"/>
      <c r="L212" s="363"/>
      <c r="N212" s="30">
        <f>H212*J212</f>
        <v>0</v>
      </c>
      <c r="P212" s="197"/>
      <c r="S212" s="48"/>
    </row>
    <row r="213" spans="1:19" s="17" customFormat="1" ht="15.95" hidden="1" customHeight="1">
      <c r="A213" s="15"/>
      <c r="C213" s="48"/>
      <c r="D213" s="55"/>
      <c r="E213" s="48"/>
      <c r="F213" s="362"/>
      <c r="G213" s="362"/>
      <c r="H213" s="27"/>
      <c r="I213" s="362"/>
      <c r="J213" s="363"/>
      <c r="K213" s="362"/>
      <c r="L213" s="24" t="s">
        <v>10</v>
      </c>
      <c r="M213" s="32"/>
      <c r="N213" s="18">
        <f>SUM(N212:N212)</f>
        <v>0</v>
      </c>
      <c r="O213" s="19"/>
      <c r="P213" s="197"/>
      <c r="S213" s="48"/>
    </row>
    <row r="214" spans="1:19" s="17" customFormat="1" ht="15.95" hidden="1" customHeight="1">
      <c r="A214" s="15"/>
      <c r="B214" s="387"/>
      <c r="C214" s="516">
        <f>N213</f>
        <v>0</v>
      </c>
      <c r="D214" s="517"/>
      <c r="E214" s="516"/>
      <c r="F214" s="20" t="s">
        <v>11</v>
      </c>
      <c r="G214" s="21" t="s">
        <v>12</v>
      </c>
      <c r="H214" s="368">
        <v>1512.5</v>
      </c>
      <c r="I214" s="368"/>
      <c r="J214" s="368"/>
      <c r="K214" s="368"/>
      <c r="L214" s="518" t="s">
        <v>44</v>
      </c>
      <c r="M214" s="518"/>
      <c r="N214" s="107"/>
      <c r="O214" s="22" t="s">
        <v>14</v>
      </c>
      <c r="P214" s="387">
        <f>ROUND(C214*H214/1000,0)</f>
        <v>0</v>
      </c>
      <c r="S214" s="376"/>
    </row>
    <row r="215" spans="1:19" s="23" customFormat="1" ht="15.95" hidden="1" customHeight="1">
      <c r="A215" s="36"/>
      <c r="B215" s="537" t="s">
        <v>168</v>
      </c>
      <c r="C215" s="537"/>
      <c r="D215" s="537"/>
      <c r="E215" s="537"/>
      <c r="F215" s="537"/>
      <c r="G215" s="537"/>
      <c r="H215" s="537"/>
      <c r="I215" s="537"/>
      <c r="J215" s="537"/>
      <c r="K215" s="537"/>
      <c r="L215" s="537"/>
      <c r="M215" s="537"/>
      <c r="N215" s="537"/>
      <c r="O215" s="373"/>
      <c r="P215" s="200"/>
    </row>
    <row r="216" spans="1:19" s="17" customFormat="1" ht="15.95" hidden="1" customHeight="1">
      <c r="A216" s="15"/>
      <c r="B216" s="17" t="s">
        <v>176</v>
      </c>
      <c r="C216" s="48"/>
      <c r="D216" s="362">
        <v>1</v>
      </c>
      <c r="E216" s="48" t="s">
        <v>8</v>
      </c>
      <c r="F216" s="362">
        <v>2</v>
      </c>
      <c r="G216" s="362" t="s">
        <v>8</v>
      </c>
      <c r="H216" s="27">
        <v>19.63</v>
      </c>
      <c r="I216" s="362" t="s">
        <v>8</v>
      </c>
      <c r="J216" s="363">
        <v>13.63</v>
      </c>
      <c r="K216" s="362" t="s">
        <v>8</v>
      </c>
      <c r="L216" s="363">
        <v>0.5</v>
      </c>
      <c r="M216" s="17" t="s">
        <v>9</v>
      </c>
      <c r="N216" s="30">
        <f t="shared" ref="N216:N217" si="13">ROUND(D216*F216*H216*J216*L216,0)</f>
        <v>268</v>
      </c>
      <c r="P216" s="197"/>
      <c r="S216" s="48"/>
    </row>
    <row r="217" spans="1:19" s="17" customFormat="1" ht="15.95" hidden="1" customHeight="1">
      <c r="A217" s="15"/>
      <c r="B217" s="17" t="s">
        <v>220</v>
      </c>
      <c r="C217" s="48"/>
      <c r="D217" s="362">
        <v>1</v>
      </c>
      <c r="E217" s="48" t="s">
        <v>8</v>
      </c>
      <c r="F217" s="362">
        <v>1</v>
      </c>
      <c r="G217" s="362" t="s">
        <v>8</v>
      </c>
      <c r="H217" s="27">
        <v>40.75</v>
      </c>
      <c r="I217" s="362" t="s">
        <v>8</v>
      </c>
      <c r="J217" s="363">
        <v>5.63</v>
      </c>
      <c r="K217" s="362" t="s">
        <v>8</v>
      </c>
      <c r="L217" s="363">
        <v>0.5</v>
      </c>
      <c r="M217" s="17" t="s">
        <v>9</v>
      </c>
      <c r="N217" s="30">
        <f t="shared" si="13"/>
        <v>115</v>
      </c>
      <c r="P217" s="197"/>
      <c r="S217" s="48"/>
    </row>
    <row r="218" spans="1:19" ht="15.95" hidden="1" customHeight="1">
      <c r="A218" s="1"/>
      <c r="C218" s="388"/>
      <c r="D218" s="69"/>
      <c r="H218" s="68"/>
      <c r="I218" s="365"/>
      <c r="J218" s="366"/>
      <c r="K218" s="365"/>
      <c r="L218" s="12" t="s">
        <v>10</v>
      </c>
      <c r="M218" s="40"/>
      <c r="N218" s="5"/>
      <c r="O218" s="6"/>
      <c r="P218" s="197"/>
      <c r="S218" s="388"/>
    </row>
    <row r="219" spans="1:19" s="17" customFormat="1" ht="15.95" hidden="1" customHeight="1">
      <c r="A219" s="15"/>
      <c r="B219" s="387"/>
      <c r="C219" s="567">
        <f>N218</f>
        <v>0</v>
      </c>
      <c r="D219" s="567"/>
      <c r="E219" s="125"/>
      <c r="F219" s="20" t="s">
        <v>11</v>
      </c>
      <c r="G219" s="21" t="s">
        <v>12</v>
      </c>
      <c r="H219" s="368">
        <v>1141.25</v>
      </c>
      <c r="I219" s="368"/>
      <c r="J219" s="368"/>
      <c r="K219" s="368"/>
      <c r="L219" s="518" t="s">
        <v>80</v>
      </c>
      <c r="M219" s="518"/>
      <c r="N219" s="107"/>
      <c r="O219" s="22" t="s">
        <v>14</v>
      </c>
      <c r="P219" s="387">
        <f>ROUND(C219*H219/100,0)</f>
        <v>0</v>
      </c>
      <c r="S219" s="124"/>
    </row>
    <row r="220" spans="1:19" s="17" customFormat="1" ht="15.95" hidden="1" customHeight="1">
      <c r="A220" s="85"/>
      <c r="B220" s="535" t="s">
        <v>120</v>
      </c>
      <c r="C220" s="535"/>
      <c r="D220" s="535"/>
      <c r="E220" s="535"/>
      <c r="F220" s="535"/>
      <c r="G220" s="535"/>
      <c r="H220" s="535"/>
      <c r="I220" s="535"/>
      <c r="J220" s="535"/>
      <c r="K220" s="535"/>
      <c r="L220" s="535"/>
      <c r="M220" s="535"/>
      <c r="N220" s="535"/>
      <c r="O220" s="389"/>
      <c r="P220" s="387"/>
    </row>
    <row r="221" spans="1:19" s="17" customFormat="1" ht="15.95" hidden="1" customHeight="1">
      <c r="A221" s="15"/>
      <c r="B221" s="17" t="s">
        <v>221</v>
      </c>
      <c r="C221" s="48"/>
      <c r="D221" s="362">
        <v>1</v>
      </c>
      <c r="E221" s="48" t="s">
        <v>8</v>
      </c>
      <c r="F221" s="362">
        <v>3</v>
      </c>
      <c r="G221" s="362" t="s">
        <v>8</v>
      </c>
      <c r="H221" s="27">
        <v>42.25</v>
      </c>
      <c r="I221" s="362" t="s">
        <v>8</v>
      </c>
      <c r="J221" s="363">
        <v>1.1299999999999999</v>
      </c>
      <c r="K221" s="362"/>
      <c r="L221" s="363"/>
      <c r="M221" s="17" t="s">
        <v>9</v>
      </c>
      <c r="N221" s="30">
        <f t="shared" ref="N221:N223" si="14">ROUND(D221*F221*H221*J221,0)</f>
        <v>143</v>
      </c>
      <c r="P221" s="197"/>
      <c r="S221" s="48"/>
    </row>
    <row r="222" spans="1:19" s="17" customFormat="1" ht="15.95" hidden="1" customHeight="1">
      <c r="A222" s="15"/>
      <c r="B222" s="17" t="s">
        <v>222</v>
      </c>
      <c r="C222" s="48"/>
      <c r="D222" s="362">
        <v>1</v>
      </c>
      <c r="E222" s="48" t="s">
        <v>8</v>
      </c>
      <c r="F222" s="362">
        <v>3</v>
      </c>
      <c r="G222" s="362" t="s">
        <v>8</v>
      </c>
      <c r="H222" s="27">
        <v>13.6</v>
      </c>
      <c r="I222" s="362" t="s">
        <v>8</v>
      </c>
      <c r="J222" s="363">
        <v>1.1299999999999999</v>
      </c>
      <c r="K222" s="362"/>
      <c r="L222" s="363"/>
      <c r="M222" s="17" t="s">
        <v>9</v>
      </c>
      <c r="N222" s="30">
        <f t="shared" si="14"/>
        <v>46</v>
      </c>
      <c r="P222" s="197"/>
      <c r="S222" s="48"/>
    </row>
    <row r="223" spans="1:19" s="17" customFormat="1" ht="15.95" hidden="1" customHeight="1">
      <c r="A223" s="15"/>
      <c r="B223" s="17" t="s">
        <v>223</v>
      </c>
      <c r="C223" s="48"/>
      <c r="D223" s="362">
        <v>1</v>
      </c>
      <c r="E223" s="48" t="s">
        <v>8</v>
      </c>
      <c r="F223" s="362">
        <v>2</v>
      </c>
      <c r="G223" s="362" t="s">
        <v>8</v>
      </c>
      <c r="H223" s="27">
        <v>5.63</v>
      </c>
      <c r="I223" s="362" t="s">
        <v>8</v>
      </c>
      <c r="J223" s="363">
        <v>1.1299999999999999</v>
      </c>
      <c r="K223" s="362"/>
      <c r="L223" s="363"/>
      <c r="M223" s="17" t="s">
        <v>9</v>
      </c>
      <c r="N223" s="30">
        <f t="shared" si="14"/>
        <v>13</v>
      </c>
      <c r="P223" s="197"/>
      <c r="S223" s="48"/>
    </row>
    <row r="224" spans="1:19" s="17" customFormat="1" ht="15.95" hidden="1" customHeight="1">
      <c r="A224" s="369"/>
      <c r="C224" s="107"/>
      <c r="D224" s="362"/>
      <c r="E224" s="49"/>
      <c r="F224" s="362"/>
      <c r="G224" s="369"/>
      <c r="H224" s="27"/>
      <c r="I224" s="368"/>
      <c r="J224" s="24"/>
      <c r="K224" s="368"/>
      <c r="L224" s="24" t="s">
        <v>10</v>
      </c>
      <c r="M224" s="369"/>
      <c r="N224" s="18"/>
      <c r="O224" s="19"/>
      <c r="P224" s="387"/>
      <c r="S224" s="107"/>
    </row>
    <row r="225" spans="1:24" s="17" customFormat="1" ht="15.95" hidden="1" customHeight="1">
      <c r="A225" s="15"/>
      <c r="B225" s="52"/>
      <c r="C225" s="376">
        <f>N224</f>
        <v>0</v>
      </c>
      <c r="D225" s="362" t="s">
        <v>32</v>
      </c>
      <c r="E225" s="376"/>
      <c r="F225" s="362"/>
      <c r="G225" s="52" t="s">
        <v>12</v>
      </c>
      <c r="H225" s="368">
        <v>778.09</v>
      </c>
      <c r="I225" s="368"/>
      <c r="J225" s="363"/>
      <c r="K225" s="368"/>
      <c r="L225" s="369" t="s">
        <v>54</v>
      </c>
      <c r="M225" s="369"/>
      <c r="N225" s="52"/>
      <c r="O225" s="387" t="s">
        <v>14</v>
      </c>
      <c r="P225" s="387">
        <f>(C225*H225/100)</f>
        <v>0</v>
      </c>
      <c r="S225" s="376"/>
    </row>
    <row r="226" spans="1:24" s="17" customFormat="1" ht="36" hidden="1" customHeight="1">
      <c r="A226" s="85"/>
      <c r="B226" s="535" t="s">
        <v>121</v>
      </c>
      <c r="C226" s="535"/>
      <c r="D226" s="535"/>
      <c r="E226" s="535"/>
      <c r="F226" s="535"/>
      <c r="G226" s="535"/>
      <c r="H226" s="535"/>
      <c r="I226" s="535"/>
      <c r="J226" s="535"/>
      <c r="K226" s="535"/>
      <c r="L226" s="535"/>
      <c r="M226" s="535"/>
      <c r="N226" s="535"/>
      <c r="O226" s="389"/>
      <c r="P226" s="387"/>
    </row>
    <row r="227" spans="1:24" s="17" customFormat="1" ht="15.95" hidden="1" customHeight="1" thickBot="1">
      <c r="A227" s="15"/>
      <c r="B227" s="17" t="s">
        <v>250</v>
      </c>
      <c r="C227" s="385"/>
      <c r="D227" s="362"/>
      <c r="E227" s="48"/>
      <c r="F227" s="362"/>
      <c r="G227" s="362"/>
      <c r="H227" s="27"/>
      <c r="I227" s="362"/>
      <c r="J227" s="363"/>
      <c r="K227" s="362"/>
      <c r="L227" s="363"/>
      <c r="M227" s="17" t="s">
        <v>9</v>
      </c>
      <c r="N227" s="30">
        <f>C225</f>
        <v>0</v>
      </c>
      <c r="O227" s="16"/>
      <c r="P227" s="387"/>
      <c r="S227" s="385"/>
    </row>
    <row r="228" spans="1:24" s="17" customFormat="1" ht="15.95" hidden="1" customHeight="1" thickBot="1">
      <c r="A228" s="369"/>
      <c r="C228" s="107"/>
      <c r="D228" s="362"/>
      <c r="E228" s="49"/>
      <c r="F228" s="362"/>
      <c r="G228" s="369"/>
      <c r="H228" s="27"/>
      <c r="I228" s="368"/>
      <c r="J228" s="24"/>
      <c r="K228" s="368"/>
      <c r="L228" s="24" t="s">
        <v>10</v>
      </c>
      <c r="M228" s="369"/>
      <c r="N228" s="26">
        <f>SUM(N227)</f>
        <v>0</v>
      </c>
      <c r="O228" s="19"/>
      <c r="P228" s="387"/>
      <c r="S228" s="107"/>
    </row>
    <row r="229" spans="1:24" s="17" customFormat="1" ht="15.95" hidden="1" customHeight="1">
      <c r="A229" s="15"/>
      <c r="B229" s="52"/>
      <c r="C229" s="376">
        <f>N228</f>
        <v>0</v>
      </c>
      <c r="D229" s="362" t="s">
        <v>32</v>
      </c>
      <c r="E229" s="376"/>
      <c r="F229" s="362"/>
      <c r="G229" s="52" t="s">
        <v>12</v>
      </c>
      <c r="H229" s="368">
        <v>10.7</v>
      </c>
      <c r="I229" s="368"/>
      <c r="J229" s="363"/>
      <c r="K229" s="368"/>
      <c r="L229" s="369" t="s">
        <v>52</v>
      </c>
      <c r="M229" s="369"/>
      <c r="N229" s="52"/>
      <c r="O229" s="387" t="s">
        <v>14</v>
      </c>
      <c r="P229" s="387">
        <f>(C229*H229)</f>
        <v>0</v>
      </c>
      <c r="S229" s="376"/>
    </row>
    <row r="230" spans="1:24" s="17" customFormat="1" ht="37.5" hidden="1" customHeight="1">
      <c r="A230" s="85"/>
      <c r="B230" s="519" t="s">
        <v>124</v>
      </c>
      <c r="C230" s="519"/>
      <c r="D230" s="519"/>
      <c r="E230" s="519"/>
      <c r="F230" s="519"/>
      <c r="G230" s="519"/>
      <c r="H230" s="519"/>
      <c r="I230" s="519"/>
      <c r="J230" s="519"/>
      <c r="K230" s="519"/>
      <c r="L230" s="519"/>
      <c r="M230" s="519"/>
      <c r="N230" s="519"/>
      <c r="O230" s="519"/>
      <c r="P230" s="387"/>
      <c r="Q230" s="52"/>
      <c r="R230" s="52"/>
      <c r="S230" s="52"/>
      <c r="T230" s="52"/>
      <c r="U230" s="52"/>
      <c r="V230" s="52"/>
      <c r="W230" s="52"/>
      <c r="X230" s="52"/>
    </row>
    <row r="231" spans="1:24" s="17" customFormat="1" ht="15.95" hidden="1" customHeight="1">
      <c r="A231" s="15"/>
      <c r="C231" s="385"/>
      <c r="D231" s="362"/>
      <c r="E231" s="48"/>
      <c r="F231" s="362"/>
      <c r="G231" s="362"/>
      <c r="H231" s="27"/>
      <c r="I231" s="362"/>
      <c r="J231" s="363"/>
      <c r="K231" s="362"/>
      <c r="L231" s="363"/>
      <c r="N231" s="30"/>
      <c r="O231" s="19"/>
      <c r="P231" s="197"/>
      <c r="S231" s="385"/>
    </row>
    <row r="232" spans="1:24" s="17" customFormat="1" ht="15.95" hidden="1" customHeight="1" thickBot="1">
      <c r="A232" s="15"/>
      <c r="B232" s="17" t="s">
        <v>196</v>
      </c>
      <c r="C232" s="385"/>
      <c r="D232" s="362">
        <v>1</v>
      </c>
      <c r="E232" s="48" t="s">
        <v>8</v>
      </c>
      <c r="F232" s="362">
        <v>4</v>
      </c>
      <c r="G232" s="362" t="s">
        <v>8</v>
      </c>
      <c r="H232" s="27">
        <v>18</v>
      </c>
      <c r="I232" s="362"/>
      <c r="J232" s="363"/>
      <c r="K232" s="362"/>
      <c r="L232" s="363"/>
      <c r="M232" s="17" t="s">
        <v>9</v>
      </c>
      <c r="N232" s="30">
        <f>ROUND(D232*F232*H232,0)</f>
        <v>72</v>
      </c>
      <c r="O232" s="19"/>
      <c r="P232" s="197"/>
      <c r="S232" s="385"/>
    </row>
    <row r="233" spans="1:24" s="17" customFormat="1" ht="15.95" hidden="1" customHeight="1" thickBot="1">
      <c r="A233" s="15"/>
      <c r="C233" s="60"/>
      <c r="D233" s="369"/>
      <c r="E233" s="48"/>
      <c r="F233" s="362"/>
      <c r="G233" s="362"/>
      <c r="H233" s="37"/>
      <c r="I233" s="50"/>
      <c r="J233" s="24"/>
      <c r="K233" s="50"/>
      <c r="L233" s="369" t="s">
        <v>10</v>
      </c>
      <c r="M233" s="50"/>
      <c r="N233" s="26"/>
      <c r="O233" s="387"/>
      <c r="P233" s="387"/>
      <c r="S233" s="60"/>
    </row>
    <row r="234" spans="1:24" s="17" customFormat="1" ht="15.95" hidden="1" customHeight="1">
      <c r="A234" s="15"/>
      <c r="B234" s="52"/>
      <c r="C234" s="53">
        <f>N233</f>
        <v>0</v>
      </c>
      <c r="D234" s="520" t="s">
        <v>87</v>
      </c>
      <c r="E234" s="518"/>
      <c r="F234" s="50"/>
      <c r="G234" s="21" t="s">
        <v>12</v>
      </c>
      <c r="H234" s="521">
        <v>228.9</v>
      </c>
      <c r="I234" s="521"/>
      <c r="J234" s="521"/>
      <c r="K234" s="368"/>
      <c r="L234" s="520" t="s">
        <v>88</v>
      </c>
      <c r="M234" s="518"/>
      <c r="O234" s="387" t="s">
        <v>14</v>
      </c>
      <c r="P234" s="387">
        <f>ROUND(C234*H234,0)</f>
        <v>0</v>
      </c>
      <c r="S234" s="53"/>
    </row>
    <row r="235" spans="1:24" s="17" customFormat="1" ht="15.95" hidden="1" customHeight="1">
      <c r="A235" s="15"/>
      <c r="C235" s="385"/>
      <c r="D235" s="362"/>
      <c r="E235" s="48"/>
      <c r="F235" s="362"/>
      <c r="G235" s="362"/>
      <c r="H235" s="27"/>
      <c r="I235" s="362"/>
      <c r="J235" s="363"/>
      <c r="K235" s="362"/>
      <c r="L235" s="363"/>
      <c r="N235" s="30"/>
      <c r="O235" s="19"/>
      <c r="P235" s="197"/>
      <c r="S235" s="385"/>
    </row>
    <row r="236" spans="1:24" s="17" customFormat="1" ht="15.95" hidden="1" customHeight="1">
      <c r="A236" s="15"/>
      <c r="B236" s="17" t="s">
        <v>25</v>
      </c>
      <c r="C236" s="385"/>
      <c r="D236" s="362">
        <v>12</v>
      </c>
      <c r="E236" s="48" t="s">
        <v>8</v>
      </c>
      <c r="F236" s="362">
        <v>6</v>
      </c>
      <c r="G236" s="362" t="s">
        <v>8</v>
      </c>
      <c r="H236" s="27">
        <v>3.67</v>
      </c>
      <c r="I236" s="362"/>
      <c r="J236" s="363"/>
      <c r="K236" s="362"/>
      <c r="L236" s="363"/>
      <c r="M236" s="17" t="s">
        <v>9</v>
      </c>
      <c r="N236" s="30">
        <f>ROUND(D236*F236*H236,0)</f>
        <v>264</v>
      </c>
      <c r="O236" s="19"/>
      <c r="P236" s="197"/>
      <c r="S236" s="385"/>
    </row>
    <row r="237" spans="1:24" s="17" customFormat="1" ht="15.95" hidden="1" customHeight="1" thickBot="1">
      <c r="A237" s="15"/>
      <c r="B237" s="17" t="s">
        <v>25</v>
      </c>
      <c r="C237" s="385"/>
      <c r="D237" s="362">
        <v>12</v>
      </c>
      <c r="E237" s="48" t="s">
        <v>8</v>
      </c>
      <c r="F237" s="362">
        <v>2</v>
      </c>
      <c r="G237" s="362" t="s">
        <v>8</v>
      </c>
      <c r="H237" s="27">
        <v>4</v>
      </c>
      <c r="I237" s="362"/>
      <c r="J237" s="363"/>
      <c r="K237" s="362"/>
      <c r="L237" s="363"/>
      <c r="M237" s="17" t="s">
        <v>9</v>
      </c>
      <c r="N237" s="30">
        <f>ROUND(D237*F237*H237,0)</f>
        <v>96</v>
      </c>
      <c r="O237" s="19"/>
      <c r="P237" s="197"/>
      <c r="S237" s="385"/>
    </row>
    <row r="238" spans="1:24" s="17" customFormat="1" ht="15.95" hidden="1" customHeight="1" thickBot="1">
      <c r="A238" s="15"/>
      <c r="C238" s="60"/>
      <c r="D238" s="369"/>
      <c r="E238" s="48"/>
      <c r="F238" s="362"/>
      <c r="G238" s="362"/>
      <c r="H238" s="37"/>
      <c r="I238" s="50"/>
      <c r="J238" s="24"/>
      <c r="K238" s="50"/>
      <c r="L238" s="369" t="s">
        <v>10</v>
      </c>
      <c r="M238" s="50"/>
      <c r="N238" s="26"/>
      <c r="O238" s="387"/>
      <c r="P238" s="387"/>
      <c r="S238" s="60"/>
    </row>
    <row r="239" spans="1:24" s="17" customFormat="1" ht="21.75" hidden="1" customHeight="1">
      <c r="A239" s="15"/>
      <c r="B239" s="52"/>
      <c r="C239" s="53">
        <f>N238</f>
        <v>0</v>
      </c>
      <c r="D239" s="520" t="s">
        <v>87</v>
      </c>
      <c r="E239" s="518"/>
      <c r="F239" s="50"/>
      <c r="G239" s="21" t="s">
        <v>12</v>
      </c>
      <c r="H239" s="521">
        <v>240.5</v>
      </c>
      <c r="I239" s="521"/>
      <c r="J239" s="521"/>
      <c r="K239" s="368"/>
      <c r="L239" s="520" t="s">
        <v>88</v>
      </c>
      <c r="M239" s="518"/>
      <c r="O239" s="387" t="s">
        <v>14</v>
      </c>
      <c r="P239" s="387">
        <f>ROUND(C239*H239,0)</f>
        <v>0</v>
      </c>
      <c r="S239" s="53"/>
    </row>
    <row r="240" spans="1:24" s="17" customFormat="1" ht="15.95" hidden="1" customHeight="1">
      <c r="A240" s="15"/>
      <c r="B240" s="32" t="s">
        <v>255</v>
      </c>
      <c r="C240" s="361"/>
      <c r="D240" s="369"/>
      <c r="E240" s="387"/>
      <c r="F240" s="362"/>
      <c r="G240" s="21"/>
      <c r="H240" s="368"/>
      <c r="I240" s="368"/>
      <c r="J240" s="363"/>
      <c r="K240" s="368"/>
      <c r="L240" s="369"/>
      <c r="M240" s="32"/>
      <c r="N240" s="389"/>
      <c r="O240" s="387"/>
      <c r="P240" s="387"/>
      <c r="Q240" s="52"/>
      <c r="S240" s="29"/>
    </row>
    <row r="241" spans="1:24" s="17" customFormat="1" ht="15.95" hidden="1" customHeight="1" thickBot="1">
      <c r="A241" s="15"/>
      <c r="B241" s="355" t="s">
        <v>256</v>
      </c>
      <c r="C241" s="361"/>
      <c r="D241" s="369"/>
      <c r="E241" s="387"/>
      <c r="F241" s="362"/>
      <c r="G241" s="21"/>
      <c r="H241" s="368"/>
      <c r="I241" s="368"/>
      <c r="J241" s="363"/>
      <c r="K241" s="368"/>
      <c r="L241" s="369"/>
      <c r="M241" s="32"/>
      <c r="N241" s="387" t="e">
        <f>#REF!</f>
        <v>#REF!</v>
      </c>
      <c r="O241" s="387"/>
      <c r="P241" s="387"/>
      <c r="Q241" s="52"/>
      <c r="S241" s="29"/>
    </row>
    <row r="242" spans="1:24" s="17" customFormat="1" ht="15.95" hidden="1" customHeight="1" thickBot="1">
      <c r="A242" s="15"/>
      <c r="C242" s="29"/>
      <c r="D242" s="362"/>
      <c r="E242" s="362"/>
      <c r="F242" s="362"/>
      <c r="G242" s="369"/>
      <c r="H242" s="31"/>
      <c r="I242" s="24"/>
      <c r="J242" s="363"/>
      <c r="K242" s="363"/>
      <c r="L242" s="376" t="s">
        <v>10</v>
      </c>
      <c r="M242" s="17" t="s">
        <v>9</v>
      </c>
      <c r="N242" s="26"/>
      <c r="O242" s="387"/>
      <c r="P242" s="60"/>
      <c r="Q242" s="52"/>
      <c r="S242" s="29"/>
    </row>
    <row r="243" spans="1:24" s="17" customFormat="1" ht="15.95" hidden="1" customHeight="1">
      <c r="A243" s="15"/>
      <c r="C243" s="53">
        <f>N242</f>
        <v>0</v>
      </c>
      <c r="D243" s="374" t="s">
        <v>32</v>
      </c>
      <c r="E243" s="387"/>
      <c r="F243" s="362"/>
      <c r="G243" s="21" t="s">
        <v>12</v>
      </c>
      <c r="H243" s="368">
        <v>286.858</v>
      </c>
      <c r="I243" s="368"/>
      <c r="J243" s="368"/>
      <c r="K243" s="368"/>
      <c r="L243" s="369" t="s">
        <v>59</v>
      </c>
      <c r="M243" s="369"/>
      <c r="N243" s="107"/>
      <c r="O243" s="387" t="s">
        <v>14</v>
      </c>
      <c r="P243" s="387">
        <f>ROUND(C243*H243/100,0)</f>
        <v>0</v>
      </c>
      <c r="Q243" s="52"/>
      <c r="R243" s="52"/>
      <c r="S243" s="53"/>
      <c r="T243" s="52"/>
      <c r="U243" s="52"/>
      <c r="V243" s="52"/>
      <c r="W243" s="52"/>
      <c r="X243" s="52"/>
    </row>
    <row r="244" spans="1:24" s="17" customFormat="1" ht="15.95" hidden="1" customHeight="1">
      <c r="A244" s="15"/>
      <c r="B244" s="32" t="s">
        <v>255</v>
      </c>
      <c r="C244" s="361"/>
      <c r="D244" s="369"/>
      <c r="E244" s="387"/>
      <c r="F244" s="362"/>
      <c r="G244" s="21"/>
      <c r="H244" s="368"/>
      <c r="I244" s="368"/>
      <c r="J244" s="363"/>
      <c r="K244" s="368"/>
      <c r="L244" s="369"/>
      <c r="M244" s="32"/>
      <c r="N244" s="389"/>
      <c r="O244" s="387"/>
      <c r="P244" s="387"/>
      <c r="Q244" s="52"/>
      <c r="S244" s="29"/>
    </row>
    <row r="245" spans="1:24" s="17" customFormat="1" ht="15.95" hidden="1" customHeight="1" thickBot="1">
      <c r="A245" s="15"/>
      <c r="B245" s="355" t="s">
        <v>257</v>
      </c>
      <c r="C245" s="361"/>
      <c r="D245" s="369"/>
      <c r="E245" s="387"/>
      <c r="F245" s="362"/>
      <c r="G245" s="21"/>
      <c r="H245" s="368"/>
      <c r="I245" s="368"/>
      <c r="J245" s="363"/>
      <c r="K245" s="368"/>
      <c r="L245" s="369"/>
      <c r="M245" s="32"/>
      <c r="N245" s="387">
        <f>C243</f>
        <v>0</v>
      </c>
      <c r="O245" s="387"/>
      <c r="P245" s="387"/>
      <c r="Q245" s="52"/>
      <c r="S245" s="29"/>
    </row>
    <row r="246" spans="1:24" s="17" customFormat="1" ht="15.95" hidden="1" customHeight="1" thickBot="1">
      <c r="A246" s="15"/>
      <c r="C246" s="29"/>
      <c r="D246" s="362"/>
      <c r="E246" s="362"/>
      <c r="F246" s="362"/>
      <c r="G246" s="369"/>
      <c r="H246" s="31"/>
      <c r="I246" s="24"/>
      <c r="J246" s="363"/>
      <c r="K246" s="363"/>
      <c r="L246" s="376" t="s">
        <v>10</v>
      </c>
      <c r="M246" s="17" t="s">
        <v>9</v>
      </c>
      <c r="N246" s="26">
        <f>N245</f>
        <v>0</v>
      </c>
      <c r="O246" s="387"/>
      <c r="P246" s="60"/>
      <c r="Q246" s="52"/>
      <c r="S246" s="29"/>
    </row>
    <row r="247" spans="1:24" s="17" customFormat="1" ht="15.95" hidden="1" customHeight="1">
      <c r="A247" s="15"/>
      <c r="C247" s="119">
        <f>N246</f>
        <v>0</v>
      </c>
      <c r="D247" s="374" t="s">
        <v>32</v>
      </c>
      <c r="E247" s="387"/>
      <c r="F247" s="362"/>
      <c r="G247" s="21" t="s">
        <v>12</v>
      </c>
      <c r="H247" s="368">
        <v>285.67759999999998</v>
      </c>
      <c r="I247" s="368"/>
      <c r="J247" s="368"/>
      <c r="K247" s="368"/>
      <c r="L247" s="369" t="s">
        <v>59</v>
      </c>
      <c r="M247" s="369"/>
      <c r="N247" s="107"/>
      <c r="O247" s="387" t="s">
        <v>14</v>
      </c>
      <c r="P247" s="387">
        <f>ROUND(C247*H247/100,0)</f>
        <v>0</v>
      </c>
      <c r="Q247" s="52"/>
      <c r="R247" s="52"/>
      <c r="S247" s="119"/>
      <c r="T247" s="52"/>
      <c r="U247" s="52"/>
      <c r="V247" s="52"/>
      <c r="W247" s="52"/>
      <c r="X247" s="52"/>
    </row>
    <row r="248" spans="1:24" s="17" customFormat="1" ht="15.95" hidden="1" customHeight="1">
      <c r="A248" s="15"/>
      <c r="B248" s="537" t="s">
        <v>98</v>
      </c>
      <c r="C248" s="537"/>
      <c r="D248" s="537"/>
      <c r="E248" s="537"/>
      <c r="F248" s="537"/>
      <c r="G248" s="537"/>
      <c r="H248" s="537"/>
      <c r="I248" s="537"/>
      <c r="J248" s="537"/>
      <c r="K248" s="537"/>
      <c r="L248" s="537"/>
      <c r="M248" s="537"/>
      <c r="N248" s="537"/>
      <c r="O248" s="389"/>
      <c r="P248" s="387"/>
    </row>
    <row r="249" spans="1:24" s="17" customFormat="1" ht="15.95" hidden="1" customHeight="1" thickBot="1">
      <c r="A249" s="15"/>
      <c r="B249" s="17" t="s">
        <v>99</v>
      </c>
      <c r="C249" s="385"/>
      <c r="D249" s="362">
        <v>1</v>
      </c>
      <c r="E249" s="48" t="s">
        <v>8</v>
      </c>
      <c r="F249" s="362">
        <v>4</v>
      </c>
      <c r="G249" s="362" t="s">
        <v>8</v>
      </c>
      <c r="H249" s="27">
        <v>8</v>
      </c>
      <c r="I249" s="362" t="s">
        <v>8</v>
      </c>
      <c r="J249" s="363">
        <v>4</v>
      </c>
      <c r="K249" s="362"/>
      <c r="L249" s="363"/>
      <c r="M249" s="17" t="s">
        <v>9</v>
      </c>
      <c r="N249" s="30">
        <f>ROUND(D249*F249*H249*J249,0)</f>
        <v>128</v>
      </c>
      <c r="O249" s="16"/>
      <c r="P249" s="387"/>
      <c r="S249" s="385"/>
    </row>
    <row r="250" spans="1:24" s="17" customFormat="1" ht="15.95" hidden="1" customHeight="1" thickBot="1">
      <c r="A250" s="369"/>
      <c r="C250" s="107"/>
      <c r="D250" s="362"/>
      <c r="E250" s="49"/>
      <c r="F250" s="362"/>
      <c r="G250" s="369"/>
      <c r="H250" s="27"/>
      <c r="I250" s="368"/>
      <c r="J250" s="24"/>
      <c r="K250" s="368"/>
      <c r="L250" s="24" t="s">
        <v>10</v>
      </c>
      <c r="M250" s="369"/>
      <c r="N250" s="26"/>
      <c r="O250" s="19"/>
      <c r="P250" s="387"/>
      <c r="S250" s="107"/>
    </row>
    <row r="251" spans="1:24" s="17" customFormat="1" ht="15.95" hidden="1" customHeight="1">
      <c r="A251" s="15"/>
      <c r="B251" s="52"/>
      <c r="C251" s="376">
        <f>N250</f>
        <v>0</v>
      </c>
      <c r="D251" s="362" t="s">
        <v>32</v>
      </c>
      <c r="E251" s="376"/>
      <c r="F251" s="362"/>
      <c r="G251" s="52" t="s">
        <v>12</v>
      </c>
      <c r="H251" s="368">
        <v>58.11</v>
      </c>
      <c r="I251" s="368"/>
      <c r="J251" s="363"/>
      <c r="K251" s="368"/>
      <c r="L251" s="369" t="s">
        <v>52</v>
      </c>
      <c r="M251" s="369"/>
      <c r="N251" s="52"/>
      <c r="O251" s="387" t="s">
        <v>14</v>
      </c>
      <c r="P251" s="387">
        <f>(C251*H251)</f>
        <v>0</v>
      </c>
      <c r="S251" s="376"/>
    </row>
    <row r="252" spans="1:24" s="17" customFormat="1" ht="35.25" hidden="1" customHeight="1">
      <c r="A252" s="86"/>
      <c r="B252" s="535" t="s">
        <v>103</v>
      </c>
      <c r="C252" s="535"/>
      <c r="D252" s="565"/>
      <c r="E252" s="535"/>
      <c r="F252" s="565"/>
      <c r="G252" s="535"/>
      <c r="H252" s="565"/>
      <c r="I252" s="535"/>
      <c r="J252" s="565"/>
      <c r="K252" s="535"/>
      <c r="L252" s="535"/>
      <c r="M252" s="535"/>
      <c r="N252" s="535"/>
      <c r="O252" s="535"/>
      <c r="P252" s="387"/>
    </row>
    <row r="253" spans="1:24" s="17" customFormat="1" ht="15.95" hidden="1" customHeight="1">
      <c r="A253" s="15"/>
      <c r="B253" s="17" t="s">
        <v>99</v>
      </c>
      <c r="C253" s="385"/>
      <c r="D253" s="362">
        <v>1</v>
      </c>
      <c r="E253" s="48" t="s">
        <v>8</v>
      </c>
      <c r="F253" s="362">
        <v>2</v>
      </c>
      <c r="G253" s="362" t="s">
        <v>8</v>
      </c>
      <c r="H253" s="27">
        <v>20</v>
      </c>
      <c r="I253" s="362" t="s">
        <v>8</v>
      </c>
      <c r="J253" s="363">
        <v>14</v>
      </c>
      <c r="K253" s="362"/>
      <c r="L253" s="363"/>
      <c r="M253" s="17" t="s">
        <v>9</v>
      </c>
      <c r="N253" s="30">
        <f>ROUND(D253*F253*H253*J253,0)</f>
        <v>560</v>
      </c>
      <c r="O253" s="16"/>
      <c r="P253" s="387"/>
      <c r="S253" s="385"/>
    </row>
    <row r="254" spans="1:24" s="17" customFormat="1" ht="15.95" hidden="1" customHeight="1">
      <c r="A254" s="15"/>
      <c r="B254" s="17" t="s">
        <v>213</v>
      </c>
      <c r="C254" s="385"/>
      <c r="D254" s="365">
        <v>2</v>
      </c>
      <c r="E254" s="388" t="s">
        <v>8</v>
      </c>
      <c r="F254" s="365">
        <v>2</v>
      </c>
      <c r="G254" s="365" t="s">
        <v>16</v>
      </c>
      <c r="H254" s="68">
        <v>20</v>
      </c>
      <c r="I254" s="365" t="s">
        <v>17</v>
      </c>
      <c r="J254" s="366">
        <v>14</v>
      </c>
      <c r="K254" s="365" t="s">
        <v>18</v>
      </c>
      <c r="L254" s="366">
        <v>0.67</v>
      </c>
      <c r="M254" s="3" t="s">
        <v>9</v>
      </c>
      <c r="N254" s="76">
        <f>ROUND(D254*F254*(H254+J254)*L254,0)</f>
        <v>91</v>
      </c>
      <c r="O254" s="389"/>
      <c r="P254" s="387"/>
      <c r="S254" s="385"/>
    </row>
    <row r="255" spans="1:24" s="17" customFormat="1" ht="15.95" hidden="1" customHeight="1" thickBot="1">
      <c r="A255" s="15"/>
      <c r="B255" s="17" t="s">
        <v>237</v>
      </c>
      <c r="C255" s="385"/>
      <c r="D255" s="362">
        <v>1</v>
      </c>
      <c r="E255" s="48" t="s">
        <v>8</v>
      </c>
      <c r="F255" s="362">
        <v>2</v>
      </c>
      <c r="G255" s="362" t="s">
        <v>8</v>
      </c>
      <c r="H255" s="27">
        <v>4</v>
      </c>
      <c r="I255" s="362" t="s">
        <v>8</v>
      </c>
      <c r="J255" s="363">
        <v>0.75</v>
      </c>
      <c r="K255" s="362"/>
      <c r="L255" s="363"/>
      <c r="M255" s="17" t="s">
        <v>9</v>
      </c>
      <c r="N255" s="30">
        <f>ROUND(D255*F255*H255*J255,0)</f>
        <v>6</v>
      </c>
      <c r="O255" s="16"/>
      <c r="P255" s="387"/>
      <c r="S255" s="385"/>
    </row>
    <row r="256" spans="1:24" s="17" customFormat="1" ht="15.95" hidden="1" customHeight="1" thickBot="1">
      <c r="A256" s="369"/>
      <c r="C256" s="107"/>
      <c r="D256" s="362"/>
      <c r="E256" s="49"/>
      <c r="F256" s="362"/>
      <c r="G256" s="369"/>
      <c r="H256" s="27"/>
      <c r="I256" s="368"/>
      <c r="J256" s="24"/>
      <c r="K256" s="368"/>
      <c r="L256" s="24" t="s">
        <v>10</v>
      </c>
      <c r="M256" s="369"/>
      <c r="N256" s="26"/>
      <c r="O256" s="19"/>
      <c r="P256" s="387"/>
      <c r="S256" s="107"/>
    </row>
    <row r="257" spans="1:19" s="17" customFormat="1" ht="15.95" hidden="1" customHeight="1">
      <c r="A257" s="15"/>
      <c r="B257" s="52"/>
      <c r="C257" s="158">
        <f>N256</f>
        <v>0</v>
      </c>
      <c r="D257" s="362" t="s">
        <v>32</v>
      </c>
      <c r="E257" s="376"/>
      <c r="F257" s="362"/>
      <c r="G257" s="52" t="s">
        <v>12</v>
      </c>
      <c r="H257" s="368">
        <v>10964.99</v>
      </c>
      <c r="I257" s="368"/>
      <c r="J257" s="363"/>
      <c r="K257" s="368"/>
      <c r="L257" s="369" t="s">
        <v>54</v>
      </c>
      <c r="M257" s="369"/>
      <c r="N257" s="52"/>
      <c r="O257" s="387" t="s">
        <v>14</v>
      </c>
      <c r="P257" s="387">
        <f>(C257*H257/100)</f>
        <v>0</v>
      </c>
      <c r="S257" s="367"/>
    </row>
    <row r="258" spans="1:19" s="17" customFormat="1" ht="80.25" hidden="1" customHeight="1">
      <c r="A258" s="86"/>
      <c r="B258" s="535" t="s">
        <v>199</v>
      </c>
      <c r="C258" s="535"/>
      <c r="D258" s="535"/>
      <c r="E258" s="535"/>
      <c r="F258" s="535"/>
      <c r="G258" s="535"/>
      <c r="H258" s="535"/>
      <c r="I258" s="535"/>
      <c r="J258" s="535"/>
      <c r="K258" s="535"/>
      <c r="L258" s="535"/>
      <c r="M258" s="535"/>
      <c r="N258" s="535"/>
      <c r="O258" s="389"/>
      <c r="P258" s="387"/>
    </row>
    <row r="259" spans="1:19" s="17" customFormat="1" ht="15.95" hidden="1" customHeight="1">
      <c r="A259" s="15"/>
      <c r="B259" s="17" t="s">
        <v>21</v>
      </c>
      <c r="C259" s="385"/>
      <c r="D259" s="362">
        <v>1</v>
      </c>
      <c r="E259" s="48" t="s">
        <v>8</v>
      </c>
      <c r="F259" s="362">
        <v>1</v>
      </c>
      <c r="G259" s="362" t="s">
        <v>8</v>
      </c>
      <c r="H259" s="27">
        <v>40.75</v>
      </c>
      <c r="I259" s="362" t="s">
        <v>8</v>
      </c>
      <c r="J259" s="363">
        <v>7</v>
      </c>
      <c r="K259" s="362"/>
      <c r="L259" s="363"/>
      <c r="M259" s="17" t="s">
        <v>9</v>
      </c>
      <c r="N259" s="30">
        <f>ROUND(D259*F259*H259*J259,0)</f>
        <v>285</v>
      </c>
      <c r="O259" s="16"/>
      <c r="P259" s="387"/>
      <c r="S259" s="385"/>
    </row>
    <row r="260" spans="1:19" s="17" customFormat="1" ht="15.95" hidden="1" customHeight="1">
      <c r="A260" s="15"/>
      <c r="B260" s="17" t="s">
        <v>237</v>
      </c>
      <c r="C260" s="385"/>
      <c r="D260" s="362">
        <v>1</v>
      </c>
      <c r="E260" s="48" t="s">
        <v>8</v>
      </c>
      <c r="F260" s="362">
        <v>2</v>
      </c>
      <c r="G260" s="362" t="s">
        <v>8</v>
      </c>
      <c r="H260" s="27">
        <v>4</v>
      </c>
      <c r="I260" s="362" t="s">
        <v>8</v>
      </c>
      <c r="J260" s="363">
        <v>0.75</v>
      </c>
      <c r="K260" s="362"/>
      <c r="L260" s="363"/>
      <c r="M260" s="17" t="s">
        <v>9</v>
      </c>
      <c r="N260" s="30">
        <f>ROUND(D260*F260*H260*J260,0)</f>
        <v>6</v>
      </c>
      <c r="O260" s="16"/>
      <c r="P260" s="387"/>
      <c r="S260" s="385"/>
    </row>
    <row r="261" spans="1:19" s="17" customFormat="1" ht="15.95" hidden="1" customHeight="1" thickBot="1">
      <c r="A261" s="15"/>
      <c r="B261" s="17" t="s">
        <v>229</v>
      </c>
      <c r="C261" s="385"/>
      <c r="D261" s="362">
        <v>1</v>
      </c>
      <c r="E261" s="48" t="s">
        <v>8</v>
      </c>
      <c r="F261" s="362">
        <v>2</v>
      </c>
      <c r="G261" s="362" t="s">
        <v>8</v>
      </c>
      <c r="H261" s="27">
        <v>7.25</v>
      </c>
      <c r="I261" s="362" t="s">
        <v>8</v>
      </c>
      <c r="J261" s="363">
        <v>0.75</v>
      </c>
      <c r="K261" s="362"/>
      <c r="L261" s="363"/>
      <c r="M261" s="17" t="s">
        <v>9</v>
      </c>
      <c r="N261" s="30">
        <f>ROUND(D261*F261*H261*J261,0)</f>
        <v>11</v>
      </c>
      <c r="O261" s="16"/>
      <c r="P261" s="387"/>
      <c r="S261" s="385"/>
    </row>
    <row r="262" spans="1:19" s="17" customFormat="1" ht="15.95" hidden="1" customHeight="1" thickBot="1">
      <c r="A262" s="369"/>
      <c r="C262" s="107"/>
      <c r="D262" s="362"/>
      <c r="E262" s="49"/>
      <c r="F262" s="362"/>
      <c r="G262" s="369"/>
      <c r="H262" s="27"/>
      <c r="I262" s="368"/>
      <c r="J262" s="24"/>
      <c r="K262" s="368"/>
      <c r="L262" s="24" t="s">
        <v>10</v>
      </c>
      <c r="M262" s="369"/>
      <c r="N262" s="26"/>
      <c r="O262" s="19"/>
      <c r="P262" s="387"/>
      <c r="S262" s="107"/>
    </row>
    <row r="263" spans="1:19" s="17" customFormat="1" ht="15.95" hidden="1" customHeight="1">
      <c r="A263" s="15"/>
      <c r="B263" s="52"/>
      <c r="C263" s="367">
        <f>N262</f>
        <v>0</v>
      </c>
      <c r="D263" s="362" t="s">
        <v>32</v>
      </c>
      <c r="E263" s="376"/>
      <c r="F263" s="362"/>
      <c r="G263" s="52" t="s">
        <v>12</v>
      </c>
      <c r="H263" s="368">
        <v>310.43</v>
      </c>
      <c r="I263" s="368"/>
      <c r="J263" s="363"/>
      <c r="K263" s="368"/>
      <c r="L263" s="369" t="s">
        <v>52</v>
      </c>
      <c r="M263" s="369"/>
      <c r="N263" s="52"/>
      <c r="O263" s="387" t="s">
        <v>14</v>
      </c>
      <c r="P263" s="387">
        <f>(C263*H263)</f>
        <v>0</v>
      </c>
      <c r="S263" s="367"/>
    </row>
    <row r="264" spans="1:19" s="17" customFormat="1" ht="82.5" hidden="1" customHeight="1">
      <c r="A264" s="86"/>
      <c r="B264" s="535" t="s">
        <v>192</v>
      </c>
      <c r="C264" s="535"/>
      <c r="D264" s="535"/>
      <c r="E264" s="535"/>
      <c r="F264" s="535"/>
      <c r="G264" s="535"/>
      <c r="H264" s="535"/>
      <c r="I264" s="535"/>
      <c r="J264" s="535"/>
      <c r="K264" s="535"/>
      <c r="L264" s="535"/>
      <c r="M264" s="535"/>
      <c r="N264" s="535"/>
      <c r="O264" s="389"/>
      <c r="P264" s="387"/>
    </row>
    <row r="265" spans="1:19" s="17" customFormat="1" ht="15.95" hidden="1" customHeight="1" thickBot="1">
      <c r="A265" s="15"/>
      <c r="B265" s="17" t="s">
        <v>162</v>
      </c>
      <c r="C265" s="385"/>
      <c r="D265" s="362">
        <v>1</v>
      </c>
      <c r="E265" s="48" t="s">
        <v>8</v>
      </c>
      <c r="F265" s="362">
        <v>2</v>
      </c>
      <c r="G265" s="365" t="s">
        <v>16</v>
      </c>
      <c r="H265" s="68">
        <v>40.75</v>
      </c>
      <c r="I265" s="365" t="s">
        <v>17</v>
      </c>
      <c r="J265" s="366">
        <v>7</v>
      </c>
      <c r="K265" s="365" t="s">
        <v>18</v>
      </c>
      <c r="L265" s="366">
        <v>0.5</v>
      </c>
      <c r="M265" s="3" t="s">
        <v>9</v>
      </c>
      <c r="N265" s="76">
        <f>ROUND(D265*F265*(H265+J265)*L265,0)</f>
        <v>48</v>
      </c>
      <c r="O265" s="16"/>
      <c r="P265" s="387"/>
      <c r="S265" s="385"/>
    </row>
    <row r="266" spans="1:19" s="17" customFormat="1" ht="15.95" hidden="1" customHeight="1" thickBot="1">
      <c r="A266" s="369"/>
      <c r="C266" s="107"/>
      <c r="D266" s="362"/>
      <c r="E266" s="49"/>
      <c r="F266" s="362"/>
      <c r="G266" s="369"/>
      <c r="H266" s="27"/>
      <c r="I266" s="368"/>
      <c r="J266" s="24"/>
      <c r="K266" s="368"/>
      <c r="L266" s="24" t="s">
        <v>10</v>
      </c>
      <c r="M266" s="369"/>
      <c r="N266" s="26"/>
      <c r="O266" s="19"/>
      <c r="P266" s="387"/>
      <c r="S266" s="107"/>
    </row>
    <row r="267" spans="1:19" s="17" customFormat="1" ht="15.95" hidden="1" customHeight="1">
      <c r="A267" s="15"/>
      <c r="B267" s="52"/>
      <c r="C267" s="367">
        <f>N266</f>
        <v>0</v>
      </c>
      <c r="D267" s="362" t="s">
        <v>32</v>
      </c>
      <c r="E267" s="376"/>
      <c r="F267" s="362"/>
      <c r="G267" s="52" t="s">
        <v>12</v>
      </c>
      <c r="H267" s="368">
        <v>186.04</v>
      </c>
      <c r="I267" s="368"/>
      <c r="J267" s="363"/>
      <c r="K267" s="368"/>
      <c r="L267" s="369" t="s">
        <v>52</v>
      </c>
      <c r="M267" s="369"/>
      <c r="N267" s="52"/>
      <c r="O267" s="387" t="s">
        <v>14</v>
      </c>
      <c r="P267" s="387">
        <f>(C267*H267)</f>
        <v>0</v>
      </c>
      <c r="S267" s="367"/>
    </row>
    <row r="268" spans="1:19" s="17" customFormat="1" ht="67.5" hidden="1" customHeight="1">
      <c r="A268" s="86"/>
      <c r="B268" s="519" t="s">
        <v>115</v>
      </c>
      <c r="C268" s="519"/>
      <c r="D268" s="519"/>
      <c r="E268" s="519"/>
      <c r="F268" s="519"/>
      <c r="G268" s="519"/>
      <c r="H268" s="519"/>
      <c r="I268" s="519"/>
      <c r="J268" s="519"/>
      <c r="K268" s="519"/>
      <c r="L268" s="519"/>
      <c r="M268" s="519"/>
      <c r="N268" s="519"/>
      <c r="O268" s="364"/>
      <c r="P268" s="387"/>
    </row>
    <row r="269" spans="1:19" s="17" customFormat="1" ht="15.95" hidden="1" customHeight="1">
      <c r="A269" s="15"/>
      <c r="B269" s="355" t="s">
        <v>170</v>
      </c>
      <c r="C269" s="385"/>
      <c r="D269" s="362">
        <v>1</v>
      </c>
      <c r="E269" s="48" t="s">
        <v>8</v>
      </c>
      <c r="F269" s="362">
        <v>6</v>
      </c>
      <c r="G269" s="362" t="s">
        <v>8</v>
      </c>
      <c r="H269" s="27">
        <v>1</v>
      </c>
      <c r="I269" s="362" t="s">
        <v>8</v>
      </c>
      <c r="J269" s="363">
        <v>23.5</v>
      </c>
      <c r="K269" s="362"/>
      <c r="L269" s="363"/>
      <c r="M269" s="17" t="s">
        <v>9</v>
      </c>
      <c r="N269" s="30">
        <f>ROUND(D269*F269*H269*J269,0)</f>
        <v>141</v>
      </c>
      <c r="O269" s="16"/>
      <c r="P269" s="387"/>
      <c r="S269" s="385"/>
    </row>
    <row r="270" spans="1:19" s="17" customFormat="1" ht="15.95" hidden="1" customHeight="1">
      <c r="A270" s="15"/>
      <c r="C270" s="48"/>
      <c r="D270" s="55"/>
      <c r="E270" s="48"/>
      <c r="F270" s="362"/>
      <c r="G270" s="362"/>
      <c r="H270" s="27"/>
      <c r="I270" s="362"/>
      <c r="J270" s="363"/>
      <c r="K270" s="362"/>
      <c r="L270" s="24" t="s">
        <v>10</v>
      </c>
      <c r="M270" s="32"/>
      <c r="N270" s="18"/>
      <c r="O270" s="19"/>
      <c r="P270" s="197"/>
      <c r="S270" s="48"/>
    </row>
    <row r="271" spans="1:19" s="17" customFormat="1" ht="15.95" hidden="1" customHeight="1">
      <c r="A271" s="15"/>
      <c r="C271" s="367">
        <f>N270</f>
        <v>0</v>
      </c>
      <c r="D271" s="386"/>
      <c r="E271" s="367"/>
      <c r="F271" s="20" t="s">
        <v>32</v>
      </c>
      <c r="G271" s="21" t="s">
        <v>12</v>
      </c>
      <c r="H271" s="521">
        <v>34520.31</v>
      </c>
      <c r="I271" s="521"/>
      <c r="J271" s="521"/>
      <c r="K271" s="368"/>
      <c r="L271" s="518" t="s">
        <v>54</v>
      </c>
      <c r="M271" s="518"/>
      <c r="N271" s="107"/>
      <c r="O271" s="22" t="s">
        <v>14</v>
      </c>
      <c r="P271" s="387">
        <f>ROUND(C271*H271/100,0)</f>
        <v>0</v>
      </c>
      <c r="S271" s="367"/>
    </row>
    <row r="272" spans="1:19" s="17" customFormat="1" ht="36" hidden="1" customHeight="1">
      <c r="A272" s="86"/>
      <c r="B272" s="566" t="s">
        <v>108</v>
      </c>
      <c r="C272" s="566"/>
      <c r="D272" s="566"/>
      <c r="E272" s="566"/>
      <c r="F272" s="566"/>
      <c r="G272" s="566"/>
      <c r="H272" s="566"/>
      <c r="I272" s="566"/>
      <c r="J272" s="566"/>
      <c r="K272" s="566"/>
      <c r="L272" s="566"/>
      <c r="M272" s="566"/>
      <c r="N272" s="566"/>
      <c r="O272" s="566"/>
      <c r="P272" s="387"/>
      <c r="S272" s="53"/>
    </row>
    <row r="273" spans="1:24" s="52" customFormat="1" ht="15.95" hidden="1" customHeight="1">
      <c r="A273" s="15"/>
      <c r="B273" s="385" t="s">
        <v>238</v>
      </c>
      <c r="C273" s="385"/>
      <c r="D273" s="385"/>
      <c r="E273" s="385"/>
      <c r="F273" s="385"/>
      <c r="G273" s="385"/>
      <c r="H273" s="385"/>
      <c r="I273" s="385"/>
      <c r="J273" s="385"/>
      <c r="K273" s="385"/>
      <c r="L273" s="385"/>
      <c r="M273" s="385"/>
      <c r="N273" s="385"/>
      <c r="O273" s="387"/>
      <c r="P273" s="387"/>
      <c r="Q273" s="54"/>
      <c r="S273" s="385"/>
    </row>
    <row r="274" spans="1:24" s="17" customFormat="1" ht="15.95" hidden="1" customHeight="1" thickBot="1">
      <c r="A274" s="15"/>
      <c r="B274" s="355" t="s">
        <v>97</v>
      </c>
      <c r="C274" s="385"/>
      <c r="D274" s="362">
        <v>1</v>
      </c>
      <c r="E274" s="48" t="s">
        <v>8</v>
      </c>
      <c r="F274" s="362">
        <v>1</v>
      </c>
      <c r="G274" s="362" t="s">
        <v>8</v>
      </c>
      <c r="H274" s="27">
        <v>45.25</v>
      </c>
      <c r="I274" s="362" t="s">
        <v>8</v>
      </c>
      <c r="J274" s="363">
        <v>26.25</v>
      </c>
      <c r="K274" s="362"/>
      <c r="L274" s="363"/>
      <c r="M274" s="17" t="s">
        <v>9</v>
      </c>
      <c r="N274" s="30">
        <f>ROUND(D274*F274*H274*J274,0)</f>
        <v>1188</v>
      </c>
      <c r="O274" s="16"/>
      <c r="P274" s="197"/>
      <c r="S274" s="385"/>
    </row>
    <row r="275" spans="1:24" s="17" customFormat="1" ht="15.95" hidden="1" customHeight="1" thickBot="1">
      <c r="A275" s="15"/>
      <c r="B275" s="51"/>
      <c r="C275" s="48"/>
      <c r="D275" s="362"/>
      <c r="E275" s="48"/>
      <c r="F275" s="362"/>
      <c r="G275" s="362"/>
      <c r="H275" s="33"/>
      <c r="I275" s="362"/>
      <c r="J275" s="363"/>
      <c r="K275" s="362"/>
      <c r="L275" s="24" t="s">
        <v>10</v>
      </c>
      <c r="N275" s="26"/>
      <c r="O275" s="387"/>
      <c r="P275" s="387"/>
      <c r="S275" s="48"/>
    </row>
    <row r="276" spans="1:24" s="17" customFormat="1" ht="15.95" hidden="1" customHeight="1">
      <c r="A276" s="15"/>
      <c r="B276" s="29" t="s">
        <v>24</v>
      </c>
      <c r="C276" s="48"/>
      <c r="D276" s="362"/>
      <c r="E276" s="387"/>
      <c r="F276" s="362"/>
      <c r="G276" s="369"/>
      <c r="H276" s="27"/>
      <c r="I276" s="368"/>
      <c r="J276" s="363"/>
      <c r="K276" s="369"/>
      <c r="L276" s="363"/>
      <c r="M276" s="52"/>
      <c r="N276" s="52"/>
      <c r="O276" s="387"/>
      <c r="P276" s="387"/>
      <c r="Q276" s="52"/>
      <c r="S276" s="48"/>
    </row>
    <row r="277" spans="1:24" s="17" customFormat="1" ht="15.95" hidden="1" customHeight="1" thickBot="1">
      <c r="A277" s="15"/>
      <c r="B277" s="17" t="s">
        <v>92</v>
      </c>
      <c r="C277" s="48"/>
      <c r="D277" s="362">
        <v>1</v>
      </c>
      <c r="E277" s="48" t="s">
        <v>8</v>
      </c>
      <c r="F277" s="362">
        <v>1</v>
      </c>
      <c r="G277" s="362" t="s">
        <v>8</v>
      </c>
      <c r="H277" s="27">
        <v>14</v>
      </c>
      <c r="I277" s="362" t="s">
        <v>8</v>
      </c>
      <c r="J277" s="363">
        <v>7</v>
      </c>
      <c r="K277" s="362"/>
      <c r="L277" s="363"/>
      <c r="M277" s="17" t="s">
        <v>9</v>
      </c>
      <c r="N277" s="30">
        <f>ROUND(D277*F277*H277*J277,0)</f>
        <v>98</v>
      </c>
      <c r="O277" s="19"/>
      <c r="P277" s="197"/>
      <c r="S277" s="48"/>
    </row>
    <row r="278" spans="1:24" s="17" customFormat="1" ht="15.95" hidden="1" customHeight="1" thickBot="1">
      <c r="A278" s="15"/>
      <c r="B278" s="362"/>
      <c r="D278" s="362"/>
      <c r="E278" s="387"/>
      <c r="F278" s="362"/>
      <c r="G278" s="369"/>
      <c r="H278" s="27"/>
      <c r="I278" s="368"/>
      <c r="J278" s="363"/>
      <c r="K278" s="369"/>
      <c r="L278" s="24" t="s">
        <v>10</v>
      </c>
      <c r="M278" s="17" t="s">
        <v>9</v>
      </c>
      <c r="N278" s="26"/>
      <c r="O278" s="387"/>
      <c r="P278" s="60"/>
      <c r="Q278" s="52"/>
    </row>
    <row r="279" spans="1:24" s="17" customFormat="1" ht="15.95" hidden="1" customHeight="1">
      <c r="A279" s="15"/>
      <c r="B279" s="29" t="s">
        <v>28</v>
      </c>
      <c r="C279" s="48"/>
      <c r="D279" s="362"/>
      <c r="E279" s="387"/>
      <c r="F279" s="362"/>
      <c r="G279" s="369"/>
      <c r="H279" s="27"/>
      <c r="I279" s="368"/>
      <c r="J279" s="363"/>
      <c r="K279" s="368"/>
      <c r="L279" s="369"/>
      <c r="M279" s="369"/>
      <c r="N279" s="52"/>
      <c r="O279" s="50"/>
      <c r="P279" s="60"/>
      <c r="Q279" s="52"/>
      <c r="S279" s="48"/>
    </row>
    <row r="280" spans="1:24" s="17" customFormat="1" ht="15.95" hidden="1" customHeight="1">
      <c r="A280" s="15"/>
      <c r="C280" s="29"/>
      <c r="D280" s="523">
        <f>N275</f>
        <v>0</v>
      </c>
      <c r="E280" s="523"/>
      <c r="F280" s="523"/>
      <c r="G280" s="369" t="s">
        <v>29</v>
      </c>
      <c r="H280" s="31">
        <f>N278</f>
        <v>0</v>
      </c>
      <c r="I280" s="24" t="s">
        <v>9</v>
      </c>
      <c r="J280" s="524">
        <f>D280-H280</f>
        <v>0</v>
      </c>
      <c r="K280" s="524"/>
      <c r="L280" s="32" t="s">
        <v>30</v>
      </c>
      <c r="M280" s="369"/>
      <c r="N280" s="51"/>
      <c r="O280" s="387"/>
      <c r="P280" s="60"/>
      <c r="Q280" s="52"/>
      <c r="S280" s="29"/>
    </row>
    <row r="281" spans="1:24" s="17" customFormat="1" ht="15.95" hidden="1" customHeight="1">
      <c r="A281" s="15"/>
      <c r="C281" s="119">
        <f>J280</f>
        <v>0</v>
      </c>
      <c r="D281" s="517" t="s">
        <v>32</v>
      </c>
      <c r="E281" s="517"/>
      <c r="F281" s="362"/>
      <c r="G281" s="21" t="s">
        <v>12</v>
      </c>
      <c r="H281" s="521">
        <v>3275.5</v>
      </c>
      <c r="I281" s="521"/>
      <c r="J281" s="521"/>
      <c r="K281" s="521"/>
      <c r="L281" s="369" t="s">
        <v>59</v>
      </c>
      <c r="M281" s="369"/>
      <c r="N281" s="107"/>
      <c r="O281" s="387" t="s">
        <v>14</v>
      </c>
      <c r="P281" s="387">
        <f>ROUND(C281*H281/100,0)</f>
        <v>0</v>
      </c>
      <c r="Q281" s="52"/>
      <c r="R281" s="52"/>
      <c r="S281" s="119"/>
      <c r="T281" s="52"/>
      <c r="U281" s="52"/>
      <c r="V281" s="52"/>
      <c r="W281" s="52"/>
      <c r="X281" s="52"/>
    </row>
    <row r="282" spans="1:24" s="52" customFormat="1" ht="15.95" hidden="1" customHeight="1">
      <c r="B282" s="385" t="s">
        <v>239</v>
      </c>
      <c r="C282" s="385"/>
      <c r="D282" s="385"/>
      <c r="E282" s="385"/>
      <c r="F282" s="385"/>
      <c r="G282" s="385"/>
      <c r="H282" s="385"/>
      <c r="I282" s="385"/>
      <c r="J282" s="385"/>
      <c r="K282" s="385"/>
      <c r="L282" s="385"/>
      <c r="M282" s="385"/>
      <c r="N282" s="385"/>
      <c r="O282" s="387"/>
      <c r="P282" s="387"/>
      <c r="Q282" s="54"/>
      <c r="S282" s="385"/>
    </row>
    <row r="283" spans="1:24" s="17" customFormat="1" ht="15.95" hidden="1" customHeight="1">
      <c r="A283" s="15"/>
      <c r="B283" s="355" t="s">
        <v>97</v>
      </c>
      <c r="C283" s="385"/>
      <c r="D283" s="362">
        <v>1</v>
      </c>
      <c r="E283" s="48" t="s">
        <v>8</v>
      </c>
      <c r="F283" s="362">
        <v>1</v>
      </c>
      <c r="G283" s="362" t="s">
        <v>8</v>
      </c>
      <c r="H283" s="27">
        <v>44.88</v>
      </c>
      <c r="I283" s="362" t="s">
        <v>8</v>
      </c>
      <c r="J283" s="363">
        <v>26.38</v>
      </c>
      <c r="K283" s="362"/>
      <c r="L283" s="363"/>
      <c r="M283" s="17" t="s">
        <v>9</v>
      </c>
      <c r="N283" s="30">
        <f>ROUND(D283*F283*H283*J283,0)</f>
        <v>1184</v>
      </c>
      <c r="O283" s="16"/>
      <c r="P283" s="197"/>
      <c r="S283" s="385"/>
    </row>
    <row r="284" spans="1:24" s="17" customFormat="1" ht="15.95" hidden="1" customHeight="1">
      <c r="A284" s="15"/>
      <c r="B284" s="355" t="s">
        <v>19</v>
      </c>
      <c r="C284" s="385"/>
      <c r="D284" s="362">
        <v>1</v>
      </c>
      <c r="E284" s="48" t="s">
        <v>8</v>
      </c>
      <c r="F284" s="362">
        <v>1</v>
      </c>
      <c r="G284" s="362" t="s">
        <v>8</v>
      </c>
      <c r="H284" s="27">
        <v>29.88</v>
      </c>
      <c r="I284" s="362" t="s">
        <v>8</v>
      </c>
      <c r="J284" s="363">
        <v>13.75</v>
      </c>
      <c r="K284" s="362"/>
      <c r="L284" s="363"/>
      <c r="M284" s="17" t="s">
        <v>9</v>
      </c>
      <c r="N284" s="30">
        <f>ROUND(D284*F284*H284*J284,0)</f>
        <v>411</v>
      </c>
      <c r="O284" s="16"/>
      <c r="P284" s="197"/>
      <c r="S284" s="385"/>
    </row>
    <row r="285" spans="1:24" s="17" customFormat="1" ht="15.95" hidden="1" customHeight="1">
      <c r="A285" s="15"/>
      <c r="C285" s="48"/>
      <c r="D285" s="55"/>
      <c r="E285" s="48"/>
      <c r="F285" s="362"/>
      <c r="G285" s="362"/>
      <c r="H285" s="27"/>
      <c r="I285" s="362"/>
      <c r="J285" s="363"/>
      <c r="K285" s="362"/>
      <c r="L285" s="24" t="s">
        <v>10</v>
      </c>
      <c r="M285" s="32"/>
      <c r="N285" s="18"/>
      <c r="O285" s="19"/>
      <c r="P285" s="197"/>
      <c r="S285" s="48"/>
    </row>
    <row r="286" spans="1:24" s="17" customFormat="1" ht="15.95" hidden="1" customHeight="1">
      <c r="A286" s="15"/>
      <c r="C286" s="119">
        <f>N285</f>
        <v>0</v>
      </c>
      <c r="D286" s="517" t="s">
        <v>32</v>
      </c>
      <c r="E286" s="517"/>
      <c r="F286" s="362"/>
      <c r="G286" s="21" t="s">
        <v>12</v>
      </c>
      <c r="H286" s="521">
        <v>2548.29</v>
      </c>
      <c r="I286" s="521"/>
      <c r="J286" s="521"/>
      <c r="K286" s="521"/>
      <c r="L286" s="369" t="s">
        <v>59</v>
      </c>
      <c r="M286" s="369"/>
      <c r="N286" s="107"/>
      <c r="O286" s="387" t="s">
        <v>14</v>
      </c>
      <c r="P286" s="387">
        <f>ROUND(C286*H286/100,0)</f>
        <v>0</v>
      </c>
      <c r="Q286" s="52"/>
      <c r="R286" s="52"/>
      <c r="S286" s="119"/>
      <c r="T286" s="52"/>
      <c r="U286" s="52"/>
      <c r="V286" s="52"/>
      <c r="W286" s="52"/>
      <c r="X286" s="52"/>
    </row>
    <row r="287" spans="1:24" s="17" customFormat="1" ht="31.5" hidden="1" customHeight="1">
      <c r="A287" s="86"/>
      <c r="B287" s="536" t="s">
        <v>53</v>
      </c>
      <c r="C287" s="536"/>
      <c r="D287" s="536"/>
      <c r="E287" s="536"/>
      <c r="F287" s="536"/>
      <c r="G287" s="536"/>
      <c r="H287" s="536"/>
      <c r="I287" s="536"/>
      <c r="J287" s="536"/>
      <c r="K287" s="536"/>
      <c r="L287" s="536"/>
      <c r="M287" s="536"/>
      <c r="N287" s="536"/>
      <c r="O287" s="389"/>
      <c r="P287" s="387"/>
    </row>
    <row r="288" spans="1:24" s="17" customFormat="1" ht="15.95" hidden="1" customHeight="1" thickBot="1">
      <c r="A288" s="15"/>
      <c r="B288" s="17" t="s">
        <v>263</v>
      </c>
      <c r="C288" s="385"/>
      <c r="D288" s="362"/>
      <c r="E288" s="48"/>
      <c r="F288" s="362"/>
      <c r="G288" s="362"/>
      <c r="H288" s="27"/>
      <c r="I288" s="362"/>
      <c r="J288" s="363"/>
      <c r="K288" s="362"/>
      <c r="L288" s="363"/>
      <c r="M288" s="17" t="s">
        <v>9</v>
      </c>
      <c r="N288" s="30">
        <f>C281</f>
        <v>0</v>
      </c>
      <c r="O288" s="16"/>
      <c r="P288" s="387"/>
      <c r="S288" s="385"/>
    </row>
    <row r="289" spans="1:24" s="17" customFormat="1" ht="15.95" hidden="1" customHeight="1" thickBot="1">
      <c r="A289" s="15"/>
      <c r="C289" s="107"/>
      <c r="D289" s="362"/>
      <c r="E289" s="49"/>
      <c r="F289" s="362"/>
      <c r="G289" s="369"/>
      <c r="H289" s="27"/>
      <c r="I289" s="368"/>
      <c r="J289" s="24"/>
      <c r="K289" s="368"/>
      <c r="L289" s="24" t="s">
        <v>10</v>
      </c>
      <c r="M289" s="369"/>
      <c r="N289" s="26"/>
      <c r="O289" s="19"/>
      <c r="P289" s="387"/>
      <c r="S289" s="107"/>
    </row>
    <row r="290" spans="1:24" s="17" customFormat="1" ht="15.95" hidden="1" customHeight="1">
      <c r="A290" s="369"/>
      <c r="B290" s="52"/>
      <c r="C290" s="376">
        <f>N289</f>
        <v>0</v>
      </c>
      <c r="D290" s="362" t="s">
        <v>32</v>
      </c>
      <c r="E290" s="376"/>
      <c r="F290" s="362"/>
      <c r="G290" s="52" t="s">
        <v>12</v>
      </c>
      <c r="H290" s="368">
        <v>1887.4</v>
      </c>
      <c r="I290" s="368"/>
      <c r="J290" s="363"/>
      <c r="K290" s="368"/>
      <c r="L290" s="369" t="s">
        <v>54</v>
      </c>
      <c r="M290" s="369"/>
      <c r="N290" s="52"/>
      <c r="O290" s="387" t="s">
        <v>14</v>
      </c>
      <c r="P290" s="387">
        <f>(C290*H290/100)</f>
        <v>0</v>
      </c>
      <c r="S290" s="376"/>
    </row>
    <row r="291" spans="1:24" s="17" customFormat="1" ht="47.25" hidden="1" customHeight="1">
      <c r="A291" s="86"/>
      <c r="B291" s="519" t="s">
        <v>89</v>
      </c>
      <c r="C291" s="519"/>
      <c r="D291" s="519"/>
      <c r="E291" s="519"/>
      <c r="F291" s="519"/>
      <c r="G291" s="519"/>
      <c r="H291" s="519"/>
      <c r="I291" s="519"/>
      <c r="J291" s="519"/>
      <c r="K291" s="519"/>
      <c r="L291" s="519"/>
      <c r="M291" s="519"/>
      <c r="N291" s="519"/>
      <c r="O291" s="364"/>
      <c r="P291" s="387"/>
      <c r="Q291" s="52"/>
      <c r="R291" s="52"/>
      <c r="S291" s="52"/>
      <c r="T291" s="52"/>
      <c r="U291" s="52"/>
      <c r="V291" s="52"/>
      <c r="W291" s="52"/>
      <c r="X291" s="52"/>
    </row>
    <row r="292" spans="1:24" s="17" customFormat="1" ht="15.95" hidden="1" customHeight="1" thickBot="1">
      <c r="A292" s="36"/>
      <c r="B292" s="17" t="s">
        <v>184</v>
      </c>
      <c r="C292" s="48"/>
      <c r="D292" s="362">
        <v>1</v>
      </c>
      <c r="E292" s="48" t="s">
        <v>8</v>
      </c>
      <c r="F292" s="362">
        <v>2</v>
      </c>
      <c r="G292" s="362" t="s">
        <v>16</v>
      </c>
      <c r="H292" s="27">
        <v>42.62</v>
      </c>
      <c r="I292" s="362" t="s">
        <v>17</v>
      </c>
      <c r="J292" s="363">
        <v>23.62</v>
      </c>
      <c r="K292" s="362" t="s">
        <v>18</v>
      </c>
      <c r="L292" s="363"/>
      <c r="M292" s="17" t="s">
        <v>9</v>
      </c>
      <c r="N292" s="28">
        <f>ROUND(D292*F292*(H292+J292),0)</f>
        <v>132</v>
      </c>
      <c r="O292" s="19"/>
      <c r="P292" s="197"/>
      <c r="S292" s="48"/>
    </row>
    <row r="293" spans="1:24" s="17" customFormat="1" ht="15.95" hidden="1" customHeight="1" thickBot="1">
      <c r="A293" s="15"/>
      <c r="C293" s="60"/>
      <c r="D293" s="369"/>
      <c r="E293" s="48"/>
      <c r="F293" s="362"/>
      <c r="G293" s="362"/>
      <c r="H293" s="37"/>
      <c r="I293" s="50"/>
      <c r="J293" s="24"/>
      <c r="K293" s="50"/>
      <c r="L293" s="369" t="s">
        <v>10</v>
      </c>
      <c r="M293" s="50"/>
      <c r="N293" s="26"/>
      <c r="O293" s="387"/>
      <c r="P293" s="387"/>
      <c r="S293" s="60"/>
    </row>
    <row r="294" spans="1:24" s="17" customFormat="1" ht="15.95" hidden="1" customHeight="1">
      <c r="A294" s="15"/>
      <c r="B294" s="52"/>
      <c r="C294" s="53">
        <f>N293</f>
        <v>0</v>
      </c>
      <c r="D294" s="520" t="s">
        <v>87</v>
      </c>
      <c r="E294" s="518"/>
      <c r="F294" s="50"/>
      <c r="G294" s="21" t="s">
        <v>12</v>
      </c>
      <c r="H294" s="521">
        <v>7.71</v>
      </c>
      <c r="I294" s="521"/>
      <c r="J294" s="521"/>
      <c r="K294" s="368"/>
      <c r="L294" s="522" t="s">
        <v>88</v>
      </c>
      <c r="M294" s="522"/>
      <c r="O294" s="387" t="s">
        <v>14</v>
      </c>
      <c r="P294" s="387">
        <f>ROUND(C294*H294,0)</f>
        <v>0</v>
      </c>
      <c r="S294" s="53"/>
    </row>
    <row r="295" spans="1:24" s="17" customFormat="1" ht="15.95" hidden="1" customHeight="1">
      <c r="A295" s="15"/>
      <c r="B295" s="537" t="s">
        <v>234</v>
      </c>
      <c r="C295" s="537"/>
      <c r="D295" s="537"/>
      <c r="E295" s="537"/>
      <c r="F295" s="537"/>
      <c r="G295" s="537"/>
      <c r="H295" s="537"/>
      <c r="I295" s="537"/>
      <c r="J295" s="537"/>
      <c r="K295" s="537"/>
      <c r="L295" s="537"/>
      <c r="M295" s="537"/>
      <c r="N295" s="537"/>
      <c r="O295" s="373"/>
      <c r="P295" s="387"/>
    </row>
    <row r="296" spans="1:24" ht="15.95" hidden="1" customHeight="1">
      <c r="A296" s="1"/>
      <c r="B296" s="67" t="s">
        <v>212</v>
      </c>
      <c r="C296" s="377"/>
      <c r="D296" s="365">
        <v>2</v>
      </c>
      <c r="E296" s="388" t="s">
        <v>8</v>
      </c>
      <c r="F296" s="365">
        <v>2</v>
      </c>
      <c r="G296" s="365" t="s">
        <v>16</v>
      </c>
      <c r="H296" s="68">
        <v>20</v>
      </c>
      <c r="I296" s="365" t="s">
        <v>17</v>
      </c>
      <c r="J296" s="366">
        <v>14</v>
      </c>
      <c r="K296" s="365" t="s">
        <v>18</v>
      </c>
      <c r="L296" s="366">
        <v>12</v>
      </c>
      <c r="M296" s="3" t="s">
        <v>9</v>
      </c>
      <c r="N296" s="76">
        <f t="shared" ref="N296:N300" si="15">ROUND(D296*F296*(H296+J296)*L296,0)</f>
        <v>1632</v>
      </c>
      <c r="O296" s="2"/>
      <c r="S296" s="377"/>
    </row>
    <row r="297" spans="1:24" ht="15.95" hidden="1" customHeight="1">
      <c r="A297" s="1"/>
      <c r="B297" s="67" t="s">
        <v>232</v>
      </c>
      <c r="C297" s="377"/>
      <c r="D297" s="365">
        <v>1</v>
      </c>
      <c r="E297" s="388" t="s">
        <v>8</v>
      </c>
      <c r="F297" s="365">
        <v>2</v>
      </c>
      <c r="G297" s="365" t="s">
        <v>16</v>
      </c>
      <c r="H297" s="68">
        <v>41.13</v>
      </c>
      <c r="I297" s="365" t="s">
        <v>17</v>
      </c>
      <c r="J297" s="366">
        <v>6</v>
      </c>
      <c r="K297" s="365" t="s">
        <v>18</v>
      </c>
      <c r="L297" s="366">
        <v>12</v>
      </c>
      <c r="M297" s="3" t="s">
        <v>9</v>
      </c>
      <c r="N297" s="76">
        <f t="shared" si="15"/>
        <v>1131</v>
      </c>
      <c r="O297" s="2"/>
      <c r="S297" s="377"/>
    </row>
    <row r="298" spans="1:24" ht="15.95" hidden="1" customHeight="1">
      <c r="A298" s="1"/>
      <c r="B298" s="67" t="s">
        <v>71</v>
      </c>
      <c r="C298" s="377"/>
      <c r="D298" s="365">
        <v>1</v>
      </c>
      <c r="E298" s="388" t="s">
        <v>8</v>
      </c>
      <c r="F298" s="365">
        <v>2</v>
      </c>
      <c r="G298" s="365" t="s">
        <v>16</v>
      </c>
      <c r="H298" s="68">
        <v>10</v>
      </c>
      <c r="I298" s="365" t="s">
        <v>17</v>
      </c>
      <c r="J298" s="366">
        <v>14</v>
      </c>
      <c r="K298" s="365" t="s">
        <v>18</v>
      </c>
      <c r="L298" s="366">
        <v>12</v>
      </c>
      <c r="M298" s="3" t="s">
        <v>9</v>
      </c>
      <c r="N298" s="76">
        <f t="shared" si="15"/>
        <v>576</v>
      </c>
      <c r="O298" s="2"/>
      <c r="S298" s="377"/>
    </row>
    <row r="299" spans="1:24" ht="15.95" hidden="1" customHeight="1">
      <c r="A299" s="1"/>
      <c r="B299" s="67" t="s">
        <v>71</v>
      </c>
      <c r="C299" s="377"/>
      <c r="D299" s="365">
        <v>1</v>
      </c>
      <c r="E299" s="388" t="s">
        <v>8</v>
      </c>
      <c r="F299" s="365">
        <v>2</v>
      </c>
      <c r="G299" s="365" t="s">
        <v>16</v>
      </c>
      <c r="H299" s="68">
        <v>5</v>
      </c>
      <c r="I299" s="365" t="s">
        <v>17</v>
      </c>
      <c r="J299" s="366">
        <v>10</v>
      </c>
      <c r="K299" s="365" t="s">
        <v>18</v>
      </c>
      <c r="L299" s="366">
        <v>12</v>
      </c>
      <c r="M299" s="3" t="s">
        <v>9</v>
      </c>
      <c r="N299" s="76">
        <f t="shared" si="15"/>
        <v>360</v>
      </c>
      <c r="O299" s="2"/>
      <c r="S299" s="377"/>
    </row>
    <row r="300" spans="1:24" ht="15.95" hidden="1" customHeight="1">
      <c r="A300" s="1"/>
      <c r="B300" s="67" t="s">
        <v>232</v>
      </c>
      <c r="C300" s="377"/>
      <c r="D300" s="365">
        <v>1</v>
      </c>
      <c r="E300" s="388" t="s">
        <v>8</v>
      </c>
      <c r="F300" s="365">
        <v>2</v>
      </c>
      <c r="G300" s="365" t="s">
        <v>16</v>
      </c>
      <c r="H300" s="68">
        <v>10</v>
      </c>
      <c r="I300" s="365" t="s">
        <v>17</v>
      </c>
      <c r="J300" s="366">
        <v>6</v>
      </c>
      <c r="K300" s="365" t="s">
        <v>18</v>
      </c>
      <c r="L300" s="366">
        <v>12</v>
      </c>
      <c r="M300" s="3" t="s">
        <v>9</v>
      </c>
      <c r="N300" s="76">
        <f t="shared" si="15"/>
        <v>384</v>
      </c>
      <c r="O300" s="2"/>
      <c r="S300" s="377"/>
    </row>
    <row r="301" spans="1:24" ht="15.95" hidden="1" customHeight="1">
      <c r="A301" s="1"/>
      <c r="B301" s="67" t="s">
        <v>233</v>
      </c>
      <c r="C301" s="377"/>
      <c r="D301" s="362">
        <v>1</v>
      </c>
      <c r="E301" s="48" t="s">
        <v>8</v>
      </c>
      <c r="F301" s="362">
        <v>1</v>
      </c>
      <c r="G301" s="362" t="s">
        <v>8</v>
      </c>
      <c r="H301" s="27">
        <v>43.38</v>
      </c>
      <c r="I301" s="362" t="s">
        <v>8</v>
      </c>
      <c r="J301" s="363">
        <v>12</v>
      </c>
      <c r="K301" s="365"/>
      <c r="L301" s="366"/>
      <c r="M301" s="3" t="s">
        <v>9</v>
      </c>
      <c r="N301" s="30">
        <f t="shared" ref="N301:N302" si="16">ROUND(D301*F301*H301*J301,0)</f>
        <v>521</v>
      </c>
      <c r="O301" s="2"/>
      <c r="S301" s="377"/>
    </row>
    <row r="302" spans="1:24" ht="15.95" hidden="1" customHeight="1" thickBot="1">
      <c r="A302" s="1"/>
      <c r="B302" s="67" t="s">
        <v>227</v>
      </c>
      <c r="C302" s="377"/>
      <c r="D302" s="362">
        <v>1</v>
      </c>
      <c r="E302" s="48" t="s">
        <v>8</v>
      </c>
      <c r="F302" s="362">
        <v>1</v>
      </c>
      <c r="G302" s="362" t="s">
        <v>8</v>
      </c>
      <c r="H302" s="27">
        <v>43.38</v>
      </c>
      <c r="I302" s="362" t="s">
        <v>8</v>
      </c>
      <c r="J302" s="363">
        <v>12</v>
      </c>
      <c r="K302" s="365"/>
      <c r="L302" s="366"/>
      <c r="M302" s="3" t="s">
        <v>9</v>
      </c>
      <c r="N302" s="30">
        <f t="shared" si="16"/>
        <v>521</v>
      </c>
      <c r="O302" s="2"/>
      <c r="S302" s="377"/>
    </row>
    <row r="303" spans="1:24" s="17" customFormat="1" ht="15.95" hidden="1" customHeight="1" thickBot="1">
      <c r="A303" s="15"/>
      <c r="B303" s="51"/>
      <c r="C303" s="48"/>
      <c r="D303" s="362"/>
      <c r="E303" s="48"/>
      <c r="F303" s="362"/>
      <c r="G303" s="362"/>
      <c r="H303" s="33"/>
      <c r="I303" s="362"/>
      <c r="J303" s="363"/>
      <c r="K303" s="362"/>
      <c r="L303" s="24" t="s">
        <v>10</v>
      </c>
      <c r="N303" s="34"/>
      <c r="O303" s="387"/>
      <c r="P303" s="387"/>
      <c r="S303" s="48"/>
    </row>
    <row r="304" spans="1:24" s="17" customFormat="1" ht="15.95" hidden="1" customHeight="1">
      <c r="A304" s="15"/>
      <c r="B304" s="362"/>
      <c r="C304" s="332">
        <f>N303</f>
        <v>0</v>
      </c>
      <c r="D304" s="369" t="s">
        <v>32</v>
      </c>
      <c r="E304" s="387"/>
      <c r="F304" s="362"/>
      <c r="G304" s="21" t="s">
        <v>12</v>
      </c>
      <c r="H304" s="521">
        <v>2401.58</v>
      </c>
      <c r="I304" s="521"/>
      <c r="J304" s="363"/>
      <c r="K304" s="368"/>
      <c r="L304" s="369" t="s">
        <v>59</v>
      </c>
      <c r="M304" s="32"/>
      <c r="N304" s="389"/>
      <c r="O304" s="387" t="s">
        <v>57</v>
      </c>
      <c r="P304" s="387">
        <f>ROUND(C304*H304/100,0)</f>
        <v>0</v>
      </c>
      <c r="Q304" s="52"/>
      <c r="S304" s="118"/>
    </row>
    <row r="305" spans="1:24" s="17" customFormat="1" ht="15.95" hidden="1" customHeight="1">
      <c r="A305" s="86"/>
      <c r="B305" s="537" t="s">
        <v>171</v>
      </c>
      <c r="C305" s="537"/>
      <c r="D305" s="537"/>
      <c r="E305" s="537"/>
      <c r="F305" s="537"/>
      <c r="G305" s="537"/>
      <c r="H305" s="537"/>
      <c r="I305" s="537"/>
      <c r="J305" s="537"/>
      <c r="K305" s="537"/>
      <c r="L305" s="537"/>
      <c r="M305" s="537"/>
      <c r="N305" s="537"/>
      <c r="O305" s="373"/>
      <c r="P305" s="387"/>
    </row>
    <row r="306" spans="1:24" ht="15.95" hidden="1" customHeight="1" thickBot="1">
      <c r="A306" s="1"/>
      <c r="B306" s="67" t="s">
        <v>228</v>
      </c>
      <c r="C306" s="377"/>
      <c r="D306" s="365">
        <v>1</v>
      </c>
      <c r="E306" s="388" t="s">
        <v>8</v>
      </c>
      <c r="F306" s="365">
        <v>2</v>
      </c>
      <c r="G306" s="365" t="s">
        <v>16</v>
      </c>
      <c r="H306" s="68">
        <v>42.25</v>
      </c>
      <c r="I306" s="365" t="s">
        <v>17</v>
      </c>
      <c r="J306" s="366">
        <v>23.25</v>
      </c>
      <c r="K306" s="365" t="s">
        <v>18</v>
      </c>
      <c r="L306" s="366">
        <v>1</v>
      </c>
      <c r="M306" s="3" t="s">
        <v>9</v>
      </c>
      <c r="N306" s="76">
        <f t="shared" ref="N306" si="17">ROUND(D306*F306*(H306+J306)*L306,0)</f>
        <v>131</v>
      </c>
      <c r="O306" s="2"/>
      <c r="S306" s="377"/>
    </row>
    <row r="307" spans="1:24" s="17" customFormat="1" ht="15.95" hidden="1" customHeight="1" thickBot="1">
      <c r="A307" s="15"/>
      <c r="B307" s="51"/>
      <c r="C307" s="48"/>
      <c r="D307" s="362"/>
      <c r="E307" s="48"/>
      <c r="F307" s="362"/>
      <c r="G307" s="362"/>
      <c r="H307" s="33"/>
      <c r="I307" s="362"/>
      <c r="J307" s="363"/>
      <c r="K307" s="362"/>
      <c r="L307" s="24" t="s">
        <v>10</v>
      </c>
      <c r="N307" s="34"/>
      <c r="O307" s="387"/>
      <c r="P307" s="387"/>
      <c r="S307" s="48"/>
    </row>
    <row r="308" spans="1:24" s="17" customFormat="1" ht="15.95" hidden="1" customHeight="1">
      <c r="A308" s="15"/>
      <c r="C308" s="119">
        <f>N307</f>
        <v>0</v>
      </c>
      <c r="D308" s="517" t="s">
        <v>32</v>
      </c>
      <c r="E308" s="564"/>
      <c r="F308" s="362"/>
      <c r="G308" s="21" t="s">
        <v>12</v>
      </c>
      <c r="H308" s="521">
        <v>3015.76</v>
      </c>
      <c r="I308" s="521"/>
      <c r="J308" s="521"/>
      <c r="K308" s="521"/>
      <c r="L308" s="369" t="s">
        <v>59</v>
      </c>
      <c r="M308" s="369"/>
      <c r="N308" s="107"/>
      <c r="O308" s="387" t="s">
        <v>14</v>
      </c>
      <c r="P308" s="387">
        <f>ROUND(C308*H308/100,0)</f>
        <v>0</v>
      </c>
      <c r="Q308" s="52"/>
      <c r="R308" s="52"/>
      <c r="S308" s="119"/>
      <c r="T308" s="52"/>
      <c r="U308" s="52"/>
      <c r="V308" s="52"/>
      <c r="W308" s="52"/>
      <c r="X308" s="52"/>
    </row>
    <row r="309" spans="1:24" s="17" customFormat="1" ht="15.95" hidden="1" customHeight="1">
      <c r="A309" s="15"/>
      <c r="B309" s="537" t="s">
        <v>98</v>
      </c>
      <c r="C309" s="537"/>
      <c r="D309" s="537"/>
      <c r="E309" s="537"/>
      <c r="F309" s="537"/>
      <c r="G309" s="537"/>
      <c r="H309" s="537"/>
      <c r="I309" s="537"/>
      <c r="J309" s="537"/>
      <c r="K309" s="537"/>
      <c r="L309" s="537"/>
      <c r="M309" s="537"/>
      <c r="N309" s="537"/>
      <c r="O309" s="389"/>
      <c r="P309" s="387"/>
    </row>
    <row r="310" spans="1:24" s="17" customFormat="1" ht="15.95" hidden="1" customHeight="1" thickBot="1">
      <c r="A310" s="15"/>
      <c r="B310" s="17" t="s">
        <v>99</v>
      </c>
      <c r="C310" s="385"/>
      <c r="D310" s="362">
        <v>1</v>
      </c>
      <c r="E310" s="48" t="s">
        <v>8</v>
      </c>
      <c r="F310" s="362">
        <v>2</v>
      </c>
      <c r="G310" s="362" t="s">
        <v>8</v>
      </c>
      <c r="H310" s="27">
        <v>8</v>
      </c>
      <c r="I310" s="362" t="s">
        <v>8</v>
      </c>
      <c r="J310" s="363">
        <v>4</v>
      </c>
      <c r="K310" s="362"/>
      <c r="L310" s="363"/>
      <c r="M310" s="17" t="s">
        <v>9</v>
      </c>
      <c r="N310" s="30">
        <f>ROUND(D310*F310*H310*J310,0)</f>
        <v>64</v>
      </c>
      <c r="O310" s="16"/>
      <c r="P310" s="387"/>
      <c r="S310" s="385"/>
    </row>
    <row r="311" spans="1:24" s="17" customFormat="1" ht="15.95" hidden="1" customHeight="1" thickBot="1">
      <c r="A311" s="369"/>
      <c r="C311" s="107"/>
      <c r="D311" s="362"/>
      <c r="E311" s="49"/>
      <c r="F311" s="362"/>
      <c r="G311" s="369"/>
      <c r="H311" s="27"/>
      <c r="I311" s="368"/>
      <c r="J311" s="24"/>
      <c r="K311" s="368"/>
      <c r="L311" s="24" t="s">
        <v>10</v>
      </c>
      <c r="M311" s="369"/>
      <c r="N311" s="26"/>
      <c r="O311" s="19"/>
      <c r="P311" s="387"/>
      <c r="S311" s="107"/>
    </row>
    <row r="312" spans="1:24" s="17" customFormat="1" ht="15.95" hidden="1" customHeight="1">
      <c r="A312" s="15"/>
      <c r="B312" s="52"/>
      <c r="C312" s="376">
        <f>N311</f>
        <v>0</v>
      </c>
      <c r="D312" s="362" t="s">
        <v>32</v>
      </c>
      <c r="E312" s="376"/>
      <c r="F312" s="362"/>
      <c r="G312" s="52" t="s">
        <v>12</v>
      </c>
      <c r="H312" s="368">
        <v>58.11</v>
      </c>
      <c r="I312" s="368"/>
      <c r="J312" s="363"/>
      <c r="K312" s="368"/>
      <c r="L312" s="369" t="s">
        <v>52</v>
      </c>
      <c r="M312" s="369"/>
      <c r="N312" s="52"/>
      <c r="O312" s="387" t="s">
        <v>14</v>
      </c>
      <c r="P312" s="387">
        <f>(C312*H312)</f>
        <v>0</v>
      </c>
      <c r="S312" s="376"/>
    </row>
    <row r="313" spans="1:24" s="17" customFormat="1" ht="15.95" hidden="1" customHeight="1">
      <c r="A313" s="86"/>
      <c r="B313" s="537" t="s">
        <v>84</v>
      </c>
      <c r="C313" s="537"/>
      <c r="D313" s="537"/>
      <c r="E313" s="537"/>
      <c r="F313" s="537"/>
      <c r="G313" s="537"/>
      <c r="H313" s="537"/>
      <c r="I313" s="537"/>
      <c r="J313" s="537"/>
      <c r="K313" s="537"/>
      <c r="L313" s="537"/>
      <c r="M313" s="537"/>
      <c r="N313" s="537"/>
      <c r="O313" s="387"/>
      <c r="P313" s="60"/>
      <c r="Q313" s="52"/>
    </row>
    <row r="314" spans="1:24" s="17" customFormat="1" ht="15.95" hidden="1" customHeight="1" thickBot="1">
      <c r="A314" s="15"/>
      <c r="B314" s="3" t="s">
        <v>97</v>
      </c>
      <c r="C314" s="377"/>
      <c r="D314" s="365">
        <v>1</v>
      </c>
      <c r="E314" s="388" t="s">
        <v>8</v>
      </c>
      <c r="F314" s="365">
        <v>3</v>
      </c>
      <c r="G314" s="365"/>
      <c r="H314" s="68"/>
      <c r="I314" s="365"/>
      <c r="J314" s="366"/>
      <c r="K314" s="365"/>
      <c r="L314" s="366"/>
      <c r="M314" s="3" t="s">
        <v>9</v>
      </c>
      <c r="N314" s="39">
        <f>ROUND(D314*F314,0)</f>
        <v>3</v>
      </c>
      <c r="O314" s="16"/>
      <c r="P314" s="387"/>
      <c r="S314" s="377"/>
    </row>
    <row r="315" spans="1:24" s="17" customFormat="1" ht="15.95" hidden="1" customHeight="1" thickBot="1">
      <c r="A315" s="369"/>
      <c r="C315" s="107"/>
      <c r="D315" s="362"/>
      <c r="E315" s="49"/>
      <c r="F315" s="362"/>
      <c r="G315" s="369"/>
      <c r="H315" s="27"/>
      <c r="I315" s="368"/>
      <c r="J315" s="24"/>
      <c r="K315" s="368"/>
      <c r="L315" s="24" t="s">
        <v>10</v>
      </c>
      <c r="M315" s="369"/>
      <c r="N315" s="26"/>
      <c r="O315" s="19"/>
      <c r="P315" s="387"/>
      <c r="S315" s="107"/>
    </row>
    <row r="316" spans="1:24" s="17" customFormat="1" ht="15.95" hidden="1" customHeight="1">
      <c r="A316" s="15"/>
      <c r="C316" s="516">
        <f>N315</f>
        <v>0</v>
      </c>
      <c r="D316" s="516"/>
      <c r="E316" s="516"/>
      <c r="F316" s="362"/>
      <c r="G316" s="21" t="s">
        <v>12</v>
      </c>
      <c r="H316" s="521">
        <v>261.25</v>
      </c>
      <c r="I316" s="521"/>
      <c r="J316" s="521"/>
      <c r="K316" s="521"/>
      <c r="L316" s="518" t="s">
        <v>85</v>
      </c>
      <c r="M316" s="518"/>
      <c r="N316" s="25"/>
      <c r="O316" s="387" t="s">
        <v>14</v>
      </c>
      <c r="P316" s="387">
        <f>ROUND(C316*H316,0)</f>
        <v>0</v>
      </c>
      <c r="S316" s="376"/>
    </row>
    <row r="317" spans="1:24" s="52" customFormat="1" ht="15.95" hidden="1" customHeight="1">
      <c r="A317" s="15"/>
      <c r="B317" s="385" t="s">
        <v>114</v>
      </c>
      <c r="C317" s="385"/>
      <c r="D317" s="385"/>
      <c r="E317" s="385"/>
      <c r="F317" s="385"/>
      <c r="G317" s="385"/>
      <c r="H317" s="385"/>
      <c r="I317" s="385"/>
      <c r="J317" s="385"/>
      <c r="K317" s="385"/>
      <c r="L317" s="385"/>
      <c r="M317" s="385"/>
      <c r="N317" s="385"/>
      <c r="O317" s="387"/>
      <c r="P317" s="387"/>
      <c r="Q317" s="54"/>
      <c r="S317" s="385"/>
    </row>
    <row r="318" spans="1:24" s="17" customFormat="1" ht="15.95" hidden="1" customHeight="1">
      <c r="A318" s="15"/>
      <c r="B318" s="355" t="s">
        <v>107</v>
      </c>
      <c r="C318" s="385"/>
      <c r="D318" s="362">
        <v>1</v>
      </c>
      <c r="E318" s="48" t="s">
        <v>8</v>
      </c>
      <c r="F318" s="362">
        <v>1</v>
      </c>
      <c r="G318" s="362" t="s">
        <v>8</v>
      </c>
      <c r="H318" s="27">
        <v>92</v>
      </c>
      <c r="I318" s="362" t="s">
        <v>8</v>
      </c>
      <c r="J318" s="363">
        <v>65</v>
      </c>
      <c r="K318" s="362"/>
      <c r="L318" s="363"/>
      <c r="M318" s="17" t="s">
        <v>9</v>
      </c>
      <c r="N318" s="30">
        <f>ROUND(D318*F318*H318*J318,0)</f>
        <v>5980</v>
      </c>
      <c r="O318" s="16"/>
      <c r="P318" s="197"/>
      <c r="S318" s="385"/>
    </row>
    <row r="319" spans="1:24" s="17" customFormat="1" ht="15.95" hidden="1" customHeight="1">
      <c r="A319" s="15"/>
      <c r="C319" s="48"/>
      <c r="D319" s="55"/>
      <c r="E319" s="48"/>
      <c r="F319" s="362"/>
      <c r="G319" s="362"/>
      <c r="H319" s="27"/>
      <c r="I319" s="362"/>
      <c r="J319" s="363"/>
      <c r="K319" s="362"/>
      <c r="L319" s="24" t="s">
        <v>10</v>
      </c>
      <c r="M319" s="32"/>
      <c r="N319" s="18"/>
      <c r="O319" s="19"/>
      <c r="P319" s="197"/>
      <c r="S319" s="48"/>
    </row>
    <row r="320" spans="1:24" s="17" customFormat="1" ht="15.95" hidden="1" customHeight="1">
      <c r="A320" s="15"/>
      <c r="B320" s="29" t="s">
        <v>24</v>
      </c>
      <c r="C320" s="48"/>
      <c r="D320" s="362"/>
      <c r="E320" s="387"/>
      <c r="F320" s="362"/>
      <c r="G320" s="369"/>
      <c r="H320" s="27"/>
      <c r="I320" s="368"/>
      <c r="J320" s="363"/>
      <c r="K320" s="369"/>
      <c r="L320" s="363"/>
      <c r="M320" s="52"/>
      <c r="N320" s="52"/>
      <c r="O320" s="387"/>
      <c r="P320" s="387"/>
      <c r="Q320" s="52"/>
      <c r="S320" s="48"/>
    </row>
    <row r="321" spans="1:24" s="17" customFormat="1" ht="15.95" hidden="1" customHeight="1">
      <c r="A321" s="15"/>
      <c r="B321" s="17" t="s">
        <v>214</v>
      </c>
      <c r="C321" s="48"/>
      <c r="D321" s="362">
        <v>1</v>
      </c>
      <c r="E321" s="48" t="s">
        <v>8</v>
      </c>
      <c r="F321" s="362">
        <v>1</v>
      </c>
      <c r="G321" s="362" t="s">
        <v>8</v>
      </c>
      <c r="H321" s="27">
        <v>83.13</v>
      </c>
      <c r="I321" s="362" t="s">
        <v>8</v>
      </c>
      <c r="J321" s="363">
        <v>28.63</v>
      </c>
      <c r="K321" s="362"/>
      <c r="L321" s="363"/>
      <c r="M321" s="17" t="s">
        <v>9</v>
      </c>
      <c r="N321" s="30">
        <f>ROUND(D321*F321*H321*J321,0)</f>
        <v>2380</v>
      </c>
      <c r="O321" s="19"/>
      <c r="P321" s="197"/>
      <c r="S321" s="48"/>
    </row>
    <row r="322" spans="1:24" s="17" customFormat="1" ht="15.95" hidden="1" customHeight="1" thickBot="1">
      <c r="A322" s="15"/>
      <c r="B322" s="17" t="s">
        <v>136</v>
      </c>
      <c r="C322" s="48"/>
      <c r="D322" s="362">
        <v>1</v>
      </c>
      <c r="E322" s="48" t="s">
        <v>8</v>
      </c>
      <c r="F322" s="362">
        <v>1</v>
      </c>
      <c r="G322" s="362" t="s">
        <v>8</v>
      </c>
      <c r="H322" s="27">
        <v>18.38</v>
      </c>
      <c r="I322" s="362" t="s">
        <v>8</v>
      </c>
      <c r="J322" s="363">
        <v>10.63</v>
      </c>
      <c r="K322" s="362"/>
      <c r="L322" s="363"/>
      <c r="M322" s="17" t="s">
        <v>9</v>
      </c>
      <c r="N322" s="30">
        <f>ROUND(D322*F322*H322*J322,0)</f>
        <v>195</v>
      </c>
      <c r="O322" s="19"/>
      <c r="P322" s="197"/>
      <c r="S322" s="48"/>
    </row>
    <row r="323" spans="1:24" s="17" customFormat="1" ht="15.95" hidden="1" customHeight="1" thickBot="1">
      <c r="A323" s="15"/>
      <c r="B323" s="362"/>
      <c r="D323" s="362"/>
      <c r="E323" s="387"/>
      <c r="F323" s="362"/>
      <c r="G323" s="369"/>
      <c r="H323" s="27"/>
      <c r="I323" s="368"/>
      <c r="J323" s="363"/>
      <c r="K323" s="369"/>
      <c r="L323" s="24" t="s">
        <v>10</v>
      </c>
      <c r="M323" s="17" t="s">
        <v>9</v>
      </c>
      <c r="N323" s="26"/>
      <c r="O323" s="387"/>
      <c r="P323" s="60"/>
      <c r="Q323" s="52"/>
    </row>
    <row r="324" spans="1:24" s="17" customFormat="1" ht="15.95" hidden="1" customHeight="1">
      <c r="A324" s="15"/>
      <c r="C324" s="119">
        <f>N323</f>
        <v>0</v>
      </c>
      <c r="D324" s="517" t="s">
        <v>32</v>
      </c>
      <c r="E324" s="517"/>
      <c r="F324" s="362"/>
      <c r="G324" s="21" t="s">
        <v>12</v>
      </c>
      <c r="H324" s="521">
        <v>4411.82</v>
      </c>
      <c r="I324" s="521"/>
      <c r="J324" s="521"/>
      <c r="K324" s="521"/>
      <c r="L324" s="369" t="s">
        <v>59</v>
      </c>
      <c r="M324" s="369"/>
      <c r="N324" s="107"/>
      <c r="O324" s="387" t="s">
        <v>14</v>
      </c>
      <c r="P324" s="387">
        <f>ROUND(C324*H324/100,0)</f>
        <v>0</v>
      </c>
      <c r="Q324" s="52"/>
      <c r="R324" s="52"/>
      <c r="S324" s="119"/>
      <c r="T324" s="52"/>
      <c r="U324" s="52"/>
      <c r="V324" s="52"/>
      <c r="W324" s="52"/>
      <c r="X324" s="52"/>
    </row>
    <row r="325" spans="1:24" ht="63" hidden="1" customHeight="1">
      <c r="A325" s="77"/>
      <c r="B325" s="535" t="s">
        <v>230</v>
      </c>
      <c r="C325" s="563"/>
      <c r="D325" s="563"/>
      <c r="E325" s="563"/>
      <c r="F325" s="563"/>
      <c r="G325" s="563"/>
      <c r="H325" s="563"/>
      <c r="I325" s="563"/>
      <c r="J325" s="563"/>
      <c r="K325" s="563"/>
      <c r="L325" s="563"/>
      <c r="M325" s="563"/>
      <c r="N325" s="563"/>
      <c r="O325" s="563"/>
      <c r="S325" s="3"/>
    </row>
    <row r="326" spans="1:24" s="17" customFormat="1" ht="15.95" hidden="1" customHeight="1" thickBot="1">
      <c r="A326" s="15"/>
      <c r="B326" s="17" t="s">
        <v>152</v>
      </c>
      <c r="C326" s="385"/>
      <c r="D326" s="362">
        <v>1</v>
      </c>
      <c r="E326" s="48" t="s">
        <v>8</v>
      </c>
      <c r="F326" s="365">
        <v>2</v>
      </c>
      <c r="G326" s="365" t="s">
        <v>16</v>
      </c>
      <c r="H326" s="68">
        <v>40.75</v>
      </c>
      <c r="I326" s="365" t="s">
        <v>17</v>
      </c>
      <c r="J326" s="366">
        <v>7</v>
      </c>
      <c r="K326" s="365" t="s">
        <v>18</v>
      </c>
      <c r="L326" s="366">
        <v>0.33</v>
      </c>
      <c r="M326" s="3" t="s">
        <v>9</v>
      </c>
      <c r="N326" s="76">
        <f>ROUND(D326*F326*(H326+J326)*L326,0)</f>
        <v>32</v>
      </c>
      <c r="O326" s="16"/>
      <c r="P326" s="387"/>
      <c r="S326" s="385"/>
    </row>
    <row r="327" spans="1:24" ht="15.95" hidden="1" customHeight="1" thickBot="1">
      <c r="A327" s="1"/>
      <c r="E327" s="44"/>
      <c r="G327" s="372"/>
      <c r="H327" s="68"/>
      <c r="I327" s="371"/>
      <c r="J327" s="12"/>
      <c r="K327" s="371"/>
      <c r="L327" s="12" t="s">
        <v>10</v>
      </c>
      <c r="M327" s="372"/>
      <c r="N327" s="14"/>
      <c r="O327" s="6"/>
    </row>
    <row r="328" spans="1:24" ht="15.95" hidden="1" customHeight="1">
      <c r="B328" s="45"/>
      <c r="C328" s="382">
        <f>N327</f>
        <v>0</v>
      </c>
      <c r="D328" s="365" t="s">
        <v>32</v>
      </c>
      <c r="E328" s="383"/>
      <c r="G328" s="45" t="s">
        <v>12</v>
      </c>
      <c r="H328" s="371">
        <v>263.20999999999998</v>
      </c>
      <c r="I328" s="371"/>
      <c r="J328" s="366"/>
      <c r="K328" s="371"/>
      <c r="L328" s="372" t="s">
        <v>52</v>
      </c>
      <c r="M328" s="372"/>
      <c r="N328" s="45"/>
      <c r="O328" s="379" t="s">
        <v>14</v>
      </c>
      <c r="P328" s="379">
        <f>(C328*H328)</f>
        <v>0</v>
      </c>
      <c r="S328" s="382"/>
    </row>
    <row r="329" spans="1:24" s="17" customFormat="1" ht="67.5" hidden="1" customHeight="1">
      <c r="A329" s="86"/>
      <c r="B329" s="552" t="s">
        <v>147</v>
      </c>
      <c r="C329" s="552"/>
      <c r="D329" s="552"/>
      <c r="E329" s="552"/>
      <c r="F329" s="552"/>
      <c r="G329" s="552"/>
      <c r="H329" s="552"/>
      <c r="I329" s="552"/>
      <c r="J329" s="552"/>
      <c r="K329" s="552"/>
      <c r="L329" s="552"/>
      <c r="M329" s="552"/>
      <c r="N329" s="552"/>
      <c r="O329" s="552"/>
      <c r="P329" s="387"/>
    </row>
    <row r="330" spans="1:24" s="17" customFormat="1" ht="15.95" hidden="1" customHeight="1" thickBot="1">
      <c r="A330" s="15"/>
      <c r="B330" s="17" t="s">
        <v>170</v>
      </c>
      <c r="C330" s="385"/>
      <c r="D330" s="365">
        <v>1</v>
      </c>
      <c r="E330" s="388" t="s">
        <v>8</v>
      </c>
      <c r="F330" s="362">
        <v>6</v>
      </c>
      <c r="G330" s="362" t="s">
        <v>8</v>
      </c>
      <c r="H330" s="27">
        <v>0.5</v>
      </c>
      <c r="I330" s="362" t="s">
        <v>8</v>
      </c>
      <c r="J330" s="363">
        <v>12</v>
      </c>
      <c r="K330" s="362"/>
      <c r="L330" s="363"/>
      <c r="M330" s="17" t="s">
        <v>9</v>
      </c>
      <c r="N330" s="30">
        <f>ROUND(D330*F330*H330*J330,0)</f>
        <v>36</v>
      </c>
      <c r="O330" s="16"/>
      <c r="P330" s="387"/>
      <c r="S330" s="385"/>
    </row>
    <row r="331" spans="1:24" s="17" customFormat="1" ht="15.95" hidden="1" customHeight="1" thickBot="1">
      <c r="A331" s="15"/>
      <c r="C331" s="107"/>
      <c r="D331" s="362"/>
      <c r="E331" s="49"/>
      <c r="F331" s="362"/>
      <c r="G331" s="369"/>
      <c r="H331" s="27"/>
      <c r="I331" s="368"/>
      <c r="J331" s="24"/>
      <c r="K331" s="368"/>
      <c r="L331" s="24" t="s">
        <v>10</v>
      </c>
      <c r="M331" s="369"/>
      <c r="N331" s="26"/>
      <c r="O331" s="19"/>
      <c r="P331" s="387"/>
      <c r="S331" s="107"/>
    </row>
    <row r="332" spans="1:24" s="17" customFormat="1" ht="15.95" hidden="1" customHeight="1">
      <c r="A332" s="369"/>
      <c r="B332" s="52"/>
      <c r="C332" s="367">
        <f>N331</f>
        <v>0</v>
      </c>
      <c r="D332" s="362" t="s">
        <v>32</v>
      </c>
      <c r="E332" s="376"/>
      <c r="F332" s="362"/>
      <c r="G332" s="52" t="s">
        <v>12</v>
      </c>
      <c r="H332" s="368">
        <v>47651.56</v>
      </c>
      <c r="I332" s="368"/>
      <c r="J332" s="363"/>
      <c r="K332" s="368"/>
      <c r="L332" s="369" t="s">
        <v>54</v>
      </c>
      <c r="M332" s="369"/>
      <c r="N332" s="52"/>
      <c r="O332" s="387" t="s">
        <v>14</v>
      </c>
      <c r="P332" s="387">
        <f>(C332*H332/100)</f>
        <v>0</v>
      </c>
      <c r="S332" s="367"/>
    </row>
    <row r="333" spans="1:24" s="17" customFormat="1" ht="15.95" hidden="1" customHeight="1">
      <c r="A333" s="86"/>
      <c r="B333" s="515" t="s">
        <v>123</v>
      </c>
      <c r="C333" s="515"/>
      <c r="D333" s="515"/>
      <c r="E333" s="515"/>
      <c r="F333" s="515"/>
      <c r="G333" s="515"/>
      <c r="H333" s="515"/>
      <c r="I333" s="515"/>
      <c r="J333" s="515"/>
      <c r="K333" s="515"/>
      <c r="L333" s="515"/>
      <c r="M333" s="515"/>
      <c r="N333" s="515"/>
      <c r="O333" s="515"/>
      <c r="P333" s="387"/>
    </row>
    <row r="334" spans="1:24" s="17" customFormat="1" ht="15.95" hidden="1" customHeight="1">
      <c r="A334" s="15"/>
      <c r="B334" s="17" t="s">
        <v>194</v>
      </c>
      <c r="C334" s="385"/>
      <c r="D334" s="362">
        <v>1</v>
      </c>
      <c r="E334" s="48" t="s">
        <v>8</v>
      </c>
      <c r="F334" s="362">
        <v>2</v>
      </c>
      <c r="G334" s="362" t="s">
        <v>8</v>
      </c>
      <c r="H334" s="27">
        <v>20</v>
      </c>
      <c r="I334" s="362" t="s">
        <v>8</v>
      </c>
      <c r="J334" s="363">
        <v>14</v>
      </c>
      <c r="K334" s="362"/>
      <c r="L334" s="363"/>
      <c r="M334" s="17" t="s">
        <v>9</v>
      </c>
      <c r="N334" s="30">
        <f>ROUND(D334*F334*H334*J334,0)</f>
        <v>560</v>
      </c>
      <c r="O334" s="16"/>
      <c r="P334" s="156"/>
      <c r="S334" s="385"/>
    </row>
    <row r="335" spans="1:24" s="17" customFormat="1" ht="15.95" hidden="1" customHeight="1">
      <c r="A335" s="15"/>
      <c r="B335" s="17" t="s">
        <v>195</v>
      </c>
      <c r="C335" s="385"/>
      <c r="D335" s="362">
        <v>1</v>
      </c>
      <c r="E335" s="48" t="s">
        <v>8</v>
      </c>
      <c r="F335" s="362">
        <v>1</v>
      </c>
      <c r="G335" s="362" t="s">
        <v>8</v>
      </c>
      <c r="H335" s="27">
        <v>40.75</v>
      </c>
      <c r="I335" s="362" t="s">
        <v>8</v>
      </c>
      <c r="J335" s="363">
        <v>7</v>
      </c>
      <c r="K335" s="362"/>
      <c r="L335" s="363"/>
      <c r="M335" s="17" t="s">
        <v>9</v>
      </c>
      <c r="N335" s="30">
        <f>ROUND(D335*F335*H335*J335,0)</f>
        <v>285</v>
      </c>
      <c r="O335" s="16"/>
      <c r="P335" s="156"/>
      <c r="S335" s="385"/>
    </row>
    <row r="336" spans="1:24" s="17" customFormat="1" ht="15.95" hidden="1" customHeight="1">
      <c r="A336" s="15"/>
      <c r="B336" s="17" t="s">
        <v>36</v>
      </c>
      <c r="C336" s="385"/>
      <c r="D336" s="362">
        <v>2</v>
      </c>
      <c r="E336" s="48" t="s">
        <v>8</v>
      </c>
      <c r="F336" s="362">
        <v>2</v>
      </c>
      <c r="G336" s="362" t="s">
        <v>8</v>
      </c>
      <c r="H336" s="27">
        <v>14</v>
      </c>
      <c r="I336" s="362" t="s">
        <v>8</v>
      </c>
      <c r="J336" s="363">
        <v>2</v>
      </c>
      <c r="K336" s="362"/>
      <c r="L336" s="363"/>
      <c r="M336" s="17" t="s">
        <v>9</v>
      </c>
      <c r="N336" s="30">
        <f>ROUND(D336*F336*H336*J336,0)</f>
        <v>112</v>
      </c>
      <c r="O336" s="16"/>
      <c r="P336" s="156"/>
      <c r="S336" s="385"/>
    </row>
    <row r="337" spans="1:64" s="17" customFormat="1" ht="15.95" hidden="1" customHeight="1">
      <c r="A337" s="15"/>
      <c r="C337" s="48"/>
      <c r="D337" s="55"/>
      <c r="E337" s="48"/>
      <c r="F337" s="362"/>
      <c r="G337" s="362"/>
      <c r="H337" s="27"/>
      <c r="I337" s="362"/>
      <c r="J337" s="363"/>
      <c r="K337" s="362"/>
      <c r="L337" s="24" t="s">
        <v>10</v>
      </c>
      <c r="M337" s="32"/>
      <c r="N337" s="18"/>
      <c r="O337" s="19"/>
      <c r="P337" s="197"/>
      <c r="S337" s="48"/>
    </row>
    <row r="338" spans="1:64" s="17" customFormat="1" ht="15.95" hidden="1" customHeight="1">
      <c r="A338" s="15"/>
      <c r="C338" s="516">
        <f>N337</f>
        <v>0</v>
      </c>
      <c r="D338" s="517"/>
      <c r="E338" s="516"/>
      <c r="F338" s="20" t="s">
        <v>32</v>
      </c>
      <c r="G338" s="21" t="s">
        <v>12</v>
      </c>
      <c r="H338" s="521">
        <v>829.95</v>
      </c>
      <c r="I338" s="521"/>
      <c r="J338" s="521"/>
      <c r="K338" s="368"/>
      <c r="L338" s="518" t="s">
        <v>33</v>
      </c>
      <c r="M338" s="518"/>
      <c r="N338" s="107"/>
      <c r="O338" s="22" t="s">
        <v>14</v>
      </c>
      <c r="P338" s="387">
        <f>ROUND(C338*H338/100,0)</f>
        <v>0</v>
      </c>
      <c r="S338" s="376"/>
    </row>
    <row r="339" spans="1:64" s="17" customFormat="1" ht="15.95" hidden="1" customHeight="1">
      <c r="A339" s="15"/>
      <c r="B339" s="515" t="s">
        <v>112</v>
      </c>
      <c r="C339" s="515"/>
      <c r="D339" s="515"/>
      <c r="E339" s="515"/>
      <c r="F339" s="515"/>
      <c r="G339" s="515"/>
      <c r="H339" s="515"/>
      <c r="I339" s="515"/>
      <c r="J339" s="515"/>
      <c r="K339" s="515"/>
      <c r="L339" s="515"/>
      <c r="M339" s="515"/>
      <c r="N339" s="515"/>
      <c r="O339" s="515"/>
      <c r="P339" s="387"/>
    </row>
    <row r="340" spans="1:64" s="17" customFormat="1" ht="15.95" hidden="1" customHeight="1">
      <c r="A340" s="15"/>
      <c r="B340" s="355" t="s">
        <v>125</v>
      </c>
      <c r="C340" s="385"/>
      <c r="F340" s="362">
        <v>1</v>
      </c>
      <c r="G340" s="48" t="s">
        <v>8</v>
      </c>
      <c r="H340" s="362">
        <f>C193</f>
        <v>0</v>
      </c>
      <c r="I340" s="362" t="s">
        <v>8</v>
      </c>
      <c r="J340" s="83">
        <v>9.6000000000000002E-2</v>
      </c>
      <c r="K340" s="362"/>
      <c r="L340" s="363"/>
      <c r="N340" s="30">
        <f t="shared" ref="N340:N348" si="18">ROUND(H340*J340,0)</f>
        <v>0</v>
      </c>
      <c r="O340" s="16"/>
      <c r="P340" s="387"/>
      <c r="S340" s="385"/>
    </row>
    <row r="341" spans="1:64" s="17" customFormat="1" ht="12" hidden="1" customHeight="1">
      <c r="A341" s="15"/>
      <c r="B341" s="355" t="s">
        <v>126</v>
      </c>
      <c r="C341" s="385"/>
      <c r="F341" s="362">
        <v>1</v>
      </c>
      <c r="G341" s="48" t="s">
        <v>8</v>
      </c>
      <c r="H341" s="362">
        <f>C140</f>
        <v>0</v>
      </c>
      <c r="I341" s="362" t="s">
        <v>8</v>
      </c>
      <c r="J341" s="83">
        <v>7.8E-2</v>
      </c>
      <c r="K341" s="362"/>
      <c r="L341" s="363"/>
      <c r="N341" s="30">
        <f t="shared" si="18"/>
        <v>0</v>
      </c>
      <c r="O341" s="16"/>
      <c r="P341" s="387"/>
      <c r="S341" s="385"/>
    </row>
    <row r="342" spans="1:64" s="17" customFormat="1" ht="12" hidden="1" customHeight="1">
      <c r="A342" s="15"/>
      <c r="B342" s="355" t="s">
        <v>154</v>
      </c>
      <c r="C342" s="385"/>
      <c r="F342" s="362">
        <v>1</v>
      </c>
      <c r="G342" s="48" t="s">
        <v>8</v>
      </c>
      <c r="H342" s="362" t="e">
        <f>#REF!</f>
        <v>#REF!</v>
      </c>
      <c r="I342" s="362" t="s">
        <v>8</v>
      </c>
      <c r="J342" s="83">
        <v>0.17599999999999999</v>
      </c>
      <c r="K342" s="362"/>
      <c r="L342" s="363"/>
      <c r="N342" s="30" t="e">
        <f t="shared" si="18"/>
        <v>#REF!</v>
      </c>
      <c r="O342" s="16"/>
      <c r="P342" s="387"/>
      <c r="S342" s="385"/>
    </row>
    <row r="343" spans="1:64" s="17" customFormat="1" ht="15.95" hidden="1" customHeight="1">
      <c r="A343" s="15"/>
      <c r="B343" s="355" t="s">
        <v>127</v>
      </c>
      <c r="C343" s="385"/>
      <c r="F343" s="362">
        <v>1</v>
      </c>
      <c r="G343" s="48" t="s">
        <v>8</v>
      </c>
      <c r="H343" s="362"/>
      <c r="I343" s="362" t="s">
        <v>8</v>
      </c>
      <c r="J343" s="83">
        <v>0.17599999999999999</v>
      </c>
      <c r="K343" s="362"/>
      <c r="L343" s="363"/>
      <c r="N343" s="30">
        <f t="shared" si="18"/>
        <v>0</v>
      </c>
      <c r="O343" s="16"/>
      <c r="P343" s="387"/>
      <c r="S343" s="385"/>
    </row>
    <row r="344" spans="1:64" s="17" customFormat="1" ht="12" hidden="1" customHeight="1">
      <c r="A344" s="15"/>
      <c r="B344" s="355" t="s">
        <v>128</v>
      </c>
      <c r="C344" s="385"/>
      <c r="F344" s="362">
        <v>1</v>
      </c>
      <c r="G344" s="48" t="s">
        <v>8</v>
      </c>
      <c r="H344" s="362">
        <f>C144</f>
        <v>0</v>
      </c>
      <c r="I344" s="362" t="s">
        <v>8</v>
      </c>
      <c r="J344" s="83">
        <v>0.13</v>
      </c>
      <c r="K344" s="362"/>
      <c r="L344" s="363"/>
      <c r="N344" s="30">
        <f t="shared" si="18"/>
        <v>0</v>
      </c>
      <c r="O344" s="16"/>
      <c r="P344" s="387"/>
      <c r="S344" s="385"/>
    </row>
    <row r="345" spans="1:64" s="17" customFormat="1" ht="12" hidden="1" customHeight="1">
      <c r="A345" s="15"/>
      <c r="B345" s="355" t="s">
        <v>129</v>
      </c>
      <c r="C345" s="385"/>
      <c r="F345" s="362">
        <v>1</v>
      </c>
      <c r="G345" s="48" t="s">
        <v>8</v>
      </c>
      <c r="H345" s="362">
        <f>C76</f>
        <v>0</v>
      </c>
      <c r="I345" s="362" t="s">
        <v>8</v>
      </c>
      <c r="J345" s="83">
        <v>3.44E-2</v>
      </c>
      <c r="K345" s="362"/>
      <c r="L345" s="363"/>
      <c r="N345" s="30">
        <f t="shared" si="18"/>
        <v>0</v>
      </c>
      <c r="O345" s="16"/>
      <c r="P345" s="387"/>
      <c r="S345" s="385"/>
    </row>
    <row r="346" spans="1:64" s="17" customFormat="1" ht="12" hidden="1" customHeight="1">
      <c r="A346" s="15"/>
      <c r="B346" s="355" t="s">
        <v>130</v>
      </c>
      <c r="C346" s="385"/>
      <c r="F346" s="362">
        <v>1</v>
      </c>
      <c r="G346" s="48" t="s">
        <v>8</v>
      </c>
      <c r="H346" s="362">
        <f>C324</f>
        <v>0</v>
      </c>
      <c r="I346" s="362" t="s">
        <v>8</v>
      </c>
      <c r="J346" s="83">
        <v>4.3999999999999997E-2</v>
      </c>
      <c r="K346" s="362"/>
      <c r="L346" s="363"/>
      <c r="N346" s="30">
        <f t="shared" si="18"/>
        <v>0</v>
      </c>
      <c r="O346" s="16"/>
      <c r="P346" s="387"/>
      <c r="S346" s="385"/>
    </row>
    <row r="347" spans="1:64" s="17" customFormat="1" ht="15.95" hidden="1" customHeight="1">
      <c r="A347" s="15"/>
      <c r="B347" s="355" t="s">
        <v>131</v>
      </c>
      <c r="C347" s="385"/>
      <c r="F347" s="362">
        <v>1</v>
      </c>
      <c r="G347" s="48" t="s">
        <v>8</v>
      </c>
      <c r="H347" s="362"/>
      <c r="I347" s="362" t="s">
        <v>8</v>
      </c>
      <c r="J347" s="83">
        <v>0.03</v>
      </c>
      <c r="K347" s="362"/>
      <c r="L347" s="363"/>
      <c r="N347" s="30">
        <f t="shared" si="18"/>
        <v>0</v>
      </c>
      <c r="O347" s="16"/>
      <c r="P347" s="387"/>
      <c r="S347" s="385"/>
    </row>
    <row r="348" spans="1:64" s="17" customFormat="1" ht="15.95" hidden="1" customHeight="1">
      <c r="A348" s="15"/>
      <c r="B348" s="355" t="s">
        <v>132</v>
      </c>
      <c r="C348" s="385"/>
      <c r="F348" s="362">
        <v>1</v>
      </c>
      <c r="G348" s="48" t="s">
        <v>8</v>
      </c>
      <c r="I348" s="362" t="s">
        <v>8</v>
      </c>
      <c r="J348" s="83">
        <v>2.1999999999999999E-2</v>
      </c>
      <c r="K348" s="362"/>
      <c r="L348" s="363"/>
      <c r="N348" s="30">
        <f t="shared" si="18"/>
        <v>0</v>
      </c>
      <c r="O348" s="16"/>
      <c r="P348" s="387"/>
      <c r="S348" s="385"/>
    </row>
    <row r="349" spans="1:64" s="17" customFormat="1" ht="15.95" hidden="1" customHeight="1">
      <c r="A349" s="15"/>
      <c r="C349" s="48"/>
      <c r="D349" s="55"/>
      <c r="E349" s="48"/>
      <c r="F349" s="362"/>
      <c r="G349" s="362"/>
      <c r="H349" s="27"/>
      <c r="I349" s="362"/>
      <c r="J349" s="363"/>
      <c r="K349" s="362"/>
      <c r="L349" s="24" t="s">
        <v>10</v>
      </c>
      <c r="M349" s="32"/>
      <c r="N349" s="18"/>
      <c r="O349" s="19"/>
      <c r="P349" s="197"/>
      <c r="S349" s="48"/>
    </row>
    <row r="350" spans="1:64" s="17" customFormat="1" ht="15.95" hidden="1" customHeight="1">
      <c r="A350" s="15"/>
      <c r="C350" s="516">
        <f>N349</f>
        <v>0</v>
      </c>
      <c r="D350" s="517"/>
      <c r="E350" s="516"/>
      <c r="F350" s="20" t="s">
        <v>111</v>
      </c>
      <c r="G350" s="21" t="s">
        <v>12</v>
      </c>
      <c r="H350" s="521">
        <v>40</v>
      </c>
      <c r="I350" s="521"/>
      <c r="J350" s="521"/>
      <c r="K350" s="368"/>
      <c r="L350" s="518" t="s">
        <v>113</v>
      </c>
      <c r="M350" s="518"/>
      <c r="N350" s="107"/>
      <c r="O350" s="22" t="s">
        <v>14</v>
      </c>
      <c r="P350" s="387">
        <f>ROUND(C350*H350,0)</f>
        <v>0</v>
      </c>
      <c r="S350" s="376"/>
    </row>
    <row r="351" spans="1:64" ht="15.95" hidden="1" customHeight="1">
      <c r="A351" s="1"/>
      <c r="B351" s="527" t="s">
        <v>158</v>
      </c>
      <c r="C351" s="527"/>
      <c r="D351" s="527"/>
      <c r="E351" s="527"/>
      <c r="F351" s="527"/>
      <c r="G351" s="527"/>
      <c r="H351" s="527"/>
      <c r="I351" s="527"/>
      <c r="J351" s="527"/>
      <c r="K351" s="527"/>
      <c r="L351" s="527"/>
      <c r="M351" s="527"/>
      <c r="N351" s="527"/>
      <c r="O351" s="527"/>
      <c r="S351" s="3"/>
    </row>
    <row r="352" spans="1:64" ht="17.100000000000001" hidden="1" customHeight="1">
      <c r="A352" s="1"/>
      <c r="B352" s="67" t="s">
        <v>159</v>
      </c>
      <c r="C352" s="377"/>
      <c r="D352" s="365">
        <v>2</v>
      </c>
      <c r="E352" s="388" t="s">
        <v>8</v>
      </c>
      <c r="F352" s="365">
        <v>4</v>
      </c>
      <c r="G352" s="365" t="s">
        <v>8</v>
      </c>
      <c r="H352" s="68">
        <v>17</v>
      </c>
      <c r="I352" s="365" t="s">
        <v>8</v>
      </c>
      <c r="J352" s="366">
        <v>9</v>
      </c>
      <c r="K352" s="365"/>
      <c r="L352" s="370"/>
      <c r="M352" s="3" t="s">
        <v>9</v>
      </c>
      <c r="N352" s="39">
        <f>ROUND(D352*F352*H352*J352,0)</f>
        <v>1224</v>
      </c>
      <c r="O352" s="2"/>
      <c r="R352" s="4"/>
      <c r="S352" s="377"/>
      <c r="T352" s="4"/>
      <c r="U352" s="4"/>
      <c r="V352" s="4"/>
      <c r="W352" s="4"/>
      <c r="X352" s="4"/>
      <c r="Y352" s="4"/>
      <c r="Z352" s="4"/>
      <c r="AA352" s="4"/>
      <c r="AB352" s="4"/>
      <c r="AC352" s="4"/>
      <c r="AD352" s="4"/>
      <c r="AE352" s="4"/>
      <c r="AF352" s="4"/>
      <c r="AG352" s="4"/>
      <c r="AH352" s="4"/>
      <c r="AI352" s="4"/>
      <c r="AJ352" s="4"/>
      <c r="AK352" s="4"/>
      <c r="AL352" s="4"/>
      <c r="AM352" s="4"/>
      <c r="AN352" s="4"/>
      <c r="AO352" s="4"/>
      <c r="AP352" s="4"/>
      <c r="AQ352" s="4"/>
      <c r="AR352" s="4"/>
      <c r="AS352" s="4"/>
      <c r="AT352" s="4"/>
      <c r="AU352" s="4"/>
      <c r="AV352" s="4"/>
      <c r="AW352" s="4"/>
      <c r="AX352" s="4"/>
      <c r="AY352" s="4"/>
      <c r="AZ352" s="4"/>
      <c r="BA352" s="4"/>
      <c r="BB352" s="4"/>
      <c r="BC352" s="4"/>
      <c r="BD352" s="4"/>
      <c r="BE352" s="4"/>
      <c r="BF352" s="4"/>
      <c r="BG352" s="4"/>
      <c r="BH352" s="4"/>
      <c r="BI352" s="4"/>
      <c r="BJ352" s="4"/>
      <c r="BK352" s="4"/>
      <c r="BL352" s="4"/>
    </row>
    <row r="353" spans="1:64" ht="17.100000000000001" hidden="1" customHeight="1">
      <c r="A353" s="1"/>
      <c r="B353" s="67" t="s">
        <v>160</v>
      </c>
      <c r="C353" s="377"/>
      <c r="D353" s="365">
        <v>4</v>
      </c>
      <c r="E353" s="388" t="s">
        <v>8</v>
      </c>
      <c r="F353" s="365">
        <v>14</v>
      </c>
      <c r="G353" s="365" t="s">
        <v>8</v>
      </c>
      <c r="H353" s="68">
        <v>19</v>
      </c>
      <c r="I353" s="365" t="s">
        <v>8</v>
      </c>
      <c r="J353" s="366">
        <v>1.24</v>
      </c>
      <c r="K353" s="365"/>
      <c r="L353" s="370"/>
      <c r="M353" s="3" t="s">
        <v>9</v>
      </c>
      <c r="N353" s="39">
        <f>ROUND(D353*F353*H353*J353,0)</f>
        <v>1319</v>
      </c>
      <c r="O353" s="2"/>
      <c r="R353" s="4"/>
      <c r="S353" s="377"/>
      <c r="T353" s="4"/>
      <c r="U353" s="4"/>
      <c r="V353" s="4"/>
      <c r="W353" s="4"/>
      <c r="X353" s="4"/>
      <c r="Y353" s="4"/>
      <c r="Z353" s="4"/>
      <c r="AA353" s="4"/>
      <c r="AB353" s="4"/>
      <c r="AC353" s="4"/>
      <c r="AD353" s="4"/>
      <c r="AE353" s="4"/>
      <c r="AF353" s="4"/>
      <c r="AG353" s="4"/>
      <c r="AH353" s="4"/>
      <c r="AI353" s="4"/>
      <c r="AJ353" s="4"/>
      <c r="AK353" s="4"/>
      <c r="AL353" s="4"/>
      <c r="AM353" s="4"/>
      <c r="AN353" s="4"/>
      <c r="AO353" s="4"/>
      <c r="AP353" s="4"/>
      <c r="AQ353" s="4"/>
      <c r="AR353" s="4"/>
      <c r="AS353" s="4"/>
      <c r="AT353" s="4"/>
      <c r="AU353" s="4"/>
      <c r="AV353" s="4"/>
      <c r="AW353" s="4"/>
      <c r="AX353" s="4"/>
      <c r="AY353" s="4"/>
      <c r="AZ353" s="4"/>
      <c r="BA353" s="4"/>
      <c r="BB353" s="4"/>
      <c r="BC353" s="4"/>
      <c r="BD353" s="4"/>
      <c r="BE353" s="4"/>
      <c r="BF353" s="4"/>
      <c r="BG353" s="4"/>
      <c r="BH353" s="4"/>
      <c r="BI353" s="4"/>
      <c r="BJ353" s="4"/>
      <c r="BK353" s="4"/>
      <c r="BL353" s="4"/>
    </row>
    <row r="354" spans="1:64" ht="17.100000000000001" hidden="1" customHeight="1">
      <c r="A354" s="1"/>
      <c r="B354" s="67" t="s">
        <v>161</v>
      </c>
      <c r="C354" s="377"/>
      <c r="D354" s="365">
        <v>1</v>
      </c>
      <c r="E354" s="388" t="s">
        <v>8</v>
      </c>
      <c r="F354" s="365">
        <v>65</v>
      </c>
      <c r="G354" s="365" t="s">
        <v>8</v>
      </c>
      <c r="H354" s="68">
        <v>7</v>
      </c>
      <c r="I354" s="365" t="s">
        <v>8</v>
      </c>
      <c r="J354" s="366">
        <v>1.24</v>
      </c>
      <c r="K354" s="365"/>
      <c r="L354" s="370"/>
      <c r="M354" s="3" t="s">
        <v>9</v>
      </c>
      <c r="N354" s="39">
        <f>ROUND(D354*F354*H354*J354,0)</f>
        <v>564</v>
      </c>
      <c r="O354" s="2"/>
      <c r="R354" s="4"/>
      <c r="S354" s="377"/>
      <c r="T354" s="4"/>
      <c r="U354" s="4"/>
      <c r="V354" s="4"/>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c r="BC354" s="4"/>
      <c r="BD354" s="4"/>
      <c r="BE354" s="4"/>
      <c r="BF354" s="4"/>
      <c r="BG354" s="4"/>
      <c r="BH354" s="4"/>
      <c r="BI354" s="4"/>
      <c r="BJ354" s="4"/>
      <c r="BK354" s="4"/>
      <c r="BL354" s="4"/>
    </row>
    <row r="355" spans="1:64" ht="17.100000000000001" hidden="1" customHeight="1">
      <c r="A355" s="1"/>
      <c r="C355" s="388"/>
      <c r="D355" s="69"/>
      <c r="H355" s="68"/>
      <c r="I355" s="365"/>
      <c r="J355" s="366"/>
      <c r="K355" s="365"/>
      <c r="L355" s="12" t="s">
        <v>10</v>
      </c>
      <c r="M355" s="40"/>
      <c r="N355" s="5"/>
      <c r="O355" s="6"/>
      <c r="P355" s="197"/>
      <c r="S355" s="388"/>
    </row>
    <row r="356" spans="1:64" ht="15.95" hidden="1" customHeight="1">
      <c r="A356" s="1"/>
      <c r="C356" s="71"/>
      <c r="D356" s="555">
        <f>N355</f>
        <v>0</v>
      </c>
      <c r="E356" s="555"/>
      <c r="F356" s="555"/>
      <c r="G356" s="556" t="s">
        <v>102</v>
      </c>
      <c r="H356" s="557"/>
      <c r="I356" s="12" t="s">
        <v>9</v>
      </c>
      <c r="J356" s="545">
        <f>D356/112</f>
        <v>0</v>
      </c>
      <c r="K356" s="545"/>
      <c r="L356" s="40"/>
      <c r="M356" s="372"/>
      <c r="N356" s="42"/>
      <c r="O356" s="379"/>
      <c r="P356" s="80"/>
      <c r="Q356" s="45"/>
      <c r="S356" s="71"/>
    </row>
    <row r="357" spans="1:64" ht="21.75" hidden="1" customHeight="1">
      <c r="A357" s="1"/>
      <c r="B357" s="66"/>
      <c r="C357" s="561">
        <f>J356</f>
        <v>0</v>
      </c>
      <c r="D357" s="561"/>
      <c r="E357" s="561"/>
      <c r="F357" s="392" t="s">
        <v>50</v>
      </c>
      <c r="G357" s="8" t="s">
        <v>12</v>
      </c>
      <c r="H357" s="70">
        <v>126.04</v>
      </c>
      <c r="I357" s="371"/>
      <c r="J357" s="371"/>
      <c r="K357" s="371"/>
      <c r="L357" s="530" t="s">
        <v>51</v>
      </c>
      <c r="M357" s="530"/>
      <c r="O357" s="9" t="s">
        <v>14</v>
      </c>
      <c r="P357" s="379">
        <f>ROUND(C357*H357,0)</f>
        <v>0</v>
      </c>
      <c r="S357" s="383"/>
    </row>
    <row r="358" spans="1:64" ht="26.25" hidden="1" customHeight="1">
      <c r="A358" s="77"/>
      <c r="B358" s="531" t="s">
        <v>68</v>
      </c>
      <c r="C358" s="531"/>
      <c r="D358" s="531"/>
      <c r="E358" s="531"/>
      <c r="F358" s="531"/>
      <c r="G358" s="531"/>
      <c r="H358" s="531"/>
      <c r="I358" s="531"/>
      <c r="J358" s="531"/>
      <c r="K358" s="531"/>
      <c r="L358" s="531"/>
      <c r="M358" s="531"/>
      <c r="N358" s="531"/>
      <c r="O358" s="531"/>
      <c r="S358" s="3"/>
    </row>
    <row r="359" spans="1:64" ht="15.95" hidden="1" customHeight="1">
      <c r="A359" s="1"/>
      <c r="B359" s="67" t="s">
        <v>200</v>
      </c>
      <c r="C359" s="377"/>
      <c r="D359" s="365">
        <v>1</v>
      </c>
      <c r="E359" s="388" t="s">
        <v>8</v>
      </c>
      <c r="F359" s="365">
        <v>1</v>
      </c>
      <c r="G359" s="365" t="s">
        <v>8</v>
      </c>
      <c r="H359" s="68">
        <v>22</v>
      </c>
      <c r="I359" s="365" t="s">
        <v>8</v>
      </c>
      <c r="J359" s="366">
        <v>7.5</v>
      </c>
      <c r="K359" s="365" t="s">
        <v>8</v>
      </c>
      <c r="L359" s="366">
        <v>0.38</v>
      </c>
      <c r="M359" s="3" t="s">
        <v>9</v>
      </c>
      <c r="N359" s="39">
        <f t="shared" ref="N359:N362" si="19">ROUND(D359*F359*H359*J359*L359,0)</f>
        <v>63</v>
      </c>
      <c r="O359" s="2"/>
      <c r="R359" s="4"/>
      <c r="S359" s="377"/>
      <c r="T359" s="4"/>
      <c r="U359" s="4"/>
      <c r="V359" s="4"/>
      <c r="W359" s="4"/>
      <c r="X359" s="4"/>
      <c r="Y359" s="4"/>
      <c r="Z359" s="4"/>
      <c r="AA359" s="4"/>
      <c r="AB359" s="4"/>
      <c r="AC359" s="4"/>
      <c r="AD359" s="4"/>
      <c r="AE359" s="4"/>
      <c r="AF359" s="4"/>
      <c r="AG359" s="4"/>
      <c r="AH359" s="4"/>
      <c r="AI359" s="4"/>
      <c r="AJ359" s="4"/>
      <c r="AK359" s="4"/>
      <c r="AL359" s="4"/>
      <c r="AM359" s="4"/>
      <c r="AN359" s="4"/>
      <c r="AO359" s="4"/>
      <c r="AP359" s="4"/>
      <c r="AQ359" s="4"/>
      <c r="AR359" s="4"/>
      <c r="AS359" s="4"/>
      <c r="AT359" s="4"/>
      <c r="AU359" s="4"/>
      <c r="AV359" s="4"/>
      <c r="AW359" s="4"/>
      <c r="AX359" s="4"/>
      <c r="AY359" s="4"/>
      <c r="AZ359" s="4"/>
      <c r="BA359" s="4"/>
      <c r="BB359" s="4"/>
      <c r="BC359" s="4"/>
      <c r="BD359" s="4"/>
      <c r="BE359" s="4"/>
      <c r="BF359" s="4"/>
      <c r="BG359" s="4"/>
      <c r="BH359" s="4"/>
      <c r="BI359" s="4"/>
      <c r="BJ359" s="4"/>
      <c r="BK359" s="4"/>
      <c r="BL359" s="4"/>
    </row>
    <row r="360" spans="1:64" ht="15.95" hidden="1" customHeight="1">
      <c r="A360" s="1"/>
      <c r="B360" s="67" t="s">
        <v>189</v>
      </c>
      <c r="C360" s="377"/>
      <c r="D360" s="365">
        <v>1</v>
      </c>
      <c r="E360" s="388" t="s">
        <v>8</v>
      </c>
      <c r="F360" s="365">
        <v>1</v>
      </c>
      <c r="G360" s="365" t="s">
        <v>8</v>
      </c>
      <c r="H360" s="68">
        <v>19</v>
      </c>
      <c r="I360" s="365" t="s">
        <v>8</v>
      </c>
      <c r="J360" s="366">
        <v>0.75</v>
      </c>
      <c r="K360" s="365" t="s">
        <v>8</v>
      </c>
      <c r="L360" s="366">
        <v>0.75</v>
      </c>
      <c r="M360" s="3" t="s">
        <v>9</v>
      </c>
      <c r="N360" s="39">
        <f t="shared" si="19"/>
        <v>11</v>
      </c>
      <c r="O360" s="2"/>
      <c r="R360" s="4"/>
      <c r="S360" s="377"/>
      <c r="T360" s="4"/>
      <c r="U360" s="4"/>
      <c r="V360" s="4"/>
      <c r="W360" s="4"/>
      <c r="X360" s="4"/>
      <c r="Y360" s="4"/>
      <c r="Z360" s="4"/>
      <c r="AA360" s="4"/>
      <c r="AB360" s="4"/>
      <c r="AC360" s="4"/>
      <c r="AD360" s="4"/>
      <c r="AE360" s="4"/>
      <c r="AF360" s="4"/>
      <c r="AG360" s="4"/>
      <c r="AH360" s="4"/>
      <c r="AI360" s="4"/>
      <c r="AJ360" s="4"/>
      <c r="AK360" s="4"/>
      <c r="AL360" s="4"/>
      <c r="AM360" s="4"/>
      <c r="AN360" s="4"/>
      <c r="AO360" s="4"/>
      <c r="AP360" s="4"/>
      <c r="AQ360" s="4"/>
      <c r="AR360" s="4"/>
      <c r="AS360" s="4"/>
      <c r="AT360" s="4"/>
      <c r="AU360" s="4"/>
      <c r="AV360" s="4"/>
      <c r="AW360" s="4"/>
      <c r="AX360" s="4"/>
      <c r="AY360" s="4"/>
      <c r="AZ360" s="4"/>
      <c r="BA360" s="4"/>
      <c r="BB360" s="4"/>
      <c r="BC360" s="4"/>
      <c r="BD360" s="4"/>
      <c r="BE360" s="4"/>
      <c r="BF360" s="4"/>
      <c r="BG360" s="4"/>
      <c r="BH360" s="4"/>
      <c r="BI360" s="4"/>
      <c r="BJ360" s="4"/>
      <c r="BK360" s="4"/>
      <c r="BL360" s="4"/>
    </row>
    <row r="361" spans="1:64" ht="15.95" hidden="1" customHeight="1">
      <c r="A361" s="1"/>
      <c r="B361" s="67" t="s">
        <v>91</v>
      </c>
      <c r="C361" s="377"/>
      <c r="D361" s="365">
        <v>1</v>
      </c>
      <c r="E361" s="388" t="s">
        <v>8</v>
      </c>
      <c r="F361" s="365">
        <v>2</v>
      </c>
      <c r="G361" s="365" t="s">
        <v>8</v>
      </c>
      <c r="H361" s="68">
        <v>1.5</v>
      </c>
      <c r="I361" s="365" t="s">
        <v>8</v>
      </c>
      <c r="J361" s="366">
        <v>1.5</v>
      </c>
      <c r="K361" s="365" t="s">
        <v>8</v>
      </c>
      <c r="L361" s="366">
        <v>7</v>
      </c>
      <c r="M361" s="3" t="s">
        <v>9</v>
      </c>
      <c r="N361" s="39">
        <f t="shared" si="19"/>
        <v>32</v>
      </c>
      <c r="O361" s="2"/>
      <c r="R361" s="4"/>
      <c r="S361" s="377"/>
      <c r="T361" s="4"/>
      <c r="U361" s="4"/>
      <c r="V361" s="4"/>
      <c r="W361" s="4"/>
      <c r="X361" s="4"/>
      <c r="Y361" s="4"/>
      <c r="Z361" s="4"/>
      <c r="AA361" s="4"/>
      <c r="AB361" s="4"/>
      <c r="AC361" s="4"/>
      <c r="AD361" s="4"/>
      <c r="AE361" s="4"/>
      <c r="AF361" s="4"/>
      <c r="AG361" s="4"/>
      <c r="AH361" s="4"/>
      <c r="AI361" s="4"/>
      <c r="AJ361" s="4"/>
      <c r="AK361" s="4"/>
      <c r="AL361" s="4"/>
      <c r="AM361" s="4"/>
      <c r="AN361" s="4"/>
      <c r="AO361" s="4"/>
      <c r="AP361" s="4"/>
      <c r="AQ361" s="4"/>
      <c r="AR361" s="4"/>
      <c r="AS361" s="4"/>
      <c r="AT361" s="4"/>
      <c r="AU361" s="4"/>
      <c r="AV361" s="4"/>
      <c r="AW361" s="4"/>
      <c r="AX361" s="4"/>
      <c r="AY361" s="4"/>
      <c r="AZ361" s="4"/>
      <c r="BA361" s="4"/>
      <c r="BB361" s="4"/>
      <c r="BC361" s="4"/>
      <c r="BD361" s="4"/>
      <c r="BE361" s="4"/>
      <c r="BF361" s="4"/>
      <c r="BG361" s="4"/>
      <c r="BH361" s="4"/>
      <c r="BI361" s="4"/>
      <c r="BJ361" s="4"/>
      <c r="BK361" s="4"/>
      <c r="BL361" s="4"/>
    </row>
    <row r="362" spans="1:64" ht="15.95" hidden="1" customHeight="1">
      <c r="A362" s="1"/>
      <c r="B362" s="67" t="s">
        <v>203</v>
      </c>
      <c r="C362" s="377"/>
      <c r="D362" s="365">
        <v>1</v>
      </c>
      <c r="E362" s="388" t="s">
        <v>8</v>
      </c>
      <c r="F362" s="365">
        <v>2</v>
      </c>
      <c r="G362" s="365" t="s">
        <v>8</v>
      </c>
      <c r="H362" s="68">
        <v>76.75</v>
      </c>
      <c r="I362" s="365" t="s">
        <v>8</v>
      </c>
      <c r="J362" s="366">
        <v>0.75</v>
      </c>
      <c r="K362" s="365" t="s">
        <v>8</v>
      </c>
      <c r="L362" s="366">
        <v>0.75</v>
      </c>
      <c r="M362" s="3" t="s">
        <v>9</v>
      </c>
      <c r="N362" s="39">
        <f t="shared" si="19"/>
        <v>86</v>
      </c>
      <c r="O362" s="2"/>
      <c r="R362" s="4"/>
      <c r="S362" s="377"/>
      <c r="T362" s="4"/>
      <c r="U362" s="4"/>
      <c r="V362" s="4"/>
      <c r="W362" s="4"/>
      <c r="X362" s="4"/>
      <c r="Y362" s="4"/>
      <c r="Z362" s="4"/>
      <c r="AA362" s="4"/>
      <c r="AB362" s="4"/>
      <c r="AC362" s="4"/>
      <c r="AD362" s="4"/>
      <c r="AE362" s="4"/>
      <c r="AF362" s="4"/>
      <c r="AG362" s="4"/>
      <c r="AH362" s="4"/>
      <c r="AI362" s="4"/>
      <c r="AJ362" s="4"/>
      <c r="AK362" s="4"/>
      <c r="AL362" s="4"/>
      <c r="AM362" s="4"/>
      <c r="AN362" s="4"/>
      <c r="AO362" s="4"/>
      <c r="AP362" s="4"/>
      <c r="AQ362" s="4"/>
      <c r="AR362" s="4"/>
      <c r="AS362" s="4"/>
      <c r="AT362" s="4"/>
      <c r="AU362" s="4"/>
      <c r="AV362" s="4"/>
      <c r="AW362" s="4"/>
      <c r="AX362" s="4"/>
      <c r="AY362" s="4"/>
      <c r="AZ362" s="4"/>
      <c r="BA362" s="4"/>
      <c r="BB362" s="4"/>
      <c r="BC362" s="4"/>
      <c r="BD362" s="4"/>
      <c r="BE362" s="4"/>
      <c r="BF362" s="4"/>
      <c r="BG362" s="4"/>
      <c r="BH362" s="4"/>
      <c r="BI362" s="4"/>
      <c r="BJ362" s="4"/>
      <c r="BK362" s="4"/>
      <c r="BL362" s="4"/>
    </row>
    <row r="363" spans="1:64" ht="21" hidden="1" customHeight="1">
      <c r="A363" s="1"/>
      <c r="C363" s="388"/>
      <c r="D363" s="69"/>
      <c r="H363" s="68"/>
      <c r="I363" s="365"/>
      <c r="J363" s="366"/>
      <c r="K363" s="365"/>
      <c r="L363" s="12" t="s">
        <v>10</v>
      </c>
      <c r="M363" s="40"/>
      <c r="N363" s="5"/>
      <c r="O363" s="6"/>
      <c r="P363" s="197"/>
      <c r="S363" s="388"/>
    </row>
    <row r="364" spans="1:64" ht="21.75" hidden="1" customHeight="1">
      <c r="A364" s="1"/>
      <c r="B364" s="66"/>
      <c r="C364" s="528">
        <f>N363</f>
        <v>0</v>
      </c>
      <c r="D364" s="529"/>
      <c r="E364" s="528"/>
      <c r="F364" s="7" t="s">
        <v>11</v>
      </c>
      <c r="G364" s="8" t="s">
        <v>12</v>
      </c>
      <c r="H364" s="70">
        <v>5445</v>
      </c>
      <c r="I364" s="371"/>
      <c r="J364" s="371"/>
      <c r="K364" s="371"/>
      <c r="L364" s="530" t="s">
        <v>13</v>
      </c>
      <c r="M364" s="530"/>
      <c r="O364" s="9" t="s">
        <v>14</v>
      </c>
      <c r="P364" s="379">
        <f>ROUND(C364*H364/100,0)</f>
        <v>0</v>
      </c>
      <c r="S364" s="383"/>
    </row>
    <row r="365" spans="1:64" s="17" customFormat="1" ht="15.95" hidden="1" customHeight="1">
      <c r="A365" s="86"/>
      <c r="B365" s="562" t="s">
        <v>138</v>
      </c>
      <c r="C365" s="562"/>
      <c r="D365" s="562"/>
      <c r="E365" s="562"/>
      <c r="F365" s="562"/>
      <c r="G365" s="562"/>
      <c r="H365" s="562"/>
      <c r="I365" s="562"/>
      <c r="J365" s="562"/>
      <c r="K365" s="562"/>
      <c r="L365" s="562"/>
      <c r="M365" s="562"/>
      <c r="N365" s="562"/>
      <c r="O365" s="389"/>
      <c r="P365" s="387"/>
    </row>
    <row r="366" spans="1:64" s="17" customFormat="1" ht="15.95" hidden="1" customHeight="1">
      <c r="A366" s="15"/>
      <c r="B366" s="17" t="s">
        <v>207</v>
      </c>
      <c r="C366" s="385"/>
      <c r="D366" s="362">
        <v>4</v>
      </c>
      <c r="E366" s="48" t="s">
        <v>8</v>
      </c>
      <c r="F366" s="362">
        <v>4</v>
      </c>
      <c r="G366" s="362" t="s">
        <v>8</v>
      </c>
      <c r="H366" s="27">
        <v>18</v>
      </c>
      <c r="I366" s="362" t="s">
        <v>8</v>
      </c>
      <c r="J366" s="363">
        <v>14</v>
      </c>
      <c r="K366" s="362"/>
      <c r="L366" s="363"/>
      <c r="M366" s="17" t="s">
        <v>9</v>
      </c>
      <c r="N366" s="30">
        <f>ROUND(D366*F366*H366*J366,0)</f>
        <v>4032</v>
      </c>
      <c r="O366" s="16"/>
      <c r="P366" s="387"/>
      <c r="S366" s="385"/>
    </row>
    <row r="367" spans="1:64" s="17" customFormat="1" ht="15.95" hidden="1" customHeight="1">
      <c r="A367" s="15"/>
      <c r="B367" s="17" t="s">
        <v>208</v>
      </c>
      <c r="C367" s="385"/>
      <c r="D367" s="362">
        <v>1</v>
      </c>
      <c r="E367" s="48" t="s">
        <v>8</v>
      </c>
      <c r="F367" s="362">
        <v>2</v>
      </c>
      <c r="G367" s="362" t="s">
        <v>8</v>
      </c>
      <c r="H367" s="27">
        <v>13</v>
      </c>
      <c r="I367" s="362" t="s">
        <v>8</v>
      </c>
      <c r="J367" s="363">
        <v>12</v>
      </c>
      <c r="K367" s="362"/>
      <c r="L367" s="363"/>
      <c r="M367" s="17" t="s">
        <v>9</v>
      </c>
      <c r="N367" s="30">
        <f>ROUND(D367*F367*H367*J367,0)</f>
        <v>312</v>
      </c>
      <c r="O367" s="16"/>
      <c r="P367" s="387"/>
      <c r="S367" s="385"/>
    </row>
    <row r="368" spans="1:64" s="17" customFormat="1" ht="15.95" hidden="1" customHeight="1" thickBot="1">
      <c r="A368" s="15"/>
      <c r="B368" s="17" t="s">
        <v>169</v>
      </c>
      <c r="C368" s="385"/>
      <c r="D368" s="362">
        <v>1</v>
      </c>
      <c r="E368" s="48" t="s">
        <v>8</v>
      </c>
      <c r="F368" s="362">
        <v>18</v>
      </c>
      <c r="G368" s="362" t="s">
        <v>8</v>
      </c>
      <c r="H368" s="27">
        <v>8</v>
      </c>
      <c r="I368" s="362" t="s">
        <v>8</v>
      </c>
      <c r="J368" s="363">
        <v>10</v>
      </c>
      <c r="K368" s="362"/>
      <c r="L368" s="363"/>
      <c r="M368" s="17" t="s">
        <v>9</v>
      </c>
      <c r="N368" s="30">
        <f>ROUND(D368*F368*H368*J368,0)</f>
        <v>1440</v>
      </c>
      <c r="O368" s="16"/>
      <c r="P368" s="387"/>
      <c r="S368" s="385"/>
    </row>
    <row r="369" spans="1:24" s="17" customFormat="1" ht="15.95" hidden="1" customHeight="1" thickBot="1">
      <c r="A369" s="369"/>
      <c r="C369" s="107">
        <f>N369</f>
        <v>0</v>
      </c>
      <c r="D369" s="17" t="s">
        <v>102</v>
      </c>
      <c r="E369" s="49"/>
      <c r="F369" s="558">
        <f>C369/112</f>
        <v>0</v>
      </c>
      <c r="G369" s="558"/>
      <c r="H369" s="27"/>
      <c r="I369" s="368"/>
      <c r="J369" s="24"/>
      <c r="K369" s="368"/>
      <c r="L369" s="24" t="s">
        <v>10</v>
      </c>
      <c r="M369" s="369"/>
      <c r="N369" s="26"/>
      <c r="O369" s="19"/>
      <c r="P369" s="387"/>
      <c r="S369" s="107"/>
    </row>
    <row r="370" spans="1:24" s="17" customFormat="1" ht="15.95" hidden="1" customHeight="1">
      <c r="A370" s="15"/>
      <c r="B370" s="52"/>
      <c r="C370" s="156">
        <f>F369</f>
        <v>0</v>
      </c>
      <c r="D370" s="362" t="s">
        <v>139</v>
      </c>
      <c r="E370" s="376"/>
      <c r="F370" s="362"/>
      <c r="G370" s="52" t="s">
        <v>12</v>
      </c>
      <c r="H370" s="368">
        <v>3850</v>
      </c>
      <c r="I370" s="368"/>
      <c r="J370" s="363"/>
      <c r="K370" s="368"/>
      <c r="L370" s="369" t="s">
        <v>51</v>
      </c>
      <c r="M370" s="369"/>
      <c r="N370" s="52"/>
      <c r="O370" s="387" t="s">
        <v>14</v>
      </c>
      <c r="P370" s="387">
        <f>(C370*H370)</f>
        <v>0</v>
      </c>
      <c r="S370" s="376"/>
    </row>
    <row r="371" spans="1:24" s="17" customFormat="1" ht="15.95" hidden="1" customHeight="1">
      <c r="A371" s="15"/>
      <c r="B371" s="559" t="s">
        <v>140</v>
      </c>
      <c r="C371" s="559"/>
      <c r="D371" s="559"/>
      <c r="E371" s="559"/>
      <c r="F371" s="559"/>
      <c r="G371" s="559"/>
      <c r="H371" s="559"/>
      <c r="I371" s="559"/>
      <c r="J371" s="559"/>
      <c r="K371" s="559"/>
      <c r="L371" s="559"/>
      <c r="M371" s="559"/>
      <c r="N371" s="559"/>
      <c r="O371" s="389"/>
      <c r="P371" s="387"/>
    </row>
    <row r="372" spans="1:24" s="17" customFormat="1" ht="15.95" hidden="1" customHeight="1">
      <c r="A372" s="15"/>
      <c r="B372" s="17" t="s">
        <v>209</v>
      </c>
      <c r="C372" s="385"/>
      <c r="D372" s="362">
        <v>4</v>
      </c>
      <c r="E372" s="48" t="s">
        <v>8</v>
      </c>
      <c r="F372" s="362">
        <v>15</v>
      </c>
      <c r="G372" s="362" t="s">
        <v>8</v>
      </c>
      <c r="H372" s="27">
        <v>21</v>
      </c>
      <c r="I372" s="362" t="s">
        <v>8</v>
      </c>
      <c r="J372" s="363">
        <v>2.2400000000000002</v>
      </c>
      <c r="K372" s="362"/>
      <c r="L372" s="363"/>
      <c r="M372" s="17" t="s">
        <v>9</v>
      </c>
      <c r="N372" s="30">
        <f>ROUND(D372*F372*H372*J372,0)</f>
        <v>2822</v>
      </c>
      <c r="O372" s="16"/>
      <c r="P372" s="387"/>
      <c r="S372" s="385"/>
    </row>
    <row r="373" spans="1:24" s="17" customFormat="1" ht="15.95" hidden="1" customHeight="1">
      <c r="A373" s="15"/>
      <c r="B373" s="17" t="s">
        <v>210</v>
      </c>
      <c r="C373" s="385"/>
      <c r="D373" s="362">
        <v>1</v>
      </c>
      <c r="E373" s="48" t="s">
        <v>8</v>
      </c>
      <c r="F373" s="362">
        <v>15</v>
      </c>
      <c r="G373" s="362" t="s">
        <v>8</v>
      </c>
      <c r="H373" s="27">
        <v>21</v>
      </c>
      <c r="I373" s="362" t="s">
        <v>8</v>
      </c>
      <c r="J373" s="363">
        <v>2.2400000000000002</v>
      </c>
      <c r="K373" s="362"/>
      <c r="L373" s="363"/>
      <c r="M373" s="17" t="s">
        <v>9</v>
      </c>
      <c r="N373" s="30">
        <f>ROUND(D373*F373*H373*J373,0)</f>
        <v>706</v>
      </c>
      <c r="O373" s="16"/>
      <c r="P373" s="387"/>
      <c r="S373" s="385"/>
    </row>
    <row r="374" spans="1:24" s="17" customFormat="1" ht="15.95" hidden="1" customHeight="1" thickBot="1">
      <c r="A374" s="15"/>
      <c r="B374" s="17" t="s">
        <v>197</v>
      </c>
      <c r="C374" s="385"/>
      <c r="D374" s="362">
        <v>1</v>
      </c>
      <c r="E374" s="48" t="s">
        <v>8</v>
      </c>
      <c r="F374" s="362">
        <v>5</v>
      </c>
      <c r="G374" s="362" t="s">
        <v>8</v>
      </c>
      <c r="H374" s="27">
        <v>82</v>
      </c>
      <c r="I374" s="362" t="s">
        <v>8</v>
      </c>
      <c r="J374" s="363">
        <v>2.2400000000000002</v>
      </c>
      <c r="K374" s="362"/>
      <c r="L374" s="363"/>
      <c r="M374" s="17" t="s">
        <v>9</v>
      </c>
      <c r="N374" s="30">
        <f>ROUND(D374*F374*H374*J374,0)</f>
        <v>918</v>
      </c>
      <c r="O374" s="16"/>
      <c r="P374" s="387"/>
      <c r="S374" s="385"/>
    </row>
    <row r="375" spans="1:24" s="17" customFormat="1" ht="15.95" hidden="1" customHeight="1" thickBot="1">
      <c r="A375" s="369"/>
      <c r="C375" s="107">
        <f>N375</f>
        <v>0</v>
      </c>
      <c r="D375" s="17" t="s">
        <v>102</v>
      </c>
      <c r="E375" s="49"/>
      <c r="F375" s="560">
        <f>C375/112</f>
        <v>0</v>
      </c>
      <c r="G375" s="560"/>
      <c r="H375" s="27"/>
      <c r="I375" s="368"/>
      <c r="J375" s="24"/>
      <c r="K375" s="368"/>
      <c r="L375" s="24" t="s">
        <v>10</v>
      </c>
      <c r="M375" s="369"/>
      <c r="N375" s="26"/>
      <c r="O375" s="19"/>
      <c r="P375" s="387"/>
      <c r="S375" s="107"/>
    </row>
    <row r="376" spans="1:24" s="17" customFormat="1" ht="15.95" hidden="1" customHeight="1">
      <c r="A376" s="15"/>
      <c r="B376" s="52"/>
      <c r="C376" s="59">
        <f>F375</f>
        <v>0</v>
      </c>
      <c r="D376" s="362" t="s">
        <v>139</v>
      </c>
      <c r="E376" s="376"/>
      <c r="F376" s="362"/>
      <c r="G376" s="52" t="s">
        <v>12</v>
      </c>
      <c r="H376" s="368">
        <v>3570</v>
      </c>
      <c r="I376" s="368"/>
      <c r="J376" s="363"/>
      <c r="K376" s="368"/>
      <c r="L376" s="369" t="s">
        <v>51</v>
      </c>
      <c r="M376" s="369"/>
      <c r="N376" s="52"/>
      <c r="O376" s="387" t="s">
        <v>14</v>
      </c>
      <c r="P376" s="387">
        <f>(C376*H376)</f>
        <v>0</v>
      </c>
      <c r="S376" s="59"/>
    </row>
    <row r="377" spans="1:24" s="17" customFormat="1" ht="15.95" hidden="1" customHeight="1">
      <c r="A377" s="15"/>
      <c r="B377" s="559" t="s">
        <v>141</v>
      </c>
      <c r="C377" s="559"/>
      <c r="D377" s="559"/>
      <c r="E377" s="559"/>
      <c r="F377" s="559"/>
      <c r="G377" s="559"/>
      <c r="H377" s="559"/>
      <c r="I377" s="559"/>
      <c r="J377" s="559"/>
      <c r="K377" s="559"/>
      <c r="L377" s="559"/>
      <c r="M377" s="559"/>
      <c r="N377" s="559"/>
      <c r="O377" s="389"/>
      <c r="P377" s="387"/>
    </row>
    <row r="378" spans="1:24" s="17" customFormat="1" ht="15.95" hidden="1" customHeight="1" thickBot="1">
      <c r="A378" s="15"/>
      <c r="B378" s="17" t="s">
        <v>211</v>
      </c>
      <c r="C378" s="385"/>
      <c r="D378" s="362"/>
      <c r="E378" s="48"/>
      <c r="F378" s="362"/>
      <c r="G378" s="362"/>
      <c r="H378" s="27"/>
      <c r="I378" s="362"/>
      <c r="J378" s="363"/>
      <c r="K378" s="362"/>
      <c r="L378" s="363"/>
      <c r="M378" s="17" t="s">
        <v>9</v>
      </c>
      <c r="N378" s="126">
        <f>C376+C370</f>
        <v>0</v>
      </c>
      <c r="O378" s="16"/>
      <c r="P378" s="387"/>
      <c r="S378" s="385"/>
    </row>
    <row r="379" spans="1:24" s="17" customFormat="1" ht="15.95" hidden="1" customHeight="1" thickBot="1">
      <c r="A379" s="369"/>
      <c r="C379" s="107"/>
      <c r="D379" s="362"/>
      <c r="E379" s="49"/>
      <c r="F379" s="362"/>
      <c r="G379" s="369"/>
      <c r="H379" s="27"/>
      <c r="I379" s="368"/>
      <c r="J379" s="24"/>
      <c r="K379" s="368"/>
      <c r="L379" s="24" t="s">
        <v>10</v>
      </c>
      <c r="M379" s="369"/>
      <c r="N379" s="127">
        <f>SUM(N378)</f>
        <v>0</v>
      </c>
      <c r="O379" s="19"/>
      <c r="P379" s="387"/>
      <c r="S379" s="107"/>
    </row>
    <row r="380" spans="1:24" s="17" customFormat="1" ht="15.95" hidden="1" customHeight="1">
      <c r="A380" s="15"/>
      <c r="B380" s="52"/>
      <c r="C380" s="59">
        <f>N379</f>
        <v>0</v>
      </c>
      <c r="D380" s="362" t="s">
        <v>139</v>
      </c>
      <c r="E380" s="376"/>
      <c r="F380" s="362"/>
      <c r="G380" s="52" t="s">
        <v>12</v>
      </c>
      <c r="H380" s="368">
        <v>186.34</v>
      </c>
      <c r="I380" s="368"/>
      <c r="J380" s="363"/>
      <c r="K380" s="368"/>
      <c r="L380" s="369" t="s">
        <v>51</v>
      </c>
      <c r="M380" s="369"/>
      <c r="N380" s="52"/>
      <c r="O380" s="387" t="s">
        <v>14</v>
      </c>
      <c r="P380" s="387">
        <f>(C380*H380)</f>
        <v>0</v>
      </c>
      <c r="S380" s="59"/>
    </row>
    <row r="381" spans="1:24" ht="63" hidden="1" customHeight="1">
      <c r="A381" s="77"/>
      <c r="B381" s="547" t="s">
        <v>142</v>
      </c>
      <c r="C381" s="547"/>
      <c r="D381" s="548"/>
      <c r="E381" s="547"/>
      <c r="F381" s="548"/>
      <c r="G381" s="547"/>
      <c r="H381" s="548"/>
      <c r="I381" s="547"/>
      <c r="J381" s="548"/>
      <c r="K381" s="547"/>
      <c r="L381" s="547"/>
      <c r="M381" s="547"/>
      <c r="N381" s="547"/>
      <c r="O381" s="547"/>
      <c r="S381" s="3"/>
    </row>
    <row r="382" spans="1:24" ht="15.95" hidden="1" customHeight="1" thickBot="1">
      <c r="A382" s="1"/>
      <c r="B382" s="3" t="s">
        <v>133</v>
      </c>
      <c r="C382" s="377"/>
      <c r="D382" s="365">
        <v>1</v>
      </c>
      <c r="E382" s="388" t="s">
        <v>8</v>
      </c>
      <c r="F382" s="365">
        <v>1</v>
      </c>
      <c r="G382" s="365" t="s">
        <v>8</v>
      </c>
      <c r="H382" s="68">
        <v>82.75</v>
      </c>
      <c r="I382" s="365" t="s">
        <v>8</v>
      </c>
      <c r="J382" s="366">
        <v>29.13</v>
      </c>
      <c r="K382" s="365"/>
      <c r="L382" s="366"/>
      <c r="M382" s="3" t="s">
        <v>9</v>
      </c>
      <c r="N382" s="39">
        <f>ROUND(D382*F382*H382*J382,0)</f>
        <v>2411</v>
      </c>
      <c r="O382" s="2"/>
      <c r="S382" s="377"/>
    </row>
    <row r="383" spans="1:24" ht="15.95" hidden="1" customHeight="1" thickBot="1">
      <c r="E383" s="44"/>
      <c r="G383" s="372"/>
      <c r="H383" s="68"/>
      <c r="I383" s="371"/>
      <c r="J383" s="12"/>
      <c r="K383" s="371"/>
      <c r="L383" s="12" t="s">
        <v>10</v>
      </c>
      <c r="M383" s="372"/>
      <c r="N383" s="14"/>
      <c r="O383" s="6"/>
    </row>
    <row r="384" spans="1:24" ht="15.95" hidden="1" customHeight="1">
      <c r="A384" s="1"/>
      <c r="C384" s="46">
        <f>N383</f>
        <v>0</v>
      </c>
      <c r="D384" s="529" t="s">
        <v>32</v>
      </c>
      <c r="E384" s="549"/>
      <c r="G384" s="8" t="s">
        <v>12</v>
      </c>
      <c r="H384" s="533">
        <v>7607.25</v>
      </c>
      <c r="I384" s="533"/>
      <c r="J384" s="533"/>
      <c r="K384" s="533"/>
      <c r="L384" s="372" t="s">
        <v>59</v>
      </c>
      <c r="M384" s="372"/>
      <c r="O384" s="379" t="s">
        <v>14</v>
      </c>
      <c r="P384" s="379">
        <f>ROUND(C384*H384/100,0)</f>
        <v>0</v>
      </c>
      <c r="Q384" s="45"/>
      <c r="R384" s="45"/>
      <c r="S384" s="46"/>
      <c r="T384" s="45"/>
      <c r="U384" s="45"/>
      <c r="V384" s="45"/>
      <c r="W384" s="45"/>
      <c r="X384" s="45"/>
    </row>
    <row r="385" spans="1:24" ht="17.25" hidden="1" customHeight="1">
      <c r="A385" s="77"/>
      <c r="B385" s="547" t="s">
        <v>143</v>
      </c>
      <c r="C385" s="547"/>
      <c r="D385" s="548"/>
      <c r="E385" s="547"/>
      <c r="F385" s="548"/>
      <c r="G385" s="547"/>
      <c r="H385" s="548"/>
      <c r="I385" s="547"/>
      <c r="J385" s="548"/>
      <c r="K385" s="547"/>
      <c r="L385" s="547"/>
      <c r="M385" s="547"/>
      <c r="N385" s="547"/>
      <c r="O385" s="547"/>
      <c r="S385" s="3"/>
    </row>
    <row r="386" spans="1:24" ht="15.95" hidden="1" customHeight="1" thickBot="1">
      <c r="A386" s="1"/>
      <c r="B386" s="3" t="s">
        <v>133</v>
      </c>
      <c r="C386" s="377"/>
      <c r="D386" s="365">
        <v>1</v>
      </c>
      <c r="E386" s="388" t="s">
        <v>8</v>
      </c>
      <c r="F386" s="365">
        <v>1</v>
      </c>
      <c r="G386" s="365" t="s">
        <v>8</v>
      </c>
      <c r="H386" s="68">
        <v>82.75</v>
      </c>
      <c r="I386" s="365" t="s">
        <v>8</v>
      </c>
      <c r="J386" s="366">
        <v>29.13</v>
      </c>
      <c r="K386" s="365"/>
      <c r="L386" s="366"/>
      <c r="M386" s="3" t="s">
        <v>9</v>
      </c>
      <c r="N386" s="39">
        <f>ROUND(D386*F386*H386*J386,0)</f>
        <v>2411</v>
      </c>
      <c r="O386" s="2"/>
      <c r="S386" s="377"/>
    </row>
    <row r="387" spans="1:24" ht="15.95" hidden="1" customHeight="1" thickBot="1">
      <c r="E387" s="44"/>
      <c r="G387" s="372"/>
      <c r="H387" s="68"/>
      <c r="I387" s="371"/>
      <c r="J387" s="12"/>
      <c r="K387" s="371"/>
      <c r="L387" s="12" t="s">
        <v>10</v>
      </c>
      <c r="M387" s="372"/>
      <c r="N387" s="14"/>
      <c r="O387" s="6"/>
    </row>
    <row r="388" spans="1:24" ht="15.95" hidden="1" customHeight="1">
      <c r="A388" s="1"/>
      <c r="C388" s="46">
        <f>N387</f>
        <v>0</v>
      </c>
      <c r="D388" s="529" t="s">
        <v>32</v>
      </c>
      <c r="E388" s="549"/>
      <c r="G388" s="8" t="s">
        <v>12</v>
      </c>
      <c r="H388" s="533">
        <v>1428.35</v>
      </c>
      <c r="I388" s="533"/>
      <c r="J388" s="533"/>
      <c r="K388" s="533"/>
      <c r="L388" s="372" t="s">
        <v>59</v>
      </c>
      <c r="M388" s="372"/>
      <c r="O388" s="379" t="s">
        <v>14</v>
      </c>
      <c r="P388" s="379">
        <f>ROUND(C388*H388/100,0)</f>
        <v>0</v>
      </c>
      <c r="Q388" s="45"/>
      <c r="R388" s="45"/>
      <c r="S388" s="46"/>
      <c r="T388" s="45"/>
      <c r="U388" s="45"/>
      <c r="V388" s="45"/>
      <c r="W388" s="45"/>
      <c r="X388" s="45"/>
    </row>
    <row r="389" spans="1:24" s="17" customFormat="1" ht="33" hidden="1" customHeight="1">
      <c r="A389" s="86"/>
      <c r="B389" s="519" t="s">
        <v>94</v>
      </c>
      <c r="C389" s="519"/>
      <c r="D389" s="519"/>
      <c r="E389" s="519"/>
      <c r="F389" s="519"/>
      <c r="G389" s="519"/>
      <c r="H389" s="519"/>
      <c r="I389" s="519"/>
      <c r="J389" s="519"/>
      <c r="K389" s="519"/>
      <c r="L389" s="519"/>
      <c r="M389" s="519"/>
      <c r="N389" s="519"/>
      <c r="O389" s="364"/>
      <c r="P389" s="387"/>
      <c r="Q389" s="52"/>
      <c r="R389" s="52"/>
      <c r="S389" s="52"/>
      <c r="T389" s="52"/>
      <c r="U389" s="52"/>
      <c r="V389" s="52"/>
      <c r="W389" s="52"/>
      <c r="X389" s="52"/>
    </row>
    <row r="390" spans="1:24" s="17" customFormat="1" ht="15.95" hidden="1" customHeight="1" thickBot="1">
      <c r="A390" s="36"/>
      <c r="B390" s="17" t="s">
        <v>95</v>
      </c>
      <c r="C390" s="48"/>
      <c r="D390" s="362">
        <v>1</v>
      </c>
      <c r="E390" s="48" t="s">
        <v>8</v>
      </c>
      <c r="F390" s="362">
        <v>1</v>
      </c>
      <c r="G390" s="362" t="s">
        <v>8</v>
      </c>
      <c r="H390" s="27">
        <v>10</v>
      </c>
      <c r="I390" s="362" t="s">
        <v>8</v>
      </c>
      <c r="J390" s="363">
        <v>6</v>
      </c>
      <c r="K390" s="362"/>
      <c r="L390" s="363"/>
      <c r="M390" s="17" t="s">
        <v>9</v>
      </c>
      <c r="N390" s="30">
        <f>ROUND(D390*F390*H390*J390,0)</f>
        <v>60</v>
      </c>
      <c r="O390" s="19"/>
      <c r="P390" s="197"/>
      <c r="S390" s="48"/>
    </row>
    <row r="391" spans="1:24" s="17" customFormat="1" ht="15.95" hidden="1" customHeight="1" thickBot="1">
      <c r="A391" s="15"/>
      <c r="C391" s="60"/>
      <c r="D391" s="369"/>
      <c r="E391" s="48"/>
      <c r="F391" s="362"/>
      <c r="G391" s="362"/>
      <c r="H391" s="37"/>
      <c r="I391" s="50"/>
      <c r="J391" s="24"/>
      <c r="K391" s="50"/>
      <c r="L391" s="369" t="s">
        <v>10</v>
      </c>
      <c r="M391" s="50"/>
      <c r="N391" s="26"/>
      <c r="O391" s="387"/>
      <c r="P391" s="387"/>
      <c r="S391" s="60"/>
    </row>
    <row r="392" spans="1:24" s="17" customFormat="1" ht="15.95" hidden="1" customHeight="1">
      <c r="A392" s="15"/>
      <c r="B392" s="52"/>
      <c r="C392" s="53">
        <f>N391</f>
        <v>0</v>
      </c>
      <c r="D392" s="520" t="s">
        <v>32</v>
      </c>
      <c r="E392" s="518"/>
      <c r="F392" s="50"/>
      <c r="G392" s="21" t="s">
        <v>12</v>
      </c>
      <c r="H392" s="521">
        <v>726.72</v>
      </c>
      <c r="I392" s="521"/>
      <c r="J392" s="521"/>
      <c r="K392" s="368"/>
      <c r="L392" s="522" t="s">
        <v>52</v>
      </c>
      <c r="M392" s="522"/>
      <c r="O392" s="387" t="s">
        <v>14</v>
      </c>
      <c r="P392" s="387">
        <f>ROUND(C392*H392,0)</f>
        <v>0</v>
      </c>
      <c r="S392" s="53"/>
    </row>
    <row r="393" spans="1:24" s="17" customFormat="1" ht="54.75" hidden="1" customHeight="1">
      <c r="A393" s="86"/>
      <c r="B393" s="552" t="s">
        <v>202</v>
      </c>
      <c r="C393" s="552"/>
      <c r="D393" s="552"/>
      <c r="E393" s="552"/>
      <c r="F393" s="552"/>
      <c r="G393" s="552"/>
      <c r="H393" s="552"/>
      <c r="I393" s="552"/>
      <c r="J393" s="552"/>
      <c r="K393" s="552"/>
      <c r="L393" s="552"/>
      <c r="M393" s="552"/>
      <c r="N393" s="552"/>
      <c r="O393" s="552"/>
      <c r="P393" s="387"/>
    </row>
    <row r="394" spans="1:24" s="17" customFormat="1" ht="15.95" hidden="1" customHeight="1">
      <c r="A394" s="15"/>
      <c r="B394" s="355" t="s">
        <v>91</v>
      </c>
      <c r="C394" s="385"/>
      <c r="D394" s="362">
        <v>1</v>
      </c>
      <c r="E394" s="48" t="s">
        <v>8</v>
      </c>
      <c r="F394" s="362">
        <v>1</v>
      </c>
      <c r="G394" s="362" t="s">
        <v>8</v>
      </c>
      <c r="H394" s="27">
        <v>4</v>
      </c>
      <c r="I394" s="362" t="s">
        <v>8</v>
      </c>
      <c r="J394" s="363">
        <v>4</v>
      </c>
      <c r="K394" s="17" t="s">
        <v>9</v>
      </c>
      <c r="L394" s="30">
        <f>ROUND(D394*F394*H394*J394,0)</f>
        <v>16</v>
      </c>
      <c r="O394" s="16"/>
      <c r="P394" s="387"/>
      <c r="S394" s="385"/>
    </row>
    <row r="395" spans="1:24" s="17" customFormat="1" ht="15.95" hidden="1" customHeight="1" thickBot="1">
      <c r="A395" s="15"/>
      <c r="B395" s="355" t="s">
        <v>91</v>
      </c>
      <c r="C395" s="385"/>
      <c r="D395" s="362">
        <v>16</v>
      </c>
      <c r="E395" s="48" t="s">
        <v>8</v>
      </c>
      <c r="F395" s="362">
        <v>4</v>
      </c>
      <c r="G395" s="362"/>
      <c r="H395" s="27"/>
      <c r="I395" s="362"/>
      <c r="J395" s="363"/>
      <c r="K395" s="362"/>
      <c r="L395" s="363"/>
      <c r="M395" s="17" t="s">
        <v>9</v>
      </c>
      <c r="N395" s="30">
        <f>ROUND(D395*F395,0)</f>
        <v>64</v>
      </c>
      <c r="O395" s="16"/>
      <c r="P395" s="387"/>
      <c r="S395" s="385"/>
    </row>
    <row r="396" spans="1:24" s="17" customFormat="1" ht="15.95" hidden="1" customHeight="1" thickBot="1">
      <c r="A396" s="15"/>
      <c r="C396" s="48"/>
      <c r="D396" s="55"/>
      <c r="E396" s="48"/>
      <c r="F396" s="362"/>
      <c r="G396" s="362"/>
      <c r="H396" s="27"/>
      <c r="I396" s="362"/>
      <c r="J396" s="363"/>
      <c r="K396" s="362"/>
      <c r="L396" s="24" t="s">
        <v>10</v>
      </c>
      <c r="M396" s="32"/>
      <c r="N396" s="26"/>
      <c r="O396" s="19"/>
      <c r="P396" s="197"/>
      <c r="S396" s="48"/>
    </row>
    <row r="397" spans="1:24" s="17" customFormat="1" ht="15.95" hidden="1" customHeight="1">
      <c r="A397" s="15"/>
      <c r="C397" s="553">
        <f>N396</f>
        <v>0</v>
      </c>
      <c r="D397" s="554"/>
      <c r="E397" s="553"/>
      <c r="F397" s="20" t="s">
        <v>111</v>
      </c>
      <c r="G397" s="21" t="s">
        <v>12</v>
      </c>
      <c r="H397" s="521">
        <v>222</v>
      </c>
      <c r="I397" s="521"/>
      <c r="J397" s="521"/>
      <c r="K397" s="368"/>
      <c r="L397" s="518" t="s">
        <v>85</v>
      </c>
      <c r="M397" s="518"/>
      <c r="N397" s="107"/>
      <c r="O397" s="22" t="s">
        <v>14</v>
      </c>
      <c r="P397" s="387">
        <f>ROUND(C397*H397,0)</f>
        <v>0</v>
      </c>
      <c r="S397" s="367"/>
    </row>
    <row r="398" spans="1:24" s="17" customFormat="1" ht="15.95" hidden="1" customHeight="1">
      <c r="A398" s="15"/>
      <c r="B398" s="515" t="s">
        <v>119</v>
      </c>
      <c r="C398" s="515"/>
      <c r="D398" s="515"/>
      <c r="E398" s="515"/>
      <c r="F398" s="515"/>
      <c r="G398" s="515"/>
      <c r="H398" s="515"/>
      <c r="I398" s="515"/>
      <c r="J398" s="515"/>
      <c r="K398" s="515"/>
      <c r="L398" s="515"/>
      <c r="M398" s="515"/>
      <c r="N398" s="515"/>
      <c r="O398" s="515"/>
      <c r="P398" s="387"/>
    </row>
    <row r="399" spans="1:24" s="17" customFormat="1" ht="15.95" hidden="1" customHeight="1">
      <c r="A399" s="15"/>
      <c r="B399" s="35"/>
      <c r="C399" s="48"/>
      <c r="D399" s="362"/>
      <c r="E399" s="48"/>
      <c r="F399" s="362"/>
      <c r="G399" s="362"/>
      <c r="H399" s="27"/>
      <c r="I399" s="362"/>
      <c r="J399" s="363"/>
      <c r="K399" s="362"/>
      <c r="L399" s="363"/>
      <c r="N399" s="30"/>
      <c r="P399" s="197"/>
      <c r="S399" s="48"/>
    </row>
    <row r="400" spans="1:24" s="17" customFormat="1" ht="15.95" hidden="1" customHeight="1">
      <c r="A400" s="15"/>
      <c r="B400" s="17" t="s">
        <v>204</v>
      </c>
      <c r="C400" s="48"/>
      <c r="D400" s="362">
        <v>1</v>
      </c>
      <c r="E400" s="48" t="s">
        <v>8</v>
      </c>
      <c r="F400" s="362">
        <v>3</v>
      </c>
      <c r="G400" s="362" t="s">
        <v>8</v>
      </c>
      <c r="H400" s="27">
        <v>84.63</v>
      </c>
      <c r="I400" s="362" t="s">
        <v>8</v>
      </c>
      <c r="J400" s="363">
        <v>3</v>
      </c>
      <c r="K400" s="362" t="s">
        <v>8</v>
      </c>
      <c r="L400" s="363">
        <v>0.5</v>
      </c>
      <c r="M400" s="17" t="s">
        <v>9</v>
      </c>
      <c r="N400" s="30">
        <f>ROUND(D400*F400*H400*J400*L400,0)</f>
        <v>381</v>
      </c>
      <c r="P400" s="197"/>
      <c r="S400" s="48"/>
    </row>
    <row r="401" spans="1:24" s="17" customFormat="1" ht="15.95" hidden="1" customHeight="1">
      <c r="A401" s="15"/>
      <c r="B401" s="17" t="s">
        <v>205</v>
      </c>
      <c r="C401" s="48"/>
      <c r="D401" s="362">
        <v>1</v>
      </c>
      <c r="E401" s="48" t="s">
        <v>8</v>
      </c>
      <c r="F401" s="362">
        <v>6</v>
      </c>
      <c r="G401" s="362" t="s">
        <v>8</v>
      </c>
      <c r="H401" s="27">
        <v>18.13</v>
      </c>
      <c r="I401" s="362" t="s">
        <v>8</v>
      </c>
      <c r="J401" s="363">
        <v>3</v>
      </c>
      <c r="K401" s="362" t="s">
        <v>8</v>
      </c>
      <c r="L401" s="363">
        <v>0.5</v>
      </c>
      <c r="M401" s="17" t="s">
        <v>9</v>
      </c>
      <c r="N401" s="30">
        <f>ROUND(D401*F401*H401*J401*L401,0)</f>
        <v>163</v>
      </c>
      <c r="P401" s="197"/>
      <c r="S401" s="48"/>
    </row>
    <row r="402" spans="1:24" s="17" customFormat="1" ht="15.95" hidden="1" customHeight="1">
      <c r="A402" s="15"/>
      <c r="B402" s="17" t="s">
        <v>206</v>
      </c>
      <c r="C402" s="48"/>
      <c r="D402" s="362">
        <v>1</v>
      </c>
      <c r="E402" s="48" t="s">
        <v>8</v>
      </c>
      <c r="F402" s="362">
        <v>1</v>
      </c>
      <c r="G402" s="362" t="s">
        <v>8</v>
      </c>
      <c r="H402" s="27">
        <v>10.130000000000001</v>
      </c>
      <c r="I402" s="362" t="s">
        <v>8</v>
      </c>
      <c r="J402" s="363">
        <v>3</v>
      </c>
      <c r="K402" s="362" t="s">
        <v>8</v>
      </c>
      <c r="L402" s="363">
        <v>0.5</v>
      </c>
      <c r="M402" s="17" t="s">
        <v>9</v>
      </c>
      <c r="N402" s="30">
        <f>ROUND(D402*F402*H402*J402*L402,0)</f>
        <v>15</v>
      </c>
      <c r="P402" s="197"/>
      <c r="S402" s="48"/>
    </row>
    <row r="403" spans="1:24" s="17" customFormat="1" ht="15.95" hidden="1" customHeight="1">
      <c r="A403" s="15"/>
      <c r="B403" s="17" t="s">
        <v>178</v>
      </c>
      <c r="C403" s="48"/>
      <c r="D403" s="362">
        <v>1</v>
      </c>
      <c r="E403" s="48" t="s">
        <v>8</v>
      </c>
      <c r="F403" s="362">
        <v>2</v>
      </c>
      <c r="G403" s="362" t="s">
        <v>8</v>
      </c>
      <c r="H403" s="27">
        <v>4.13</v>
      </c>
      <c r="I403" s="362" t="s">
        <v>8</v>
      </c>
      <c r="J403" s="363">
        <v>3</v>
      </c>
      <c r="K403" s="362" t="s">
        <v>8</v>
      </c>
      <c r="L403" s="363">
        <v>0.5</v>
      </c>
      <c r="M403" s="17" t="s">
        <v>9</v>
      </c>
      <c r="N403" s="30">
        <f>ROUND(D403*F403*H403*J403*L403,0)</f>
        <v>12</v>
      </c>
      <c r="P403" s="197"/>
      <c r="S403" s="48"/>
    </row>
    <row r="404" spans="1:24" s="17" customFormat="1" ht="15.95" hidden="1" customHeight="1">
      <c r="A404" s="15"/>
      <c r="C404" s="48"/>
      <c r="D404" s="55"/>
      <c r="E404" s="48"/>
      <c r="F404" s="362"/>
      <c r="G404" s="362"/>
      <c r="H404" s="27"/>
      <c r="I404" s="362"/>
      <c r="J404" s="363"/>
      <c r="K404" s="362"/>
      <c r="L404" s="24" t="s">
        <v>10</v>
      </c>
      <c r="M404" s="32"/>
      <c r="N404" s="18"/>
      <c r="O404" s="19"/>
      <c r="P404" s="197"/>
      <c r="S404" s="48"/>
    </row>
    <row r="405" spans="1:24" s="17" customFormat="1" ht="15.95" hidden="1" customHeight="1">
      <c r="A405" s="15"/>
      <c r="B405" s="387"/>
      <c r="C405" s="516">
        <f>N404</f>
        <v>0</v>
      </c>
      <c r="D405" s="517"/>
      <c r="E405" s="516"/>
      <c r="F405" s="20" t="s">
        <v>11</v>
      </c>
      <c r="G405" s="21" t="s">
        <v>12</v>
      </c>
      <c r="H405" s="57">
        <v>3327.5</v>
      </c>
      <c r="I405" s="368"/>
      <c r="J405" s="368"/>
      <c r="K405" s="368"/>
      <c r="L405" s="518" t="s">
        <v>13</v>
      </c>
      <c r="M405" s="518"/>
      <c r="N405" s="107"/>
      <c r="O405" s="22" t="s">
        <v>14</v>
      </c>
      <c r="P405" s="387">
        <f>ROUND(C405*H405/100,0)</f>
        <v>0</v>
      </c>
      <c r="S405" s="376"/>
    </row>
    <row r="406" spans="1:24" s="17" customFormat="1" ht="15.95" hidden="1" customHeight="1">
      <c r="A406" s="15"/>
      <c r="B406" s="515" t="s">
        <v>109</v>
      </c>
      <c r="C406" s="515"/>
      <c r="D406" s="515"/>
      <c r="E406" s="515"/>
      <c r="F406" s="515"/>
      <c r="G406" s="515"/>
      <c r="H406" s="515"/>
      <c r="I406" s="515"/>
      <c r="J406" s="515"/>
      <c r="K406" s="515"/>
      <c r="L406" s="515"/>
      <c r="M406" s="515"/>
      <c r="N406" s="515"/>
      <c r="O406" s="515"/>
      <c r="P406" s="387"/>
    </row>
    <row r="407" spans="1:24" ht="15.95" hidden="1" customHeight="1">
      <c r="B407" s="3" t="s">
        <v>215</v>
      </c>
      <c r="C407" s="381"/>
      <c r="E407" s="365"/>
      <c r="H407" s="68"/>
      <c r="I407" s="365"/>
      <c r="J407" s="366"/>
      <c r="K407" s="365"/>
      <c r="L407" s="366"/>
      <c r="M407" s="3" t="s">
        <v>9</v>
      </c>
      <c r="N407" s="76">
        <f>C91</f>
        <v>0</v>
      </c>
      <c r="O407" s="381"/>
      <c r="Q407" s="45"/>
      <c r="R407" s="45"/>
      <c r="S407" s="381"/>
      <c r="T407" s="45"/>
      <c r="U407" s="45"/>
      <c r="V407" s="45"/>
      <c r="W407" s="45"/>
      <c r="X407" s="45"/>
    </row>
    <row r="408" spans="1:24" s="17" customFormat="1" ht="15.95" hidden="1" customHeight="1">
      <c r="A408" s="15"/>
      <c r="C408" s="48"/>
      <c r="D408" s="55"/>
      <c r="E408" s="48"/>
      <c r="F408" s="362"/>
      <c r="G408" s="362"/>
      <c r="H408" s="27"/>
      <c r="I408" s="362"/>
      <c r="J408" s="363"/>
      <c r="K408" s="362"/>
      <c r="L408" s="24" t="s">
        <v>10</v>
      </c>
      <c r="M408" s="32"/>
      <c r="N408" s="18"/>
      <c r="O408" s="19"/>
      <c r="P408" s="197"/>
      <c r="S408" s="48"/>
    </row>
    <row r="409" spans="1:24" s="17" customFormat="1" ht="15.95" hidden="1" customHeight="1">
      <c r="A409" s="15"/>
      <c r="C409" s="516">
        <f>N408</f>
        <v>0</v>
      </c>
      <c r="D409" s="517"/>
      <c r="E409" s="516"/>
      <c r="F409" s="20" t="s">
        <v>32</v>
      </c>
      <c r="G409" s="21" t="s">
        <v>12</v>
      </c>
      <c r="H409" s="521">
        <v>416.63</v>
      </c>
      <c r="I409" s="521"/>
      <c r="J409" s="521"/>
      <c r="K409" s="368"/>
      <c r="L409" s="518" t="s">
        <v>33</v>
      </c>
      <c r="M409" s="518"/>
      <c r="N409" s="107"/>
      <c r="O409" s="22" t="s">
        <v>14</v>
      </c>
      <c r="P409" s="387">
        <f>ROUND(C409*H409/100,0)</f>
        <v>0</v>
      </c>
      <c r="S409" s="376"/>
    </row>
    <row r="410" spans="1:24" s="17" customFormat="1" ht="33.75" hidden="1" customHeight="1">
      <c r="A410" s="85"/>
      <c r="B410" s="552" t="s">
        <v>96</v>
      </c>
      <c r="C410" s="552"/>
      <c r="D410" s="552"/>
      <c r="E410" s="552"/>
      <c r="F410" s="552"/>
      <c r="G410" s="552"/>
      <c r="H410" s="552"/>
      <c r="I410" s="552"/>
      <c r="J410" s="552"/>
      <c r="K410" s="552"/>
      <c r="L410" s="552"/>
      <c r="M410" s="552"/>
      <c r="N410" s="552"/>
      <c r="O410" s="552"/>
      <c r="P410" s="387"/>
      <c r="Q410" s="52"/>
      <c r="R410" s="52"/>
      <c r="S410" s="52"/>
      <c r="T410" s="52"/>
      <c r="U410" s="52"/>
      <c r="V410" s="52"/>
      <c r="W410" s="52"/>
      <c r="X410" s="52"/>
    </row>
    <row r="411" spans="1:24" s="17" customFormat="1" ht="12" hidden="1" customHeight="1">
      <c r="A411" s="15"/>
      <c r="B411" s="17" t="s">
        <v>207</v>
      </c>
      <c r="C411" s="385"/>
      <c r="D411" s="362">
        <v>4</v>
      </c>
      <c r="E411" s="48" t="s">
        <v>8</v>
      </c>
      <c r="F411" s="362">
        <v>4</v>
      </c>
      <c r="G411" s="362" t="s">
        <v>8</v>
      </c>
      <c r="H411" s="27">
        <v>18</v>
      </c>
      <c r="I411" s="362" t="s">
        <v>8</v>
      </c>
      <c r="J411" s="363">
        <v>2.33</v>
      </c>
      <c r="K411" s="362"/>
      <c r="L411" s="363"/>
      <c r="M411" s="17" t="s">
        <v>9</v>
      </c>
      <c r="N411" s="30">
        <f t="shared" ref="N411:N417" si="20">ROUND(D411*F411*H411*J411,0)</f>
        <v>671</v>
      </c>
      <c r="O411" s="16"/>
      <c r="P411" s="387"/>
      <c r="S411" s="385"/>
    </row>
    <row r="412" spans="1:24" s="17" customFormat="1" ht="12" hidden="1" customHeight="1">
      <c r="A412" s="15"/>
      <c r="B412" s="17" t="s">
        <v>208</v>
      </c>
      <c r="C412" s="385"/>
      <c r="D412" s="362">
        <v>1</v>
      </c>
      <c r="E412" s="48" t="s">
        <v>8</v>
      </c>
      <c r="F412" s="362">
        <v>2</v>
      </c>
      <c r="G412" s="362" t="s">
        <v>8</v>
      </c>
      <c r="H412" s="27">
        <v>13</v>
      </c>
      <c r="I412" s="362" t="s">
        <v>8</v>
      </c>
      <c r="J412" s="363">
        <v>2.33</v>
      </c>
      <c r="K412" s="362"/>
      <c r="L412" s="363"/>
      <c r="M412" s="17" t="s">
        <v>9</v>
      </c>
      <c r="N412" s="30">
        <f t="shared" si="20"/>
        <v>61</v>
      </c>
      <c r="O412" s="16"/>
      <c r="P412" s="387"/>
      <c r="S412" s="385"/>
    </row>
    <row r="413" spans="1:24" s="17" customFormat="1" ht="12" hidden="1" customHeight="1">
      <c r="A413" s="15"/>
      <c r="B413" s="17" t="s">
        <v>169</v>
      </c>
      <c r="C413" s="385"/>
      <c r="D413" s="362">
        <v>1</v>
      </c>
      <c r="E413" s="48" t="s">
        <v>8</v>
      </c>
      <c r="F413" s="362">
        <v>18</v>
      </c>
      <c r="G413" s="362" t="s">
        <v>8</v>
      </c>
      <c r="H413" s="27">
        <v>8</v>
      </c>
      <c r="I413" s="362" t="s">
        <v>8</v>
      </c>
      <c r="J413" s="363">
        <v>2.33</v>
      </c>
      <c r="K413" s="362"/>
      <c r="L413" s="363"/>
      <c r="M413" s="17" t="s">
        <v>9</v>
      </c>
      <c r="N413" s="30">
        <f t="shared" si="20"/>
        <v>336</v>
      </c>
      <c r="O413" s="16"/>
      <c r="P413" s="387"/>
      <c r="S413" s="385"/>
    </row>
    <row r="414" spans="1:24" s="17" customFormat="1" ht="12" hidden="1" customHeight="1">
      <c r="A414" s="15"/>
      <c r="B414" s="17" t="s">
        <v>209</v>
      </c>
      <c r="C414" s="385"/>
      <c r="D414" s="362">
        <v>4</v>
      </c>
      <c r="E414" s="48" t="s">
        <v>8</v>
      </c>
      <c r="F414" s="362">
        <v>15</v>
      </c>
      <c r="G414" s="362" t="s">
        <v>8</v>
      </c>
      <c r="H414" s="27">
        <v>21</v>
      </c>
      <c r="I414" s="362" t="s">
        <v>8</v>
      </c>
      <c r="J414" s="363">
        <v>0.66</v>
      </c>
      <c r="K414" s="362"/>
      <c r="L414" s="363"/>
      <c r="M414" s="17" t="s">
        <v>9</v>
      </c>
      <c r="N414" s="30">
        <f t="shared" si="20"/>
        <v>832</v>
      </c>
      <c r="O414" s="16"/>
      <c r="P414" s="387"/>
      <c r="S414" s="385"/>
    </row>
    <row r="415" spans="1:24" s="17" customFormat="1" ht="12" hidden="1" customHeight="1">
      <c r="A415" s="15"/>
      <c r="B415" s="17" t="s">
        <v>210</v>
      </c>
      <c r="C415" s="385"/>
      <c r="D415" s="362">
        <v>1</v>
      </c>
      <c r="E415" s="48" t="s">
        <v>8</v>
      </c>
      <c r="F415" s="362">
        <v>15</v>
      </c>
      <c r="G415" s="362" t="s">
        <v>8</v>
      </c>
      <c r="H415" s="27">
        <v>21</v>
      </c>
      <c r="I415" s="362" t="s">
        <v>8</v>
      </c>
      <c r="J415" s="363">
        <v>0.66</v>
      </c>
      <c r="K415" s="362"/>
      <c r="L415" s="363"/>
      <c r="M415" s="17" t="s">
        <v>9</v>
      </c>
      <c r="N415" s="30">
        <f t="shared" si="20"/>
        <v>208</v>
      </c>
      <c r="O415" s="16"/>
      <c r="P415" s="387"/>
      <c r="S415" s="385"/>
    </row>
    <row r="416" spans="1:24" s="17" customFormat="1" ht="12" hidden="1" customHeight="1">
      <c r="A416" s="15"/>
      <c r="B416" s="17" t="s">
        <v>197</v>
      </c>
      <c r="C416" s="385"/>
      <c r="D416" s="362">
        <v>1</v>
      </c>
      <c r="E416" s="48" t="s">
        <v>8</v>
      </c>
      <c r="F416" s="362">
        <v>5</v>
      </c>
      <c r="G416" s="362" t="s">
        <v>8</v>
      </c>
      <c r="H416" s="27">
        <v>82</v>
      </c>
      <c r="I416" s="362" t="s">
        <v>8</v>
      </c>
      <c r="J416" s="363">
        <v>0.66</v>
      </c>
      <c r="K416" s="362"/>
      <c r="L416" s="363"/>
      <c r="M416" s="17" t="s">
        <v>9</v>
      </c>
      <c r="N416" s="30">
        <f t="shared" si="20"/>
        <v>271</v>
      </c>
      <c r="O416" s="16"/>
      <c r="P416" s="387"/>
      <c r="S416" s="385"/>
    </row>
    <row r="417" spans="1:19" s="17" customFormat="1" ht="12" hidden="1" customHeight="1" thickBot="1">
      <c r="A417" s="15"/>
      <c r="B417" s="17" t="s">
        <v>95</v>
      </c>
      <c r="C417" s="385"/>
      <c r="D417" s="362">
        <v>1</v>
      </c>
      <c r="E417" s="48" t="s">
        <v>8</v>
      </c>
      <c r="F417" s="362">
        <v>2</v>
      </c>
      <c r="G417" s="362" t="s">
        <v>8</v>
      </c>
      <c r="H417" s="27">
        <v>10</v>
      </c>
      <c r="I417" s="362" t="s">
        <v>8</v>
      </c>
      <c r="J417" s="363">
        <v>6</v>
      </c>
      <c r="K417" s="362"/>
      <c r="L417" s="363"/>
      <c r="M417" s="17" t="s">
        <v>9</v>
      </c>
      <c r="N417" s="30">
        <f t="shared" si="20"/>
        <v>120</v>
      </c>
      <c r="O417" s="16"/>
      <c r="P417" s="387"/>
      <c r="S417" s="385"/>
    </row>
    <row r="418" spans="1:19" s="17" customFormat="1" ht="15.95" hidden="1" customHeight="1" thickBot="1">
      <c r="A418" s="15"/>
      <c r="C418" s="60"/>
      <c r="D418" s="369"/>
      <c r="E418" s="48"/>
      <c r="F418" s="362"/>
      <c r="G418" s="362"/>
      <c r="H418" s="37"/>
      <c r="I418" s="50"/>
      <c r="J418" s="24"/>
      <c r="K418" s="50"/>
      <c r="L418" s="369" t="s">
        <v>10</v>
      </c>
      <c r="M418" s="50"/>
      <c r="N418" s="26"/>
      <c r="O418" s="387"/>
      <c r="P418" s="387"/>
      <c r="S418" s="60"/>
    </row>
    <row r="419" spans="1:19" s="17" customFormat="1" ht="15.95" hidden="1" customHeight="1">
      <c r="A419" s="15"/>
      <c r="B419" s="52"/>
      <c r="C419" s="53">
        <f>N418</f>
        <v>0</v>
      </c>
      <c r="D419" s="520" t="s">
        <v>32</v>
      </c>
      <c r="E419" s="518"/>
      <c r="F419" s="50"/>
      <c r="G419" s="21" t="s">
        <v>12</v>
      </c>
      <c r="H419" s="521">
        <v>1270.83</v>
      </c>
      <c r="I419" s="521"/>
      <c r="J419" s="521"/>
      <c r="K419" s="368"/>
      <c r="L419" s="522" t="s">
        <v>59</v>
      </c>
      <c r="M419" s="522"/>
      <c r="O419" s="387" t="s">
        <v>14</v>
      </c>
      <c r="P419" s="387">
        <f>ROUND(C419*H419/100,0)</f>
        <v>0</v>
      </c>
      <c r="S419" s="53"/>
    </row>
    <row r="420" spans="1:19" s="17" customFormat="1" ht="48" hidden="1" customHeight="1">
      <c r="A420" s="85"/>
      <c r="B420" s="535" t="s">
        <v>193</v>
      </c>
      <c r="C420" s="535"/>
      <c r="D420" s="535"/>
      <c r="E420" s="535"/>
      <c r="F420" s="535"/>
      <c r="G420" s="535"/>
      <c r="H420" s="535"/>
      <c r="I420" s="535"/>
      <c r="J420" s="535"/>
      <c r="K420" s="535"/>
      <c r="L420" s="535"/>
      <c r="M420" s="535"/>
      <c r="N420" s="535"/>
      <c r="O420" s="389"/>
      <c r="P420" s="387"/>
    </row>
    <row r="421" spans="1:19" s="17" customFormat="1" ht="15.95" hidden="1" customHeight="1">
      <c r="A421" s="15"/>
      <c r="B421" s="17" t="s">
        <v>198</v>
      </c>
      <c r="C421" s="385"/>
      <c r="D421" s="362">
        <v>1</v>
      </c>
      <c r="E421" s="48" t="s">
        <v>8</v>
      </c>
      <c r="F421" s="362">
        <v>1</v>
      </c>
      <c r="G421" s="362" t="s">
        <v>8</v>
      </c>
      <c r="H421" s="27">
        <v>50</v>
      </c>
      <c r="I421" s="362" t="s">
        <v>8</v>
      </c>
      <c r="J421" s="363">
        <v>10.5</v>
      </c>
      <c r="K421" s="362"/>
      <c r="L421" s="363"/>
      <c r="M421" s="17" t="s">
        <v>9</v>
      </c>
      <c r="N421" s="30">
        <f>ROUND(D421*F421*H421*J421,0)</f>
        <v>525</v>
      </c>
      <c r="O421" s="16"/>
      <c r="P421" s="387"/>
      <c r="S421" s="385"/>
    </row>
    <row r="422" spans="1:19" s="17" customFormat="1" ht="15.95" hidden="1" customHeight="1" thickBot="1">
      <c r="A422" s="15"/>
      <c r="B422" s="17" t="s">
        <v>201</v>
      </c>
      <c r="C422" s="385"/>
      <c r="D422" s="362">
        <v>1</v>
      </c>
      <c r="E422" s="48" t="s">
        <v>8</v>
      </c>
      <c r="F422" s="362">
        <v>1</v>
      </c>
      <c r="G422" s="362" t="s">
        <v>8</v>
      </c>
      <c r="H422" s="27">
        <v>35</v>
      </c>
      <c r="I422" s="362" t="s">
        <v>8</v>
      </c>
      <c r="J422" s="363">
        <v>4</v>
      </c>
      <c r="K422" s="362"/>
      <c r="L422" s="363"/>
      <c r="M422" s="17" t="s">
        <v>9</v>
      </c>
      <c r="N422" s="30">
        <f>ROUND(D422*F422*H422*J422,0)</f>
        <v>140</v>
      </c>
      <c r="O422" s="16"/>
      <c r="P422" s="387"/>
      <c r="S422" s="385"/>
    </row>
    <row r="423" spans="1:19" s="17" customFormat="1" ht="15.95" hidden="1" customHeight="1" thickBot="1">
      <c r="A423" s="369"/>
      <c r="C423" s="107"/>
      <c r="D423" s="362"/>
      <c r="E423" s="49"/>
      <c r="F423" s="362"/>
      <c r="G423" s="369"/>
      <c r="H423" s="27"/>
      <c r="I423" s="368"/>
      <c r="J423" s="24"/>
      <c r="K423" s="368"/>
      <c r="L423" s="24" t="s">
        <v>10</v>
      </c>
      <c r="M423" s="369"/>
      <c r="N423" s="26"/>
      <c r="O423" s="19"/>
      <c r="P423" s="387"/>
      <c r="S423" s="107"/>
    </row>
    <row r="424" spans="1:19" s="17" customFormat="1" ht="15.95" hidden="1" customHeight="1">
      <c r="A424" s="15"/>
      <c r="B424" s="52"/>
      <c r="C424" s="376">
        <f>N423</f>
        <v>0</v>
      </c>
      <c r="D424" s="362" t="s">
        <v>32</v>
      </c>
      <c r="E424" s="376"/>
      <c r="F424" s="362"/>
      <c r="G424" s="52" t="s">
        <v>12</v>
      </c>
      <c r="H424" s="368">
        <v>223.97</v>
      </c>
      <c r="I424" s="368"/>
      <c r="J424" s="363"/>
      <c r="K424" s="368"/>
      <c r="L424" s="369" t="s">
        <v>52</v>
      </c>
      <c r="M424" s="369"/>
      <c r="N424" s="52"/>
      <c r="O424" s="387" t="s">
        <v>14</v>
      </c>
      <c r="P424" s="387">
        <f>(C424*H424)</f>
        <v>0</v>
      </c>
      <c r="S424" s="376"/>
    </row>
    <row r="425" spans="1:19" s="17" customFormat="1" ht="15.95" hidden="1" customHeight="1">
      <c r="A425" s="15"/>
      <c r="C425" s="376"/>
      <c r="D425" s="374"/>
      <c r="E425" s="376"/>
      <c r="F425" s="20"/>
      <c r="G425" s="21"/>
      <c r="H425" s="368"/>
      <c r="I425" s="368"/>
      <c r="J425" s="368"/>
      <c r="K425" s="368"/>
      <c r="L425" s="369"/>
      <c r="M425" s="369"/>
      <c r="N425" s="107"/>
      <c r="O425" s="22"/>
      <c r="P425" s="387"/>
      <c r="S425" s="376"/>
    </row>
    <row r="426" spans="1:19" s="17" customFormat="1" ht="15.95" hidden="1" customHeight="1">
      <c r="A426" s="15"/>
      <c r="C426" s="376"/>
      <c r="D426" s="374"/>
      <c r="E426" s="376"/>
      <c r="F426" s="20"/>
      <c r="G426" s="21"/>
      <c r="H426" s="368"/>
      <c r="I426" s="368"/>
      <c r="J426" s="368"/>
      <c r="K426" s="368"/>
      <c r="L426" s="369"/>
      <c r="M426" s="369"/>
      <c r="N426" s="107"/>
      <c r="O426" s="22"/>
      <c r="P426" s="387"/>
      <c r="S426" s="376"/>
    </row>
    <row r="427" spans="1:19" s="17" customFormat="1" ht="15.95" hidden="1" customHeight="1">
      <c r="A427" s="15"/>
      <c r="C427" s="376"/>
      <c r="D427" s="374"/>
      <c r="E427" s="376"/>
      <c r="F427" s="20"/>
      <c r="G427" s="21"/>
      <c r="H427" s="368"/>
      <c r="I427" s="368"/>
      <c r="J427" s="368"/>
      <c r="K427" s="368"/>
      <c r="L427" s="369"/>
      <c r="M427" s="369"/>
      <c r="N427" s="107"/>
      <c r="O427" s="22"/>
      <c r="P427" s="387"/>
      <c r="S427" s="376"/>
    </row>
    <row r="428" spans="1:19" s="230" customFormat="1" ht="15.95" hidden="1" customHeight="1">
      <c r="A428" s="229"/>
      <c r="C428" s="393"/>
      <c r="D428" s="232"/>
      <c r="E428" s="393"/>
      <c r="F428" s="233"/>
      <c r="G428" s="234"/>
      <c r="H428" s="235"/>
      <c r="I428" s="235"/>
      <c r="J428" s="235"/>
      <c r="K428" s="235"/>
      <c r="L428" s="236"/>
      <c r="M428" s="236"/>
      <c r="N428" s="237"/>
      <c r="O428" s="238"/>
      <c r="P428" s="239"/>
      <c r="S428" s="393"/>
    </row>
    <row r="429" spans="1:19" s="230" customFormat="1" ht="15.95" hidden="1" customHeight="1">
      <c r="A429" s="229"/>
      <c r="C429" s="393"/>
      <c r="D429" s="232"/>
      <c r="E429" s="393"/>
      <c r="F429" s="233"/>
      <c r="G429" s="234"/>
      <c r="H429" s="235"/>
      <c r="I429" s="235"/>
      <c r="J429" s="235"/>
      <c r="K429" s="235"/>
      <c r="L429" s="236"/>
      <c r="M429" s="236"/>
      <c r="N429" s="237"/>
      <c r="O429" s="238"/>
      <c r="P429" s="239"/>
      <c r="S429" s="393"/>
    </row>
    <row r="430" spans="1:19" ht="17.25" hidden="1" customHeight="1">
      <c r="A430" s="77"/>
      <c r="B430" s="547" t="s">
        <v>144</v>
      </c>
      <c r="C430" s="547"/>
      <c r="D430" s="548"/>
      <c r="E430" s="547"/>
      <c r="F430" s="548"/>
      <c r="G430" s="547"/>
      <c r="H430" s="548"/>
      <c r="I430" s="547"/>
      <c r="J430" s="548"/>
      <c r="K430" s="547"/>
      <c r="L430" s="547"/>
      <c r="M430" s="547"/>
      <c r="N430" s="547"/>
      <c r="O430" s="547"/>
      <c r="S430" s="3"/>
    </row>
    <row r="431" spans="1:19" ht="15.95" hidden="1" customHeight="1" thickBot="1">
      <c r="A431" s="1"/>
      <c r="B431" s="3" t="s">
        <v>97</v>
      </c>
      <c r="C431" s="377"/>
      <c r="D431" s="365">
        <v>1</v>
      </c>
      <c r="E431" s="388" t="s">
        <v>8</v>
      </c>
      <c r="F431" s="365">
        <v>4</v>
      </c>
      <c r="H431" s="68"/>
      <c r="I431" s="365"/>
      <c r="J431" s="366"/>
      <c r="K431" s="365"/>
      <c r="L431" s="366"/>
      <c r="M431" s="3" t="s">
        <v>9</v>
      </c>
      <c r="N431" s="39">
        <f>ROUND(D431*F431,0)</f>
        <v>4</v>
      </c>
      <c r="O431" s="2"/>
      <c r="S431" s="377"/>
    </row>
    <row r="432" spans="1:19" ht="15.95" hidden="1" customHeight="1" thickBot="1">
      <c r="E432" s="44"/>
      <c r="G432" s="372"/>
      <c r="H432" s="68"/>
      <c r="I432" s="371"/>
      <c r="J432" s="12"/>
      <c r="K432" s="371"/>
      <c r="L432" s="12" t="s">
        <v>10</v>
      </c>
      <c r="M432" s="372"/>
      <c r="N432" s="14"/>
      <c r="O432" s="6"/>
    </row>
    <row r="433" spans="1:64" ht="15.95" hidden="1" customHeight="1">
      <c r="A433" s="1"/>
      <c r="C433" s="46">
        <f>N432</f>
        <v>0</v>
      </c>
      <c r="D433" s="529" t="s">
        <v>111</v>
      </c>
      <c r="E433" s="549"/>
      <c r="G433" s="8" t="s">
        <v>12</v>
      </c>
      <c r="H433" s="533">
        <v>1428.35</v>
      </c>
      <c r="I433" s="533"/>
      <c r="J433" s="533"/>
      <c r="K433" s="533"/>
      <c r="L433" s="372" t="s">
        <v>85</v>
      </c>
      <c r="M433" s="372"/>
      <c r="O433" s="379" t="s">
        <v>14</v>
      </c>
      <c r="P433" s="379">
        <f>ROUND(C433*H433,0)</f>
        <v>0</v>
      </c>
      <c r="Q433" s="45"/>
      <c r="R433" s="45"/>
      <c r="S433" s="46"/>
      <c r="T433" s="45"/>
      <c r="U433" s="45"/>
      <c r="V433" s="45"/>
      <c r="W433" s="45"/>
      <c r="X433" s="45"/>
    </row>
    <row r="434" spans="1:64" ht="17.25" hidden="1" customHeight="1">
      <c r="A434" s="77"/>
      <c r="B434" s="547" t="s">
        <v>145</v>
      </c>
      <c r="C434" s="547"/>
      <c r="D434" s="548"/>
      <c r="E434" s="547"/>
      <c r="F434" s="548"/>
      <c r="G434" s="547"/>
      <c r="H434" s="548"/>
      <c r="I434" s="547"/>
      <c r="J434" s="548"/>
      <c r="K434" s="547"/>
      <c r="L434" s="547"/>
      <c r="M434" s="547"/>
      <c r="N434" s="547"/>
      <c r="O434" s="547"/>
      <c r="S434" s="3"/>
    </row>
    <row r="435" spans="1:64" ht="15.95" hidden="1" customHeight="1" thickBot="1">
      <c r="A435" s="1"/>
      <c r="B435" s="3" t="s">
        <v>97</v>
      </c>
      <c r="C435" s="377"/>
      <c r="D435" s="365">
        <v>1</v>
      </c>
      <c r="E435" s="388" t="s">
        <v>8</v>
      </c>
      <c r="F435" s="365">
        <v>4</v>
      </c>
      <c r="H435" s="68"/>
      <c r="I435" s="365"/>
      <c r="J435" s="366"/>
      <c r="K435" s="365"/>
      <c r="L435" s="366"/>
      <c r="M435" s="3" t="s">
        <v>9</v>
      </c>
      <c r="N435" s="39">
        <f>ROUND(D435*F435,0)</f>
        <v>4</v>
      </c>
      <c r="O435" s="2"/>
      <c r="S435" s="377"/>
    </row>
    <row r="436" spans="1:64" ht="15.95" hidden="1" customHeight="1" thickBot="1">
      <c r="E436" s="44"/>
      <c r="G436" s="372"/>
      <c r="H436" s="68"/>
      <c r="I436" s="371"/>
      <c r="J436" s="12"/>
      <c r="K436" s="371"/>
      <c r="L436" s="12" t="s">
        <v>10</v>
      </c>
      <c r="M436" s="372"/>
      <c r="N436" s="14"/>
      <c r="O436" s="6"/>
    </row>
    <row r="437" spans="1:64" ht="15.95" hidden="1" customHeight="1">
      <c r="A437" s="1"/>
      <c r="C437" s="46">
        <f>N436</f>
        <v>0</v>
      </c>
      <c r="D437" s="529" t="s">
        <v>111</v>
      </c>
      <c r="E437" s="549"/>
      <c r="G437" s="8" t="s">
        <v>12</v>
      </c>
      <c r="H437" s="533">
        <v>649.83000000000004</v>
      </c>
      <c r="I437" s="533"/>
      <c r="J437" s="533"/>
      <c r="K437" s="533"/>
      <c r="L437" s="372" t="s">
        <v>85</v>
      </c>
      <c r="M437" s="372"/>
      <c r="O437" s="379" t="s">
        <v>14</v>
      </c>
      <c r="P437" s="379">
        <f>ROUND(C437*H437,0)</f>
        <v>0</v>
      </c>
      <c r="Q437" s="45"/>
      <c r="R437" s="45"/>
      <c r="S437" s="46"/>
      <c r="T437" s="45"/>
      <c r="U437" s="45"/>
      <c r="V437" s="45"/>
      <c r="W437" s="45"/>
      <c r="X437" s="45"/>
    </row>
    <row r="438" spans="1:64" ht="21" hidden="1" customHeight="1">
      <c r="A438" s="87"/>
      <c r="B438" s="519" t="s">
        <v>173</v>
      </c>
      <c r="C438" s="519"/>
      <c r="D438" s="519"/>
      <c r="E438" s="519"/>
      <c r="F438" s="519"/>
      <c r="G438" s="519"/>
      <c r="H438" s="519"/>
      <c r="I438" s="519"/>
      <c r="J438" s="519"/>
      <c r="K438" s="519"/>
      <c r="L438" s="519"/>
      <c r="M438" s="519"/>
      <c r="N438" s="519"/>
      <c r="O438" s="373"/>
      <c r="S438" s="3"/>
    </row>
    <row r="439" spans="1:64" ht="15.95" hidden="1" customHeight="1" thickBot="1">
      <c r="A439" s="1"/>
      <c r="B439" s="551" t="s">
        <v>174</v>
      </c>
      <c r="C439" s="551"/>
      <c r="D439" s="365" t="s">
        <v>8</v>
      </c>
      <c r="E439" s="543">
        <v>5.5</v>
      </c>
      <c r="F439" s="544"/>
      <c r="G439" s="372"/>
      <c r="H439" s="13"/>
      <c r="I439" s="371"/>
      <c r="J439" s="12"/>
      <c r="K439" s="371"/>
      <c r="L439" s="372"/>
      <c r="M439" s="372"/>
      <c r="O439" s="379"/>
      <c r="S439" s="3"/>
    </row>
    <row r="440" spans="1:64" ht="15.95" hidden="1" customHeight="1">
      <c r="A440" s="1"/>
      <c r="E440" s="541">
        <v>112</v>
      </c>
      <c r="F440" s="542"/>
      <c r="G440" s="372"/>
      <c r="H440" s="13"/>
      <c r="I440" s="371"/>
      <c r="J440" s="366"/>
      <c r="K440" s="371"/>
      <c r="L440" s="372"/>
      <c r="M440" s="372"/>
      <c r="O440" s="379"/>
    </row>
    <row r="441" spans="1:64" ht="15.95" hidden="1" customHeight="1" thickBot="1">
      <c r="A441" s="1"/>
      <c r="C441" s="75" t="e">
        <f>#REF!</f>
        <v>#REF!</v>
      </c>
      <c r="D441" s="365" t="s">
        <v>8</v>
      </c>
      <c r="E441" s="543">
        <v>5.5</v>
      </c>
      <c r="F441" s="544"/>
      <c r="G441" s="365" t="s">
        <v>9</v>
      </c>
      <c r="H441" s="545" t="e">
        <f>C441*E441/E442</f>
        <v>#REF!</v>
      </c>
      <c r="I441" s="545"/>
      <c r="J441" s="366" t="s">
        <v>50</v>
      </c>
      <c r="K441" s="371"/>
      <c r="L441" s="372"/>
      <c r="M441" s="372"/>
      <c r="O441" s="379"/>
      <c r="S441" s="75"/>
    </row>
    <row r="442" spans="1:64" ht="15.95" hidden="1" customHeight="1" thickBot="1">
      <c r="A442" s="1"/>
      <c r="E442" s="541">
        <v>112</v>
      </c>
      <c r="F442" s="542"/>
      <c r="G442" s="372"/>
      <c r="H442" s="68"/>
      <c r="I442" s="371"/>
      <c r="J442" s="366"/>
      <c r="K442" s="371"/>
      <c r="L442" s="372"/>
      <c r="M442" s="372"/>
      <c r="O442" s="379"/>
    </row>
    <row r="443" spans="1:64" ht="15.95" hidden="1" customHeight="1" thickBot="1">
      <c r="A443" s="1"/>
      <c r="E443" s="546"/>
      <c r="F443" s="546"/>
      <c r="H443" s="13"/>
      <c r="I443" s="371"/>
      <c r="J443" s="366"/>
      <c r="K443" s="371"/>
      <c r="L443" s="372"/>
      <c r="M443" s="372"/>
      <c r="N443" s="196"/>
      <c r="O443" s="379"/>
    </row>
    <row r="444" spans="1:64" ht="15.95" hidden="1" customHeight="1">
      <c r="A444" s="1"/>
      <c r="C444" s="395">
        <f>N443</f>
        <v>0</v>
      </c>
      <c r="D444" s="365" t="s">
        <v>50</v>
      </c>
      <c r="E444" s="383"/>
      <c r="G444" s="8" t="s">
        <v>12</v>
      </c>
      <c r="H444" s="533">
        <v>151.25</v>
      </c>
      <c r="I444" s="533"/>
      <c r="J444" s="533"/>
      <c r="K444" s="533"/>
      <c r="L444" s="530" t="s">
        <v>51</v>
      </c>
      <c r="M444" s="530"/>
      <c r="O444" s="379" t="s">
        <v>14</v>
      </c>
      <c r="P444" s="379">
        <f>(C444*H444)</f>
        <v>0</v>
      </c>
      <c r="S444" s="117"/>
    </row>
    <row r="445" spans="1:64" ht="15.95" hidden="1" customHeight="1">
      <c r="A445" s="1"/>
      <c r="B445" s="527" t="s">
        <v>7</v>
      </c>
      <c r="C445" s="527"/>
      <c r="D445" s="527"/>
      <c r="E445" s="527"/>
      <c r="F445" s="527"/>
      <c r="G445" s="527"/>
      <c r="H445" s="527"/>
      <c r="I445" s="527"/>
      <c r="J445" s="527"/>
      <c r="K445" s="527"/>
      <c r="L445" s="527"/>
      <c r="M445" s="527"/>
      <c r="N445" s="527"/>
      <c r="O445" s="527"/>
      <c r="S445" s="3"/>
    </row>
    <row r="446" spans="1:64" ht="15.95" hidden="1" customHeight="1">
      <c r="A446" s="1"/>
      <c r="B446" s="67" t="s">
        <v>133</v>
      </c>
      <c r="C446" s="377"/>
      <c r="D446" s="365">
        <v>1</v>
      </c>
      <c r="E446" s="388" t="s">
        <v>8</v>
      </c>
      <c r="F446" s="365">
        <v>1</v>
      </c>
      <c r="G446" s="365" t="s">
        <v>8</v>
      </c>
      <c r="H446" s="68">
        <v>45.25</v>
      </c>
      <c r="I446" s="365" t="s">
        <v>8</v>
      </c>
      <c r="J446" s="366">
        <v>25.25</v>
      </c>
      <c r="K446" s="365" t="s">
        <v>8</v>
      </c>
      <c r="L446" s="366">
        <v>0.42</v>
      </c>
      <c r="M446" s="3" t="s">
        <v>9</v>
      </c>
      <c r="N446" s="39">
        <f t="shared" ref="N446:N450" si="21">ROUND(D446*F446*H446*J446*L446,0)</f>
        <v>480</v>
      </c>
      <c r="O446" s="2"/>
      <c r="R446" s="4"/>
      <c r="S446" s="377"/>
      <c r="T446" s="4"/>
      <c r="U446" s="4"/>
      <c r="V446" s="4"/>
      <c r="W446" s="4"/>
      <c r="X446" s="4"/>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c r="BB446" s="4"/>
      <c r="BC446" s="4"/>
      <c r="BD446" s="4"/>
      <c r="BE446" s="4"/>
      <c r="BF446" s="4"/>
      <c r="BG446" s="4"/>
      <c r="BH446" s="4"/>
      <c r="BI446" s="4"/>
      <c r="BJ446" s="4"/>
      <c r="BK446" s="4"/>
      <c r="BL446" s="4"/>
    </row>
    <row r="447" spans="1:64" ht="15.95" hidden="1" customHeight="1">
      <c r="A447" s="1"/>
      <c r="B447" s="67" t="s">
        <v>36</v>
      </c>
      <c r="C447" s="377"/>
      <c r="D447" s="365">
        <v>1</v>
      </c>
      <c r="E447" s="388" t="s">
        <v>8</v>
      </c>
      <c r="F447" s="365">
        <v>1</v>
      </c>
      <c r="G447" s="365" t="s">
        <v>8</v>
      </c>
      <c r="H447" s="68">
        <v>45.25</v>
      </c>
      <c r="I447" s="365" t="s">
        <v>8</v>
      </c>
      <c r="J447" s="366">
        <v>0.75</v>
      </c>
      <c r="K447" s="365" t="s">
        <v>8</v>
      </c>
      <c r="L447" s="366">
        <v>1.5</v>
      </c>
      <c r="M447" s="3" t="s">
        <v>9</v>
      </c>
      <c r="N447" s="39">
        <f t="shared" si="21"/>
        <v>51</v>
      </c>
      <c r="O447" s="2"/>
      <c r="S447" s="377"/>
    </row>
    <row r="448" spans="1:64" ht="15.95" hidden="1" customHeight="1">
      <c r="A448" s="1"/>
      <c r="B448" s="3" t="s">
        <v>134</v>
      </c>
      <c r="C448" s="377"/>
      <c r="D448" s="365">
        <v>1</v>
      </c>
      <c r="E448" s="388" t="s">
        <v>8</v>
      </c>
      <c r="F448" s="365">
        <v>1</v>
      </c>
      <c r="G448" s="365" t="s">
        <v>8</v>
      </c>
      <c r="H448" s="68">
        <v>42.25</v>
      </c>
      <c r="I448" s="365" t="s">
        <v>8</v>
      </c>
      <c r="J448" s="366">
        <v>0.75</v>
      </c>
      <c r="K448" s="365" t="s">
        <v>8</v>
      </c>
      <c r="L448" s="366">
        <v>1</v>
      </c>
      <c r="M448" s="3" t="s">
        <v>9</v>
      </c>
      <c r="N448" s="39">
        <f t="shared" si="21"/>
        <v>32</v>
      </c>
      <c r="O448" s="2"/>
      <c r="S448" s="377"/>
    </row>
    <row r="449" spans="1:19" ht="15.95" hidden="1" customHeight="1">
      <c r="A449" s="1"/>
      <c r="B449" s="3" t="s">
        <v>134</v>
      </c>
      <c r="C449" s="377"/>
      <c r="D449" s="365">
        <v>1</v>
      </c>
      <c r="E449" s="388" t="s">
        <v>8</v>
      </c>
      <c r="F449" s="365">
        <v>2</v>
      </c>
      <c r="G449" s="365" t="s">
        <v>8</v>
      </c>
      <c r="H449" s="68">
        <v>6</v>
      </c>
      <c r="I449" s="365" t="s">
        <v>8</v>
      </c>
      <c r="J449" s="366">
        <v>0.75</v>
      </c>
      <c r="K449" s="365" t="s">
        <v>8</v>
      </c>
      <c r="L449" s="366">
        <v>1</v>
      </c>
      <c r="M449" s="3" t="s">
        <v>9</v>
      </c>
      <c r="N449" s="39">
        <f t="shared" si="21"/>
        <v>9</v>
      </c>
      <c r="O449" s="2"/>
      <c r="S449" s="377"/>
    </row>
    <row r="450" spans="1:19" ht="15.95" hidden="1" customHeight="1">
      <c r="A450" s="1"/>
      <c r="B450" s="3" t="s">
        <v>91</v>
      </c>
      <c r="C450" s="377"/>
      <c r="D450" s="365">
        <v>1</v>
      </c>
      <c r="E450" s="388" t="s">
        <v>8</v>
      </c>
      <c r="F450" s="365">
        <v>2</v>
      </c>
      <c r="G450" s="365" t="s">
        <v>8</v>
      </c>
      <c r="H450" s="68">
        <v>1.5</v>
      </c>
      <c r="I450" s="365" t="s">
        <v>8</v>
      </c>
      <c r="J450" s="366">
        <v>1.5</v>
      </c>
      <c r="K450" s="365" t="s">
        <v>8</v>
      </c>
      <c r="L450" s="366">
        <v>7</v>
      </c>
      <c r="M450" s="3" t="s">
        <v>9</v>
      </c>
      <c r="N450" s="39">
        <f t="shared" si="21"/>
        <v>32</v>
      </c>
      <c r="O450" s="2"/>
      <c r="S450" s="377"/>
    </row>
    <row r="451" spans="1:19" ht="21" hidden="1" customHeight="1">
      <c r="A451" s="1"/>
      <c r="C451" s="388"/>
      <c r="D451" s="69"/>
      <c r="H451" s="68"/>
      <c r="I451" s="365"/>
      <c r="J451" s="366"/>
      <c r="K451" s="365"/>
      <c r="L451" s="12" t="s">
        <v>10</v>
      </c>
      <c r="M451" s="40"/>
      <c r="N451" s="5"/>
      <c r="O451" s="6"/>
      <c r="P451" s="197"/>
      <c r="S451" s="388"/>
    </row>
    <row r="452" spans="1:19" ht="21.75" hidden="1" customHeight="1">
      <c r="A452" s="1"/>
      <c r="B452" s="66"/>
      <c r="C452" s="528">
        <f>N451</f>
        <v>0</v>
      </c>
      <c r="D452" s="528"/>
      <c r="E452" s="528"/>
      <c r="F452" s="7" t="s">
        <v>11</v>
      </c>
      <c r="G452" s="8" t="s">
        <v>12</v>
      </c>
      <c r="H452" s="70">
        <v>3327.5</v>
      </c>
      <c r="I452" s="371"/>
      <c r="J452" s="371"/>
      <c r="K452" s="371"/>
      <c r="L452" s="530" t="s">
        <v>13</v>
      </c>
      <c r="M452" s="530"/>
      <c r="O452" s="9" t="s">
        <v>14</v>
      </c>
      <c r="P452" s="379">
        <f>ROUND(C452*H452/100,0)</f>
        <v>0</v>
      </c>
      <c r="S452" s="383"/>
    </row>
    <row r="453" spans="1:19" s="17" customFormat="1" ht="15.95" hidden="1" customHeight="1">
      <c r="A453" s="15"/>
      <c r="B453" s="537" t="s">
        <v>180</v>
      </c>
      <c r="C453" s="537"/>
      <c r="D453" s="537"/>
      <c r="E453" s="537"/>
      <c r="F453" s="537"/>
      <c r="G453" s="537"/>
      <c r="H453" s="537"/>
      <c r="I453" s="537"/>
      <c r="J453" s="537"/>
      <c r="K453" s="537"/>
      <c r="L453" s="537"/>
      <c r="M453" s="537"/>
      <c r="N453" s="537"/>
      <c r="O453" s="387"/>
      <c r="P453" s="60"/>
      <c r="Q453" s="52"/>
    </row>
    <row r="454" spans="1:19" s="17" customFormat="1" ht="15.95" hidden="1" customHeight="1">
      <c r="A454" s="15"/>
      <c r="B454" s="373" t="s">
        <v>181</v>
      </c>
      <c r="C454" s="373"/>
      <c r="D454" s="373"/>
      <c r="E454" s="373"/>
      <c r="F454" s="373"/>
      <c r="G454" s="373"/>
      <c r="H454" s="373"/>
      <c r="I454" s="373"/>
      <c r="J454" s="373"/>
      <c r="K454" s="373"/>
      <c r="L454" s="373"/>
      <c r="M454" s="373"/>
      <c r="N454" s="373"/>
      <c r="O454" s="387"/>
      <c r="P454" s="60"/>
      <c r="Q454" s="52"/>
    </row>
    <row r="455" spans="1:19" s="17" customFormat="1" ht="15.95" hidden="1" customHeight="1">
      <c r="A455" s="15"/>
      <c r="B455" s="17" t="s">
        <v>182</v>
      </c>
      <c r="C455" s="385"/>
      <c r="D455" s="362">
        <v>1</v>
      </c>
      <c r="E455" s="48" t="s">
        <v>8</v>
      </c>
      <c r="F455" s="362">
        <v>2</v>
      </c>
      <c r="G455" s="362" t="s">
        <v>8</v>
      </c>
      <c r="H455" s="89">
        <v>10.5</v>
      </c>
      <c r="I455" s="391" t="s">
        <v>8</v>
      </c>
      <c r="J455" s="391">
        <v>0.75</v>
      </c>
      <c r="K455" s="362" t="s">
        <v>8</v>
      </c>
      <c r="L455" s="363">
        <v>7</v>
      </c>
      <c r="M455" s="17" t="s">
        <v>9</v>
      </c>
      <c r="N455" s="30">
        <f t="shared" ref="N455:N456" si="22">ROUND(D455*F455*H455*J455*L455,0)</f>
        <v>110</v>
      </c>
      <c r="O455" s="16"/>
      <c r="P455" s="387"/>
      <c r="S455" s="385"/>
    </row>
    <row r="456" spans="1:19" s="17" customFormat="1" ht="15.95" hidden="1" customHeight="1" thickBot="1">
      <c r="A456" s="15"/>
      <c r="B456" s="17" t="s">
        <v>177</v>
      </c>
      <c r="C456" s="385"/>
      <c r="D456" s="362">
        <v>1</v>
      </c>
      <c r="E456" s="48" t="s">
        <v>8</v>
      </c>
      <c r="F456" s="362">
        <v>2</v>
      </c>
      <c r="G456" s="362" t="s">
        <v>8</v>
      </c>
      <c r="H456" s="33">
        <v>6</v>
      </c>
      <c r="I456" s="362" t="s">
        <v>8</v>
      </c>
      <c r="J456" s="391">
        <v>0.75</v>
      </c>
      <c r="K456" s="362" t="s">
        <v>8</v>
      </c>
      <c r="L456" s="363">
        <v>7</v>
      </c>
      <c r="M456" s="17" t="s">
        <v>9</v>
      </c>
      <c r="N456" s="30">
        <f t="shared" si="22"/>
        <v>63</v>
      </c>
      <c r="O456" s="16"/>
      <c r="P456" s="387"/>
      <c r="S456" s="385"/>
    </row>
    <row r="457" spans="1:19" s="17" customFormat="1" ht="15.95" hidden="1" customHeight="1" thickBot="1">
      <c r="A457" s="369"/>
      <c r="C457" s="107"/>
      <c r="D457" s="362"/>
      <c r="E457" s="49"/>
      <c r="F457" s="362"/>
      <c r="G457" s="369"/>
      <c r="H457" s="33"/>
      <c r="I457" s="368"/>
      <c r="J457" s="24"/>
      <c r="K457" s="368"/>
      <c r="L457" s="24" t="s">
        <v>10</v>
      </c>
      <c r="M457" s="369"/>
      <c r="N457" s="26"/>
      <c r="O457" s="19"/>
      <c r="P457" s="387"/>
      <c r="S457" s="107"/>
    </row>
    <row r="458" spans="1:19" ht="15.95" hidden="1" customHeight="1">
      <c r="A458" s="1"/>
      <c r="B458" s="71" t="s">
        <v>24</v>
      </c>
      <c r="C458" s="388"/>
      <c r="E458" s="379"/>
      <c r="G458" s="372"/>
      <c r="H458" s="68"/>
      <c r="I458" s="371"/>
      <c r="J458" s="366"/>
      <c r="K458" s="372"/>
      <c r="L458" s="366"/>
      <c r="M458" s="45"/>
      <c r="N458" s="45"/>
      <c r="O458" s="379"/>
      <c r="Q458" s="45"/>
      <c r="S458" s="388"/>
    </row>
    <row r="459" spans="1:19" ht="15.95" hidden="1" customHeight="1">
      <c r="A459" s="1"/>
      <c r="B459" s="3" t="s">
        <v>179</v>
      </c>
      <c r="C459" s="388"/>
      <c r="D459" s="365">
        <v>1</v>
      </c>
      <c r="E459" s="388" t="s">
        <v>8</v>
      </c>
      <c r="F459" s="365">
        <v>1</v>
      </c>
      <c r="G459" s="365" t="s">
        <v>8</v>
      </c>
      <c r="H459" s="72">
        <v>3</v>
      </c>
      <c r="I459" s="365" t="s">
        <v>8</v>
      </c>
      <c r="J459" s="370">
        <v>0.75</v>
      </c>
      <c r="K459" s="362" t="s">
        <v>8</v>
      </c>
      <c r="L459" s="363">
        <v>7</v>
      </c>
      <c r="M459" s="17" t="s">
        <v>9</v>
      </c>
      <c r="N459" s="30">
        <f t="shared" ref="N459:N460" si="23">ROUND(D459*F459*H459*J459*L459,0)</f>
        <v>16</v>
      </c>
      <c r="O459" s="6"/>
      <c r="P459" s="198"/>
      <c r="S459" s="388"/>
    </row>
    <row r="460" spans="1:19" ht="15.95" hidden="1" customHeight="1" thickBot="1">
      <c r="A460" s="1"/>
      <c r="B460" s="3" t="s">
        <v>183</v>
      </c>
      <c r="C460" s="388"/>
      <c r="D460" s="365">
        <v>1</v>
      </c>
      <c r="E460" s="388" t="s">
        <v>8</v>
      </c>
      <c r="F460" s="365">
        <v>1</v>
      </c>
      <c r="G460" s="365" t="s">
        <v>8</v>
      </c>
      <c r="H460" s="72">
        <v>6</v>
      </c>
      <c r="I460" s="365" t="s">
        <v>8</v>
      </c>
      <c r="J460" s="370">
        <v>0.75</v>
      </c>
      <c r="K460" s="362" t="s">
        <v>8</v>
      </c>
      <c r="L460" s="363">
        <v>4</v>
      </c>
      <c r="M460" s="17" t="s">
        <v>9</v>
      </c>
      <c r="N460" s="30">
        <f t="shared" si="23"/>
        <v>18</v>
      </c>
      <c r="O460" s="6"/>
      <c r="P460" s="198"/>
      <c r="S460" s="388"/>
    </row>
    <row r="461" spans="1:19" ht="15.95" hidden="1" customHeight="1" thickBot="1">
      <c r="A461" s="1"/>
      <c r="B461" s="365"/>
      <c r="C461" s="3"/>
      <c r="E461" s="379"/>
      <c r="G461" s="372"/>
      <c r="H461" s="68"/>
      <c r="I461" s="371"/>
      <c r="J461" s="366"/>
      <c r="K461" s="372"/>
      <c r="L461" s="12" t="s">
        <v>10</v>
      </c>
      <c r="M461" s="3" t="s">
        <v>9</v>
      </c>
      <c r="N461" s="14"/>
      <c r="O461" s="379"/>
      <c r="P461" s="80"/>
      <c r="Q461" s="45"/>
      <c r="S461" s="3"/>
    </row>
    <row r="462" spans="1:19" ht="15.95" hidden="1" customHeight="1">
      <c r="A462" s="1"/>
      <c r="B462" s="71" t="s">
        <v>28</v>
      </c>
      <c r="C462" s="388"/>
      <c r="E462" s="379"/>
      <c r="G462" s="372"/>
      <c r="H462" s="68"/>
      <c r="I462" s="371"/>
      <c r="J462" s="366"/>
      <c r="K462" s="371"/>
      <c r="L462" s="372"/>
      <c r="M462" s="372"/>
      <c r="N462" s="45"/>
      <c r="O462" s="41"/>
      <c r="P462" s="80"/>
      <c r="Q462" s="45"/>
      <c r="S462" s="388"/>
    </row>
    <row r="463" spans="1:19" ht="15.95" hidden="1" customHeight="1">
      <c r="A463" s="1"/>
      <c r="C463" s="71"/>
      <c r="D463" s="538">
        <f>N457</f>
        <v>0</v>
      </c>
      <c r="E463" s="538"/>
      <c r="F463" s="538"/>
      <c r="G463" s="372" t="s">
        <v>29</v>
      </c>
      <c r="H463" s="73">
        <f>N461</f>
        <v>0</v>
      </c>
      <c r="I463" s="12" t="s">
        <v>9</v>
      </c>
      <c r="J463" s="539">
        <f>D463-H463</f>
        <v>0</v>
      </c>
      <c r="K463" s="539"/>
      <c r="L463" s="40"/>
      <c r="M463" s="372"/>
      <c r="N463" s="42"/>
      <c r="O463" s="379"/>
      <c r="P463" s="80"/>
      <c r="Q463" s="45"/>
      <c r="S463" s="71"/>
    </row>
    <row r="464" spans="1:19" s="17" customFormat="1" ht="15.95" hidden="1" customHeight="1">
      <c r="A464" s="15"/>
      <c r="C464" s="550">
        <f>J463</f>
        <v>0</v>
      </c>
      <c r="D464" s="550"/>
      <c r="E464" s="550"/>
      <c r="F464" s="362" t="s">
        <v>11</v>
      </c>
      <c r="G464" s="21" t="s">
        <v>12</v>
      </c>
      <c r="H464" s="521">
        <v>13112.99</v>
      </c>
      <c r="I464" s="521"/>
      <c r="J464" s="521"/>
      <c r="K464" s="521"/>
      <c r="L464" s="518" t="s">
        <v>80</v>
      </c>
      <c r="M464" s="518"/>
      <c r="N464" s="25"/>
      <c r="O464" s="387" t="s">
        <v>14</v>
      </c>
      <c r="P464" s="387">
        <f>ROUND(C464*H464/100,0)</f>
        <v>0</v>
      </c>
      <c r="S464" s="367"/>
    </row>
    <row r="465" spans="1:64" ht="42.75" hidden="1" customHeight="1">
      <c r="A465" s="77"/>
      <c r="B465" s="519" t="s">
        <v>185</v>
      </c>
      <c r="C465" s="519"/>
      <c r="D465" s="519"/>
      <c r="E465" s="519"/>
      <c r="F465" s="519"/>
      <c r="G465" s="519"/>
      <c r="H465" s="519"/>
      <c r="I465" s="519"/>
      <c r="J465" s="519"/>
      <c r="K465" s="519"/>
      <c r="L465" s="519"/>
      <c r="M465" s="519"/>
      <c r="N465" s="519"/>
      <c r="O465" s="379"/>
      <c r="P465" s="80"/>
      <c r="Q465" s="45"/>
      <c r="S465" s="3"/>
    </row>
    <row r="466" spans="1:64" ht="15.95" hidden="1" customHeight="1" thickBot="1">
      <c r="A466" s="1"/>
      <c r="B466" s="3" t="s">
        <v>186</v>
      </c>
      <c r="C466" s="377"/>
      <c r="D466" s="365">
        <v>1</v>
      </c>
      <c r="E466" s="388" t="s">
        <v>8</v>
      </c>
      <c r="F466" s="365">
        <v>1</v>
      </c>
      <c r="G466" s="365" t="s">
        <v>8</v>
      </c>
      <c r="H466" s="68">
        <v>6</v>
      </c>
      <c r="I466" s="365" t="s">
        <v>8</v>
      </c>
      <c r="J466" s="366">
        <v>4</v>
      </c>
      <c r="K466" s="365"/>
      <c r="L466" s="366"/>
      <c r="M466" s="3" t="s">
        <v>9</v>
      </c>
      <c r="N466" s="39">
        <f>ROUND(D466*F466*H466*J466,0)</f>
        <v>24</v>
      </c>
      <c r="O466" s="2"/>
      <c r="S466" s="377"/>
    </row>
    <row r="467" spans="1:64" ht="15.95" hidden="1" customHeight="1" thickBot="1">
      <c r="E467" s="44"/>
      <c r="G467" s="372"/>
      <c r="H467" s="68"/>
      <c r="I467" s="371"/>
      <c r="J467" s="12"/>
      <c r="K467" s="371"/>
      <c r="L467" s="12" t="s">
        <v>10</v>
      </c>
      <c r="M467" s="372"/>
      <c r="N467" s="14"/>
      <c r="O467" s="6"/>
    </row>
    <row r="468" spans="1:64" ht="15.95" hidden="1" customHeight="1">
      <c r="A468" s="1"/>
      <c r="C468" s="528">
        <f>N467</f>
        <v>0</v>
      </c>
      <c r="D468" s="528"/>
      <c r="E468" s="528"/>
      <c r="F468" s="372" t="s">
        <v>32</v>
      </c>
      <c r="G468" s="8" t="s">
        <v>12</v>
      </c>
      <c r="H468" s="533">
        <v>194.16</v>
      </c>
      <c r="I468" s="533"/>
      <c r="J468" s="533"/>
      <c r="K468" s="533"/>
      <c r="L468" s="530" t="s">
        <v>52</v>
      </c>
      <c r="M468" s="530"/>
      <c r="N468" s="11"/>
      <c r="O468" s="379" t="s">
        <v>14</v>
      </c>
      <c r="P468" s="379">
        <f>ROUND(C468*H468,0)</f>
        <v>0</v>
      </c>
      <c r="S468" s="383"/>
    </row>
    <row r="469" spans="1:64" ht="49.5" hidden="1" customHeight="1">
      <c r="A469" s="77"/>
      <c r="B469" s="519" t="s">
        <v>187</v>
      </c>
      <c r="C469" s="519"/>
      <c r="D469" s="519"/>
      <c r="E469" s="519"/>
      <c r="F469" s="519"/>
      <c r="G469" s="519"/>
      <c r="H469" s="519"/>
      <c r="I469" s="519"/>
      <c r="J469" s="519"/>
      <c r="K469" s="519"/>
      <c r="L469" s="519"/>
      <c r="M469" s="519"/>
      <c r="N469" s="519"/>
      <c r="O469" s="379"/>
      <c r="P469" s="80"/>
      <c r="Q469" s="45"/>
      <c r="S469" s="3"/>
    </row>
    <row r="470" spans="1:64" ht="15.95" hidden="1" customHeight="1" thickBot="1">
      <c r="A470" s="1"/>
      <c r="B470" s="3" t="s">
        <v>188</v>
      </c>
      <c r="C470" s="377"/>
      <c r="D470" s="365">
        <v>1</v>
      </c>
      <c r="E470" s="388" t="s">
        <v>8</v>
      </c>
      <c r="F470" s="365">
        <v>3</v>
      </c>
      <c r="G470" s="365" t="s">
        <v>8</v>
      </c>
      <c r="H470" s="68">
        <v>5</v>
      </c>
      <c r="I470" s="365" t="s">
        <v>8</v>
      </c>
      <c r="J470" s="366">
        <v>7</v>
      </c>
      <c r="K470" s="365"/>
      <c r="L470" s="366"/>
      <c r="M470" s="3" t="s">
        <v>9</v>
      </c>
      <c r="N470" s="39">
        <f>ROUND(D470*F470*H470*J470,0)</f>
        <v>105</v>
      </c>
      <c r="O470" s="2"/>
      <c r="S470" s="377"/>
    </row>
    <row r="471" spans="1:64" ht="15.95" hidden="1" customHeight="1" thickBot="1">
      <c r="E471" s="44"/>
      <c r="G471" s="372"/>
      <c r="H471" s="68"/>
      <c r="I471" s="371"/>
      <c r="J471" s="12"/>
      <c r="K471" s="371"/>
      <c r="L471" s="12" t="s">
        <v>10</v>
      </c>
      <c r="M471" s="372"/>
      <c r="N471" s="14"/>
      <c r="O471" s="6"/>
    </row>
    <row r="472" spans="1:64" ht="15.95" hidden="1" customHeight="1">
      <c r="A472" s="1"/>
      <c r="C472" s="528">
        <f>N471</f>
        <v>0</v>
      </c>
      <c r="D472" s="528"/>
      <c r="E472" s="528"/>
      <c r="F472" s="372" t="s">
        <v>32</v>
      </c>
      <c r="G472" s="8" t="s">
        <v>12</v>
      </c>
      <c r="H472" s="533">
        <v>231.69</v>
      </c>
      <c r="I472" s="533"/>
      <c r="J472" s="533"/>
      <c r="K472" s="533"/>
      <c r="L472" s="530" t="s">
        <v>52</v>
      </c>
      <c r="M472" s="530"/>
      <c r="N472" s="11"/>
      <c r="O472" s="379" t="s">
        <v>14</v>
      </c>
      <c r="P472" s="379">
        <f>ROUND(C472*H472,0)</f>
        <v>0</v>
      </c>
      <c r="S472" s="383"/>
    </row>
    <row r="473" spans="1:64" ht="15.95" hidden="1" customHeight="1">
      <c r="A473" s="1"/>
      <c r="B473" s="527" t="s">
        <v>156</v>
      </c>
      <c r="C473" s="527"/>
      <c r="D473" s="527"/>
      <c r="E473" s="527"/>
      <c r="F473" s="527"/>
      <c r="G473" s="527"/>
      <c r="H473" s="527"/>
      <c r="I473" s="527"/>
      <c r="J473" s="527"/>
      <c r="K473" s="527"/>
      <c r="L473" s="527"/>
      <c r="M473" s="527"/>
      <c r="N473" s="527"/>
      <c r="O473" s="527"/>
      <c r="S473" s="3"/>
    </row>
    <row r="474" spans="1:64" ht="15.95" hidden="1" customHeight="1">
      <c r="A474" s="1"/>
      <c r="B474" s="67" t="s">
        <v>157</v>
      </c>
      <c r="C474" s="377"/>
      <c r="D474" s="365">
        <v>1</v>
      </c>
      <c r="E474" s="388" t="s">
        <v>8</v>
      </c>
      <c r="F474" s="365">
        <v>1</v>
      </c>
      <c r="G474" s="365" t="s">
        <v>8</v>
      </c>
      <c r="H474" s="68">
        <v>13</v>
      </c>
      <c r="I474" s="365" t="s">
        <v>8</v>
      </c>
      <c r="J474" s="366">
        <v>0.33</v>
      </c>
      <c r="K474" s="365" t="s">
        <v>8</v>
      </c>
      <c r="L474" s="366">
        <v>4</v>
      </c>
      <c r="M474" s="3" t="s">
        <v>9</v>
      </c>
      <c r="N474" s="39">
        <f>ROUND(D474*F474*H474*J474*L474,0)</f>
        <v>17</v>
      </c>
      <c r="O474" s="2"/>
      <c r="R474" s="4"/>
      <c r="S474" s="377"/>
      <c r="T474" s="4"/>
      <c r="U474" s="4"/>
      <c r="V474" s="4"/>
      <c r="W474" s="4"/>
      <c r="X474" s="4"/>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c r="BB474" s="4"/>
      <c r="BC474" s="4"/>
      <c r="BD474" s="4"/>
      <c r="BE474" s="4"/>
      <c r="BF474" s="4"/>
      <c r="BG474" s="4"/>
      <c r="BH474" s="4"/>
      <c r="BI474" s="4"/>
      <c r="BJ474" s="4"/>
      <c r="BK474" s="4"/>
      <c r="BL474" s="4"/>
    </row>
    <row r="475" spans="1:64" ht="17.100000000000001" hidden="1" customHeight="1">
      <c r="A475" s="1"/>
      <c r="C475" s="388"/>
      <c r="D475" s="69"/>
      <c r="H475" s="68"/>
      <c r="I475" s="365"/>
      <c r="J475" s="366"/>
      <c r="K475" s="365"/>
      <c r="L475" s="12" t="s">
        <v>10</v>
      </c>
      <c r="M475" s="40"/>
      <c r="N475" s="5"/>
      <c r="O475" s="6"/>
      <c r="P475" s="197"/>
      <c r="S475" s="388"/>
    </row>
    <row r="476" spans="1:64" ht="21.75" hidden="1" customHeight="1">
      <c r="A476" s="1"/>
      <c r="B476" s="66"/>
      <c r="C476" s="528">
        <f>N475</f>
        <v>0</v>
      </c>
      <c r="D476" s="529"/>
      <c r="E476" s="528"/>
      <c r="F476" s="7" t="s">
        <v>11</v>
      </c>
      <c r="G476" s="8" t="s">
        <v>12</v>
      </c>
      <c r="H476" s="70">
        <v>1134.3800000000001</v>
      </c>
      <c r="I476" s="371"/>
      <c r="J476" s="371"/>
      <c r="K476" s="371"/>
      <c r="L476" s="530" t="s">
        <v>13</v>
      </c>
      <c r="M476" s="530"/>
      <c r="O476" s="9" t="s">
        <v>14</v>
      </c>
      <c r="P476" s="379">
        <f>ROUND(C476*H476/100,0)</f>
        <v>0</v>
      </c>
      <c r="S476" s="383"/>
    </row>
    <row r="477" spans="1:64" ht="15.95" hidden="1" customHeight="1">
      <c r="A477" s="1"/>
      <c r="B477" s="527" t="s">
        <v>135</v>
      </c>
      <c r="C477" s="527"/>
      <c r="D477" s="527"/>
      <c r="E477" s="527"/>
      <c r="F477" s="527"/>
      <c r="G477" s="527"/>
      <c r="H477" s="527"/>
      <c r="I477" s="527"/>
      <c r="J477" s="527"/>
      <c r="K477" s="527"/>
      <c r="L477" s="527"/>
      <c r="M477" s="527"/>
      <c r="N477" s="527"/>
      <c r="O477" s="527"/>
      <c r="S477" s="3"/>
    </row>
    <row r="478" spans="1:64" ht="15.95" hidden="1" customHeight="1">
      <c r="A478" s="1"/>
      <c r="B478" s="67" t="s">
        <v>69</v>
      </c>
      <c r="C478" s="377"/>
      <c r="D478" s="365">
        <v>1</v>
      </c>
      <c r="E478" s="388" t="s">
        <v>8</v>
      </c>
      <c r="F478" s="365">
        <v>1</v>
      </c>
      <c r="G478" s="365" t="s">
        <v>8</v>
      </c>
      <c r="H478" s="68">
        <v>20</v>
      </c>
      <c r="I478" s="365" t="s">
        <v>8</v>
      </c>
      <c r="J478" s="366">
        <v>14</v>
      </c>
      <c r="K478" s="365" t="s">
        <v>8</v>
      </c>
      <c r="L478" s="370">
        <v>0.17</v>
      </c>
      <c r="M478" s="3" t="s">
        <v>9</v>
      </c>
      <c r="N478" s="39">
        <f t="shared" ref="N478:N485" si="24">ROUND(D478*F478*H478*J478*L478,0)</f>
        <v>48</v>
      </c>
      <c r="O478" s="2"/>
      <c r="R478" s="4"/>
      <c r="S478" s="377"/>
      <c r="T478" s="4"/>
      <c r="U478" s="4"/>
      <c r="V478" s="4"/>
      <c r="W478" s="4"/>
      <c r="X478" s="4"/>
      <c r="Y478" s="4"/>
      <c r="Z478" s="4"/>
      <c r="AA478" s="4"/>
      <c r="AB478" s="4"/>
      <c r="AC478" s="4"/>
      <c r="AD478" s="4"/>
      <c r="AE478" s="4"/>
      <c r="AF478" s="4"/>
      <c r="AG478" s="4"/>
      <c r="AH478" s="4"/>
      <c r="AI478" s="4"/>
      <c r="AJ478" s="4"/>
      <c r="AK478" s="4"/>
      <c r="AL478" s="4"/>
      <c r="AM478" s="4"/>
      <c r="AN478" s="4"/>
      <c r="AO478" s="4"/>
      <c r="AP478" s="4"/>
      <c r="AQ478" s="4"/>
      <c r="AR478" s="4"/>
      <c r="AS478" s="4"/>
      <c r="AT478" s="4"/>
      <c r="AU478" s="4"/>
      <c r="AV478" s="4"/>
      <c r="AW478" s="4"/>
      <c r="AX478" s="4"/>
      <c r="AY478" s="4"/>
      <c r="AZ478" s="4"/>
      <c r="BA478" s="4"/>
      <c r="BB478" s="4"/>
      <c r="BC478" s="4"/>
      <c r="BD478" s="4"/>
      <c r="BE478" s="4"/>
      <c r="BF478" s="4"/>
      <c r="BG478" s="4"/>
      <c r="BH478" s="4"/>
      <c r="BI478" s="4"/>
      <c r="BJ478" s="4"/>
      <c r="BK478" s="4"/>
      <c r="BL478" s="4"/>
    </row>
    <row r="479" spans="1:64" ht="15.95" hidden="1" customHeight="1">
      <c r="A479" s="1"/>
      <c r="B479" s="67" t="s">
        <v>73</v>
      </c>
      <c r="C479" s="377"/>
      <c r="D479" s="365">
        <v>1</v>
      </c>
      <c r="E479" s="388" t="s">
        <v>8</v>
      </c>
      <c r="F479" s="365">
        <v>1</v>
      </c>
      <c r="G479" s="365" t="s">
        <v>8</v>
      </c>
      <c r="H479" s="68">
        <v>20</v>
      </c>
      <c r="I479" s="365" t="s">
        <v>8</v>
      </c>
      <c r="J479" s="366">
        <v>6</v>
      </c>
      <c r="K479" s="365" t="s">
        <v>8</v>
      </c>
      <c r="L479" s="370">
        <v>0.17</v>
      </c>
      <c r="M479" s="3" t="s">
        <v>9</v>
      </c>
      <c r="N479" s="39">
        <f t="shared" si="24"/>
        <v>20</v>
      </c>
      <c r="O479" s="2"/>
      <c r="R479" s="4"/>
      <c r="S479" s="377"/>
      <c r="T479" s="4"/>
      <c r="U479" s="4"/>
      <c r="V479" s="4"/>
      <c r="W479" s="4"/>
      <c r="X479" s="4"/>
      <c r="Y479" s="4"/>
      <c r="Z479" s="4"/>
      <c r="AA479" s="4"/>
      <c r="AB479" s="4"/>
      <c r="AC479" s="4"/>
      <c r="AD479" s="4"/>
      <c r="AE479" s="4"/>
      <c r="AF479" s="4"/>
      <c r="AG479" s="4"/>
      <c r="AH479" s="4"/>
      <c r="AI479" s="4"/>
      <c r="AJ479" s="4"/>
      <c r="AK479" s="4"/>
      <c r="AL479" s="4"/>
      <c r="AM479" s="4"/>
      <c r="AN479" s="4"/>
      <c r="AO479" s="4"/>
      <c r="AP479" s="4"/>
      <c r="AQ479" s="4"/>
      <c r="AR479" s="4"/>
      <c r="AS479" s="4"/>
      <c r="AT479" s="4"/>
      <c r="AU479" s="4"/>
      <c r="AV479" s="4"/>
      <c r="AW479" s="4"/>
      <c r="AX479" s="4"/>
      <c r="AY479" s="4"/>
      <c r="AZ479" s="4"/>
      <c r="BA479" s="4"/>
      <c r="BB479" s="4"/>
      <c r="BC479" s="4"/>
      <c r="BD479" s="4"/>
      <c r="BE479" s="4"/>
      <c r="BF479" s="4"/>
      <c r="BG479" s="4"/>
      <c r="BH479" s="4"/>
      <c r="BI479" s="4"/>
      <c r="BJ479" s="4"/>
      <c r="BK479" s="4"/>
      <c r="BL479" s="4"/>
    </row>
    <row r="480" spans="1:64" ht="15.95" hidden="1" customHeight="1">
      <c r="A480" s="1"/>
      <c r="B480" s="67" t="s">
        <v>69</v>
      </c>
      <c r="C480" s="377"/>
      <c r="D480" s="365">
        <v>1</v>
      </c>
      <c r="E480" s="388" t="s">
        <v>8</v>
      </c>
      <c r="F480" s="365">
        <v>2</v>
      </c>
      <c r="G480" s="365" t="s">
        <v>8</v>
      </c>
      <c r="H480" s="68">
        <v>14</v>
      </c>
      <c r="I480" s="365" t="s">
        <v>8</v>
      </c>
      <c r="J480" s="366">
        <v>18</v>
      </c>
      <c r="K480" s="365" t="s">
        <v>8</v>
      </c>
      <c r="L480" s="370">
        <v>0.17</v>
      </c>
      <c r="M480" s="3" t="s">
        <v>9</v>
      </c>
      <c r="N480" s="39">
        <f t="shared" si="24"/>
        <v>86</v>
      </c>
      <c r="O480" s="2"/>
      <c r="R480" s="4"/>
      <c r="S480" s="377"/>
      <c r="T480" s="4"/>
      <c r="U480" s="4"/>
      <c r="V480" s="4"/>
      <c r="W480" s="4"/>
      <c r="X480" s="4"/>
      <c r="Y480" s="4"/>
      <c r="Z480" s="4"/>
      <c r="AA480" s="4"/>
      <c r="AB480" s="4"/>
      <c r="AC480" s="4"/>
      <c r="AD480" s="4"/>
      <c r="AE480" s="4"/>
      <c r="AF480" s="4"/>
      <c r="AG480" s="4"/>
      <c r="AH480" s="4"/>
      <c r="AI480" s="4"/>
      <c r="AJ480" s="4"/>
      <c r="AK480" s="4"/>
      <c r="AL480" s="4"/>
      <c r="AM480" s="4"/>
      <c r="AN480" s="4"/>
      <c r="AO480" s="4"/>
      <c r="AP480" s="4"/>
      <c r="AQ480" s="4"/>
      <c r="AR480" s="4"/>
      <c r="AS480" s="4"/>
      <c r="AT480" s="4"/>
      <c r="AU480" s="4"/>
      <c r="AV480" s="4"/>
      <c r="AW480" s="4"/>
      <c r="AX480" s="4"/>
      <c r="AY480" s="4"/>
      <c r="AZ480" s="4"/>
      <c r="BA480" s="4"/>
      <c r="BB480" s="4"/>
      <c r="BC480" s="4"/>
      <c r="BD480" s="4"/>
      <c r="BE480" s="4"/>
      <c r="BF480" s="4"/>
      <c r="BG480" s="4"/>
      <c r="BH480" s="4"/>
      <c r="BI480" s="4"/>
      <c r="BJ480" s="4"/>
      <c r="BK480" s="4"/>
      <c r="BL480" s="4"/>
    </row>
    <row r="481" spans="1:64" ht="15.95" hidden="1" customHeight="1">
      <c r="A481" s="1"/>
      <c r="B481" s="67" t="s">
        <v>162</v>
      </c>
      <c r="C481" s="377"/>
      <c r="D481" s="365">
        <v>1</v>
      </c>
      <c r="E481" s="388" t="s">
        <v>8</v>
      </c>
      <c r="F481" s="365">
        <v>1</v>
      </c>
      <c r="G481" s="365" t="s">
        <v>8</v>
      </c>
      <c r="H481" s="68">
        <v>19.5</v>
      </c>
      <c r="I481" s="365" t="s">
        <v>8</v>
      </c>
      <c r="J481" s="366">
        <v>6</v>
      </c>
      <c r="K481" s="365" t="s">
        <v>8</v>
      </c>
      <c r="L481" s="370">
        <v>0.17</v>
      </c>
      <c r="M481" s="3" t="s">
        <v>9</v>
      </c>
      <c r="N481" s="39">
        <f t="shared" si="24"/>
        <v>20</v>
      </c>
      <c r="O481" s="2"/>
      <c r="R481" s="4"/>
      <c r="S481" s="377"/>
      <c r="T481" s="4"/>
      <c r="U481" s="4"/>
      <c r="V481" s="4"/>
      <c r="W481" s="4"/>
      <c r="X481" s="4"/>
      <c r="Y481" s="4"/>
      <c r="Z481" s="4"/>
      <c r="AA481" s="4"/>
      <c r="AB481" s="4"/>
      <c r="AC481" s="4"/>
      <c r="AD481" s="4"/>
      <c r="AE481" s="4"/>
      <c r="AF481" s="4"/>
      <c r="AG481" s="4"/>
      <c r="AH481" s="4"/>
      <c r="AI481" s="4"/>
      <c r="AJ481" s="4"/>
      <c r="AK481" s="4"/>
      <c r="AL481" s="4"/>
      <c r="AM481" s="4"/>
      <c r="AN481" s="4"/>
      <c r="AO481" s="4"/>
      <c r="AP481" s="4"/>
      <c r="AQ481" s="4"/>
      <c r="AR481" s="4"/>
      <c r="AS481" s="4"/>
      <c r="AT481" s="4"/>
      <c r="AU481" s="4"/>
      <c r="AV481" s="4"/>
      <c r="AW481" s="4"/>
      <c r="AX481" s="4"/>
      <c r="AY481" s="4"/>
      <c r="AZ481" s="4"/>
      <c r="BA481" s="4"/>
      <c r="BB481" s="4"/>
      <c r="BC481" s="4"/>
      <c r="BD481" s="4"/>
      <c r="BE481" s="4"/>
      <c r="BF481" s="4"/>
      <c r="BG481" s="4"/>
      <c r="BH481" s="4"/>
      <c r="BI481" s="4"/>
      <c r="BJ481" s="4"/>
      <c r="BK481" s="4"/>
      <c r="BL481" s="4"/>
    </row>
    <row r="482" spans="1:64" ht="15.95" hidden="1" customHeight="1">
      <c r="A482" s="1"/>
      <c r="B482" s="67" t="s">
        <v>71</v>
      </c>
      <c r="C482" s="377"/>
      <c r="D482" s="365">
        <v>1</v>
      </c>
      <c r="E482" s="388" t="s">
        <v>8</v>
      </c>
      <c r="F482" s="365">
        <v>1</v>
      </c>
      <c r="G482" s="365" t="s">
        <v>8</v>
      </c>
      <c r="H482" s="68">
        <v>8.5</v>
      </c>
      <c r="I482" s="365" t="s">
        <v>8</v>
      </c>
      <c r="J482" s="366">
        <v>6</v>
      </c>
      <c r="K482" s="365" t="s">
        <v>8</v>
      </c>
      <c r="L482" s="370">
        <v>0.17</v>
      </c>
      <c r="M482" s="3" t="s">
        <v>9</v>
      </c>
      <c r="N482" s="39">
        <f t="shared" si="24"/>
        <v>9</v>
      </c>
      <c r="O482" s="2"/>
      <c r="R482" s="4"/>
      <c r="S482" s="377"/>
      <c r="T482" s="4"/>
      <c r="U482" s="4"/>
      <c r="V482" s="4"/>
      <c r="W482" s="4"/>
      <c r="X482" s="4"/>
      <c r="Y482" s="4"/>
      <c r="Z482" s="4"/>
      <c r="AA482" s="4"/>
      <c r="AB482" s="4"/>
      <c r="AC482" s="4"/>
      <c r="AD482" s="4"/>
      <c r="AE482" s="4"/>
      <c r="AF482" s="4"/>
      <c r="AG482" s="4"/>
      <c r="AH482" s="4"/>
      <c r="AI482" s="4"/>
      <c r="AJ482" s="4"/>
      <c r="AK482" s="4"/>
      <c r="AL482" s="4"/>
      <c r="AM482" s="4"/>
      <c r="AN482" s="4"/>
      <c r="AO482" s="4"/>
      <c r="AP482" s="4"/>
      <c r="AQ482" s="4"/>
      <c r="AR482" s="4"/>
      <c r="AS482" s="4"/>
      <c r="AT482" s="4"/>
      <c r="AU482" s="4"/>
      <c r="AV482" s="4"/>
      <c r="AW482" s="4"/>
      <c r="AX482" s="4"/>
      <c r="AY482" s="4"/>
      <c r="AZ482" s="4"/>
      <c r="BA482" s="4"/>
      <c r="BB482" s="4"/>
      <c r="BC482" s="4"/>
      <c r="BD482" s="4"/>
      <c r="BE482" s="4"/>
      <c r="BF482" s="4"/>
      <c r="BG482" s="4"/>
      <c r="BH482" s="4"/>
      <c r="BI482" s="4"/>
      <c r="BJ482" s="4"/>
      <c r="BK482" s="4"/>
      <c r="BL482" s="4"/>
    </row>
    <row r="483" spans="1:64" ht="15.95" hidden="1" customHeight="1">
      <c r="A483" s="1"/>
      <c r="B483" s="67" t="s">
        <v>163</v>
      </c>
      <c r="C483" s="377"/>
      <c r="D483" s="365">
        <v>1</v>
      </c>
      <c r="E483" s="388" t="s">
        <v>8</v>
      </c>
      <c r="F483" s="365">
        <v>2</v>
      </c>
      <c r="G483" s="365" t="s">
        <v>8</v>
      </c>
      <c r="H483" s="68">
        <v>4</v>
      </c>
      <c r="I483" s="365" t="s">
        <v>8</v>
      </c>
      <c r="J483" s="366">
        <v>4</v>
      </c>
      <c r="K483" s="365" t="s">
        <v>8</v>
      </c>
      <c r="L483" s="370">
        <v>0.17</v>
      </c>
      <c r="M483" s="3" t="s">
        <v>9</v>
      </c>
      <c r="N483" s="39">
        <f t="shared" si="24"/>
        <v>5</v>
      </c>
      <c r="O483" s="2"/>
      <c r="R483" s="4"/>
      <c r="S483" s="377"/>
      <c r="T483" s="4"/>
      <c r="U483" s="4"/>
      <c r="V483" s="4"/>
      <c r="W483" s="4"/>
      <c r="X483" s="4"/>
      <c r="Y483" s="4"/>
      <c r="Z483" s="4"/>
      <c r="AA483" s="4"/>
      <c r="AB483" s="4"/>
      <c r="AC483" s="4"/>
      <c r="AD483" s="4"/>
      <c r="AE483" s="4"/>
      <c r="AF483" s="4"/>
      <c r="AG483" s="4"/>
      <c r="AH483" s="4"/>
      <c r="AI483" s="4"/>
      <c r="AJ483" s="4"/>
      <c r="AK483" s="4"/>
      <c r="AL483" s="4"/>
      <c r="AM483" s="4"/>
      <c r="AN483" s="4"/>
      <c r="AO483" s="4"/>
      <c r="AP483" s="4"/>
      <c r="AQ483" s="4"/>
      <c r="AR483" s="4"/>
      <c r="AS483" s="4"/>
      <c r="AT483" s="4"/>
      <c r="AU483" s="4"/>
      <c r="AV483" s="4"/>
      <c r="AW483" s="4"/>
      <c r="AX483" s="4"/>
      <c r="AY483" s="4"/>
      <c r="AZ483" s="4"/>
      <c r="BA483" s="4"/>
      <c r="BB483" s="4"/>
      <c r="BC483" s="4"/>
      <c r="BD483" s="4"/>
      <c r="BE483" s="4"/>
      <c r="BF483" s="4"/>
      <c r="BG483" s="4"/>
      <c r="BH483" s="4"/>
      <c r="BI483" s="4"/>
      <c r="BJ483" s="4"/>
      <c r="BK483" s="4"/>
      <c r="BL483" s="4"/>
    </row>
    <row r="484" spans="1:64" ht="15.95" hidden="1" customHeight="1">
      <c r="A484" s="1"/>
      <c r="B484" s="67" t="s">
        <v>164</v>
      </c>
      <c r="C484" s="377"/>
      <c r="D484" s="365">
        <v>1</v>
      </c>
      <c r="E484" s="388" t="s">
        <v>8</v>
      </c>
      <c r="F484" s="365">
        <v>1</v>
      </c>
      <c r="G484" s="365" t="s">
        <v>8</v>
      </c>
      <c r="H484" s="68">
        <v>12.25</v>
      </c>
      <c r="I484" s="365" t="s">
        <v>8</v>
      </c>
      <c r="J484" s="366">
        <v>7.5</v>
      </c>
      <c r="K484" s="365" t="s">
        <v>8</v>
      </c>
      <c r="L484" s="370">
        <v>0.125</v>
      </c>
      <c r="M484" s="3" t="s">
        <v>9</v>
      </c>
      <c r="N484" s="39">
        <f t="shared" si="24"/>
        <v>11</v>
      </c>
      <c r="O484" s="2"/>
      <c r="R484" s="4"/>
      <c r="S484" s="377"/>
      <c r="T484" s="4"/>
      <c r="U484" s="4"/>
      <c r="V484" s="4"/>
      <c r="W484" s="4"/>
      <c r="X484" s="4"/>
      <c r="Y484" s="4"/>
      <c r="Z484" s="4"/>
      <c r="AA484" s="4"/>
      <c r="AB484" s="4"/>
      <c r="AC484" s="4"/>
      <c r="AD484" s="4"/>
      <c r="AE484" s="4"/>
      <c r="AF484" s="4"/>
      <c r="AG484" s="4"/>
      <c r="AH484" s="4"/>
      <c r="AI484" s="4"/>
      <c r="AJ484" s="4"/>
      <c r="AK484" s="4"/>
      <c r="AL484" s="4"/>
      <c r="AM484" s="4"/>
      <c r="AN484" s="4"/>
      <c r="AO484" s="4"/>
      <c r="AP484" s="4"/>
      <c r="AQ484" s="4"/>
      <c r="AR484" s="4"/>
      <c r="AS484" s="4"/>
      <c r="AT484" s="4"/>
      <c r="AU484" s="4"/>
      <c r="AV484" s="4"/>
      <c r="AW484" s="4"/>
      <c r="AX484" s="4"/>
      <c r="AY484" s="4"/>
      <c r="AZ484" s="4"/>
      <c r="BA484" s="4"/>
      <c r="BB484" s="4"/>
      <c r="BC484" s="4"/>
      <c r="BD484" s="4"/>
      <c r="BE484" s="4"/>
      <c r="BF484" s="4"/>
      <c r="BG484" s="4"/>
      <c r="BH484" s="4"/>
      <c r="BI484" s="4"/>
      <c r="BJ484" s="4"/>
      <c r="BK484" s="4"/>
      <c r="BL484" s="4"/>
    </row>
    <row r="485" spans="1:64" ht="15.95" hidden="1" customHeight="1">
      <c r="A485" s="1"/>
      <c r="B485" s="67" t="s">
        <v>165</v>
      </c>
      <c r="C485" s="377"/>
      <c r="D485" s="365">
        <v>1</v>
      </c>
      <c r="E485" s="388" t="s">
        <v>8</v>
      </c>
      <c r="F485" s="365">
        <v>1</v>
      </c>
      <c r="G485" s="365" t="s">
        <v>8</v>
      </c>
      <c r="H485" s="68">
        <v>25.25</v>
      </c>
      <c r="I485" s="365" t="s">
        <v>8</v>
      </c>
      <c r="J485" s="366">
        <v>26.375</v>
      </c>
      <c r="K485" s="365" t="s">
        <v>8</v>
      </c>
      <c r="L485" s="370">
        <v>0.125</v>
      </c>
      <c r="M485" s="3" t="s">
        <v>9</v>
      </c>
      <c r="N485" s="39">
        <f t="shared" si="24"/>
        <v>83</v>
      </c>
      <c r="O485" s="2"/>
      <c r="R485" s="4"/>
      <c r="S485" s="377"/>
      <c r="T485" s="4"/>
      <c r="U485" s="4"/>
      <c r="V485" s="4"/>
      <c r="W485" s="4"/>
      <c r="X485" s="4"/>
      <c r="Y485" s="4"/>
      <c r="Z485" s="4"/>
      <c r="AA485" s="4"/>
      <c r="AB485" s="4"/>
      <c r="AC485" s="4"/>
      <c r="AD485" s="4"/>
      <c r="AE485" s="4"/>
      <c r="AF485" s="4"/>
      <c r="AG485" s="4"/>
      <c r="AH485" s="4"/>
      <c r="AI485" s="4"/>
      <c r="AJ485" s="4"/>
      <c r="AK485" s="4"/>
      <c r="AL485" s="4"/>
      <c r="AM485" s="4"/>
      <c r="AN485" s="4"/>
      <c r="AO485" s="4"/>
      <c r="AP485" s="4"/>
      <c r="AQ485" s="4"/>
      <c r="AR485" s="4"/>
      <c r="AS485" s="4"/>
      <c r="AT485" s="4"/>
      <c r="AU485" s="4"/>
      <c r="AV485" s="4"/>
      <c r="AW485" s="4"/>
      <c r="AX485" s="4"/>
      <c r="AY485" s="4"/>
      <c r="AZ485" s="4"/>
      <c r="BA485" s="4"/>
      <c r="BB485" s="4"/>
      <c r="BC485" s="4"/>
      <c r="BD485" s="4"/>
      <c r="BE485" s="4"/>
      <c r="BF485" s="4"/>
      <c r="BG485" s="4"/>
      <c r="BH485" s="4"/>
      <c r="BI485" s="4"/>
      <c r="BJ485" s="4"/>
      <c r="BK485" s="4"/>
      <c r="BL485" s="4"/>
    </row>
    <row r="486" spans="1:64" ht="21" hidden="1" customHeight="1">
      <c r="A486" s="1"/>
      <c r="C486" s="388"/>
      <c r="D486" s="69"/>
      <c r="H486" s="68"/>
      <c r="I486" s="365"/>
      <c r="J486" s="366"/>
      <c r="K486" s="365"/>
      <c r="L486" s="12" t="s">
        <v>10</v>
      </c>
      <c r="M486" s="40"/>
      <c r="N486" s="5"/>
      <c r="O486" s="6"/>
      <c r="P486" s="197"/>
      <c r="S486" s="388"/>
    </row>
    <row r="487" spans="1:64" ht="21.75" hidden="1" customHeight="1">
      <c r="A487" s="1"/>
      <c r="B487" s="66"/>
      <c r="C487" s="528">
        <f>N486</f>
        <v>0</v>
      </c>
      <c r="D487" s="529"/>
      <c r="E487" s="528"/>
      <c r="F487" s="7" t="s">
        <v>11</v>
      </c>
      <c r="G487" s="8" t="s">
        <v>12</v>
      </c>
      <c r="H487" s="70">
        <v>1306.8</v>
      </c>
      <c r="I487" s="371"/>
      <c r="J487" s="371"/>
      <c r="K487" s="371"/>
      <c r="L487" s="530" t="s">
        <v>13</v>
      </c>
      <c r="M487" s="530"/>
      <c r="O487" s="9" t="s">
        <v>14</v>
      </c>
      <c r="P487" s="379">
        <f>ROUND(C487*H487/100,0)</f>
        <v>0</v>
      </c>
      <c r="S487" s="383"/>
    </row>
    <row r="488" spans="1:64" s="17" customFormat="1" ht="30.75" hidden="1" customHeight="1">
      <c r="A488" s="86"/>
      <c r="B488" s="536" t="s">
        <v>78</v>
      </c>
      <c r="C488" s="536"/>
      <c r="D488" s="536"/>
      <c r="E488" s="536"/>
      <c r="F488" s="536"/>
      <c r="G488" s="536"/>
      <c r="H488" s="536"/>
      <c r="I488" s="536"/>
      <c r="J488" s="536"/>
      <c r="K488" s="536"/>
      <c r="L488" s="536"/>
      <c r="M488" s="536"/>
      <c r="N488" s="536"/>
      <c r="O488" s="389"/>
      <c r="P488" s="387"/>
    </row>
    <row r="489" spans="1:64" s="17" customFormat="1" ht="15.95" hidden="1" customHeight="1">
      <c r="A489" s="15"/>
      <c r="B489" s="3" t="s">
        <v>35</v>
      </c>
      <c r="C489" s="388"/>
      <c r="D489" s="365">
        <v>1</v>
      </c>
      <c r="E489" s="388" t="s">
        <v>8</v>
      </c>
      <c r="F489" s="365">
        <v>1</v>
      </c>
      <c r="G489" s="365" t="s">
        <v>8</v>
      </c>
      <c r="H489" s="68">
        <v>20</v>
      </c>
      <c r="I489" s="365" t="s">
        <v>8</v>
      </c>
      <c r="J489" s="366">
        <v>14</v>
      </c>
      <c r="K489" s="365"/>
      <c r="L489" s="366"/>
      <c r="M489" s="3" t="s">
        <v>9</v>
      </c>
      <c r="N489" s="30">
        <f>ROUND(D489*F489*H489*J489,0)</f>
        <v>280</v>
      </c>
      <c r="O489" s="16"/>
      <c r="P489" s="387"/>
      <c r="S489" s="385"/>
    </row>
    <row r="490" spans="1:64" s="17" customFormat="1" ht="15.95" hidden="1" customHeight="1" thickBot="1">
      <c r="A490" s="15"/>
      <c r="B490" s="3" t="s">
        <v>21</v>
      </c>
      <c r="C490" s="388"/>
      <c r="D490" s="365">
        <v>1</v>
      </c>
      <c r="E490" s="388" t="s">
        <v>8</v>
      </c>
      <c r="F490" s="365">
        <v>1</v>
      </c>
      <c r="G490" s="365" t="s">
        <v>8</v>
      </c>
      <c r="H490" s="68">
        <v>20</v>
      </c>
      <c r="I490" s="365" t="s">
        <v>8</v>
      </c>
      <c r="J490" s="366">
        <v>6</v>
      </c>
      <c r="K490" s="365"/>
      <c r="L490" s="366"/>
      <c r="M490" s="3" t="s">
        <v>9</v>
      </c>
      <c r="N490" s="30">
        <f>ROUND(D490*F490*H490*J490,0)</f>
        <v>120</v>
      </c>
      <c r="O490" s="16"/>
      <c r="P490" s="387"/>
      <c r="S490" s="385"/>
    </row>
    <row r="491" spans="1:64" s="17" customFormat="1" ht="15.95" hidden="1" customHeight="1" thickBot="1">
      <c r="A491" s="15"/>
      <c r="C491" s="107"/>
      <c r="D491" s="362"/>
      <c r="E491" s="49"/>
      <c r="F491" s="362"/>
      <c r="G491" s="369"/>
      <c r="H491" s="27"/>
      <c r="I491" s="368"/>
      <c r="J491" s="24"/>
      <c r="K491" s="368"/>
      <c r="L491" s="24" t="s">
        <v>10</v>
      </c>
      <c r="M491" s="369"/>
      <c r="N491" s="26"/>
      <c r="O491" s="19"/>
      <c r="P491" s="387"/>
      <c r="S491" s="107"/>
    </row>
    <row r="492" spans="1:64" s="17" customFormat="1" ht="15.95" hidden="1" customHeight="1">
      <c r="A492" s="369"/>
      <c r="B492" s="52"/>
      <c r="C492" s="376">
        <f>N491</f>
        <v>0</v>
      </c>
      <c r="D492" s="362" t="s">
        <v>32</v>
      </c>
      <c r="E492" s="376"/>
      <c r="F492" s="362"/>
      <c r="G492" s="52" t="s">
        <v>12</v>
      </c>
      <c r="H492" s="368">
        <v>1029.05</v>
      </c>
      <c r="I492" s="368"/>
      <c r="J492" s="363"/>
      <c r="K492" s="368"/>
      <c r="L492" s="369" t="s">
        <v>54</v>
      </c>
      <c r="M492" s="369"/>
      <c r="N492" s="52"/>
      <c r="O492" s="387" t="s">
        <v>14</v>
      </c>
      <c r="P492" s="387">
        <f>(C492*H492/100)</f>
        <v>0</v>
      </c>
      <c r="S492" s="376"/>
    </row>
    <row r="493" spans="1:64" s="17" customFormat="1" ht="15.95" hidden="1" customHeight="1">
      <c r="A493" s="15"/>
      <c r="B493" s="362"/>
      <c r="C493" s="58"/>
      <c r="D493" s="362"/>
      <c r="E493" s="387"/>
      <c r="F493" s="362"/>
      <c r="G493" s="21"/>
      <c r="H493" s="368"/>
      <c r="I493" s="368"/>
      <c r="J493" s="363"/>
      <c r="K493" s="368"/>
      <c r="L493" s="369"/>
      <c r="M493" s="32"/>
      <c r="N493" s="389"/>
      <c r="O493" s="387"/>
      <c r="P493" s="387"/>
      <c r="Q493" s="52"/>
      <c r="S493" s="58"/>
    </row>
    <row r="494" spans="1:64" ht="15.95" hidden="1" customHeight="1">
      <c r="A494" s="1"/>
      <c r="B494" s="525" t="s">
        <v>190</v>
      </c>
      <c r="C494" s="525"/>
      <c r="D494" s="526"/>
      <c r="E494" s="525"/>
      <c r="F494" s="526"/>
      <c r="G494" s="525"/>
      <c r="H494" s="526"/>
      <c r="I494" s="525"/>
      <c r="J494" s="526"/>
      <c r="K494" s="525"/>
      <c r="L494" s="525"/>
      <c r="M494" s="525"/>
      <c r="N494" s="525"/>
      <c r="O494" s="525"/>
      <c r="Q494" s="45"/>
      <c r="R494" s="45"/>
      <c r="S494" s="45"/>
      <c r="T494" s="45"/>
      <c r="U494" s="45"/>
      <c r="V494" s="45"/>
      <c r="W494" s="45"/>
      <c r="X494" s="45"/>
    </row>
    <row r="495" spans="1:64" ht="15.95" hidden="1" customHeight="1">
      <c r="A495" s="43"/>
      <c r="B495" s="3" t="s">
        <v>99</v>
      </c>
      <c r="C495" s="377"/>
      <c r="D495" s="362">
        <v>1</v>
      </c>
      <c r="E495" s="48" t="s">
        <v>8</v>
      </c>
      <c r="F495" s="362">
        <v>2</v>
      </c>
      <c r="G495" s="362" t="s">
        <v>8</v>
      </c>
      <c r="H495" s="27">
        <v>20</v>
      </c>
      <c r="I495" s="362" t="s">
        <v>8</v>
      </c>
      <c r="J495" s="363">
        <v>16</v>
      </c>
      <c r="K495" s="362"/>
      <c r="L495" s="363"/>
      <c r="M495" s="17" t="s">
        <v>9</v>
      </c>
      <c r="N495" s="30">
        <f>ROUND(D495*F495*H495*J495,0)</f>
        <v>640</v>
      </c>
      <c r="O495" s="2"/>
      <c r="S495" s="377"/>
    </row>
    <row r="496" spans="1:64" ht="15.95" hidden="1" customHeight="1">
      <c r="A496" s="43"/>
      <c r="B496" s="3" t="s">
        <v>21</v>
      </c>
      <c r="C496" s="377"/>
      <c r="D496" s="362">
        <v>1</v>
      </c>
      <c r="E496" s="48" t="s">
        <v>8</v>
      </c>
      <c r="F496" s="362">
        <v>1</v>
      </c>
      <c r="G496" s="362" t="s">
        <v>8</v>
      </c>
      <c r="H496" s="27">
        <v>40.75</v>
      </c>
      <c r="I496" s="362" t="s">
        <v>8</v>
      </c>
      <c r="J496" s="363">
        <v>7</v>
      </c>
      <c r="K496" s="362"/>
      <c r="L496" s="363"/>
      <c r="M496" s="17" t="s">
        <v>9</v>
      </c>
      <c r="N496" s="30">
        <f>ROUND(D496*F496*H496*J496,0)</f>
        <v>285</v>
      </c>
      <c r="O496" s="2"/>
      <c r="S496" s="377"/>
    </row>
    <row r="497" spans="1:24" ht="15.95" hidden="1" customHeight="1">
      <c r="A497" s="1"/>
      <c r="C497" s="388"/>
      <c r="D497" s="69"/>
      <c r="H497" s="68"/>
      <c r="I497" s="365"/>
      <c r="J497" s="366"/>
      <c r="K497" s="365"/>
      <c r="L497" s="12" t="s">
        <v>10</v>
      </c>
      <c r="M497" s="40"/>
      <c r="N497" s="79"/>
      <c r="O497" s="6"/>
      <c r="P497" s="197"/>
      <c r="S497" s="388"/>
    </row>
    <row r="498" spans="1:24" ht="15.95" hidden="1" customHeight="1">
      <c r="A498" s="1"/>
      <c r="C498" s="46">
        <f>N497</f>
        <v>0</v>
      </c>
      <c r="D498" s="529" t="s">
        <v>32</v>
      </c>
      <c r="E498" s="529"/>
      <c r="G498" s="8" t="s">
        <v>12</v>
      </c>
      <c r="H498" s="533">
        <v>425.84</v>
      </c>
      <c r="I498" s="533"/>
      <c r="J498" s="533"/>
      <c r="K498" s="533"/>
      <c r="L498" s="372" t="s">
        <v>59</v>
      </c>
      <c r="M498" s="372"/>
      <c r="O498" s="379" t="s">
        <v>14</v>
      </c>
      <c r="P498" s="379">
        <f>ROUND(C498*H498/100,0)</f>
        <v>0</v>
      </c>
      <c r="Q498" s="45"/>
      <c r="R498" s="45"/>
      <c r="S498" s="46"/>
      <c r="T498" s="45"/>
      <c r="U498" s="45"/>
      <c r="V498" s="45"/>
      <c r="W498" s="45"/>
      <c r="X498" s="45"/>
    </row>
    <row r="499" spans="1:24" ht="18.75" hidden="1" customHeight="1">
      <c r="A499" s="1"/>
      <c r="B499" s="527" t="s">
        <v>64</v>
      </c>
      <c r="C499" s="527"/>
      <c r="D499" s="527"/>
      <c r="E499" s="527"/>
      <c r="F499" s="527"/>
      <c r="G499" s="527"/>
      <c r="H499" s="527"/>
      <c r="I499" s="527"/>
      <c r="J499" s="527"/>
      <c r="K499" s="527"/>
      <c r="L499" s="527"/>
      <c r="M499" s="527"/>
      <c r="N499" s="527"/>
      <c r="O499" s="527"/>
      <c r="Q499" s="45"/>
      <c r="R499" s="45"/>
      <c r="S499" s="45"/>
      <c r="T499" s="45"/>
      <c r="U499" s="45"/>
      <c r="V499" s="45"/>
      <c r="W499" s="45"/>
      <c r="X499" s="45"/>
    </row>
    <row r="500" spans="1:24" ht="15.95" hidden="1" customHeight="1">
      <c r="A500" s="43"/>
      <c r="B500" s="3" t="s">
        <v>65</v>
      </c>
      <c r="C500" s="388"/>
      <c r="D500" s="365">
        <v>1</v>
      </c>
      <c r="E500" s="388" t="s">
        <v>8</v>
      </c>
      <c r="F500" s="365">
        <v>2</v>
      </c>
      <c r="G500" s="365" t="s">
        <v>8</v>
      </c>
      <c r="H500" s="68">
        <v>4</v>
      </c>
      <c r="I500" s="365" t="s">
        <v>8</v>
      </c>
      <c r="J500" s="366">
        <v>7</v>
      </c>
      <c r="K500" s="365"/>
      <c r="L500" s="366"/>
      <c r="M500" s="3" t="s">
        <v>9</v>
      </c>
      <c r="N500" s="30">
        <f>ROUND(D500*F500*H500*J500,0)</f>
        <v>56</v>
      </c>
      <c r="O500" s="6"/>
      <c r="P500" s="197"/>
      <c r="S500" s="388"/>
    </row>
    <row r="501" spans="1:24" ht="15.95" hidden="1" customHeight="1" thickBot="1">
      <c r="A501" s="1"/>
      <c r="B501" s="3" t="s">
        <v>25</v>
      </c>
      <c r="C501" s="388"/>
      <c r="D501" s="365">
        <v>2</v>
      </c>
      <c r="E501" s="388" t="s">
        <v>8</v>
      </c>
      <c r="F501" s="365">
        <v>3</v>
      </c>
      <c r="G501" s="365" t="s">
        <v>8</v>
      </c>
      <c r="H501" s="68">
        <v>4</v>
      </c>
      <c r="I501" s="365" t="s">
        <v>8</v>
      </c>
      <c r="J501" s="366">
        <v>4</v>
      </c>
      <c r="K501" s="365"/>
      <c r="L501" s="366"/>
      <c r="M501" s="3" t="s">
        <v>9</v>
      </c>
      <c r="N501" s="30">
        <f>ROUND(D501*F501*H501*J501,0)</f>
        <v>96</v>
      </c>
      <c r="O501" s="6"/>
      <c r="P501" s="197"/>
      <c r="S501" s="388"/>
    </row>
    <row r="502" spans="1:24" ht="15.95" hidden="1" customHeight="1" thickBot="1">
      <c r="A502" s="1"/>
      <c r="C502" s="80"/>
      <c r="D502" s="372"/>
      <c r="H502" s="81"/>
      <c r="I502" s="41"/>
      <c r="J502" s="12"/>
      <c r="K502" s="41"/>
      <c r="L502" s="372" t="s">
        <v>10</v>
      </c>
      <c r="M502" s="41"/>
      <c r="N502" s="14"/>
      <c r="O502" s="379" t="s">
        <v>32</v>
      </c>
      <c r="S502" s="80"/>
    </row>
    <row r="503" spans="1:24" ht="15.95" hidden="1" customHeight="1">
      <c r="A503" s="1"/>
      <c r="B503" s="45"/>
      <c r="C503" s="46">
        <f>N502</f>
        <v>0</v>
      </c>
      <c r="D503" s="532" t="s">
        <v>32</v>
      </c>
      <c r="E503" s="530"/>
      <c r="F503" s="41"/>
      <c r="G503" s="8" t="s">
        <v>12</v>
      </c>
      <c r="H503" s="533">
        <v>1160.06</v>
      </c>
      <c r="I503" s="533"/>
      <c r="J503" s="533"/>
      <c r="K503" s="371"/>
      <c r="L503" s="534" t="s">
        <v>59</v>
      </c>
      <c r="M503" s="534"/>
      <c r="N503" s="3"/>
      <c r="O503" s="379" t="s">
        <v>14</v>
      </c>
      <c r="P503" s="379">
        <f>ROUND(C503*H503/100,0)</f>
        <v>0</v>
      </c>
      <c r="S503" s="46"/>
    </row>
    <row r="504" spans="1:24" ht="15.95" hidden="1" customHeight="1">
      <c r="A504" s="1"/>
      <c r="B504" s="45"/>
      <c r="C504" s="46"/>
      <c r="D504" s="392"/>
      <c r="E504" s="372"/>
      <c r="F504" s="41"/>
      <c r="G504" s="8"/>
      <c r="H504" s="371"/>
      <c r="I504" s="371"/>
      <c r="J504" s="371"/>
      <c r="K504" s="371"/>
      <c r="L504" s="394"/>
      <c r="M504" s="394"/>
      <c r="N504" s="3"/>
      <c r="O504" s="379"/>
      <c r="S504" s="46"/>
    </row>
    <row r="505" spans="1:24" ht="15.95" hidden="1" customHeight="1">
      <c r="A505" s="1"/>
      <c r="B505" s="45"/>
      <c r="C505" s="46"/>
      <c r="D505" s="392"/>
      <c r="E505" s="372"/>
      <c r="F505" s="41"/>
      <c r="G505" s="8"/>
      <c r="H505" s="371"/>
      <c r="I505" s="371"/>
      <c r="J505" s="371"/>
      <c r="K505" s="371"/>
      <c r="L505" s="394"/>
      <c r="M505" s="394"/>
      <c r="N505" s="3"/>
      <c r="O505" s="379"/>
      <c r="S505" s="46"/>
    </row>
    <row r="506" spans="1:24" s="17" customFormat="1" ht="82.5" hidden="1" customHeight="1">
      <c r="A506" s="86"/>
      <c r="B506" s="535" t="s">
        <v>55</v>
      </c>
      <c r="C506" s="535"/>
      <c r="D506" s="535"/>
      <c r="E506" s="535"/>
      <c r="F506" s="535"/>
      <c r="G506" s="535"/>
      <c r="H506" s="535"/>
      <c r="I506" s="535"/>
      <c r="J506" s="535"/>
      <c r="K506" s="535"/>
      <c r="L506" s="535"/>
      <c r="M506" s="535"/>
      <c r="N506" s="535"/>
      <c r="O506" s="389"/>
      <c r="P506" s="387"/>
    </row>
    <row r="507" spans="1:24" s="17" customFormat="1" ht="15.95" hidden="1" customHeight="1" thickBot="1">
      <c r="A507" s="15"/>
      <c r="B507" s="17" t="s">
        <v>122</v>
      </c>
      <c r="C507" s="385"/>
      <c r="D507" s="362">
        <v>1</v>
      </c>
      <c r="E507" s="48" t="s">
        <v>8</v>
      </c>
      <c r="F507" s="362">
        <v>20</v>
      </c>
      <c r="G507" s="362" t="s">
        <v>8</v>
      </c>
      <c r="H507" s="27">
        <v>3</v>
      </c>
      <c r="I507" s="362" t="s">
        <v>8</v>
      </c>
      <c r="J507" s="363">
        <v>1</v>
      </c>
      <c r="K507" s="362"/>
      <c r="L507" s="363"/>
      <c r="M507" s="17" t="s">
        <v>9</v>
      </c>
      <c r="N507" s="30">
        <f>ROUND(D507*F507*H507*J507,0)</f>
        <v>60</v>
      </c>
      <c r="O507" s="16"/>
      <c r="P507" s="387"/>
      <c r="S507" s="385"/>
    </row>
    <row r="508" spans="1:24" s="17" customFormat="1" ht="15.95" hidden="1" customHeight="1" thickBot="1">
      <c r="A508" s="369"/>
      <c r="C508" s="107"/>
      <c r="D508" s="362"/>
      <c r="E508" s="49"/>
      <c r="F508" s="362"/>
      <c r="G508" s="369"/>
      <c r="H508" s="27"/>
      <c r="I508" s="368"/>
      <c r="J508" s="24"/>
      <c r="K508" s="368"/>
      <c r="L508" s="24" t="s">
        <v>10</v>
      </c>
      <c r="M508" s="369"/>
      <c r="N508" s="26"/>
      <c r="O508" s="19"/>
      <c r="P508" s="387"/>
      <c r="S508" s="107"/>
    </row>
    <row r="509" spans="1:24" s="17" customFormat="1" ht="15.95" hidden="1" customHeight="1">
      <c r="A509" s="15"/>
      <c r="B509" s="52"/>
      <c r="C509" s="367">
        <f>N508</f>
        <v>0</v>
      </c>
      <c r="D509" s="362" t="s">
        <v>32</v>
      </c>
      <c r="E509" s="376"/>
      <c r="F509" s="362"/>
      <c r="G509" s="52" t="s">
        <v>12</v>
      </c>
      <c r="H509" s="368">
        <v>395</v>
      </c>
      <c r="I509" s="368"/>
      <c r="J509" s="363"/>
      <c r="K509" s="368"/>
      <c r="L509" s="369" t="s">
        <v>52</v>
      </c>
      <c r="M509" s="369"/>
      <c r="N509" s="52"/>
      <c r="O509" s="387" t="s">
        <v>14</v>
      </c>
      <c r="P509" s="387">
        <f>(C509*H509)</f>
        <v>0</v>
      </c>
      <c r="S509" s="367"/>
    </row>
    <row r="510" spans="1:24" s="17" customFormat="1" ht="15.95" hidden="1" customHeight="1">
      <c r="A510" s="15"/>
      <c r="B510" s="52"/>
      <c r="C510" s="53"/>
      <c r="D510" s="375"/>
      <c r="E510" s="369"/>
      <c r="F510" s="50"/>
      <c r="G510" s="21"/>
      <c r="H510" s="368"/>
      <c r="I510" s="368"/>
      <c r="J510" s="368"/>
      <c r="K510" s="368"/>
      <c r="L510" s="375"/>
      <c r="M510" s="369"/>
      <c r="O510" s="387"/>
      <c r="P510" s="387"/>
      <c r="S510" s="53"/>
    </row>
    <row r="511" spans="1:24" ht="15.95" hidden="1" customHeight="1">
      <c r="A511" s="1"/>
      <c r="B511" s="47"/>
      <c r="C511" s="46"/>
      <c r="D511" s="392"/>
      <c r="E511" s="372"/>
      <c r="F511" s="41"/>
      <c r="G511" s="8"/>
      <c r="H511" s="371"/>
      <c r="I511" s="371"/>
      <c r="J511" s="371"/>
      <c r="K511" s="371"/>
      <c r="L511" s="394"/>
      <c r="M511" s="394"/>
      <c r="N511" s="3"/>
      <c r="O511" s="379"/>
      <c r="S511" s="46"/>
    </row>
    <row r="512" spans="1:24" s="17" customFormat="1" ht="15.95" hidden="1" customHeight="1">
      <c r="A512" s="15"/>
      <c r="B512" s="362"/>
      <c r="C512" s="58"/>
      <c r="D512" s="362"/>
      <c r="E512" s="387"/>
      <c r="F512" s="362"/>
      <c r="G512" s="21"/>
      <c r="H512" s="368"/>
      <c r="I512" s="368"/>
      <c r="J512" s="363"/>
      <c r="K512" s="368"/>
      <c r="L512" s="369"/>
      <c r="M512" s="32"/>
      <c r="N512" s="389"/>
      <c r="O512" s="387"/>
      <c r="P512" s="387"/>
      <c r="Q512" s="52"/>
      <c r="S512" s="58"/>
    </row>
    <row r="513" spans="1:19" s="17" customFormat="1" ht="15.95" hidden="1" customHeight="1">
      <c r="A513" s="15"/>
      <c r="B513" s="515" t="s">
        <v>15</v>
      </c>
      <c r="C513" s="515"/>
      <c r="D513" s="515"/>
      <c r="E513" s="515"/>
      <c r="F513" s="515"/>
      <c r="G513" s="515"/>
      <c r="H513" s="515"/>
      <c r="I513" s="515"/>
      <c r="J513" s="515"/>
      <c r="K513" s="515"/>
      <c r="L513" s="515"/>
      <c r="M513" s="515"/>
      <c r="N513" s="515"/>
      <c r="O513" s="515"/>
      <c r="P513" s="387"/>
    </row>
    <row r="514" spans="1:19" s="17" customFormat="1" ht="15.95" hidden="1" customHeight="1">
      <c r="A514" s="15"/>
      <c r="B514" s="355" t="s">
        <v>70</v>
      </c>
      <c r="C514" s="385"/>
      <c r="D514" s="362">
        <v>1</v>
      </c>
      <c r="E514" s="48" t="s">
        <v>8</v>
      </c>
      <c r="F514" s="362">
        <v>2</v>
      </c>
      <c r="G514" s="362" t="s">
        <v>16</v>
      </c>
      <c r="H514" s="27">
        <v>29.75</v>
      </c>
      <c r="I514" s="362" t="s">
        <v>17</v>
      </c>
      <c r="J514" s="363">
        <v>19.829999999999998</v>
      </c>
      <c r="K514" s="362" t="s">
        <v>18</v>
      </c>
      <c r="L514" s="363">
        <v>11</v>
      </c>
      <c r="M514" s="17" t="s">
        <v>9</v>
      </c>
      <c r="N514" s="28">
        <f t="shared" ref="N514:N519" si="25">ROUND(D514*F514*(H514+J514)*L514,0)</f>
        <v>1091</v>
      </c>
      <c r="O514" s="16"/>
      <c r="P514" s="387"/>
      <c r="S514" s="385"/>
    </row>
    <row r="515" spans="1:19" s="17" customFormat="1" ht="15.95" hidden="1" customHeight="1">
      <c r="A515" s="15"/>
      <c r="B515" s="355" t="s">
        <v>69</v>
      </c>
      <c r="C515" s="385"/>
      <c r="D515" s="362">
        <v>3</v>
      </c>
      <c r="E515" s="48" t="s">
        <v>8</v>
      </c>
      <c r="F515" s="362">
        <v>2</v>
      </c>
      <c r="G515" s="362" t="s">
        <v>16</v>
      </c>
      <c r="H515" s="27">
        <v>23.75</v>
      </c>
      <c r="I515" s="362" t="s">
        <v>17</v>
      </c>
      <c r="J515" s="363">
        <v>19.829999999999998</v>
      </c>
      <c r="K515" s="362" t="s">
        <v>18</v>
      </c>
      <c r="L515" s="363">
        <v>11</v>
      </c>
      <c r="M515" s="17" t="s">
        <v>9</v>
      </c>
      <c r="N515" s="28">
        <f t="shared" si="25"/>
        <v>2876</v>
      </c>
      <c r="O515" s="16"/>
      <c r="P515" s="387"/>
      <c r="S515" s="385"/>
    </row>
    <row r="516" spans="1:19" s="17" customFormat="1" ht="15.95" hidden="1" customHeight="1">
      <c r="A516" s="15"/>
      <c r="B516" s="355" t="s">
        <v>73</v>
      </c>
      <c r="C516" s="385"/>
      <c r="D516" s="362">
        <v>1</v>
      </c>
      <c r="E516" s="48" t="s">
        <v>8</v>
      </c>
      <c r="F516" s="362">
        <v>2</v>
      </c>
      <c r="G516" s="362" t="s">
        <v>16</v>
      </c>
      <c r="H516" s="27">
        <v>105</v>
      </c>
      <c r="I516" s="362" t="s">
        <v>17</v>
      </c>
      <c r="J516" s="363">
        <v>6.83</v>
      </c>
      <c r="K516" s="362" t="s">
        <v>18</v>
      </c>
      <c r="L516" s="363">
        <v>11</v>
      </c>
      <c r="M516" s="17" t="s">
        <v>9</v>
      </c>
      <c r="N516" s="28">
        <f t="shared" si="25"/>
        <v>2460</v>
      </c>
      <c r="O516" s="16"/>
      <c r="P516" s="387"/>
      <c r="S516" s="385"/>
    </row>
    <row r="517" spans="1:19" s="17" customFormat="1" ht="15.95" hidden="1" customHeight="1">
      <c r="A517" s="15"/>
      <c r="B517" s="355" t="s">
        <v>19</v>
      </c>
      <c r="C517" s="385"/>
      <c r="D517" s="362">
        <v>1</v>
      </c>
      <c r="E517" s="48" t="s">
        <v>8</v>
      </c>
      <c r="F517" s="362">
        <v>2</v>
      </c>
      <c r="G517" s="362" t="s">
        <v>16</v>
      </c>
      <c r="H517" s="27">
        <v>26.25</v>
      </c>
      <c r="I517" s="362" t="s">
        <v>17</v>
      </c>
      <c r="J517" s="363">
        <v>6.83</v>
      </c>
      <c r="K517" s="362" t="s">
        <v>18</v>
      </c>
      <c r="L517" s="363">
        <v>11</v>
      </c>
      <c r="M517" s="17" t="s">
        <v>9</v>
      </c>
      <c r="N517" s="28">
        <f t="shared" si="25"/>
        <v>728</v>
      </c>
      <c r="O517" s="16"/>
      <c r="P517" s="387"/>
      <c r="S517" s="385"/>
    </row>
    <row r="518" spans="1:19" s="17" customFormat="1" ht="15.95" hidden="1" customHeight="1">
      <c r="A518" s="15"/>
      <c r="B518" s="355" t="s">
        <v>92</v>
      </c>
      <c r="C518" s="385"/>
      <c r="D518" s="362">
        <v>1</v>
      </c>
      <c r="E518" s="48" t="s">
        <v>8</v>
      </c>
      <c r="F518" s="362">
        <v>2</v>
      </c>
      <c r="G518" s="362" t="s">
        <v>16</v>
      </c>
      <c r="H518" s="27">
        <v>11.58</v>
      </c>
      <c r="I518" s="362" t="s">
        <v>17</v>
      </c>
      <c r="J518" s="363">
        <v>7</v>
      </c>
      <c r="K518" s="362" t="s">
        <v>18</v>
      </c>
      <c r="L518" s="363">
        <v>7.75</v>
      </c>
      <c r="M518" s="17" t="s">
        <v>9</v>
      </c>
      <c r="N518" s="28">
        <f t="shared" si="25"/>
        <v>288</v>
      </c>
      <c r="O518" s="16"/>
      <c r="P518" s="387"/>
      <c r="S518" s="385"/>
    </row>
    <row r="519" spans="1:19" s="17" customFormat="1" ht="15.95" hidden="1" customHeight="1">
      <c r="A519" s="15"/>
      <c r="B519" s="355" t="s">
        <v>71</v>
      </c>
      <c r="C519" s="385"/>
      <c r="D519" s="362">
        <v>1</v>
      </c>
      <c r="E519" s="48" t="s">
        <v>8</v>
      </c>
      <c r="F519" s="362">
        <v>2</v>
      </c>
      <c r="G519" s="362" t="s">
        <v>16</v>
      </c>
      <c r="H519" s="27">
        <v>11.83</v>
      </c>
      <c r="I519" s="362" t="s">
        <v>17</v>
      </c>
      <c r="J519" s="363">
        <v>11.83</v>
      </c>
      <c r="K519" s="362" t="s">
        <v>18</v>
      </c>
      <c r="L519" s="363">
        <v>11</v>
      </c>
      <c r="M519" s="17" t="s">
        <v>9</v>
      </c>
      <c r="N519" s="28">
        <f t="shared" si="25"/>
        <v>521</v>
      </c>
      <c r="O519" s="16"/>
      <c r="P519" s="387"/>
      <c r="S519" s="385"/>
    </row>
    <row r="520" spans="1:19" s="17" customFormat="1" ht="15.95" hidden="1" customHeight="1">
      <c r="A520" s="15"/>
      <c r="C520" s="48"/>
      <c r="D520" s="55"/>
      <c r="E520" s="48"/>
      <c r="F520" s="362"/>
      <c r="G520" s="362"/>
      <c r="H520" s="27"/>
      <c r="I520" s="362"/>
      <c r="J520" s="363"/>
      <c r="K520" s="362"/>
      <c r="L520" s="24" t="s">
        <v>10</v>
      </c>
      <c r="M520" s="32"/>
      <c r="N520" s="18"/>
      <c r="O520" s="19"/>
      <c r="P520" s="197"/>
      <c r="S520" s="48"/>
    </row>
    <row r="521" spans="1:19" s="17" customFormat="1" ht="15.95" hidden="1" customHeight="1">
      <c r="A521" s="15"/>
      <c r="B521" s="29" t="s">
        <v>24</v>
      </c>
      <c r="C521" s="48"/>
      <c r="D521" s="362"/>
      <c r="E521" s="387"/>
      <c r="F521" s="362"/>
      <c r="G521" s="369"/>
      <c r="H521" s="27"/>
      <c r="I521" s="368"/>
      <c r="J521" s="363"/>
      <c r="K521" s="369"/>
      <c r="L521" s="363"/>
      <c r="M521" s="52"/>
      <c r="N521" s="52"/>
      <c r="O521" s="387"/>
      <c r="P521" s="387"/>
      <c r="Q521" s="52"/>
      <c r="S521" s="48"/>
    </row>
    <row r="522" spans="1:19" s="17" customFormat="1" ht="15.95" hidden="1" customHeight="1">
      <c r="A522" s="15"/>
      <c r="B522" s="17" t="s">
        <v>65</v>
      </c>
      <c r="C522" s="48"/>
      <c r="D522" s="362">
        <v>1</v>
      </c>
      <c r="E522" s="48" t="s">
        <v>8</v>
      </c>
      <c r="F522" s="362">
        <v>6</v>
      </c>
      <c r="G522" s="362" t="s">
        <v>8</v>
      </c>
      <c r="H522" s="27">
        <v>4</v>
      </c>
      <c r="I522" s="362" t="s">
        <v>8</v>
      </c>
      <c r="J522" s="363">
        <v>7</v>
      </c>
      <c r="K522" s="362"/>
      <c r="L522" s="363"/>
      <c r="M522" s="17" t="s">
        <v>9</v>
      </c>
      <c r="N522" s="30">
        <f>ROUND(D522*F522*H522*J522,0)</f>
        <v>168</v>
      </c>
      <c r="O522" s="19"/>
      <c r="P522" s="197"/>
      <c r="S522" s="48"/>
    </row>
    <row r="523" spans="1:19" s="17" customFormat="1" ht="15.95" hidden="1" customHeight="1">
      <c r="A523" s="15"/>
      <c r="B523" s="17" t="s">
        <v>25</v>
      </c>
      <c r="C523" s="48"/>
      <c r="D523" s="362">
        <v>1</v>
      </c>
      <c r="E523" s="48" t="s">
        <v>8</v>
      </c>
      <c r="F523" s="362">
        <v>5</v>
      </c>
      <c r="G523" s="362" t="s">
        <v>8</v>
      </c>
      <c r="H523" s="27">
        <v>4</v>
      </c>
      <c r="I523" s="362" t="s">
        <v>8</v>
      </c>
      <c r="J523" s="363">
        <v>4</v>
      </c>
      <c r="K523" s="362"/>
      <c r="L523" s="363"/>
      <c r="M523" s="17" t="s">
        <v>9</v>
      </c>
      <c r="N523" s="30">
        <f>ROUND(D523*F523*H523*J523,0)</f>
        <v>80</v>
      </c>
      <c r="O523" s="19"/>
      <c r="P523" s="197"/>
      <c r="S523" s="48"/>
    </row>
    <row r="524" spans="1:19" s="17" customFormat="1" ht="15.95" hidden="1" customHeight="1" thickBot="1">
      <c r="A524" s="15"/>
      <c r="B524" s="17" t="s">
        <v>19</v>
      </c>
      <c r="C524" s="48"/>
      <c r="D524" s="362">
        <v>1</v>
      </c>
      <c r="E524" s="48" t="s">
        <v>8</v>
      </c>
      <c r="F524" s="362">
        <v>2</v>
      </c>
      <c r="G524" s="362" t="s">
        <v>8</v>
      </c>
      <c r="H524" s="27">
        <v>3</v>
      </c>
      <c r="I524" s="362" t="s">
        <v>8</v>
      </c>
      <c r="J524" s="363">
        <v>4</v>
      </c>
      <c r="K524" s="362"/>
      <c r="L524" s="363"/>
      <c r="M524" s="17" t="s">
        <v>9</v>
      </c>
      <c r="N524" s="30">
        <f>ROUND(D524*F524*H524*J524,0)</f>
        <v>24</v>
      </c>
      <c r="O524" s="19"/>
      <c r="P524" s="197"/>
      <c r="S524" s="48"/>
    </row>
    <row r="525" spans="1:19" s="17" customFormat="1" ht="15.95" hidden="1" customHeight="1" thickBot="1">
      <c r="A525" s="15"/>
      <c r="B525" s="362"/>
      <c r="D525" s="362"/>
      <c r="E525" s="387"/>
      <c r="F525" s="362"/>
      <c r="G525" s="369"/>
      <c r="H525" s="27"/>
      <c r="I525" s="368"/>
      <c r="J525" s="363"/>
      <c r="K525" s="369"/>
      <c r="L525" s="24" t="s">
        <v>10</v>
      </c>
      <c r="M525" s="17" t="s">
        <v>9</v>
      </c>
      <c r="N525" s="26"/>
      <c r="O525" s="387"/>
      <c r="P525" s="60"/>
      <c r="Q525" s="52"/>
    </row>
    <row r="526" spans="1:19" s="17" customFormat="1" ht="15.95" hidden="1" customHeight="1">
      <c r="A526" s="15"/>
      <c r="B526" s="29" t="s">
        <v>28</v>
      </c>
      <c r="C526" s="48"/>
      <c r="D526" s="362"/>
      <c r="E526" s="387"/>
      <c r="F526" s="362"/>
      <c r="G526" s="369"/>
      <c r="H526" s="27"/>
      <c r="I526" s="368"/>
      <c r="J526" s="363"/>
      <c r="K526" s="368"/>
      <c r="L526" s="369"/>
      <c r="M526" s="369"/>
      <c r="N526" s="52"/>
      <c r="O526" s="50"/>
      <c r="P526" s="60"/>
      <c r="Q526" s="52"/>
      <c r="S526" s="48"/>
    </row>
    <row r="527" spans="1:19" s="17" customFormat="1" ht="15.95" hidden="1" customHeight="1">
      <c r="A527" s="15"/>
      <c r="C527" s="29"/>
      <c r="D527" s="523">
        <f>N520</f>
        <v>0</v>
      </c>
      <c r="E527" s="523"/>
      <c r="F527" s="523"/>
      <c r="G527" s="369" t="s">
        <v>29</v>
      </c>
      <c r="H527" s="31">
        <f>N525</f>
        <v>0</v>
      </c>
      <c r="I527" s="24" t="s">
        <v>9</v>
      </c>
      <c r="J527" s="524">
        <f>D527-H527</f>
        <v>0</v>
      </c>
      <c r="K527" s="524"/>
      <c r="L527" s="32" t="s">
        <v>30</v>
      </c>
      <c r="M527" s="369"/>
      <c r="N527" s="51"/>
      <c r="O527" s="387"/>
      <c r="P527" s="60"/>
      <c r="Q527" s="52"/>
      <c r="S527" s="29"/>
    </row>
    <row r="528" spans="1:19" s="17" customFormat="1" ht="15.95" hidden="1" customHeight="1">
      <c r="A528" s="15"/>
      <c r="B528" s="17" t="s">
        <v>31</v>
      </c>
      <c r="C528" s="516">
        <f>J527*50%</f>
        <v>0</v>
      </c>
      <c r="D528" s="517"/>
      <c r="E528" s="516"/>
      <c r="F528" s="20" t="s">
        <v>32</v>
      </c>
      <c r="G528" s="21" t="s">
        <v>12</v>
      </c>
      <c r="H528" s="57">
        <v>226.88</v>
      </c>
      <c r="I528" s="368"/>
      <c r="J528" s="368"/>
      <c r="K528" s="368"/>
      <c r="L528" s="518" t="s">
        <v>33</v>
      </c>
      <c r="M528" s="518"/>
      <c r="N528" s="107"/>
      <c r="O528" s="22" t="s">
        <v>14</v>
      </c>
      <c r="P528" s="387">
        <f>ROUND(C528*H528/100,0)</f>
        <v>0</v>
      </c>
      <c r="S528" s="376"/>
    </row>
    <row r="529" spans="1:24" s="17" customFormat="1" ht="15.95" hidden="1" customHeight="1">
      <c r="A529" s="15"/>
      <c r="B529" s="515" t="s">
        <v>100</v>
      </c>
      <c r="C529" s="515"/>
      <c r="D529" s="515"/>
      <c r="E529" s="515"/>
      <c r="F529" s="515"/>
      <c r="G529" s="515"/>
      <c r="H529" s="515"/>
      <c r="I529" s="515"/>
      <c r="J529" s="515"/>
      <c r="K529" s="515"/>
      <c r="L529" s="515"/>
      <c r="M529" s="515"/>
      <c r="N529" s="515"/>
      <c r="O529" s="515"/>
      <c r="P529" s="387"/>
    </row>
    <row r="530" spans="1:24" s="17" customFormat="1" ht="15.95" hidden="1" customHeight="1">
      <c r="A530" s="15"/>
      <c r="B530" s="355" t="s">
        <v>69</v>
      </c>
      <c r="C530" s="385"/>
      <c r="D530" s="362">
        <v>1</v>
      </c>
      <c r="E530" s="48" t="s">
        <v>8</v>
      </c>
      <c r="F530" s="362">
        <v>5</v>
      </c>
      <c r="G530" s="362" t="s">
        <v>8</v>
      </c>
      <c r="H530" s="27">
        <v>20</v>
      </c>
      <c r="I530" s="362" t="s">
        <v>8</v>
      </c>
      <c r="J530" s="363">
        <v>16</v>
      </c>
      <c r="K530" s="362"/>
      <c r="L530" s="363"/>
      <c r="M530" s="17" t="s">
        <v>9</v>
      </c>
      <c r="N530" s="30">
        <f>ROUND(D530*F530*H530*J530,0)</f>
        <v>1600</v>
      </c>
      <c r="O530" s="16"/>
      <c r="P530" s="387"/>
      <c r="S530" s="385"/>
    </row>
    <row r="531" spans="1:24" s="17" customFormat="1" ht="15.95" hidden="1" customHeight="1">
      <c r="A531" s="15"/>
      <c r="B531" s="17" t="s">
        <v>21</v>
      </c>
      <c r="C531" s="385"/>
      <c r="D531" s="362">
        <v>1</v>
      </c>
      <c r="E531" s="48" t="s">
        <v>8</v>
      </c>
      <c r="F531" s="362">
        <v>1</v>
      </c>
      <c r="G531" s="362" t="s">
        <v>8</v>
      </c>
      <c r="H531" s="27">
        <v>56</v>
      </c>
      <c r="I531" s="362" t="s">
        <v>8</v>
      </c>
      <c r="J531" s="363">
        <v>5.75</v>
      </c>
      <c r="K531" s="362"/>
      <c r="L531" s="363"/>
      <c r="M531" s="17" t="s">
        <v>9</v>
      </c>
      <c r="N531" s="30">
        <f>ROUND(D531*F531*H531*J531,0)</f>
        <v>322</v>
      </c>
      <c r="O531" s="16"/>
      <c r="P531" s="387"/>
      <c r="S531" s="385"/>
    </row>
    <row r="532" spans="1:24" s="17" customFormat="1" ht="15.95" hidden="1" customHeight="1">
      <c r="A532" s="15"/>
      <c r="B532" s="17" t="s">
        <v>19</v>
      </c>
      <c r="C532" s="385"/>
      <c r="D532" s="362">
        <v>1</v>
      </c>
      <c r="E532" s="48" t="s">
        <v>8</v>
      </c>
      <c r="F532" s="362">
        <v>1</v>
      </c>
      <c r="G532" s="362" t="s">
        <v>8</v>
      </c>
      <c r="H532" s="27">
        <v>24.5</v>
      </c>
      <c r="I532" s="362" t="s">
        <v>8</v>
      </c>
      <c r="J532" s="363">
        <v>6</v>
      </c>
      <c r="K532" s="362"/>
      <c r="L532" s="363"/>
      <c r="M532" s="17" t="s">
        <v>9</v>
      </c>
      <c r="N532" s="30">
        <f>ROUND(D532*F532*H532*J532,0)</f>
        <v>147</v>
      </c>
      <c r="O532" s="16"/>
      <c r="P532" s="387"/>
      <c r="S532" s="385"/>
    </row>
    <row r="533" spans="1:24" s="17" customFormat="1" ht="15.95" hidden="1" customHeight="1">
      <c r="A533" s="15"/>
      <c r="B533" s="17" t="s">
        <v>71</v>
      </c>
      <c r="C533" s="385"/>
      <c r="D533" s="362">
        <v>1</v>
      </c>
      <c r="E533" s="48" t="s">
        <v>8</v>
      </c>
      <c r="F533" s="362">
        <v>1</v>
      </c>
      <c r="G533" s="362" t="s">
        <v>8</v>
      </c>
      <c r="H533" s="27">
        <v>15.17</v>
      </c>
      <c r="I533" s="362" t="s">
        <v>8</v>
      </c>
      <c r="J533" s="363">
        <v>9.83</v>
      </c>
      <c r="K533" s="362"/>
      <c r="L533" s="363"/>
      <c r="M533" s="17" t="s">
        <v>9</v>
      </c>
      <c r="N533" s="30">
        <f>ROUND(D533*F533*H533*J533,0)</f>
        <v>149</v>
      </c>
      <c r="O533" s="16"/>
      <c r="P533" s="387"/>
      <c r="S533" s="385"/>
    </row>
    <row r="534" spans="1:24" s="17" customFormat="1" ht="15.95" hidden="1" customHeight="1">
      <c r="A534" s="15"/>
      <c r="C534" s="48"/>
      <c r="D534" s="55"/>
      <c r="E534" s="48"/>
      <c r="F534" s="362"/>
      <c r="G534" s="362"/>
      <c r="H534" s="27"/>
      <c r="I534" s="362"/>
      <c r="J534" s="363"/>
      <c r="K534" s="362"/>
      <c r="L534" s="24" t="s">
        <v>10</v>
      </c>
      <c r="M534" s="32"/>
      <c r="N534" s="18"/>
      <c r="O534" s="19"/>
      <c r="P534" s="197"/>
      <c r="S534" s="48"/>
    </row>
    <row r="535" spans="1:24" s="17" customFormat="1" ht="15.95" hidden="1" customHeight="1">
      <c r="A535" s="15"/>
      <c r="B535" s="56"/>
      <c r="C535" s="516">
        <f>N534</f>
        <v>0</v>
      </c>
      <c r="D535" s="517"/>
      <c r="E535" s="516"/>
      <c r="F535" s="20" t="s">
        <v>32</v>
      </c>
      <c r="G535" s="21" t="s">
        <v>12</v>
      </c>
      <c r="H535" s="57">
        <v>786.5</v>
      </c>
      <c r="I535" s="368"/>
      <c r="J535" s="368"/>
      <c r="K535" s="368"/>
      <c r="L535" s="518" t="s">
        <v>33</v>
      </c>
      <c r="M535" s="518"/>
      <c r="N535" s="107"/>
      <c r="O535" s="22" t="s">
        <v>14</v>
      </c>
      <c r="P535" s="387">
        <f>ROUND(C535*H535/100,0)</f>
        <v>0</v>
      </c>
      <c r="S535" s="376"/>
    </row>
    <row r="536" spans="1:24" s="17" customFormat="1" ht="15.95" hidden="1" customHeight="1">
      <c r="A536" s="15"/>
      <c r="C536" s="376"/>
      <c r="D536" s="374"/>
      <c r="E536" s="376"/>
      <c r="F536" s="20"/>
      <c r="G536" s="21"/>
      <c r="H536" s="368"/>
      <c r="I536" s="368"/>
      <c r="J536" s="368"/>
      <c r="K536" s="368"/>
      <c r="L536" s="369"/>
      <c r="M536" s="369"/>
      <c r="N536" s="107"/>
      <c r="O536" s="22"/>
      <c r="P536" s="387"/>
      <c r="S536" s="376"/>
    </row>
    <row r="537" spans="1:24" s="17" customFormat="1" ht="15.95" hidden="1" customHeight="1">
      <c r="A537" s="15"/>
      <c r="B537" s="52"/>
      <c r="C537" s="376"/>
      <c r="D537" s="362"/>
      <c r="E537" s="376"/>
      <c r="F537" s="362"/>
      <c r="G537" s="52"/>
      <c r="H537" s="368"/>
      <c r="I537" s="368"/>
      <c r="J537" s="363"/>
      <c r="K537" s="368"/>
      <c r="L537" s="369"/>
      <c r="M537" s="369"/>
      <c r="N537" s="52"/>
      <c r="O537" s="387"/>
      <c r="P537" s="387"/>
      <c r="S537" s="376"/>
    </row>
    <row r="538" spans="1:24" s="17" customFormat="1" ht="15.95" hidden="1" customHeight="1">
      <c r="A538" s="36"/>
      <c r="B538" s="515" t="s">
        <v>104</v>
      </c>
      <c r="C538" s="515"/>
      <c r="D538" s="515"/>
      <c r="E538" s="515"/>
      <c r="F538" s="515"/>
      <c r="G538" s="515"/>
      <c r="H538" s="515"/>
      <c r="I538" s="515"/>
      <c r="J538" s="515"/>
      <c r="K538" s="515"/>
      <c r="L538" s="515"/>
      <c r="M538" s="515"/>
      <c r="N538" s="515"/>
      <c r="O538" s="515"/>
      <c r="P538" s="387"/>
      <c r="Q538" s="52"/>
      <c r="R538" s="52"/>
      <c r="S538" s="52"/>
      <c r="T538" s="52"/>
      <c r="U538" s="52"/>
      <c r="V538" s="52"/>
      <c r="W538" s="52"/>
      <c r="X538" s="52"/>
    </row>
    <row r="539" spans="1:24" s="17" customFormat="1" ht="15.95" hidden="1" customHeight="1" thickBot="1">
      <c r="A539" s="15"/>
      <c r="B539" s="17" t="s">
        <v>67</v>
      </c>
      <c r="C539" s="48"/>
      <c r="D539" s="362">
        <v>1</v>
      </c>
      <c r="E539" s="48" t="s">
        <v>8</v>
      </c>
      <c r="F539" s="362">
        <v>2</v>
      </c>
      <c r="G539" s="362" t="s">
        <v>16</v>
      </c>
      <c r="H539" s="27">
        <v>78.5</v>
      </c>
      <c r="I539" s="362" t="s">
        <v>17</v>
      </c>
      <c r="J539" s="363">
        <v>42.25</v>
      </c>
      <c r="K539" s="362" t="s">
        <v>18</v>
      </c>
      <c r="L539" s="363">
        <v>11.5</v>
      </c>
      <c r="M539" s="17" t="s">
        <v>9</v>
      </c>
      <c r="N539" s="28">
        <f>ROUND(D539*F539*(H539+J539)*L539,0)</f>
        <v>2777</v>
      </c>
      <c r="O539" s="19"/>
      <c r="P539" s="197"/>
      <c r="S539" s="48"/>
    </row>
    <row r="540" spans="1:24" s="17" customFormat="1" ht="15.95" hidden="1" customHeight="1" thickBot="1">
      <c r="A540" s="15"/>
      <c r="C540" s="60"/>
      <c r="D540" s="369"/>
      <c r="E540" s="48"/>
      <c r="F540" s="362"/>
      <c r="G540" s="362"/>
      <c r="H540" s="37"/>
      <c r="I540" s="50"/>
      <c r="J540" s="24"/>
      <c r="K540" s="50"/>
      <c r="L540" s="369" t="s">
        <v>10</v>
      </c>
      <c r="M540" s="50"/>
      <c r="N540" s="26"/>
      <c r="O540" s="387"/>
      <c r="P540" s="387"/>
      <c r="S540" s="60"/>
    </row>
    <row r="541" spans="1:24" s="17" customFormat="1" ht="15.95" hidden="1" customHeight="1">
      <c r="A541" s="15"/>
      <c r="B541" s="29" t="s">
        <v>24</v>
      </c>
      <c r="C541" s="48"/>
      <c r="D541" s="362"/>
      <c r="E541" s="387"/>
      <c r="F541" s="362"/>
      <c r="G541" s="369"/>
      <c r="H541" s="27"/>
      <c r="I541" s="368"/>
      <c r="J541" s="363"/>
      <c r="K541" s="369"/>
      <c r="L541" s="363"/>
      <c r="M541" s="52"/>
      <c r="N541" s="52"/>
      <c r="O541" s="387"/>
      <c r="P541" s="387"/>
      <c r="Q541" s="52"/>
      <c r="S541" s="48"/>
    </row>
    <row r="542" spans="1:24" s="17" customFormat="1" ht="15.95" hidden="1" customHeight="1">
      <c r="A542" s="15"/>
      <c r="B542" s="17" t="s">
        <v>105</v>
      </c>
      <c r="C542" s="48"/>
      <c r="D542" s="362">
        <v>1</v>
      </c>
      <c r="E542" s="48" t="s">
        <v>8</v>
      </c>
      <c r="F542" s="362">
        <v>11</v>
      </c>
      <c r="G542" s="362" t="s">
        <v>8</v>
      </c>
      <c r="H542" s="27">
        <v>4</v>
      </c>
      <c r="I542" s="362" t="s">
        <v>8</v>
      </c>
      <c r="J542" s="363">
        <v>4</v>
      </c>
      <c r="K542" s="362"/>
      <c r="L542" s="363"/>
      <c r="M542" s="17" t="s">
        <v>9</v>
      </c>
      <c r="N542" s="30">
        <f>ROUND(D542*F542*H542*J542,0)</f>
        <v>176</v>
      </c>
      <c r="O542" s="19"/>
      <c r="P542" s="197"/>
      <c r="S542" s="48"/>
    </row>
    <row r="543" spans="1:24" s="17" customFormat="1" ht="15.95" hidden="1" customHeight="1">
      <c r="A543" s="15"/>
      <c r="B543" s="17" t="s">
        <v>27</v>
      </c>
      <c r="C543" s="48"/>
      <c r="D543" s="362">
        <v>1</v>
      </c>
      <c r="E543" s="48" t="s">
        <v>8</v>
      </c>
      <c r="F543" s="362">
        <v>5</v>
      </c>
      <c r="G543" s="362" t="s">
        <v>8</v>
      </c>
      <c r="H543" s="27">
        <v>7.5</v>
      </c>
      <c r="I543" s="362" t="s">
        <v>8</v>
      </c>
      <c r="J543" s="363">
        <v>7.75</v>
      </c>
      <c r="K543" s="362"/>
      <c r="L543" s="363"/>
      <c r="M543" s="17" t="s">
        <v>9</v>
      </c>
      <c r="N543" s="30">
        <f>ROUND(D543*F543*H543*J543,0)</f>
        <v>291</v>
      </c>
      <c r="O543" s="19"/>
      <c r="P543" s="197"/>
      <c r="S543" s="48"/>
    </row>
    <row r="544" spans="1:24" s="17" customFormat="1" ht="15.95" hidden="1" customHeight="1">
      <c r="A544" s="15"/>
      <c r="B544" s="17" t="s">
        <v>27</v>
      </c>
      <c r="C544" s="48"/>
      <c r="D544" s="362">
        <v>1</v>
      </c>
      <c r="E544" s="48" t="s">
        <v>8</v>
      </c>
      <c r="F544" s="362">
        <v>4</v>
      </c>
      <c r="G544" s="362" t="s">
        <v>8</v>
      </c>
      <c r="H544" s="27">
        <v>5.5</v>
      </c>
      <c r="I544" s="362" t="s">
        <v>8</v>
      </c>
      <c r="J544" s="363">
        <v>8.5</v>
      </c>
      <c r="K544" s="362"/>
      <c r="L544" s="363"/>
      <c r="M544" s="17" t="s">
        <v>9</v>
      </c>
      <c r="N544" s="30">
        <f>ROUND(D544*F544*H544*J544,0)</f>
        <v>187</v>
      </c>
      <c r="O544" s="19"/>
      <c r="P544" s="197"/>
      <c r="S544" s="48"/>
    </row>
    <row r="545" spans="1:19" s="17" customFormat="1" ht="15.95" hidden="1" customHeight="1" thickBot="1">
      <c r="A545" s="15"/>
      <c r="B545" s="17" t="s">
        <v>27</v>
      </c>
      <c r="C545" s="48"/>
      <c r="D545" s="362">
        <v>1</v>
      </c>
      <c r="E545" s="48" t="s">
        <v>8</v>
      </c>
      <c r="F545" s="362">
        <v>1</v>
      </c>
      <c r="G545" s="362" t="s">
        <v>8</v>
      </c>
      <c r="H545" s="27">
        <v>7.5</v>
      </c>
      <c r="I545" s="362" t="s">
        <v>8</v>
      </c>
      <c r="J545" s="363">
        <v>8.5</v>
      </c>
      <c r="K545" s="362"/>
      <c r="L545" s="363"/>
      <c r="M545" s="17" t="s">
        <v>9</v>
      </c>
      <c r="N545" s="30">
        <f>ROUND(D545*F545*H545*J545,0)</f>
        <v>64</v>
      </c>
      <c r="O545" s="19"/>
      <c r="P545" s="197"/>
      <c r="S545" s="48"/>
    </row>
    <row r="546" spans="1:19" s="17" customFormat="1" ht="15.95" hidden="1" customHeight="1" thickBot="1">
      <c r="A546" s="15"/>
      <c r="B546" s="362"/>
      <c r="D546" s="362"/>
      <c r="E546" s="387"/>
      <c r="F546" s="362"/>
      <c r="G546" s="369"/>
      <c r="H546" s="27"/>
      <c r="I546" s="368"/>
      <c r="J546" s="363"/>
      <c r="K546" s="369"/>
      <c r="L546" s="24" t="s">
        <v>10</v>
      </c>
      <c r="M546" s="17" t="s">
        <v>9</v>
      </c>
      <c r="N546" s="26"/>
      <c r="O546" s="387"/>
      <c r="P546" s="60"/>
      <c r="Q546" s="52"/>
    </row>
    <row r="547" spans="1:19" s="17" customFormat="1" ht="15.95" hidden="1" customHeight="1">
      <c r="A547" s="15"/>
      <c r="B547" s="29" t="s">
        <v>28</v>
      </c>
      <c r="C547" s="48"/>
      <c r="D547" s="362"/>
      <c r="E547" s="387"/>
      <c r="F547" s="362"/>
      <c r="G547" s="369"/>
      <c r="H547" s="27"/>
      <c r="I547" s="368"/>
      <c r="J547" s="363"/>
      <c r="K547" s="368"/>
      <c r="L547" s="369"/>
      <c r="M547" s="369"/>
      <c r="N547" s="52"/>
      <c r="O547" s="50"/>
      <c r="P547" s="60"/>
      <c r="Q547" s="52"/>
      <c r="S547" s="48"/>
    </row>
    <row r="548" spans="1:19" s="17" customFormat="1" ht="15.95" hidden="1" customHeight="1">
      <c r="A548" s="15"/>
      <c r="C548" s="29"/>
      <c r="D548" s="523">
        <f>N540</f>
        <v>0</v>
      </c>
      <c r="E548" s="523"/>
      <c r="F548" s="523"/>
      <c r="G548" s="369" t="s">
        <v>29</v>
      </c>
      <c r="H548" s="31">
        <f>N546</f>
        <v>0</v>
      </c>
      <c r="I548" s="24" t="s">
        <v>9</v>
      </c>
      <c r="J548" s="524">
        <f>D548-H548</f>
        <v>0</v>
      </c>
      <c r="K548" s="524"/>
      <c r="L548" s="32" t="s">
        <v>30</v>
      </c>
      <c r="M548" s="369"/>
      <c r="N548" s="51"/>
      <c r="O548" s="387"/>
      <c r="P548" s="60"/>
      <c r="Q548" s="52"/>
      <c r="S548" s="29"/>
    </row>
    <row r="549" spans="1:19" s="17" customFormat="1" ht="15.95" hidden="1" customHeight="1">
      <c r="A549" s="15"/>
      <c r="C549" s="516">
        <f>J548</f>
        <v>0</v>
      </c>
      <c r="D549" s="517"/>
      <c r="E549" s="516"/>
      <c r="F549" s="20" t="s">
        <v>32</v>
      </c>
      <c r="G549" s="21" t="s">
        <v>12</v>
      </c>
      <c r="H549" s="521">
        <v>1498.58</v>
      </c>
      <c r="I549" s="521"/>
      <c r="J549" s="521"/>
      <c r="K549" s="368"/>
      <c r="L549" s="518" t="s">
        <v>33</v>
      </c>
      <c r="M549" s="518"/>
      <c r="N549" s="107"/>
      <c r="O549" s="22" t="s">
        <v>14</v>
      </c>
      <c r="P549" s="387">
        <f>ROUND(C549*H549/100,0)</f>
        <v>0</v>
      </c>
      <c r="S549" s="376"/>
    </row>
    <row r="550" spans="1:19" s="17" customFormat="1" ht="15.95" hidden="1" customHeight="1">
      <c r="A550" s="15"/>
      <c r="B550" s="515" t="s">
        <v>118</v>
      </c>
      <c r="C550" s="515"/>
      <c r="D550" s="515"/>
      <c r="E550" s="515"/>
      <c r="F550" s="515"/>
      <c r="G550" s="515"/>
      <c r="H550" s="515"/>
      <c r="I550" s="515"/>
      <c r="J550" s="515"/>
      <c r="K550" s="515"/>
      <c r="L550" s="515"/>
      <c r="M550" s="515"/>
      <c r="N550" s="515"/>
      <c r="O550" s="515"/>
      <c r="P550" s="387"/>
    </row>
    <row r="551" spans="1:19" s="17" customFormat="1" ht="15.95" hidden="1" customHeight="1">
      <c r="A551" s="15"/>
      <c r="B551" s="35" t="s">
        <v>116</v>
      </c>
      <c r="C551" s="48"/>
      <c r="D551" s="362"/>
      <c r="E551" s="48"/>
      <c r="F551" s="362"/>
      <c r="G551" s="362"/>
      <c r="H551" s="27"/>
      <c r="I551" s="362"/>
      <c r="J551" s="363"/>
      <c r="K551" s="362"/>
      <c r="L551" s="363"/>
      <c r="N551" s="30"/>
      <c r="P551" s="197"/>
      <c r="S551" s="48"/>
    </row>
    <row r="552" spans="1:19" s="17" customFormat="1" ht="15.95" hidden="1" customHeight="1">
      <c r="A552" s="15"/>
      <c r="B552" s="17" t="s">
        <v>117</v>
      </c>
      <c r="C552" s="48"/>
      <c r="D552" s="362">
        <v>1</v>
      </c>
      <c r="E552" s="48" t="s">
        <v>8</v>
      </c>
      <c r="F552" s="362">
        <v>2</v>
      </c>
      <c r="G552" s="362" t="s">
        <v>8</v>
      </c>
      <c r="H552" s="27">
        <v>90</v>
      </c>
      <c r="I552" s="362" t="s">
        <v>8</v>
      </c>
      <c r="J552" s="363">
        <v>10</v>
      </c>
      <c r="K552" s="362" t="s">
        <v>8</v>
      </c>
      <c r="L552" s="363">
        <v>0.67</v>
      </c>
      <c r="M552" s="17" t="s">
        <v>9</v>
      </c>
      <c r="N552" s="30">
        <f>ROUND(D552*F552*H552*J552*L552,0)</f>
        <v>1206</v>
      </c>
      <c r="P552" s="197"/>
      <c r="S552" s="48"/>
    </row>
    <row r="553" spans="1:19" s="17" customFormat="1" ht="15.95" hidden="1" customHeight="1">
      <c r="A553" s="15"/>
      <c r="C553" s="48"/>
      <c r="D553" s="55"/>
      <c r="E553" s="48"/>
      <c r="F553" s="362"/>
      <c r="G553" s="362"/>
      <c r="H553" s="27"/>
      <c r="I553" s="362"/>
      <c r="J553" s="363"/>
      <c r="K553" s="362"/>
      <c r="L553" s="24" t="s">
        <v>10</v>
      </c>
      <c r="M553" s="32"/>
      <c r="N553" s="18"/>
      <c r="O553" s="19"/>
      <c r="P553" s="197"/>
      <c r="S553" s="48"/>
    </row>
    <row r="554" spans="1:19" s="17" customFormat="1" ht="15.95" hidden="1" customHeight="1">
      <c r="A554" s="15"/>
      <c r="B554" s="387"/>
      <c r="C554" s="516">
        <f>N553</f>
        <v>0</v>
      </c>
      <c r="D554" s="517"/>
      <c r="E554" s="516"/>
      <c r="F554" s="20" t="s">
        <v>11</v>
      </c>
      <c r="G554" s="21" t="s">
        <v>12</v>
      </c>
      <c r="H554" s="82">
        <v>13051.5</v>
      </c>
      <c r="I554" s="368"/>
      <c r="J554" s="368"/>
      <c r="K554" s="368"/>
      <c r="L554" s="518" t="s">
        <v>13</v>
      </c>
      <c r="M554" s="518"/>
      <c r="N554" s="107"/>
      <c r="O554" s="22" t="s">
        <v>14</v>
      </c>
      <c r="P554" s="387">
        <f>ROUND(C554*H554/100,0)</f>
        <v>0</v>
      </c>
      <c r="S554" s="376"/>
    </row>
    <row r="555" spans="1:19" ht="15.95" hidden="1" customHeight="1"/>
    <row r="556" spans="1:19" ht="15.95" hidden="1" customHeight="1"/>
    <row r="557" spans="1:19" ht="15.95" customHeight="1">
      <c r="N557" s="380" t="s">
        <v>281</v>
      </c>
      <c r="P557" s="379">
        <f>SUM(P5:P339)</f>
        <v>94707</v>
      </c>
    </row>
    <row r="558" spans="1:19" ht="15.95" hidden="1" customHeight="1">
      <c r="N558" s="380" t="s">
        <v>149</v>
      </c>
      <c r="P558" s="379">
        <f>P263+P397+P328</f>
        <v>0</v>
      </c>
    </row>
    <row r="559" spans="1:19" ht="15.95" hidden="1" customHeight="1">
      <c r="N559" s="380" t="s">
        <v>150</v>
      </c>
      <c r="P559" s="379">
        <f>P350</f>
        <v>0</v>
      </c>
    </row>
    <row r="560" spans="1:19" ht="15.95" customHeight="1">
      <c r="N560" s="380" t="s">
        <v>151</v>
      </c>
      <c r="P560" s="379">
        <f>P557-P558</f>
        <v>94707</v>
      </c>
    </row>
    <row r="562" spans="1:64" ht="15.95" customHeight="1">
      <c r="A562" s="503"/>
      <c r="B562" s="504"/>
      <c r="C562" s="505"/>
      <c r="D562" s="505"/>
      <c r="E562" s="505"/>
      <c r="F562" s="505"/>
      <c r="G562" s="505"/>
      <c r="H562" s="505"/>
      <c r="I562" s="505"/>
      <c r="J562" s="505"/>
      <c r="K562" s="505"/>
      <c r="L562" s="505"/>
      <c r="M562" s="505"/>
      <c r="N562" s="505"/>
      <c r="O562" s="505"/>
      <c r="P562" s="505"/>
    </row>
    <row r="563" spans="1:64" ht="15.95" customHeight="1">
      <c r="A563" s="504"/>
      <c r="B563" s="504"/>
      <c r="C563" s="505"/>
      <c r="D563" s="505"/>
      <c r="E563" s="505"/>
      <c r="F563" s="505"/>
      <c r="G563" s="505"/>
      <c r="H563" s="505"/>
      <c r="I563" s="505"/>
      <c r="J563" s="505"/>
      <c r="K563" s="505"/>
      <c r="L563" s="505"/>
      <c r="M563" s="505"/>
      <c r="N563" s="505"/>
      <c r="O563" s="505"/>
      <c r="P563" s="505"/>
    </row>
    <row r="564" spans="1:64" ht="15.95" customHeight="1">
      <c r="A564" s="503"/>
      <c r="B564" s="506"/>
      <c r="C564" s="505"/>
      <c r="D564" s="505"/>
      <c r="E564" s="505"/>
      <c r="F564" s="505"/>
      <c r="G564" s="505"/>
      <c r="H564" s="505"/>
      <c r="I564" s="505"/>
      <c r="J564" s="505"/>
      <c r="K564" s="505"/>
      <c r="L564" s="505"/>
      <c r="M564" s="505"/>
      <c r="N564" s="505"/>
      <c r="O564" s="505"/>
      <c r="P564" s="505"/>
    </row>
    <row r="565" spans="1:64" ht="15.95" customHeight="1">
      <c r="A565" s="503"/>
      <c r="B565" s="506"/>
      <c r="C565" s="505"/>
      <c r="D565" s="505"/>
      <c r="E565" s="505"/>
      <c r="F565" s="505"/>
      <c r="G565" s="505"/>
      <c r="H565" s="505"/>
      <c r="I565" s="505"/>
      <c r="J565" s="505"/>
      <c r="K565" s="505"/>
      <c r="L565" s="505"/>
      <c r="M565" s="505"/>
      <c r="N565" s="505"/>
      <c r="O565" s="505"/>
      <c r="P565" s="505"/>
    </row>
    <row r="566" spans="1:64" s="380" customFormat="1" ht="15.95" customHeight="1">
      <c r="A566" s="504"/>
      <c r="B566" s="506"/>
      <c r="C566" s="505"/>
      <c r="D566" s="505"/>
      <c r="E566" s="505"/>
      <c r="F566" s="505"/>
      <c r="G566" s="505"/>
      <c r="H566" s="505"/>
      <c r="I566" s="505"/>
      <c r="J566" s="505"/>
      <c r="K566" s="505"/>
      <c r="L566" s="505"/>
      <c r="M566" s="505"/>
      <c r="N566" s="505"/>
      <c r="O566" s="505"/>
      <c r="P566" s="505"/>
      <c r="Q566" s="3"/>
      <c r="R566" s="3"/>
      <c r="T566" s="3"/>
      <c r="U566" s="3"/>
      <c r="V566" s="3"/>
      <c r="W566" s="3"/>
      <c r="X566" s="3"/>
      <c r="Y566" s="3"/>
      <c r="Z566" s="3"/>
      <c r="AA566" s="3"/>
      <c r="AB566" s="3"/>
      <c r="AC566" s="3"/>
      <c r="AD566" s="3"/>
      <c r="AE566" s="3"/>
      <c r="AF566" s="3"/>
      <c r="AG566" s="3"/>
      <c r="AH566" s="3"/>
      <c r="AI566" s="3"/>
      <c r="AJ566" s="3"/>
      <c r="AK566" s="3"/>
      <c r="AL566" s="3"/>
      <c r="AM566" s="3"/>
      <c r="AN566" s="3"/>
      <c r="AO566" s="3"/>
      <c r="AP566" s="3"/>
      <c r="AQ566" s="3"/>
      <c r="AR566" s="3"/>
      <c r="AS566" s="3"/>
      <c r="AT566" s="3"/>
      <c r="AU566" s="3"/>
      <c r="AV566" s="3"/>
      <c r="AW566" s="3"/>
      <c r="AX566" s="3"/>
      <c r="AY566" s="3"/>
      <c r="AZ566" s="3"/>
      <c r="BA566" s="3"/>
      <c r="BB566" s="3"/>
      <c r="BC566" s="3"/>
      <c r="BD566" s="3"/>
      <c r="BE566" s="3"/>
      <c r="BF566" s="3"/>
      <c r="BG566" s="3"/>
      <c r="BH566" s="3"/>
      <c r="BI566" s="3"/>
      <c r="BJ566" s="3"/>
      <c r="BK566" s="3"/>
      <c r="BL566" s="3"/>
    </row>
    <row r="567" spans="1:64" s="380" customFormat="1" ht="15.95" customHeight="1">
      <c r="A567" s="504"/>
      <c r="B567" s="506"/>
      <c r="C567" s="505"/>
      <c r="D567" s="505"/>
      <c r="E567" s="505"/>
      <c r="F567" s="505"/>
      <c r="G567" s="505"/>
      <c r="H567" s="505"/>
      <c r="I567" s="505"/>
      <c r="J567" s="505"/>
      <c r="K567" s="505"/>
      <c r="L567" s="505"/>
      <c r="M567" s="505"/>
      <c r="N567" s="505"/>
      <c r="O567" s="505"/>
      <c r="P567" s="505"/>
      <c r="Q567" s="3"/>
      <c r="R567" s="3"/>
      <c r="T567" s="3"/>
      <c r="U567" s="3"/>
      <c r="V567" s="3"/>
      <c r="W567" s="3"/>
      <c r="X567" s="3"/>
      <c r="Y567" s="3"/>
      <c r="Z567" s="3"/>
      <c r="AA567" s="3"/>
      <c r="AB567" s="3"/>
      <c r="AC567" s="3"/>
      <c r="AD567" s="3"/>
      <c r="AE567" s="3"/>
      <c r="AF567" s="3"/>
      <c r="AG567" s="3"/>
      <c r="AH567" s="3"/>
      <c r="AI567" s="3"/>
      <c r="AJ567" s="3"/>
      <c r="AK567" s="3"/>
      <c r="AL567" s="3"/>
      <c r="AM567" s="3"/>
      <c r="AN567" s="3"/>
      <c r="AO567" s="3"/>
      <c r="AP567" s="3"/>
      <c r="AQ567" s="3"/>
      <c r="AR567" s="3"/>
      <c r="AS567" s="3"/>
      <c r="AT567" s="3"/>
      <c r="AU567" s="3"/>
      <c r="AV567" s="3"/>
      <c r="AW567" s="3"/>
      <c r="AX567" s="3"/>
      <c r="AY567" s="3"/>
      <c r="AZ567" s="3"/>
      <c r="BA567" s="3"/>
      <c r="BB567" s="3"/>
      <c r="BC567" s="3"/>
      <c r="BD567" s="3"/>
      <c r="BE567" s="3"/>
      <c r="BF567" s="3"/>
      <c r="BG567" s="3"/>
      <c r="BH567" s="3"/>
      <c r="BI567" s="3"/>
      <c r="BJ567" s="3"/>
      <c r="BK567" s="3"/>
      <c r="BL567" s="3"/>
    </row>
    <row r="568" spans="1:64" s="380" customFormat="1" ht="15.95" customHeight="1">
      <c r="A568" s="504"/>
      <c r="B568" s="506"/>
      <c r="C568" s="505"/>
      <c r="D568" s="505"/>
      <c r="E568" s="505"/>
      <c r="F568" s="505"/>
      <c r="G568" s="505"/>
      <c r="H568" s="505"/>
      <c r="I568" s="505"/>
      <c r="J568" s="505"/>
      <c r="K568" s="505"/>
      <c r="L568" s="505"/>
      <c r="M568" s="505"/>
      <c r="N568" s="505"/>
      <c r="O568" s="505"/>
      <c r="P568" s="505"/>
      <c r="Q568" s="3"/>
      <c r="R568" s="3"/>
      <c r="T568" s="3"/>
      <c r="U568" s="3"/>
      <c r="V568" s="3"/>
      <c r="W568" s="3"/>
      <c r="X568" s="3"/>
      <c r="Y568" s="3"/>
      <c r="Z568" s="3"/>
      <c r="AA568" s="3"/>
      <c r="AB568" s="3"/>
      <c r="AC568" s="3"/>
      <c r="AD568" s="3"/>
      <c r="AE568" s="3"/>
      <c r="AF568" s="3"/>
      <c r="AG568" s="3"/>
      <c r="AH568" s="3"/>
      <c r="AI568" s="3"/>
      <c r="AJ568" s="3"/>
      <c r="AK568" s="3"/>
      <c r="AL568" s="3"/>
      <c r="AM568" s="3"/>
      <c r="AN568" s="3"/>
      <c r="AO568" s="3"/>
      <c r="AP568" s="3"/>
      <c r="AQ568" s="3"/>
      <c r="AR568" s="3"/>
      <c r="AS568" s="3"/>
      <c r="AT568" s="3"/>
      <c r="AU568" s="3"/>
      <c r="AV568" s="3"/>
      <c r="AW568" s="3"/>
      <c r="AX568" s="3"/>
      <c r="AY568" s="3"/>
      <c r="AZ568" s="3"/>
      <c r="BA568" s="3"/>
      <c r="BB568" s="3"/>
      <c r="BC568" s="3"/>
      <c r="BD568" s="3"/>
      <c r="BE568" s="3"/>
      <c r="BF568" s="3"/>
      <c r="BG568" s="3"/>
      <c r="BH568" s="3"/>
      <c r="BI568" s="3"/>
      <c r="BJ568" s="3"/>
      <c r="BK568" s="3"/>
      <c r="BL568" s="3"/>
    </row>
    <row r="569" spans="1:64" ht="15.95" customHeight="1">
      <c r="A569" s="504"/>
      <c r="B569" s="506"/>
      <c r="C569" s="505"/>
      <c r="D569" s="505"/>
      <c r="E569" s="505"/>
      <c r="F569" s="505"/>
      <c r="G569" s="505"/>
      <c r="H569" s="505"/>
      <c r="I569" s="505"/>
      <c r="J569" s="505"/>
      <c r="K569" s="505"/>
      <c r="L569" s="505"/>
      <c r="M569" s="505"/>
      <c r="N569" s="505"/>
      <c r="O569" s="505"/>
      <c r="P569" s="505"/>
    </row>
    <row r="570" spans="1:64" ht="15.95" customHeight="1">
      <c r="A570" s="504"/>
      <c r="B570" s="504"/>
      <c r="C570" s="505"/>
      <c r="D570" s="505"/>
      <c r="E570" s="505"/>
      <c r="F570" s="505"/>
      <c r="G570" s="505"/>
      <c r="H570" s="505"/>
      <c r="I570" s="505"/>
      <c r="J570" s="505"/>
      <c r="K570" s="505"/>
      <c r="L570" s="505"/>
      <c r="M570" s="505"/>
      <c r="N570" s="505"/>
      <c r="O570" s="505"/>
      <c r="P570" s="505"/>
    </row>
    <row r="571" spans="1:64" ht="15.95" customHeight="1">
      <c r="A571" s="504"/>
      <c r="B571" s="504"/>
      <c r="C571" s="505"/>
      <c r="D571" s="505"/>
      <c r="E571" s="505"/>
      <c r="F571" s="505"/>
      <c r="G571" s="505"/>
      <c r="H571" s="505"/>
      <c r="I571" s="505"/>
      <c r="J571" s="505"/>
      <c r="K571" s="505"/>
      <c r="L571" s="505"/>
      <c r="M571" s="507"/>
      <c r="N571" s="505"/>
      <c r="O571" s="505"/>
      <c r="P571" s="505"/>
    </row>
    <row r="572" spans="1:64" ht="15.95" customHeight="1">
      <c r="A572" s="504"/>
      <c r="B572" s="504"/>
      <c r="C572" s="505"/>
      <c r="D572" s="507"/>
      <c r="E572" s="505"/>
      <c r="F572" s="507"/>
      <c r="G572" s="505"/>
      <c r="H572" s="505"/>
      <c r="I572" s="505"/>
      <c r="J572" s="505"/>
      <c r="K572" s="505"/>
      <c r="L572" s="505"/>
      <c r="M572" s="507"/>
      <c r="N572" s="505"/>
      <c r="O572" s="505"/>
      <c r="P572" s="505"/>
    </row>
    <row r="573" spans="1:64" ht="15.95" customHeight="1">
      <c r="A573" s="504"/>
      <c r="B573" s="504"/>
      <c r="C573" s="505"/>
      <c r="D573" s="507"/>
      <c r="E573" s="505"/>
      <c r="F573" s="507"/>
      <c r="G573" s="505"/>
      <c r="H573" s="505"/>
      <c r="I573" s="505"/>
      <c r="J573" s="505"/>
      <c r="K573" s="505"/>
      <c r="L573" s="505"/>
      <c r="M573" s="507"/>
      <c r="N573" s="505"/>
      <c r="O573" s="505"/>
      <c r="P573" s="505"/>
    </row>
    <row r="574" spans="1:64" ht="15.95" customHeight="1">
      <c r="A574" s="508"/>
      <c r="B574" s="508"/>
      <c r="C574" s="509"/>
      <c r="D574" s="509"/>
      <c r="E574" s="509"/>
      <c r="F574" s="510"/>
      <c r="G574" s="509"/>
      <c r="H574" s="509"/>
      <c r="I574" s="509"/>
      <c r="J574" s="509"/>
      <c r="K574" s="509"/>
      <c r="L574" s="509"/>
      <c r="M574" s="509"/>
      <c r="N574" s="509"/>
      <c r="O574" s="509"/>
      <c r="P574" s="509"/>
    </row>
    <row r="575" spans="1:64" ht="15.95" customHeight="1">
      <c r="A575" s="508"/>
      <c r="B575" s="508"/>
      <c r="C575" s="509"/>
      <c r="D575" s="509"/>
      <c r="E575" s="509"/>
      <c r="F575" s="510"/>
      <c r="G575" s="509"/>
      <c r="H575" s="509"/>
      <c r="I575" s="509"/>
      <c r="J575" s="509"/>
      <c r="K575" s="509"/>
      <c r="L575" s="509"/>
      <c r="M575" s="509"/>
      <c r="N575" s="509"/>
      <c r="O575" s="509"/>
      <c r="P575" s="509"/>
    </row>
  </sheetData>
  <mergeCells count="295">
    <mergeCell ref="L17:M17"/>
    <mergeCell ref="B39:N39"/>
    <mergeCell ref="D42:E42"/>
    <mergeCell ref="H42:K42"/>
    <mergeCell ref="H85:I85"/>
    <mergeCell ref="E86:F86"/>
    <mergeCell ref="H87:K87"/>
    <mergeCell ref="L87:M87"/>
    <mergeCell ref="A1:P1"/>
    <mergeCell ref="A3:B3"/>
    <mergeCell ref="C3:P3"/>
    <mergeCell ref="C4:G4"/>
    <mergeCell ref="H4:J4"/>
    <mergeCell ref="K4:M4"/>
    <mergeCell ref="N4:P4"/>
    <mergeCell ref="B47:O47"/>
    <mergeCell ref="C50:E50"/>
    <mergeCell ref="H50:J50"/>
    <mergeCell ref="L50:M50"/>
    <mergeCell ref="B23:O23"/>
    <mergeCell ref="B34:N34"/>
    <mergeCell ref="H38:I38"/>
    <mergeCell ref="C28:E28"/>
    <mergeCell ref="L28:M28"/>
    <mergeCell ref="B29:N29"/>
    <mergeCell ref="H33:K33"/>
    <mergeCell ref="L33:M33"/>
    <mergeCell ref="C17:E17"/>
    <mergeCell ref="B64:O64"/>
    <mergeCell ref="B43:O43"/>
    <mergeCell ref="C80:E80"/>
    <mergeCell ref="H80:K80"/>
    <mergeCell ref="L80:M80"/>
    <mergeCell ref="B81:N81"/>
    <mergeCell ref="B133:N133"/>
    <mergeCell ref="C136:D136"/>
    <mergeCell ref="L136:M136"/>
    <mergeCell ref="E83:F83"/>
    <mergeCell ref="E84:F84"/>
    <mergeCell ref="B51:O51"/>
    <mergeCell ref="D54:E54"/>
    <mergeCell ref="B69:N69"/>
    <mergeCell ref="C72:E72"/>
    <mergeCell ref="L72:M72"/>
    <mergeCell ref="B88:N88"/>
    <mergeCell ref="C68:E68"/>
    <mergeCell ref="L68:M68"/>
    <mergeCell ref="B73:N73"/>
    <mergeCell ref="C76:E76"/>
    <mergeCell ref="H76:I76"/>
    <mergeCell ref="B77:N77"/>
    <mergeCell ref="E85:F85"/>
    <mergeCell ref="B137:O137"/>
    <mergeCell ref="C140:E140"/>
    <mergeCell ref="L140:M140"/>
    <mergeCell ref="D128:E128"/>
    <mergeCell ref="H128:J128"/>
    <mergeCell ref="L128:M128"/>
    <mergeCell ref="B129:N129"/>
    <mergeCell ref="C132:E132"/>
    <mergeCell ref="H132:K132"/>
    <mergeCell ref="L132:M132"/>
    <mergeCell ref="B153:N153"/>
    <mergeCell ref="D91:E91"/>
    <mergeCell ref="H91:K91"/>
    <mergeCell ref="B92:N92"/>
    <mergeCell ref="D95:E95"/>
    <mergeCell ref="H95:J95"/>
    <mergeCell ref="L95:M95"/>
    <mergeCell ref="H123:K123"/>
    <mergeCell ref="L123:M123"/>
    <mergeCell ref="B124:O124"/>
    <mergeCell ref="D99:E99"/>
    <mergeCell ref="H99:K99"/>
    <mergeCell ref="B100:O100"/>
    <mergeCell ref="D103:E103"/>
    <mergeCell ref="B141:O141"/>
    <mergeCell ref="L144:M144"/>
    <mergeCell ref="B108:O108"/>
    <mergeCell ref="C111:E111"/>
    <mergeCell ref="L111:M111"/>
    <mergeCell ref="D122:F122"/>
    <mergeCell ref="J122:K122"/>
    <mergeCell ref="C123:E123"/>
    <mergeCell ref="B96:O96"/>
    <mergeCell ref="B112:N112"/>
    <mergeCell ref="D186:F186"/>
    <mergeCell ref="J186:K186"/>
    <mergeCell ref="C187:E187"/>
    <mergeCell ref="L187:M187"/>
    <mergeCell ref="B167:O167"/>
    <mergeCell ref="D170:E170"/>
    <mergeCell ref="H170:J170"/>
    <mergeCell ref="L170:M170"/>
    <mergeCell ref="L234:M234"/>
    <mergeCell ref="B211:N211"/>
    <mergeCell ref="C214:E214"/>
    <mergeCell ref="L214:M214"/>
    <mergeCell ref="B215:N215"/>
    <mergeCell ref="C219:D219"/>
    <mergeCell ref="L219:M219"/>
    <mergeCell ref="C193:E193"/>
    <mergeCell ref="L193:M193"/>
    <mergeCell ref="B195:N195"/>
    <mergeCell ref="D209:F209"/>
    <mergeCell ref="J209:K209"/>
    <mergeCell ref="C210:E210"/>
    <mergeCell ref="H210:K210"/>
    <mergeCell ref="L210:M210"/>
    <mergeCell ref="B145:N145"/>
    <mergeCell ref="C148:E148"/>
    <mergeCell ref="H148:K148"/>
    <mergeCell ref="L148:M148"/>
    <mergeCell ref="B149:N149"/>
    <mergeCell ref="C46:E46"/>
    <mergeCell ref="H46:J46"/>
    <mergeCell ref="L46:M46"/>
    <mergeCell ref="B295:N295"/>
    <mergeCell ref="D160:F160"/>
    <mergeCell ref="J160:K160"/>
    <mergeCell ref="B162:N162"/>
    <mergeCell ref="L271:M271"/>
    <mergeCell ref="B272:O272"/>
    <mergeCell ref="D280:F280"/>
    <mergeCell ref="J280:K280"/>
    <mergeCell ref="D239:E239"/>
    <mergeCell ref="H239:J239"/>
    <mergeCell ref="L239:M239"/>
    <mergeCell ref="B248:N248"/>
    <mergeCell ref="B188:O188"/>
    <mergeCell ref="D166:E166"/>
    <mergeCell ref="H166:K166"/>
    <mergeCell ref="B171:N171"/>
    <mergeCell ref="H304:I304"/>
    <mergeCell ref="B252:O252"/>
    <mergeCell ref="B258:N258"/>
    <mergeCell ref="B220:N220"/>
    <mergeCell ref="B226:N226"/>
    <mergeCell ref="B230:O230"/>
    <mergeCell ref="D234:E234"/>
    <mergeCell ref="H234:J234"/>
    <mergeCell ref="D294:E294"/>
    <mergeCell ref="H294:J294"/>
    <mergeCell ref="L294:M294"/>
    <mergeCell ref="D281:E281"/>
    <mergeCell ref="H281:K281"/>
    <mergeCell ref="D286:E286"/>
    <mergeCell ref="H286:K286"/>
    <mergeCell ref="B287:N287"/>
    <mergeCell ref="B291:N291"/>
    <mergeCell ref="B264:N264"/>
    <mergeCell ref="B268:N268"/>
    <mergeCell ref="H271:J271"/>
    <mergeCell ref="B313:N313"/>
    <mergeCell ref="C316:E316"/>
    <mergeCell ref="H316:K316"/>
    <mergeCell ref="L316:M316"/>
    <mergeCell ref="D324:E324"/>
    <mergeCell ref="H324:K324"/>
    <mergeCell ref="B305:N305"/>
    <mergeCell ref="D308:E308"/>
    <mergeCell ref="H308:K308"/>
    <mergeCell ref="B309:N309"/>
    <mergeCell ref="C357:E357"/>
    <mergeCell ref="L357:M357"/>
    <mergeCell ref="B358:O358"/>
    <mergeCell ref="C364:E364"/>
    <mergeCell ref="L364:M364"/>
    <mergeCell ref="B365:N365"/>
    <mergeCell ref="B325:O325"/>
    <mergeCell ref="B329:O329"/>
    <mergeCell ref="B333:O333"/>
    <mergeCell ref="C338:E338"/>
    <mergeCell ref="H338:J338"/>
    <mergeCell ref="L338:M338"/>
    <mergeCell ref="L392:M392"/>
    <mergeCell ref="B393:O393"/>
    <mergeCell ref="C397:E397"/>
    <mergeCell ref="H397:J397"/>
    <mergeCell ref="L397:M397"/>
    <mergeCell ref="B385:O385"/>
    <mergeCell ref="D388:E388"/>
    <mergeCell ref="H388:K388"/>
    <mergeCell ref="B339:O339"/>
    <mergeCell ref="C350:E350"/>
    <mergeCell ref="H350:J350"/>
    <mergeCell ref="L350:M350"/>
    <mergeCell ref="B351:O351"/>
    <mergeCell ref="D356:F356"/>
    <mergeCell ref="G356:H356"/>
    <mergeCell ref="J356:K356"/>
    <mergeCell ref="B389:N389"/>
    <mergeCell ref="F369:G369"/>
    <mergeCell ref="B371:N371"/>
    <mergeCell ref="F375:G375"/>
    <mergeCell ref="B377:N377"/>
    <mergeCell ref="B381:O381"/>
    <mergeCell ref="D384:E384"/>
    <mergeCell ref="H384:K384"/>
    <mergeCell ref="B439:C439"/>
    <mergeCell ref="E439:F439"/>
    <mergeCell ref="L444:M444"/>
    <mergeCell ref="D433:E433"/>
    <mergeCell ref="H433:K433"/>
    <mergeCell ref="B60:O60"/>
    <mergeCell ref="D63:E63"/>
    <mergeCell ref="H63:J63"/>
    <mergeCell ref="L63:M63"/>
    <mergeCell ref="B410:O410"/>
    <mergeCell ref="D419:E419"/>
    <mergeCell ref="H419:J419"/>
    <mergeCell ref="L419:M419"/>
    <mergeCell ref="B420:N420"/>
    <mergeCell ref="B430:O430"/>
    <mergeCell ref="B398:O398"/>
    <mergeCell ref="C405:E405"/>
    <mergeCell ref="L405:M405"/>
    <mergeCell ref="B406:O406"/>
    <mergeCell ref="C409:E409"/>
    <mergeCell ref="H409:J409"/>
    <mergeCell ref="L409:M409"/>
    <mergeCell ref="D392:E392"/>
    <mergeCell ref="H392:J392"/>
    <mergeCell ref="E441:F441"/>
    <mergeCell ref="H441:I441"/>
    <mergeCell ref="E442:F442"/>
    <mergeCell ref="E443:F443"/>
    <mergeCell ref="H444:K444"/>
    <mergeCell ref="B434:O434"/>
    <mergeCell ref="D437:E437"/>
    <mergeCell ref="B513:O513"/>
    <mergeCell ref="B469:N469"/>
    <mergeCell ref="C472:E472"/>
    <mergeCell ref="H472:K472"/>
    <mergeCell ref="L472:M472"/>
    <mergeCell ref="B473:O473"/>
    <mergeCell ref="C476:E476"/>
    <mergeCell ref="L476:M476"/>
    <mergeCell ref="C464:E464"/>
    <mergeCell ref="H464:K464"/>
    <mergeCell ref="L464:M464"/>
    <mergeCell ref="B465:N465"/>
    <mergeCell ref="C468:E468"/>
    <mergeCell ref="H468:K468"/>
    <mergeCell ref="L468:M468"/>
    <mergeCell ref="H437:K437"/>
    <mergeCell ref="B438:N438"/>
    <mergeCell ref="D527:F527"/>
    <mergeCell ref="J527:K527"/>
    <mergeCell ref="B6:O6"/>
    <mergeCell ref="C11:E11"/>
    <mergeCell ref="L11:M11"/>
    <mergeCell ref="B12:O12"/>
    <mergeCell ref="D107:E107"/>
    <mergeCell ref="B499:O499"/>
    <mergeCell ref="D503:E503"/>
    <mergeCell ref="H503:J503"/>
    <mergeCell ref="L503:M503"/>
    <mergeCell ref="B506:N506"/>
    <mergeCell ref="B488:N488"/>
    <mergeCell ref="B494:O494"/>
    <mergeCell ref="D498:E498"/>
    <mergeCell ref="H498:K498"/>
    <mergeCell ref="B445:O445"/>
    <mergeCell ref="C452:E452"/>
    <mergeCell ref="L452:M452"/>
    <mergeCell ref="B453:N453"/>
    <mergeCell ref="D463:F463"/>
    <mergeCell ref="J463:K463"/>
    <mergeCell ref="B18:O18"/>
    <mergeCell ref="E440:F440"/>
    <mergeCell ref="B550:O550"/>
    <mergeCell ref="C554:E554"/>
    <mergeCell ref="L554:M554"/>
    <mergeCell ref="B55:N55"/>
    <mergeCell ref="D59:E59"/>
    <mergeCell ref="H59:J59"/>
    <mergeCell ref="L59:M59"/>
    <mergeCell ref="C22:E22"/>
    <mergeCell ref="L22:M22"/>
    <mergeCell ref="B538:O538"/>
    <mergeCell ref="D548:F548"/>
    <mergeCell ref="J548:K548"/>
    <mergeCell ref="C549:E549"/>
    <mergeCell ref="H549:J549"/>
    <mergeCell ref="L549:M549"/>
    <mergeCell ref="C528:E528"/>
    <mergeCell ref="L528:M528"/>
    <mergeCell ref="B529:O529"/>
    <mergeCell ref="C535:E535"/>
    <mergeCell ref="L535:M535"/>
    <mergeCell ref="B104:O104"/>
    <mergeCell ref="B477:O477"/>
    <mergeCell ref="C487:E487"/>
    <mergeCell ref="L487:M487"/>
  </mergeCells>
  <pageMargins left="0.5" right="0.25" top="0.5" bottom="0.5" header="0.3" footer="0.3"/>
  <pageSetup paperSize="9" scale="95" orientation="portrait" r:id="rId1"/>
  <headerFooter>
    <oddHeader>&amp;R&amp;"Arial,Italic"&amp;8Page &amp;P of &amp;N</oddHeader>
  </headerFooter>
</worksheet>
</file>

<file path=xl/worksheets/sheet3.xml><?xml version="1.0" encoding="utf-8"?>
<worksheet xmlns="http://schemas.openxmlformats.org/spreadsheetml/2006/main" xmlns:r="http://schemas.openxmlformats.org/officeDocument/2006/relationships">
  <dimension ref="A1:BL629"/>
  <sheetViews>
    <sheetView topLeftCell="A48" zoomScaleSheetLayoutView="100" workbookViewId="0">
      <selection activeCell="A616" sqref="A616"/>
    </sheetView>
  </sheetViews>
  <sheetFormatPr defaultColWidth="0" defaultRowHeight="15.95" customHeight="1"/>
  <cols>
    <col min="1" max="1" width="3.85546875" style="98" customWidth="1"/>
    <col min="2" max="2" width="22.140625" style="3" customWidth="1"/>
    <col min="3" max="3" width="7.42578125" style="112" customWidth="1"/>
    <col min="4" max="4" width="3.7109375" style="109" customWidth="1"/>
    <col min="5" max="5" width="2.28515625" style="38" customWidth="1"/>
    <col min="6" max="6" width="4.28515625" style="109" customWidth="1"/>
    <col min="7" max="7" width="2.85546875" style="109" customWidth="1"/>
    <col min="8" max="8" width="9.28515625" style="84" customWidth="1"/>
    <col min="9" max="9" width="2.7109375" style="3" customWidth="1"/>
    <col min="10" max="10" width="7.5703125" style="109" customWidth="1"/>
    <col min="11" max="11" width="3.140625" style="3" customWidth="1"/>
    <col min="12" max="12" width="6.7109375" style="3" customWidth="1"/>
    <col min="13" max="13" width="2.7109375" style="3" customWidth="1"/>
    <col min="14" max="14" width="9" style="112" customWidth="1"/>
    <col min="15" max="15" width="3.28515625" style="3" customWidth="1"/>
    <col min="16" max="16" width="9.42578125" style="223" customWidth="1"/>
    <col min="17" max="17" width="1.140625" style="3" hidden="1" customWidth="1"/>
    <col min="18" max="18" width="9.140625" style="3" hidden="1" customWidth="1"/>
    <col min="19" max="19" width="0" style="112" hidden="1" customWidth="1"/>
    <col min="20" max="64" width="0" style="3" hidden="1" customWidth="1"/>
    <col min="65" max="16384" width="9.140625" style="3" hidden="1"/>
  </cols>
  <sheetData>
    <row r="1" spans="1:64" s="61" customFormat="1" ht="22.5" customHeight="1">
      <c r="A1" s="572" t="s">
        <v>387</v>
      </c>
      <c r="B1" s="572"/>
      <c r="C1" s="572"/>
      <c r="D1" s="573"/>
      <c r="E1" s="572"/>
      <c r="F1" s="573"/>
      <c r="G1" s="572"/>
      <c r="H1" s="573"/>
      <c r="I1" s="572"/>
      <c r="J1" s="573"/>
      <c r="K1" s="572"/>
      <c r="L1" s="572"/>
      <c r="M1" s="572"/>
      <c r="N1" s="572"/>
      <c r="O1" s="572"/>
      <c r="P1" s="572"/>
    </row>
    <row r="2" spans="1:64" ht="7.5" customHeight="1">
      <c r="H2" s="101"/>
      <c r="J2" s="110"/>
    </row>
    <row r="3" spans="1:64" s="62" customFormat="1" ht="38.25" customHeight="1" thickBot="1">
      <c r="A3" s="574" t="s">
        <v>0</v>
      </c>
      <c r="B3" s="574"/>
      <c r="C3" s="575" t="s">
        <v>305</v>
      </c>
      <c r="D3" s="575"/>
      <c r="E3" s="575"/>
      <c r="F3" s="575"/>
      <c r="G3" s="575"/>
      <c r="H3" s="575"/>
      <c r="I3" s="575"/>
      <c r="J3" s="575"/>
      <c r="K3" s="575"/>
      <c r="L3" s="575"/>
      <c r="M3" s="575"/>
      <c r="N3" s="575"/>
      <c r="O3" s="575"/>
      <c r="P3" s="575"/>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row>
    <row r="4" spans="1:64" s="64" customFormat="1" ht="22.5" customHeight="1" thickBot="1">
      <c r="A4" s="111" t="s">
        <v>1</v>
      </c>
      <c r="B4" s="111" t="s">
        <v>2</v>
      </c>
      <c r="C4" s="576" t="s">
        <v>3</v>
      </c>
      <c r="D4" s="577"/>
      <c r="E4" s="576"/>
      <c r="F4" s="577"/>
      <c r="G4" s="576"/>
      <c r="H4" s="577" t="s">
        <v>4</v>
      </c>
      <c r="I4" s="576"/>
      <c r="J4" s="577"/>
      <c r="K4" s="578" t="s">
        <v>5</v>
      </c>
      <c r="L4" s="579"/>
      <c r="M4" s="580"/>
      <c r="N4" s="576" t="s">
        <v>6</v>
      </c>
      <c r="O4" s="576"/>
      <c r="P4" s="576"/>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row>
    <row r="5" spans="1:64" ht="11.25" customHeight="1">
      <c r="A5" s="1"/>
      <c r="B5" s="66"/>
      <c r="C5" s="66"/>
      <c r="D5" s="66"/>
      <c r="E5" s="66"/>
      <c r="F5" s="66"/>
      <c r="G5" s="66"/>
      <c r="H5" s="66"/>
      <c r="I5" s="66"/>
      <c r="J5" s="66"/>
      <c r="K5" s="66"/>
      <c r="L5" s="66"/>
      <c r="M5" s="66"/>
      <c r="N5" s="66"/>
      <c r="O5" s="2"/>
      <c r="R5" s="4"/>
      <c r="S5" s="66"/>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s="17" customFormat="1" ht="15.95" hidden="1" customHeight="1">
      <c r="A6" s="15"/>
      <c r="B6" s="515" t="s">
        <v>166</v>
      </c>
      <c r="C6" s="515"/>
      <c r="D6" s="515"/>
      <c r="E6" s="515"/>
      <c r="F6" s="515"/>
      <c r="G6" s="515"/>
      <c r="H6" s="515"/>
      <c r="I6" s="515"/>
      <c r="J6" s="515"/>
      <c r="K6" s="515"/>
      <c r="L6" s="515"/>
      <c r="M6" s="515"/>
      <c r="N6" s="515"/>
      <c r="O6" s="16"/>
      <c r="P6" s="224"/>
    </row>
    <row r="7" spans="1:64" s="17" customFormat="1" ht="15.95" hidden="1" customHeight="1">
      <c r="A7" s="15"/>
      <c r="B7" s="17" t="s">
        <v>288</v>
      </c>
      <c r="C7" s="131"/>
      <c r="D7" s="133">
        <v>3</v>
      </c>
      <c r="E7" s="48" t="s">
        <v>8</v>
      </c>
      <c r="F7" s="133">
        <v>2</v>
      </c>
      <c r="G7" s="133" t="s">
        <v>16</v>
      </c>
      <c r="H7" s="27">
        <v>5.42</v>
      </c>
      <c r="I7" s="133" t="s">
        <v>17</v>
      </c>
      <c r="J7" s="134">
        <v>4.66</v>
      </c>
      <c r="K7" s="133" t="s">
        <v>18</v>
      </c>
      <c r="L7" s="134">
        <v>2</v>
      </c>
      <c r="M7" s="17" t="s">
        <v>9</v>
      </c>
      <c r="N7" s="28">
        <f>ROUND(D7*F7*(H7+J7)*L7,0)</f>
        <v>121</v>
      </c>
      <c r="O7" s="16"/>
      <c r="P7" s="224"/>
    </row>
    <row r="8" spans="1:64" s="17" customFormat="1" ht="15.95" hidden="1" customHeight="1">
      <c r="A8" s="15"/>
      <c r="B8" s="17" t="s">
        <v>289</v>
      </c>
      <c r="C8" s="131"/>
      <c r="D8" s="133">
        <v>1</v>
      </c>
      <c r="E8" s="48" t="s">
        <v>8</v>
      </c>
      <c r="F8" s="133">
        <v>2</v>
      </c>
      <c r="G8" s="133" t="s">
        <v>16</v>
      </c>
      <c r="H8" s="27">
        <v>21.25</v>
      </c>
      <c r="I8" s="133" t="s">
        <v>17</v>
      </c>
      <c r="J8" s="134">
        <v>6.17</v>
      </c>
      <c r="K8" s="133" t="s">
        <v>18</v>
      </c>
      <c r="L8" s="134">
        <v>1.5</v>
      </c>
      <c r="M8" s="17" t="s">
        <v>9</v>
      </c>
      <c r="N8" s="28">
        <f>ROUND(D8*F8*(H8+J8)*L8,0)</f>
        <v>82</v>
      </c>
      <c r="O8" s="16"/>
      <c r="P8" s="224"/>
    </row>
    <row r="9" spans="1:64" s="17" customFormat="1" ht="15.95" hidden="1" customHeight="1">
      <c r="A9" s="15"/>
      <c r="B9" s="17" t="s">
        <v>290</v>
      </c>
      <c r="C9" s="131"/>
      <c r="D9" s="133">
        <v>1</v>
      </c>
      <c r="E9" s="48" t="s">
        <v>8</v>
      </c>
      <c r="F9" s="133">
        <v>2</v>
      </c>
      <c r="G9" s="133" t="s">
        <v>8</v>
      </c>
      <c r="H9" s="27">
        <v>5.42</v>
      </c>
      <c r="I9" s="133" t="s">
        <v>17</v>
      </c>
      <c r="J9" s="134">
        <v>4.66</v>
      </c>
      <c r="K9" s="133"/>
      <c r="L9" s="134"/>
      <c r="M9" s="17" t="s">
        <v>9</v>
      </c>
      <c r="N9" s="39">
        <f>ROUND(D9*F9*H9*J9,0)</f>
        <v>51</v>
      </c>
      <c r="O9" s="16"/>
      <c r="P9" s="224"/>
    </row>
    <row r="10" spans="1:64" s="17" customFormat="1" ht="15.95" hidden="1" customHeight="1">
      <c r="A10" s="15"/>
      <c r="B10" s="17" t="s">
        <v>291</v>
      </c>
      <c r="C10" s="131"/>
      <c r="D10" s="362">
        <v>1</v>
      </c>
      <c r="E10" s="48" t="s">
        <v>8</v>
      </c>
      <c r="F10" s="362">
        <v>2</v>
      </c>
      <c r="G10" s="362" t="s">
        <v>16</v>
      </c>
      <c r="H10" s="27">
        <v>13</v>
      </c>
      <c r="I10" s="362" t="s">
        <v>17</v>
      </c>
      <c r="J10" s="363">
        <v>6.17</v>
      </c>
      <c r="K10" s="362" t="s">
        <v>18</v>
      </c>
      <c r="L10" s="363">
        <v>3</v>
      </c>
      <c r="M10" s="17" t="s">
        <v>9</v>
      </c>
      <c r="N10" s="28">
        <f>ROUND(D10*F10*(H10+J10)*L10,0)</f>
        <v>115</v>
      </c>
      <c r="O10" s="16"/>
      <c r="P10" s="224"/>
    </row>
    <row r="11" spans="1:64" s="17" customFormat="1" ht="15.95" hidden="1" customHeight="1">
      <c r="A11" s="15"/>
      <c r="C11" s="131"/>
      <c r="D11" s="133"/>
      <c r="E11" s="48"/>
      <c r="F11" s="133"/>
      <c r="G11" s="133"/>
      <c r="H11" s="27"/>
      <c r="I11" s="133"/>
      <c r="J11" s="134"/>
      <c r="K11" s="133"/>
      <c r="L11" s="24" t="s">
        <v>167</v>
      </c>
      <c r="M11" s="32"/>
      <c r="N11" s="18"/>
      <c r="O11" s="16"/>
      <c r="P11" s="224"/>
    </row>
    <row r="12" spans="1:64" s="17" customFormat="1" ht="15.95" hidden="1" customHeight="1">
      <c r="A12" s="15"/>
      <c r="B12" s="143"/>
      <c r="C12" s="516">
        <f>N11</f>
        <v>0</v>
      </c>
      <c r="D12" s="517"/>
      <c r="E12" s="516"/>
      <c r="F12" s="20" t="s">
        <v>32</v>
      </c>
      <c r="G12" s="21" t="s">
        <v>12</v>
      </c>
      <c r="H12" s="57">
        <v>121</v>
      </c>
      <c r="I12" s="132"/>
      <c r="J12" s="132"/>
      <c r="K12" s="132"/>
      <c r="L12" s="518" t="s">
        <v>33</v>
      </c>
      <c r="M12" s="518"/>
      <c r="N12" s="107"/>
      <c r="O12" s="22" t="s">
        <v>14</v>
      </c>
      <c r="P12" s="224">
        <f>ROUND(C12*H12/100,0)</f>
        <v>0</v>
      </c>
    </row>
    <row r="13" spans="1:64" ht="15.95" customHeight="1">
      <c r="A13" s="15">
        <v>1</v>
      </c>
      <c r="B13" s="531" t="s">
        <v>15</v>
      </c>
      <c r="C13" s="531"/>
      <c r="D13" s="531"/>
      <c r="E13" s="531"/>
      <c r="F13" s="531"/>
      <c r="G13" s="531"/>
      <c r="H13" s="531"/>
      <c r="I13" s="531"/>
      <c r="J13" s="531"/>
      <c r="K13" s="531"/>
      <c r="L13" s="531"/>
      <c r="M13" s="531"/>
      <c r="N13" s="531"/>
      <c r="O13" s="531"/>
      <c r="S13" s="3"/>
    </row>
    <row r="14" spans="1:64" ht="15.95" hidden="1" customHeight="1">
      <c r="A14" s="1"/>
      <c r="B14" s="67" t="s">
        <v>292</v>
      </c>
      <c r="C14" s="108"/>
      <c r="D14" s="109">
        <v>3</v>
      </c>
      <c r="E14" s="38" t="s">
        <v>8</v>
      </c>
      <c r="F14" s="109">
        <v>2</v>
      </c>
      <c r="G14" s="109" t="s">
        <v>16</v>
      </c>
      <c r="H14" s="68">
        <v>4</v>
      </c>
      <c r="I14" s="109" t="s">
        <v>17</v>
      </c>
      <c r="J14" s="110">
        <v>5</v>
      </c>
      <c r="K14" s="109" t="s">
        <v>18</v>
      </c>
      <c r="L14" s="110">
        <v>3</v>
      </c>
      <c r="M14" s="3" t="s">
        <v>9</v>
      </c>
      <c r="N14" s="76">
        <f>ROUND(D14*F14*(H14+J14)*L14,0)</f>
        <v>162</v>
      </c>
      <c r="O14" s="2"/>
      <c r="S14" s="108"/>
    </row>
    <row r="15" spans="1:64" ht="15.95" hidden="1" customHeight="1">
      <c r="A15" s="1"/>
      <c r="B15" s="67" t="s">
        <v>306</v>
      </c>
      <c r="C15" s="377"/>
      <c r="D15" s="365">
        <v>1</v>
      </c>
      <c r="E15" s="388" t="s">
        <v>8</v>
      </c>
      <c r="F15" s="365">
        <v>1</v>
      </c>
      <c r="G15" s="365" t="s">
        <v>8</v>
      </c>
      <c r="H15" s="68">
        <v>13.5</v>
      </c>
      <c r="I15" s="365" t="s">
        <v>8</v>
      </c>
      <c r="J15" s="366">
        <v>8</v>
      </c>
      <c r="K15" s="365"/>
      <c r="L15" s="366"/>
      <c r="M15" s="3" t="s">
        <v>9</v>
      </c>
      <c r="N15" s="39">
        <f>ROUND(D15*F15*H15*J15,0)</f>
        <v>108</v>
      </c>
      <c r="O15" s="2"/>
      <c r="P15" s="379"/>
      <c r="S15" s="377"/>
    </row>
    <row r="16" spans="1:64" ht="15.95" hidden="1" customHeight="1">
      <c r="A16" s="1"/>
      <c r="C16" s="38"/>
      <c r="D16" s="69"/>
      <c r="H16" s="68"/>
      <c r="I16" s="109"/>
      <c r="J16" s="110"/>
      <c r="K16" s="109"/>
      <c r="L16" s="12" t="s">
        <v>10</v>
      </c>
      <c r="M16" s="40"/>
      <c r="N16" s="5">
        <f>SUM(N14:N15)</f>
        <v>270</v>
      </c>
      <c r="O16" s="6"/>
      <c r="P16" s="197"/>
      <c r="S16" s="38"/>
    </row>
    <row r="17" spans="1:19" s="17" customFormat="1" ht="15.95" hidden="1" customHeight="1">
      <c r="A17" s="15"/>
      <c r="B17" s="29" t="s">
        <v>24</v>
      </c>
      <c r="C17" s="48"/>
      <c r="D17" s="410"/>
      <c r="E17" s="422"/>
      <c r="F17" s="410"/>
      <c r="G17" s="408"/>
      <c r="H17" s="27"/>
      <c r="I17" s="409"/>
      <c r="J17" s="411"/>
      <c r="K17" s="408"/>
      <c r="L17" s="411"/>
      <c r="M17" s="52"/>
      <c r="N17" s="52"/>
      <c r="O17" s="422"/>
      <c r="P17" s="422"/>
      <c r="Q17" s="52"/>
      <c r="S17" s="48"/>
    </row>
    <row r="18" spans="1:19" s="17" customFormat="1" ht="15.95" hidden="1" customHeight="1" thickBot="1">
      <c r="A18" s="15"/>
      <c r="B18" s="17" t="s">
        <v>26</v>
      </c>
      <c r="C18" s="48"/>
      <c r="D18" s="410">
        <v>3</v>
      </c>
      <c r="E18" s="48" t="s">
        <v>8</v>
      </c>
      <c r="F18" s="410">
        <v>1</v>
      </c>
      <c r="G18" s="410" t="s">
        <v>8</v>
      </c>
      <c r="H18" s="27">
        <v>2.5</v>
      </c>
      <c r="I18" s="410" t="s">
        <v>8</v>
      </c>
      <c r="J18" s="411">
        <v>7</v>
      </c>
      <c r="K18" s="410"/>
      <c r="L18" s="411"/>
      <c r="M18" s="17" t="s">
        <v>9</v>
      </c>
      <c r="N18" s="30">
        <f t="shared" ref="N18" si="0">ROUND(D18*F18*H18*J18,0)</f>
        <v>53</v>
      </c>
      <c r="O18" s="19"/>
      <c r="P18" s="197"/>
      <c r="S18" s="48"/>
    </row>
    <row r="19" spans="1:19" s="17" customFormat="1" ht="15.95" hidden="1" customHeight="1" thickBot="1">
      <c r="A19" s="15"/>
      <c r="B19" s="410"/>
      <c r="D19" s="410"/>
      <c r="E19" s="422"/>
      <c r="F19" s="410"/>
      <c r="G19" s="408"/>
      <c r="H19" s="27"/>
      <c r="I19" s="409"/>
      <c r="J19" s="411"/>
      <c r="K19" s="408"/>
      <c r="L19" s="24" t="s">
        <v>10</v>
      </c>
      <c r="M19" s="17" t="s">
        <v>9</v>
      </c>
      <c r="N19" s="26">
        <f>SUM(N18:N18)</f>
        <v>53</v>
      </c>
      <c r="O19" s="422"/>
      <c r="P19" s="60"/>
      <c r="Q19" s="52"/>
    </row>
    <row r="20" spans="1:19" s="17" customFormat="1" ht="15.95" hidden="1" customHeight="1">
      <c r="A20" s="15"/>
      <c r="B20" s="29" t="s">
        <v>28</v>
      </c>
      <c r="C20" s="48"/>
      <c r="D20" s="410"/>
      <c r="E20" s="422"/>
      <c r="F20" s="410"/>
      <c r="G20" s="408"/>
      <c r="H20" s="27"/>
      <c r="I20" s="409"/>
      <c r="J20" s="411"/>
      <c r="K20" s="409"/>
      <c r="L20" s="408"/>
      <c r="M20" s="408"/>
      <c r="N20" s="52"/>
      <c r="O20" s="50"/>
      <c r="P20" s="60"/>
      <c r="Q20" s="52"/>
      <c r="S20" s="48"/>
    </row>
    <row r="21" spans="1:19" s="17" customFormat="1" ht="15.95" hidden="1" customHeight="1">
      <c r="A21" s="15"/>
      <c r="C21" s="29"/>
      <c r="D21" s="523">
        <f>N16</f>
        <v>270</v>
      </c>
      <c r="E21" s="523"/>
      <c r="F21" s="523"/>
      <c r="G21" s="408" t="s">
        <v>29</v>
      </c>
      <c r="H21" s="31">
        <f>N19</f>
        <v>53</v>
      </c>
      <c r="I21" s="24" t="s">
        <v>9</v>
      </c>
      <c r="J21" s="524">
        <f>D21-H21</f>
        <v>217</v>
      </c>
      <c r="K21" s="524"/>
      <c r="L21" s="32" t="s">
        <v>30</v>
      </c>
      <c r="M21" s="408"/>
      <c r="N21" s="51"/>
      <c r="O21" s="422"/>
      <c r="P21" s="60"/>
      <c r="Q21" s="52"/>
      <c r="S21" s="29"/>
    </row>
    <row r="22" spans="1:19" ht="15.95" customHeight="1">
      <c r="A22" s="1"/>
      <c r="C22" s="528">
        <f>J21</f>
        <v>217</v>
      </c>
      <c r="D22" s="529"/>
      <c r="E22" s="528"/>
      <c r="F22" s="7" t="s">
        <v>32</v>
      </c>
      <c r="G22" s="8" t="s">
        <v>12</v>
      </c>
      <c r="H22" s="70">
        <v>226.88</v>
      </c>
      <c r="I22" s="97"/>
      <c r="J22" s="97"/>
      <c r="K22" s="97"/>
      <c r="L22" s="530" t="s">
        <v>33</v>
      </c>
      <c r="M22" s="530"/>
      <c r="O22" s="9" t="s">
        <v>14</v>
      </c>
      <c r="P22" s="223">
        <f>ROUND(C22*H22/100,0)</f>
        <v>492</v>
      </c>
      <c r="S22" s="96"/>
    </row>
    <row r="23" spans="1:19" ht="15.95" customHeight="1">
      <c r="A23" s="1">
        <v>2</v>
      </c>
      <c r="B23" s="527" t="s">
        <v>34</v>
      </c>
      <c r="C23" s="527"/>
      <c r="D23" s="527"/>
      <c r="E23" s="527"/>
      <c r="F23" s="527"/>
      <c r="G23" s="527"/>
      <c r="H23" s="527"/>
      <c r="I23" s="527"/>
      <c r="J23" s="527"/>
      <c r="K23" s="527"/>
      <c r="L23" s="527"/>
      <c r="M23" s="527"/>
      <c r="N23" s="527"/>
      <c r="O23" s="527"/>
      <c r="P23" s="418"/>
      <c r="S23" s="3"/>
    </row>
    <row r="24" spans="1:19" ht="15.95" hidden="1" customHeight="1">
      <c r="A24" s="1"/>
      <c r="B24" s="3" t="s">
        <v>307</v>
      </c>
      <c r="C24" s="416"/>
      <c r="D24" s="412">
        <v>1</v>
      </c>
      <c r="E24" s="421" t="s">
        <v>8</v>
      </c>
      <c r="F24" s="412">
        <v>1</v>
      </c>
      <c r="G24" s="412" t="s">
        <v>8</v>
      </c>
      <c r="H24" s="68">
        <v>15</v>
      </c>
      <c r="I24" s="412" t="s">
        <v>8</v>
      </c>
      <c r="J24" s="413">
        <v>8</v>
      </c>
      <c r="K24" s="412"/>
      <c r="L24" s="413"/>
      <c r="M24" s="3" t="s">
        <v>9</v>
      </c>
      <c r="N24" s="39">
        <f t="shared" ref="N24:N25" si="1">ROUND(D24*F24*H24*J24,0)</f>
        <v>120</v>
      </c>
      <c r="O24" s="2"/>
      <c r="P24" s="199"/>
      <c r="S24" s="416"/>
    </row>
    <row r="25" spans="1:19" ht="15.95" hidden="1" customHeight="1">
      <c r="A25" s="1"/>
      <c r="B25" s="3" t="s">
        <v>277</v>
      </c>
      <c r="C25" s="416"/>
      <c r="D25" s="412">
        <v>1</v>
      </c>
      <c r="E25" s="421" t="s">
        <v>8</v>
      </c>
      <c r="F25" s="412">
        <v>2</v>
      </c>
      <c r="G25" s="412" t="s">
        <v>8</v>
      </c>
      <c r="H25" s="68">
        <v>5.5</v>
      </c>
      <c r="I25" s="412" t="s">
        <v>8</v>
      </c>
      <c r="J25" s="413">
        <v>8</v>
      </c>
      <c r="K25" s="412"/>
      <c r="L25" s="413"/>
      <c r="M25" s="3" t="s">
        <v>9</v>
      </c>
      <c r="N25" s="39">
        <f t="shared" si="1"/>
        <v>88</v>
      </c>
      <c r="O25" s="2"/>
      <c r="P25" s="418"/>
      <c r="S25" s="416"/>
    </row>
    <row r="26" spans="1:19" ht="15.95" hidden="1" customHeight="1">
      <c r="A26" s="1"/>
      <c r="C26" s="421"/>
      <c r="D26" s="69"/>
      <c r="E26" s="421"/>
      <c r="F26" s="412"/>
      <c r="G26" s="412"/>
      <c r="H26" s="68"/>
      <c r="I26" s="412"/>
      <c r="J26" s="413"/>
      <c r="K26" s="412"/>
      <c r="L26" s="12" t="s">
        <v>10</v>
      </c>
      <c r="M26" s="40"/>
      <c r="N26" s="5">
        <f>SUM(N24:N25)</f>
        <v>208</v>
      </c>
      <c r="O26" s="6"/>
      <c r="P26" s="197"/>
      <c r="S26" s="421"/>
    </row>
    <row r="27" spans="1:19" ht="15.95" hidden="1" customHeight="1">
      <c r="A27" s="1"/>
      <c r="B27" s="71" t="s">
        <v>24</v>
      </c>
      <c r="C27" s="421"/>
      <c r="D27" s="412"/>
      <c r="E27" s="418"/>
      <c r="F27" s="412"/>
      <c r="G27" s="415"/>
      <c r="H27" s="68"/>
      <c r="I27" s="417"/>
      <c r="J27" s="413"/>
      <c r="K27" s="415"/>
      <c r="L27" s="413"/>
      <c r="M27" s="45"/>
      <c r="N27" s="45"/>
      <c r="O27" s="418"/>
      <c r="P27" s="418"/>
      <c r="Q27" s="45"/>
      <c r="S27" s="421"/>
    </row>
    <row r="28" spans="1:19" ht="15.95" hidden="1" customHeight="1" thickBot="1">
      <c r="A28" s="1"/>
      <c r="B28" s="3" t="s">
        <v>268</v>
      </c>
      <c r="C28" s="421"/>
      <c r="D28" s="412">
        <v>3</v>
      </c>
      <c r="E28" s="421" t="s">
        <v>8</v>
      </c>
      <c r="F28" s="412">
        <v>1</v>
      </c>
      <c r="G28" s="412" t="s">
        <v>8</v>
      </c>
      <c r="H28" s="68">
        <v>2</v>
      </c>
      <c r="I28" s="412" t="s">
        <v>8</v>
      </c>
      <c r="J28" s="413">
        <v>1.5</v>
      </c>
      <c r="K28" s="412"/>
      <c r="L28" s="413"/>
      <c r="M28" s="3" t="s">
        <v>9</v>
      </c>
      <c r="N28" s="39">
        <f>ROUND(D28*F28*H28*J28,0)</f>
        <v>9</v>
      </c>
      <c r="O28" s="6"/>
      <c r="P28" s="198"/>
      <c r="S28" s="421"/>
    </row>
    <row r="29" spans="1:19" ht="15.95" hidden="1" customHeight="1" thickBot="1">
      <c r="A29" s="1"/>
      <c r="B29" s="412"/>
      <c r="C29" s="3"/>
      <c r="D29" s="412"/>
      <c r="E29" s="418"/>
      <c r="F29" s="412"/>
      <c r="G29" s="415"/>
      <c r="H29" s="68"/>
      <c r="I29" s="417"/>
      <c r="J29" s="413"/>
      <c r="K29" s="415"/>
      <c r="L29" s="12" t="s">
        <v>10</v>
      </c>
      <c r="M29" s="3" t="s">
        <v>9</v>
      </c>
      <c r="N29" s="14">
        <f>SUM(N28)</f>
        <v>9</v>
      </c>
      <c r="O29" s="418"/>
      <c r="P29" s="80"/>
      <c r="Q29" s="45"/>
      <c r="S29" s="3"/>
    </row>
    <row r="30" spans="1:19" ht="15.95" hidden="1" customHeight="1">
      <c r="A30" s="1"/>
      <c r="B30" s="71" t="s">
        <v>28</v>
      </c>
      <c r="C30" s="421"/>
      <c r="D30" s="412"/>
      <c r="E30" s="418"/>
      <c r="F30" s="412"/>
      <c r="G30" s="415"/>
      <c r="H30" s="68"/>
      <c r="I30" s="417"/>
      <c r="J30" s="413"/>
      <c r="K30" s="417"/>
      <c r="L30" s="415"/>
      <c r="M30" s="415"/>
      <c r="N30" s="45"/>
      <c r="O30" s="41"/>
      <c r="P30" s="80"/>
      <c r="Q30" s="45"/>
      <c r="S30" s="421"/>
    </row>
    <row r="31" spans="1:19" ht="15.95" hidden="1" customHeight="1">
      <c r="A31" s="1"/>
      <c r="C31" s="71"/>
      <c r="D31" s="538">
        <f>N26</f>
        <v>208</v>
      </c>
      <c r="E31" s="538"/>
      <c r="F31" s="538"/>
      <c r="G31" s="415" t="s">
        <v>29</v>
      </c>
      <c r="H31" s="73">
        <f>N29</f>
        <v>9</v>
      </c>
      <c r="I31" s="12" t="s">
        <v>9</v>
      </c>
      <c r="J31" s="539">
        <f>D31-H31</f>
        <v>199</v>
      </c>
      <c r="K31" s="539"/>
      <c r="L31" s="40" t="s">
        <v>30</v>
      </c>
      <c r="M31" s="415"/>
      <c r="N31" s="42"/>
      <c r="O31" s="418"/>
      <c r="P31" s="80"/>
      <c r="Q31" s="45"/>
      <c r="S31" s="71"/>
    </row>
    <row r="32" spans="1:19" ht="15.95" customHeight="1">
      <c r="A32" s="1"/>
      <c r="C32" s="528">
        <f>J31</f>
        <v>199</v>
      </c>
      <c r="D32" s="529"/>
      <c r="E32" s="528"/>
      <c r="F32" s="7" t="s">
        <v>32</v>
      </c>
      <c r="G32" s="8" t="s">
        <v>12</v>
      </c>
      <c r="H32" s="70">
        <v>75.63</v>
      </c>
      <c r="I32" s="417"/>
      <c r="J32" s="417"/>
      <c r="K32" s="417"/>
      <c r="L32" s="530" t="s">
        <v>33</v>
      </c>
      <c r="M32" s="530"/>
      <c r="N32" s="419"/>
      <c r="O32" s="9" t="s">
        <v>14</v>
      </c>
      <c r="P32" s="418">
        <f>ROUND(C32*H32/100,0)</f>
        <v>151</v>
      </c>
      <c r="S32" s="414"/>
    </row>
    <row r="33" spans="1:24" ht="33" customHeight="1">
      <c r="A33" s="77">
        <v>3</v>
      </c>
      <c r="B33" s="519" t="s">
        <v>146</v>
      </c>
      <c r="C33" s="519"/>
      <c r="D33" s="519"/>
      <c r="E33" s="519"/>
      <c r="F33" s="519"/>
      <c r="G33" s="519"/>
      <c r="H33" s="519"/>
      <c r="I33" s="519"/>
      <c r="J33" s="519"/>
      <c r="K33" s="519"/>
      <c r="L33" s="519"/>
      <c r="M33" s="519"/>
      <c r="N33" s="519"/>
      <c r="O33" s="193"/>
      <c r="P33" s="80"/>
      <c r="Q33" s="45"/>
      <c r="S33" s="3"/>
    </row>
    <row r="34" spans="1:24" ht="15.95" hidden="1" customHeight="1" thickBot="1">
      <c r="A34" s="1"/>
      <c r="B34" s="3" t="s">
        <v>272</v>
      </c>
      <c r="C34" s="300"/>
      <c r="D34" s="299">
        <v>3</v>
      </c>
      <c r="E34" s="308" t="s">
        <v>8</v>
      </c>
      <c r="F34" s="299">
        <v>1</v>
      </c>
      <c r="G34" s="299" t="s">
        <v>8</v>
      </c>
      <c r="H34" s="68">
        <v>2</v>
      </c>
      <c r="I34" s="299" t="s">
        <v>8</v>
      </c>
      <c r="J34" s="302">
        <v>1.5</v>
      </c>
      <c r="K34" s="303"/>
      <c r="L34" s="304"/>
      <c r="M34" s="17" t="s">
        <v>9</v>
      </c>
      <c r="N34" s="30">
        <f>ROUND(D34*F34*H34*J34,0)</f>
        <v>9</v>
      </c>
      <c r="O34" s="2"/>
      <c r="P34" s="301"/>
      <c r="S34" s="300"/>
    </row>
    <row r="35" spans="1:24" ht="15.95" hidden="1" customHeight="1" thickBot="1">
      <c r="A35" s="179"/>
      <c r="C35" s="194"/>
      <c r="D35" s="189"/>
      <c r="E35" s="44"/>
      <c r="F35" s="189"/>
      <c r="G35" s="179"/>
      <c r="H35" s="68"/>
      <c r="I35" s="180"/>
      <c r="J35" s="12"/>
      <c r="K35" s="180"/>
      <c r="L35" s="12" t="s">
        <v>10</v>
      </c>
      <c r="M35" s="179"/>
      <c r="N35" s="14">
        <f>SUM(N34)</f>
        <v>9</v>
      </c>
      <c r="O35" s="6"/>
      <c r="S35" s="194"/>
    </row>
    <row r="36" spans="1:24" ht="15.95" customHeight="1">
      <c r="A36" s="1"/>
      <c r="C36" s="528">
        <f>N35</f>
        <v>9</v>
      </c>
      <c r="D36" s="528"/>
      <c r="E36" s="528"/>
      <c r="F36" s="179" t="s">
        <v>32</v>
      </c>
      <c r="G36" s="8" t="s">
        <v>12</v>
      </c>
      <c r="H36" s="533">
        <v>180.5</v>
      </c>
      <c r="I36" s="533"/>
      <c r="J36" s="533"/>
      <c r="K36" s="533"/>
      <c r="L36" s="530" t="s">
        <v>52</v>
      </c>
      <c r="M36" s="530"/>
      <c r="N36" s="11"/>
      <c r="O36" s="193" t="s">
        <v>14</v>
      </c>
      <c r="P36" s="223">
        <f>ROUND(C36*H36,0)</f>
        <v>1625</v>
      </c>
      <c r="S36" s="178"/>
    </row>
    <row r="37" spans="1:24" ht="15.95" customHeight="1">
      <c r="A37" s="1">
        <v>4</v>
      </c>
      <c r="B37" s="525" t="s">
        <v>60</v>
      </c>
      <c r="C37" s="525"/>
      <c r="D37" s="526"/>
      <c r="E37" s="525"/>
      <c r="F37" s="526"/>
      <c r="G37" s="525"/>
      <c r="H37" s="526"/>
      <c r="I37" s="525"/>
      <c r="J37" s="526"/>
      <c r="K37" s="525"/>
      <c r="L37" s="525"/>
      <c r="M37" s="525"/>
      <c r="N37" s="525"/>
      <c r="O37" s="525"/>
      <c r="Q37" s="45"/>
      <c r="R37" s="45"/>
      <c r="S37" s="45"/>
      <c r="T37" s="45"/>
      <c r="U37" s="45"/>
      <c r="V37" s="45"/>
      <c r="W37" s="45"/>
      <c r="X37" s="45"/>
    </row>
    <row r="38" spans="1:24" ht="15.95" hidden="1" customHeight="1">
      <c r="A38" s="43"/>
      <c r="B38" s="3" t="s">
        <v>308</v>
      </c>
      <c r="C38" s="108"/>
      <c r="H38" s="68"/>
      <c r="I38" s="109"/>
      <c r="J38" s="110"/>
      <c r="K38" s="109"/>
      <c r="L38" s="110"/>
      <c r="M38" s="3" t="s">
        <v>9</v>
      </c>
      <c r="N38" s="76">
        <f>C22</f>
        <v>217</v>
      </c>
      <c r="O38" s="2"/>
      <c r="S38" s="108"/>
    </row>
    <row r="39" spans="1:24" ht="15.95" hidden="1" customHeight="1">
      <c r="A39" s="43"/>
      <c r="B39" s="42"/>
      <c r="C39" s="38"/>
      <c r="H39" s="68"/>
      <c r="I39" s="109"/>
      <c r="J39" s="110"/>
      <c r="K39" s="109"/>
      <c r="L39" s="12" t="s">
        <v>10</v>
      </c>
      <c r="N39" s="79">
        <f>SUM(N38)</f>
        <v>217</v>
      </c>
      <c r="O39" s="113"/>
      <c r="S39" s="38"/>
    </row>
    <row r="40" spans="1:24" ht="15.95" customHeight="1">
      <c r="A40" s="1"/>
      <c r="C40" s="46">
        <f>N39</f>
        <v>217</v>
      </c>
      <c r="D40" s="529" t="s">
        <v>32</v>
      </c>
      <c r="E40" s="529"/>
      <c r="G40" s="98" t="s">
        <v>12</v>
      </c>
      <c r="H40" s="97">
        <v>1043.9000000000001</v>
      </c>
      <c r="I40" s="97"/>
      <c r="J40" s="97"/>
      <c r="K40" s="97"/>
      <c r="L40" s="98" t="s">
        <v>59</v>
      </c>
      <c r="M40" s="98"/>
      <c r="O40" s="113" t="s">
        <v>14</v>
      </c>
      <c r="P40" s="223">
        <f>ROUND(C40*H40/100,0)</f>
        <v>2265</v>
      </c>
      <c r="Q40" s="45"/>
      <c r="R40" s="45"/>
      <c r="S40" s="46"/>
      <c r="T40" s="45"/>
      <c r="U40" s="45"/>
      <c r="V40" s="45"/>
      <c r="W40" s="45"/>
      <c r="X40" s="45"/>
    </row>
    <row r="41" spans="1:24" ht="15" customHeight="1">
      <c r="A41" s="1">
        <v>5</v>
      </c>
      <c r="B41" s="525" t="s">
        <v>63</v>
      </c>
      <c r="C41" s="525"/>
      <c r="D41" s="526"/>
      <c r="E41" s="525"/>
      <c r="F41" s="526"/>
      <c r="G41" s="525"/>
      <c r="H41" s="526"/>
      <c r="I41" s="525"/>
      <c r="J41" s="526"/>
      <c r="K41" s="525"/>
      <c r="L41" s="525"/>
      <c r="M41" s="525"/>
      <c r="N41" s="525"/>
      <c r="O41" s="525"/>
      <c r="Q41" s="45"/>
      <c r="R41" s="45"/>
      <c r="S41" s="45"/>
      <c r="T41" s="45"/>
      <c r="U41" s="45"/>
      <c r="V41" s="45"/>
      <c r="W41" s="45"/>
      <c r="X41" s="45"/>
    </row>
    <row r="42" spans="1:24" s="17" customFormat="1" ht="15.95" hidden="1" customHeight="1">
      <c r="A42" s="15"/>
      <c r="B42" s="3" t="s">
        <v>301</v>
      </c>
      <c r="C42" s="385"/>
      <c r="D42" s="365"/>
      <c r="E42" s="388"/>
      <c r="F42" s="365"/>
      <c r="G42" s="365"/>
      <c r="H42" s="68"/>
      <c r="I42" s="365"/>
      <c r="J42" s="366"/>
      <c r="K42" s="365"/>
      <c r="L42" s="366"/>
      <c r="M42" s="3" t="s">
        <v>9</v>
      </c>
      <c r="N42" s="76">
        <f>C32</f>
        <v>199</v>
      </c>
      <c r="O42" s="389"/>
      <c r="P42" s="387"/>
      <c r="S42" s="385"/>
    </row>
    <row r="43" spans="1:24" ht="15" hidden="1" customHeight="1">
      <c r="A43" s="43"/>
      <c r="B43" s="42"/>
      <c r="C43" s="38"/>
      <c r="H43" s="68"/>
      <c r="I43" s="109"/>
      <c r="J43" s="110"/>
      <c r="K43" s="109"/>
      <c r="L43" s="12" t="s">
        <v>10</v>
      </c>
      <c r="N43" s="79">
        <f>SUM(N42:N42)</f>
        <v>199</v>
      </c>
      <c r="O43" s="113" t="s">
        <v>32</v>
      </c>
      <c r="S43" s="38"/>
    </row>
    <row r="44" spans="1:24" ht="15" customHeight="1">
      <c r="A44" s="1"/>
      <c r="C44" s="46">
        <f>N43</f>
        <v>199</v>
      </c>
      <c r="D44" s="529" t="s">
        <v>32</v>
      </c>
      <c r="E44" s="529"/>
      <c r="G44" s="98" t="s">
        <v>12</v>
      </c>
      <c r="H44" s="97">
        <v>859.9</v>
      </c>
      <c r="I44" s="97"/>
      <c r="J44" s="97"/>
      <c r="K44" s="97"/>
      <c r="L44" s="98" t="s">
        <v>59</v>
      </c>
      <c r="M44" s="98"/>
      <c r="O44" s="113" t="s">
        <v>14</v>
      </c>
      <c r="P44" s="223">
        <f>ROUND(C44*H44/100,0)</f>
        <v>1711</v>
      </c>
      <c r="Q44" s="45"/>
      <c r="R44" s="45"/>
      <c r="S44" s="46"/>
      <c r="T44" s="45"/>
      <c r="U44" s="45"/>
      <c r="V44" s="45"/>
      <c r="W44" s="45"/>
      <c r="X44" s="45"/>
    </row>
    <row r="45" spans="1:24" ht="18.75" customHeight="1">
      <c r="A45" s="1">
        <v>6</v>
      </c>
      <c r="B45" s="527" t="s">
        <v>64</v>
      </c>
      <c r="C45" s="527"/>
      <c r="D45" s="527"/>
      <c r="E45" s="527"/>
      <c r="F45" s="527"/>
      <c r="G45" s="527"/>
      <c r="H45" s="527"/>
      <c r="I45" s="527"/>
      <c r="J45" s="527"/>
      <c r="K45" s="527"/>
      <c r="L45" s="527"/>
      <c r="M45" s="527"/>
      <c r="N45" s="527"/>
      <c r="O45" s="527"/>
      <c r="Q45" s="45"/>
      <c r="R45" s="45"/>
      <c r="S45" s="45"/>
      <c r="T45" s="45"/>
      <c r="U45" s="45"/>
      <c r="V45" s="45"/>
      <c r="W45" s="45"/>
      <c r="X45" s="45"/>
    </row>
    <row r="46" spans="1:24" ht="15.95" hidden="1" customHeight="1" thickBot="1">
      <c r="A46" s="43"/>
      <c r="B46" s="3" t="s">
        <v>309</v>
      </c>
      <c r="C46" s="38"/>
      <c r="D46" s="109">
        <v>3</v>
      </c>
      <c r="E46" s="38" t="s">
        <v>8</v>
      </c>
      <c r="F46" s="109">
        <v>2</v>
      </c>
      <c r="G46" s="109" t="s">
        <v>8</v>
      </c>
      <c r="H46" s="68">
        <v>2.5</v>
      </c>
      <c r="I46" s="109" t="s">
        <v>8</v>
      </c>
      <c r="J46" s="110">
        <v>7</v>
      </c>
      <c r="K46" s="109"/>
      <c r="L46" s="110"/>
      <c r="M46" s="3" t="s">
        <v>9</v>
      </c>
      <c r="N46" s="30">
        <f>ROUND(D46*F46*H46*J46,0)</f>
        <v>105</v>
      </c>
      <c r="O46" s="6"/>
      <c r="P46" s="197"/>
      <c r="S46" s="38"/>
    </row>
    <row r="47" spans="1:24" ht="15.95" hidden="1" customHeight="1" thickBot="1">
      <c r="A47" s="1"/>
      <c r="C47" s="80"/>
      <c r="D47" s="98"/>
      <c r="H47" s="81"/>
      <c r="I47" s="41"/>
      <c r="J47" s="12"/>
      <c r="K47" s="41"/>
      <c r="L47" s="98" t="s">
        <v>10</v>
      </c>
      <c r="M47" s="41"/>
      <c r="N47" s="14">
        <f>SUM(N46)</f>
        <v>105</v>
      </c>
      <c r="O47" s="113" t="s">
        <v>32</v>
      </c>
      <c r="S47" s="80"/>
    </row>
    <row r="48" spans="1:24" ht="15.95" customHeight="1">
      <c r="A48" s="1"/>
      <c r="B48" s="45"/>
      <c r="C48" s="46">
        <f>N47</f>
        <v>105</v>
      </c>
      <c r="D48" s="532" t="s">
        <v>32</v>
      </c>
      <c r="E48" s="530"/>
      <c r="F48" s="41"/>
      <c r="G48" s="8" t="s">
        <v>12</v>
      </c>
      <c r="H48" s="533">
        <v>1160.06</v>
      </c>
      <c r="I48" s="533"/>
      <c r="J48" s="533"/>
      <c r="K48" s="97"/>
      <c r="L48" s="534" t="s">
        <v>59</v>
      </c>
      <c r="M48" s="534"/>
      <c r="N48" s="3"/>
      <c r="O48" s="113" t="s">
        <v>14</v>
      </c>
      <c r="P48" s="223">
        <f>ROUND(C48*H48/100,0)</f>
        <v>1218</v>
      </c>
      <c r="S48" s="46"/>
    </row>
    <row r="49" spans="1:24" ht="35.25" customHeight="1">
      <c r="A49" s="77">
        <v>7</v>
      </c>
      <c r="B49" s="531" t="s">
        <v>66</v>
      </c>
      <c r="C49" s="531"/>
      <c r="D49" s="531"/>
      <c r="E49" s="531"/>
      <c r="F49" s="531"/>
      <c r="G49" s="531"/>
      <c r="H49" s="531"/>
      <c r="I49" s="531"/>
      <c r="J49" s="531"/>
      <c r="K49" s="531"/>
      <c r="L49" s="531"/>
      <c r="M49" s="531"/>
      <c r="N49" s="531"/>
      <c r="O49" s="531"/>
      <c r="Q49" s="45"/>
      <c r="R49" s="45"/>
      <c r="S49" s="45"/>
      <c r="T49" s="45"/>
      <c r="U49" s="45"/>
      <c r="V49" s="45"/>
      <c r="W49" s="45"/>
      <c r="X49" s="45"/>
    </row>
    <row r="50" spans="1:24" ht="15.95" hidden="1" customHeight="1" thickBot="1">
      <c r="A50" s="43"/>
      <c r="B50" s="3" t="s">
        <v>95</v>
      </c>
      <c r="C50" s="38"/>
      <c r="D50" s="109">
        <v>1</v>
      </c>
      <c r="E50" s="38" t="s">
        <v>8</v>
      </c>
      <c r="F50" s="109">
        <v>2</v>
      </c>
      <c r="G50" s="109" t="s">
        <v>8</v>
      </c>
      <c r="H50" s="68">
        <v>8</v>
      </c>
      <c r="I50" s="109" t="s">
        <v>8</v>
      </c>
      <c r="J50" s="110">
        <v>6</v>
      </c>
      <c r="K50" s="109"/>
      <c r="L50" s="110"/>
      <c r="M50" s="3" t="s">
        <v>9</v>
      </c>
      <c r="N50" s="30">
        <f>ROUND(D50*F50*H50*J50,0)</f>
        <v>96</v>
      </c>
      <c r="O50" s="6"/>
      <c r="P50" s="197"/>
      <c r="S50" s="38"/>
    </row>
    <row r="51" spans="1:24" ht="15.95" hidden="1" customHeight="1" thickBot="1">
      <c r="A51" s="1"/>
      <c r="C51" s="80"/>
      <c r="D51" s="98"/>
      <c r="H51" s="81"/>
      <c r="I51" s="41"/>
      <c r="J51" s="12"/>
      <c r="K51" s="41"/>
      <c r="L51" s="98" t="s">
        <v>10</v>
      </c>
      <c r="M51" s="41"/>
      <c r="N51" s="14">
        <f>SUM(N50)</f>
        <v>96</v>
      </c>
      <c r="O51" s="113" t="s">
        <v>32</v>
      </c>
      <c r="S51" s="80"/>
    </row>
    <row r="52" spans="1:24" ht="15.95" customHeight="1">
      <c r="A52" s="1"/>
      <c r="B52" s="45"/>
      <c r="C52" s="46">
        <f>N51</f>
        <v>96</v>
      </c>
      <c r="D52" s="532" t="s">
        <v>32</v>
      </c>
      <c r="E52" s="530"/>
      <c r="F52" s="41"/>
      <c r="G52" s="8" t="s">
        <v>12</v>
      </c>
      <c r="H52" s="533">
        <v>674.6</v>
      </c>
      <c r="I52" s="533"/>
      <c r="J52" s="533"/>
      <c r="K52" s="97"/>
      <c r="L52" s="534" t="s">
        <v>59</v>
      </c>
      <c r="M52" s="534"/>
      <c r="N52" s="3"/>
      <c r="O52" s="113" t="s">
        <v>14</v>
      </c>
      <c r="P52" s="223">
        <f>ROUND(C52*H52/100,0)</f>
        <v>648</v>
      </c>
      <c r="S52" s="46"/>
    </row>
    <row r="53" spans="1:24" s="17" customFormat="1" ht="39.75" hidden="1" customHeight="1">
      <c r="A53" s="86"/>
      <c r="B53" s="562" t="s">
        <v>81</v>
      </c>
      <c r="C53" s="562"/>
      <c r="D53" s="562"/>
      <c r="E53" s="562"/>
      <c r="F53" s="562"/>
      <c r="G53" s="562"/>
      <c r="H53" s="562"/>
      <c r="I53" s="562"/>
      <c r="J53" s="562"/>
      <c r="K53" s="562"/>
      <c r="L53" s="562"/>
      <c r="M53" s="562"/>
      <c r="N53" s="562"/>
      <c r="O53" s="106"/>
      <c r="P53" s="224"/>
    </row>
    <row r="54" spans="1:24" s="17" customFormat="1" ht="15.95" hidden="1" customHeight="1">
      <c r="A54" s="15"/>
      <c r="B54" s="355" t="s">
        <v>299</v>
      </c>
      <c r="C54" s="385"/>
      <c r="D54" s="365">
        <v>3</v>
      </c>
      <c r="E54" s="388" t="s">
        <v>8</v>
      </c>
      <c r="F54" s="365">
        <v>2</v>
      </c>
      <c r="G54" s="365" t="s">
        <v>16</v>
      </c>
      <c r="H54" s="68">
        <v>5.42</v>
      </c>
      <c r="I54" s="365" t="s">
        <v>17</v>
      </c>
      <c r="J54" s="366">
        <v>4.66</v>
      </c>
      <c r="K54" s="365" t="s">
        <v>18</v>
      </c>
      <c r="L54" s="366">
        <v>2</v>
      </c>
      <c r="M54" s="3" t="s">
        <v>9</v>
      </c>
      <c r="N54" s="76">
        <f>ROUND(D54*F54*(H54+J54)*L54,0)</f>
        <v>121</v>
      </c>
      <c r="O54" s="389"/>
      <c r="P54" s="387"/>
      <c r="S54" s="385"/>
    </row>
    <row r="55" spans="1:24" s="17" customFormat="1" ht="15.95" hidden="1" customHeight="1" thickBot="1">
      <c r="A55" s="15"/>
      <c r="B55" s="355" t="s">
        <v>299</v>
      </c>
      <c r="C55" s="312"/>
      <c r="D55" s="313">
        <v>3</v>
      </c>
      <c r="E55" s="317" t="s">
        <v>8</v>
      </c>
      <c r="F55" s="313">
        <v>2</v>
      </c>
      <c r="G55" s="313" t="s">
        <v>16</v>
      </c>
      <c r="H55" s="68">
        <v>5</v>
      </c>
      <c r="I55" s="313" t="s">
        <v>17</v>
      </c>
      <c r="J55" s="314">
        <v>4.66</v>
      </c>
      <c r="K55" s="313" t="s">
        <v>18</v>
      </c>
      <c r="L55" s="314">
        <v>2</v>
      </c>
      <c r="M55" s="3" t="s">
        <v>9</v>
      </c>
      <c r="N55" s="76">
        <f>ROUND(D55*F55*(H55+J55)*L55,0)</f>
        <v>116</v>
      </c>
      <c r="O55" s="250"/>
      <c r="P55" s="248"/>
      <c r="S55" s="259"/>
    </row>
    <row r="56" spans="1:24" s="17" customFormat="1" ht="15.95" hidden="1" customHeight="1" thickBot="1">
      <c r="A56" s="15"/>
      <c r="C56" s="107"/>
      <c r="D56" s="99"/>
      <c r="E56" s="49"/>
      <c r="F56" s="99"/>
      <c r="G56" s="93"/>
      <c r="H56" s="27"/>
      <c r="I56" s="94"/>
      <c r="J56" s="24"/>
      <c r="K56" s="94"/>
      <c r="L56" s="24" t="s">
        <v>10</v>
      </c>
      <c r="M56" s="93"/>
      <c r="N56" s="26"/>
      <c r="O56" s="19"/>
      <c r="P56" s="224"/>
      <c r="S56" s="107"/>
    </row>
    <row r="57" spans="1:24" s="17" customFormat="1" ht="15.95" hidden="1" customHeight="1">
      <c r="A57" s="15"/>
      <c r="B57" s="29" t="s">
        <v>24</v>
      </c>
      <c r="C57" s="48"/>
      <c r="D57" s="362"/>
      <c r="E57" s="387"/>
      <c r="F57" s="362"/>
      <c r="G57" s="369"/>
      <c r="H57" s="27"/>
      <c r="I57" s="368"/>
      <c r="J57" s="363"/>
      <c r="K57" s="369"/>
      <c r="L57" s="363"/>
      <c r="M57" s="52"/>
      <c r="N57" s="52"/>
      <c r="O57" s="387"/>
      <c r="P57" s="387"/>
      <c r="Q57" s="52"/>
      <c r="S57" s="48"/>
    </row>
    <row r="58" spans="1:24" s="17" customFormat="1" ht="15.95" hidden="1" customHeight="1">
      <c r="A58" s="15"/>
      <c r="B58" s="17" t="s">
        <v>26</v>
      </c>
      <c r="C58" s="48"/>
      <c r="D58" s="362">
        <v>1</v>
      </c>
      <c r="E58" s="48" t="s">
        <v>8</v>
      </c>
      <c r="F58" s="362">
        <v>5</v>
      </c>
      <c r="G58" s="362" t="s">
        <v>8</v>
      </c>
      <c r="H58" s="27">
        <v>2.5</v>
      </c>
      <c r="I58" s="362" t="s">
        <v>8</v>
      </c>
      <c r="J58" s="363">
        <v>2</v>
      </c>
      <c r="K58" s="362"/>
      <c r="L58" s="363"/>
      <c r="M58" s="17" t="s">
        <v>9</v>
      </c>
      <c r="N58" s="30">
        <f t="shared" ref="N58" si="2">ROUND(D58*F58*H58*J58,0)</f>
        <v>25</v>
      </c>
      <c r="O58" s="19"/>
      <c r="P58" s="197"/>
      <c r="S58" s="48"/>
    </row>
    <row r="59" spans="1:24" s="17" customFormat="1" ht="15.95" hidden="1" customHeight="1" thickBot="1">
      <c r="A59" s="15"/>
      <c r="B59" s="17" t="s">
        <v>300</v>
      </c>
      <c r="C59" s="48"/>
      <c r="D59" s="362">
        <v>1</v>
      </c>
      <c r="E59" s="48" t="s">
        <v>8</v>
      </c>
      <c r="F59" s="362">
        <v>1</v>
      </c>
      <c r="G59" s="362" t="s">
        <v>8</v>
      </c>
      <c r="H59" s="27">
        <v>4.83</v>
      </c>
      <c r="I59" s="362" t="s">
        <v>8</v>
      </c>
      <c r="J59" s="363">
        <v>2</v>
      </c>
      <c r="K59" s="362"/>
      <c r="L59" s="363"/>
      <c r="M59" s="17" t="s">
        <v>9</v>
      </c>
      <c r="N59" s="30">
        <f t="shared" ref="N59" si="3">ROUND(D59*F59*H59*J59,0)</f>
        <v>10</v>
      </c>
      <c r="O59" s="19"/>
      <c r="P59" s="197"/>
      <c r="S59" s="48"/>
    </row>
    <row r="60" spans="1:24" s="17" customFormat="1" ht="15.95" hidden="1" customHeight="1" thickBot="1">
      <c r="A60" s="15"/>
      <c r="B60" s="362"/>
      <c r="D60" s="362"/>
      <c r="E60" s="387"/>
      <c r="F60" s="362"/>
      <c r="G60" s="369"/>
      <c r="H60" s="27"/>
      <c r="I60" s="368"/>
      <c r="J60" s="363"/>
      <c r="K60" s="369"/>
      <c r="L60" s="24" t="s">
        <v>10</v>
      </c>
      <c r="M60" s="17" t="s">
        <v>9</v>
      </c>
      <c r="N60" s="26"/>
      <c r="O60" s="387"/>
      <c r="P60" s="60"/>
      <c r="Q60" s="52"/>
    </row>
    <row r="61" spans="1:24" s="17" customFormat="1" ht="15.95" hidden="1" customHeight="1">
      <c r="A61" s="15"/>
      <c r="B61" s="29" t="s">
        <v>28</v>
      </c>
      <c r="C61" s="48"/>
      <c r="D61" s="362"/>
      <c r="E61" s="387"/>
      <c r="F61" s="362"/>
      <c r="G61" s="369"/>
      <c r="H61" s="27"/>
      <c r="I61" s="368"/>
      <c r="J61" s="363"/>
      <c r="K61" s="368"/>
      <c r="L61" s="369"/>
      <c r="M61" s="369"/>
      <c r="N61" s="52"/>
      <c r="O61" s="50"/>
      <c r="P61" s="60"/>
      <c r="Q61" s="52"/>
      <c r="S61" s="48"/>
    </row>
    <row r="62" spans="1:24" s="17" customFormat="1" ht="15.95" hidden="1" customHeight="1">
      <c r="A62" s="15"/>
      <c r="C62" s="29"/>
      <c r="D62" s="523">
        <f>N56</f>
        <v>0</v>
      </c>
      <c r="E62" s="523"/>
      <c r="F62" s="523"/>
      <c r="G62" s="369" t="s">
        <v>29</v>
      </c>
      <c r="H62" s="31">
        <f>N60</f>
        <v>0</v>
      </c>
      <c r="I62" s="24" t="s">
        <v>9</v>
      </c>
      <c r="J62" s="524">
        <f>D62-H62</f>
        <v>0</v>
      </c>
      <c r="K62" s="524"/>
      <c r="L62" s="32" t="s">
        <v>30</v>
      </c>
      <c r="M62" s="369"/>
      <c r="N62" s="51"/>
      <c r="O62" s="387"/>
      <c r="P62" s="60"/>
      <c r="Q62" s="52"/>
      <c r="S62" s="29"/>
    </row>
    <row r="63" spans="1:24" s="17" customFormat="1" ht="15.95" hidden="1" customHeight="1">
      <c r="A63" s="93"/>
      <c r="B63" s="52"/>
      <c r="C63" s="121">
        <f>J62</f>
        <v>0</v>
      </c>
      <c r="D63" s="99" t="s">
        <v>32</v>
      </c>
      <c r="E63" s="104"/>
      <c r="F63" s="99"/>
      <c r="G63" s="52" t="s">
        <v>12</v>
      </c>
      <c r="H63" s="94">
        <v>28299.3</v>
      </c>
      <c r="I63" s="94"/>
      <c r="J63" s="105"/>
      <c r="K63" s="94"/>
      <c r="L63" s="93" t="s">
        <v>54</v>
      </c>
      <c r="M63" s="93"/>
      <c r="N63" s="52"/>
      <c r="O63" s="103" t="s">
        <v>14</v>
      </c>
      <c r="P63" s="224">
        <f>(C63*H63/100)</f>
        <v>0</v>
      </c>
      <c r="S63" s="121"/>
    </row>
    <row r="64" spans="1:24" ht="88.5" hidden="1" customHeight="1">
      <c r="A64" s="87"/>
      <c r="B64" s="519" t="s">
        <v>46</v>
      </c>
      <c r="C64" s="519"/>
      <c r="D64" s="519"/>
      <c r="E64" s="519"/>
      <c r="F64" s="519"/>
      <c r="G64" s="519"/>
      <c r="H64" s="519"/>
      <c r="I64" s="519"/>
      <c r="J64" s="519"/>
      <c r="K64" s="519"/>
      <c r="L64" s="519"/>
      <c r="M64" s="519"/>
      <c r="N64" s="519"/>
      <c r="O64" s="139"/>
      <c r="P64" s="228"/>
      <c r="S64" s="3"/>
    </row>
    <row r="65" spans="1:19" s="17" customFormat="1" ht="15.95" hidden="1" customHeight="1">
      <c r="A65" s="15"/>
      <c r="B65" s="17" t="s">
        <v>293</v>
      </c>
      <c r="C65" s="48"/>
      <c r="D65" s="201">
        <v>1</v>
      </c>
      <c r="E65" s="48" t="s">
        <v>8</v>
      </c>
      <c r="F65" s="201">
        <v>1</v>
      </c>
      <c r="G65" s="201" t="s">
        <v>8</v>
      </c>
      <c r="H65" s="27">
        <v>13</v>
      </c>
      <c r="I65" s="201" t="s">
        <v>8</v>
      </c>
      <c r="J65" s="202">
        <v>6.16</v>
      </c>
      <c r="K65" s="201" t="s">
        <v>8</v>
      </c>
      <c r="L65" s="202">
        <v>0.33</v>
      </c>
      <c r="M65" s="17" t="s">
        <v>9</v>
      </c>
      <c r="N65" s="30">
        <f t="shared" ref="N65" si="4">ROUND(D65*F65*H65*J65*L65,0)</f>
        <v>26</v>
      </c>
      <c r="P65" s="197"/>
      <c r="S65" s="48"/>
    </row>
    <row r="66" spans="1:19" ht="15.95" hidden="1" customHeight="1">
      <c r="A66" s="1"/>
      <c r="B66" s="136"/>
      <c r="C66" s="3"/>
      <c r="D66" s="136"/>
      <c r="E66" s="142"/>
      <c r="F66" s="136"/>
      <c r="G66" s="130"/>
      <c r="H66" s="68"/>
      <c r="I66" s="129"/>
      <c r="J66" s="137"/>
      <c r="K66" s="130"/>
      <c r="L66" s="12" t="s">
        <v>10</v>
      </c>
      <c r="M66" s="3" t="s">
        <v>9</v>
      </c>
      <c r="N66" s="18"/>
      <c r="O66" s="142"/>
      <c r="P66" s="80"/>
      <c r="Q66" s="45"/>
      <c r="S66" s="3"/>
    </row>
    <row r="67" spans="1:19" ht="15.95" hidden="1" customHeight="1">
      <c r="C67" s="569">
        <f>N66</f>
        <v>0</v>
      </c>
      <c r="D67" s="570"/>
      <c r="E67" s="569"/>
      <c r="F67" s="7" t="s">
        <v>11</v>
      </c>
      <c r="G67" s="98" t="s">
        <v>12</v>
      </c>
      <c r="H67" s="533">
        <v>337</v>
      </c>
      <c r="I67" s="533"/>
      <c r="J67" s="533"/>
      <c r="K67" s="533"/>
      <c r="L67" s="530" t="s">
        <v>47</v>
      </c>
      <c r="M67" s="530"/>
      <c r="O67" s="113" t="s">
        <v>14</v>
      </c>
      <c r="P67" s="223">
        <f>ROUND(C67*H67,0)</f>
        <v>0</v>
      </c>
      <c r="S67" s="122"/>
    </row>
    <row r="68" spans="1:19" ht="49.5" hidden="1" customHeight="1">
      <c r="A68" s="87"/>
      <c r="B68" s="519" t="s">
        <v>48</v>
      </c>
      <c r="C68" s="519"/>
      <c r="D68" s="519"/>
      <c r="E68" s="519"/>
      <c r="F68" s="519"/>
      <c r="G68" s="519"/>
      <c r="H68" s="519"/>
      <c r="I68" s="519"/>
      <c r="J68" s="519"/>
      <c r="K68" s="519"/>
      <c r="L68" s="519"/>
      <c r="M68" s="519"/>
      <c r="N68" s="519"/>
      <c r="O68" s="335"/>
      <c r="P68" s="344"/>
      <c r="S68" s="3"/>
    </row>
    <row r="69" spans="1:19" ht="15" hidden="1">
      <c r="A69" s="1"/>
      <c r="B69" s="74" t="s">
        <v>49</v>
      </c>
      <c r="C69" s="345"/>
      <c r="D69" s="347"/>
      <c r="E69" s="44"/>
      <c r="F69" s="347"/>
      <c r="G69" s="341"/>
      <c r="H69" s="13"/>
      <c r="I69" s="343"/>
      <c r="J69" s="343"/>
      <c r="K69" s="343"/>
      <c r="L69" s="341"/>
      <c r="M69" s="341"/>
      <c r="N69" s="345"/>
      <c r="O69" s="344"/>
      <c r="P69" s="344"/>
      <c r="S69" s="345"/>
    </row>
    <row r="70" spans="1:19" ht="15.95" hidden="1" customHeight="1" thickBot="1">
      <c r="A70" s="1"/>
      <c r="B70" s="380" t="s">
        <v>270</v>
      </c>
      <c r="C70" s="44">
        <f>C67</f>
        <v>0</v>
      </c>
      <c r="D70" s="347" t="s">
        <v>8</v>
      </c>
      <c r="E70" s="543">
        <v>5</v>
      </c>
      <c r="F70" s="544"/>
      <c r="G70" s="341"/>
      <c r="H70" s="13"/>
      <c r="I70" s="343"/>
      <c r="J70" s="12"/>
      <c r="K70" s="343"/>
      <c r="L70" s="341"/>
      <c r="M70" s="341"/>
      <c r="N70" s="345"/>
      <c r="O70" s="344"/>
      <c r="P70" s="344"/>
      <c r="S70" s="3"/>
    </row>
    <row r="71" spans="1:19" ht="15.95" hidden="1" customHeight="1">
      <c r="A71" s="1"/>
      <c r="C71" s="358"/>
      <c r="D71" s="347"/>
      <c r="E71" s="541">
        <v>112</v>
      </c>
      <c r="F71" s="542"/>
      <c r="G71" s="341"/>
      <c r="H71" s="13"/>
      <c r="I71" s="343"/>
      <c r="J71" s="348"/>
      <c r="K71" s="343"/>
      <c r="L71" s="341"/>
      <c r="M71" s="341"/>
      <c r="N71" s="345"/>
      <c r="O71" s="344"/>
      <c r="P71" s="344"/>
      <c r="S71" s="345"/>
    </row>
    <row r="72" spans="1:19" ht="15.95" hidden="1" customHeight="1" thickBot="1">
      <c r="A72" s="1"/>
      <c r="C72" s="358">
        <f>C70</f>
        <v>0</v>
      </c>
      <c r="D72" s="347" t="s">
        <v>8</v>
      </c>
      <c r="E72" s="543">
        <f>E70</f>
        <v>5</v>
      </c>
      <c r="F72" s="544"/>
      <c r="G72" s="347" t="s">
        <v>9</v>
      </c>
      <c r="H72" s="545">
        <f>C72*E72/E73</f>
        <v>0</v>
      </c>
      <c r="I72" s="545"/>
      <c r="J72" s="348" t="s">
        <v>50</v>
      </c>
      <c r="K72" s="343"/>
      <c r="L72" s="341"/>
      <c r="M72" s="341"/>
      <c r="N72" s="345"/>
      <c r="O72" s="344"/>
      <c r="P72" s="344"/>
      <c r="S72" s="75"/>
    </row>
    <row r="73" spans="1:19" ht="15.95" hidden="1" customHeight="1">
      <c r="A73" s="1"/>
      <c r="C73" s="345"/>
      <c r="D73" s="347"/>
      <c r="E73" s="541">
        <v>112</v>
      </c>
      <c r="F73" s="542"/>
      <c r="G73" s="341"/>
      <c r="H73" s="68"/>
      <c r="I73" s="343"/>
      <c r="J73" s="348"/>
      <c r="K73" s="343"/>
      <c r="L73" s="341"/>
      <c r="M73" s="341"/>
      <c r="N73" s="345"/>
      <c r="O73" s="344"/>
      <c r="P73" s="344"/>
      <c r="S73" s="345"/>
    </row>
    <row r="74" spans="1:19" ht="15.95" hidden="1" customHeight="1">
      <c r="A74" s="1"/>
      <c r="C74" s="359">
        <f>H72</f>
        <v>0</v>
      </c>
      <c r="D74" s="347" t="s">
        <v>50</v>
      </c>
      <c r="E74" s="349"/>
      <c r="F74" s="347"/>
      <c r="G74" s="8" t="s">
        <v>12</v>
      </c>
      <c r="H74" s="533">
        <v>5001.7</v>
      </c>
      <c r="I74" s="533"/>
      <c r="J74" s="533"/>
      <c r="K74" s="533"/>
      <c r="L74" s="530" t="s">
        <v>51</v>
      </c>
      <c r="M74" s="530"/>
      <c r="N74" s="345"/>
      <c r="O74" s="344" t="s">
        <v>14</v>
      </c>
      <c r="P74" s="344">
        <f>(C74*H74)</f>
        <v>0</v>
      </c>
      <c r="S74" s="357"/>
    </row>
    <row r="75" spans="1:19" s="17" customFormat="1" ht="30.75" hidden="1" customHeight="1">
      <c r="A75" s="86"/>
      <c r="B75" s="536" t="s">
        <v>78</v>
      </c>
      <c r="C75" s="536"/>
      <c r="D75" s="536"/>
      <c r="E75" s="536"/>
      <c r="F75" s="536"/>
      <c r="G75" s="536"/>
      <c r="H75" s="536"/>
      <c r="I75" s="536"/>
      <c r="J75" s="536"/>
      <c r="K75" s="536"/>
      <c r="L75" s="536"/>
      <c r="M75" s="536"/>
      <c r="N75" s="536"/>
      <c r="O75" s="147"/>
      <c r="P75" s="224"/>
    </row>
    <row r="76" spans="1:19" s="17" customFormat="1" ht="15.95" hidden="1" customHeight="1" thickBot="1">
      <c r="A76" s="15"/>
      <c r="B76" s="3" t="s">
        <v>294</v>
      </c>
      <c r="C76" s="155"/>
      <c r="D76" s="149"/>
      <c r="E76" s="155"/>
      <c r="F76" s="149"/>
      <c r="G76" s="149"/>
      <c r="H76" s="68"/>
      <c r="I76" s="149"/>
      <c r="J76" s="150"/>
      <c r="K76" s="149"/>
      <c r="L76" s="150"/>
      <c r="M76" s="3" t="s">
        <v>9</v>
      </c>
      <c r="N76" s="30">
        <f>C12</f>
        <v>0</v>
      </c>
      <c r="O76" s="16"/>
      <c r="P76" s="224"/>
      <c r="S76" s="154"/>
    </row>
    <row r="77" spans="1:19" s="17" customFormat="1" ht="15.95" hidden="1" customHeight="1" thickBot="1">
      <c r="A77" s="15"/>
      <c r="C77" s="107"/>
      <c r="D77" s="99"/>
      <c r="E77" s="49"/>
      <c r="F77" s="99"/>
      <c r="G77" s="93"/>
      <c r="H77" s="27"/>
      <c r="I77" s="94"/>
      <c r="J77" s="24"/>
      <c r="K77" s="94"/>
      <c r="L77" s="24" t="s">
        <v>10</v>
      </c>
      <c r="M77" s="93"/>
      <c r="N77" s="26"/>
      <c r="O77" s="19"/>
      <c r="P77" s="224"/>
      <c r="S77" s="107"/>
    </row>
    <row r="78" spans="1:19" s="17" customFormat="1" ht="15.95" hidden="1" customHeight="1">
      <c r="A78" s="93"/>
      <c r="B78" s="52"/>
      <c r="C78" s="104">
        <f>N77</f>
        <v>0</v>
      </c>
      <c r="D78" s="99" t="s">
        <v>32</v>
      </c>
      <c r="E78" s="104"/>
      <c r="F78" s="99"/>
      <c r="G78" s="52" t="s">
        <v>12</v>
      </c>
      <c r="H78" s="94">
        <v>1029.05</v>
      </c>
      <c r="I78" s="94"/>
      <c r="J78" s="105"/>
      <c r="K78" s="94"/>
      <c r="L78" s="93" t="s">
        <v>54</v>
      </c>
      <c r="M78" s="93"/>
      <c r="N78" s="52"/>
      <c r="O78" s="103" t="s">
        <v>14</v>
      </c>
      <c r="P78" s="224">
        <f>(C78*H78/100)</f>
        <v>0</v>
      </c>
      <c r="S78" s="104"/>
    </row>
    <row r="79" spans="1:19" s="17" customFormat="1" ht="15.95" hidden="1" customHeight="1">
      <c r="A79" s="15"/>
      <c r="B79" s="537" t="s">
        <v>252</v>
      </c>
      <c r="C79" s="537"/>
      <c r="D79" s="537"/>
      <c r="E79" s="537"/>
      <c r="F79" s="537"/>
      <c r="G79" s="537"/>
      <c r="H79" s="537"/>
      <c r="I79" s="537"/>
      <c r="J79" s="537"/>
      <c r="K79" s="537"/>
      <c r="L79" s="537"/>
      <c r="M79" s="537"/>
      <c r="N79" s="537"/>
      <c r="O79" s="293"/>
      <c r="P79" s="296"/>
    </row>
    <row r="80" spans="1:19" s="17" customFormat="1" ht="15.95" hidden="1" customHeight="1" thickBot="1">
      <c r="A80" s="15"/>
      <c r="B80" s="3" t="s">
        <v>295</v>
      </c>
      <c r="C80" s="388"/>
      <c r="D80" s="365"/>
      <c r="E80" s="388"/>
      <c r="F80" s="365"/>
      <c r="G80" s="365"/>
      <c r="H80" s="68"/>
      <c r="I80" s="365"/>
      <c r="J80" s="366"/>
      <c r="K80" s="365"/>
      <c r="L80" s="366"/>
      <c r="M80" s="3" t="s">
        <v>9</v>
      </c>
      <c r="N80" s="30">
        <f>C78</f>
        <v>0</v>
      </c>
      <c r="O80" s="16"/>
      <c r="P80" s="387"/>
      <c r="S80" s="385"/>
    </row>
    <row r="81" spans="1:64" s="17" customFormat="1" ht="15.95" hidden="1" customHeight="1" thickBot="1">
      <c r="A81" s="15"/>
      <c r="B81" s="51"/>
      <c r="C81" s="48"/>
      <c r="D81" s="295"/>
      <c r="E81" s="48"/>
      <c r="F81" s="295"/>
      <c r="G81" s="295"/>
      <c r="H81" s="33"/>
      <c r="I81" s="295"/>
      <c r="J81" s="294"/>
      <c r="K81" s="295"/>
      <c r="L81" s="24" t="s">
        <v>10</v>
      </c>
      <c r="N81" s="34">
        <f>SUM(N80:N80)</f>
        <v>0</v>
      </c>
      <c r="O81" s="296"/>
      <c r="P81" s="296"/>
      <c r="S81" s="48"/>
    </row>
    <row r="82" spans="1:64" s="17" customFormat="1" ht="15.95" hidden="1" customHeight="1">
      <c r="A82" s="15"/>
      <c r="B82" s="303"/>
      <c r="C82" s="157">
        <f>N81</f>
        <v>0</v>
      </c>
      <c r="D82" s="297" t="s">
        <v>32</v>
      </c>
      <c r="E82" s="307"/>
      <c r="F82" s="303"/>
      <c r="G82" s="21" t="s">
        <v>12</v>
      </c>
      <c r="H82" s="521">
        <v>2206.6</v>
      </c>
      <c r="I82" s="521"/>
      <c r="J82" s="304"/>
      <c r="K82" s="298"/>
      <c r="L82" s="297" t="s">
        <v>59</v>
      </c>
      <c r="M82" s="32"/>
      <c r="N82" s="309"/>
      <c r="O82" s="307" t="s">
        <v>57</v>
      </c>
      <c r="P82" s="307">
        <f>ROUND(C82*H82/100,0)</f>
        <v>0</v>
      </c>
      <c r="Q82" s="52"/>
      <c r="S82" s="29"/>
    </row>
    <row r="83" spans="1:64" s="17" customFormat="1" ht="15.95" hidden="1" customHeight="1">
      <c r="A83" s="15"/>
      <c r="B83" s="537" t="s">
        <v>253</v>
      </c>
      <c r="C83" s="537"/>
      <c r="D83" s="537"/>
      <c r="E83" s="537"/>
      <c r="F83" s="537"/>
      <c r="G83" s="537"/>
      <c r="H83" s="537"/>
      <c r="I83" s="537"/>
      <c r="J83" s="537"/>
      <c r="K83" s="537"/>
      <c r="L83" s="537"/>
      <c r="M83" s="537"/>
      <c r="N83" s="537"/>
      <c r="O83" s="335"/>
      <c r="P83" s="352"/>
    </row>
    <row r="84" spans="1:64" s="17" customFormat="1" ht="15.95" hidden="1" customHeight="1" thickBot="1">
      <c r="A84" s="15"/>
      <c r="B84" s="3" t="s">
        <v>296</v>
      </c>
      <c r="C84" s="388"/>
      <c r="D84" s="365"/>
      <c r="E84" s="388"/>
      <c r="F84" s="365"/>
      <c r="G84" s="365"/>
      <c r="H84" s="68"/>
      <c r="I84" s="365"/>
      <c r="J84" s="366"/>
      <c r="K84" s="365"/>
      <c r="L84" s="366"/>
      <c r="M84" s="3" t="s">
        <v>9</v>
      </c>
      <c r="N84" s="30">
        <f>C82</f>
        <v>0</v>
      </c>
      <c r="O84" s="16"/>
      <c r="P84" s="387"/>
      <c r="S84" s="385"/>
    </row>
    <row r="85" spans="1:64" s="17" customFormat="1" ht="15.95" hidden="1" customHeight="1" thickBot="1">
      <c r="A85" s="15"/>
      <c r="B85" s="51"/>
      <c r="C85" s="48"/>
      <c r="D85" s="362"/>
      <c r="E85" s="48"/>
      <c r="F85" s="362"/>
      <c r="G85" s="362"/>
      <c r="H85" s="33"/>
      <c r="I85" s="362"/>
      <c r="J85" s="363"/>
      <c r="K85" s="362"/>
      <c r="L85" s="24" t="s">
        <v>10</v>
      </c>
      <c r="N85" s="34">
        <f>SUM(N84:N84)</f>
        <v>0</v>
      </c>
      <c r="O85" s="387"/>
      <c r="P85" s="387"/>
      <c r="S85" s="48"/>
    </row>
    <row r="86" spans="1:64" s="17" customFormat="1" ht="15.95" hidden="1" customHeight="1">
      <c r="A86" s="15"/>
      <c r="C86" s="53">
        <f>N85</f>
        <v>0</v>
      </c>
      <c r="D86" s="517" t="s">
        <v>32</v>
      </c>
      <c r="E86" s="564"/>
      <c r="F86" s="333"/>
      <c r="G86" s="21" t="s">
        <v>12</v>
      </c>
      <c r="H86" s="521">
        <v>2197.52</v>
      </c>
      <c r="I86" s="521"/>
      <c r="J86" s="521"/>
      <c r="K86" s="521"/>
      <c r="L86" s="338" t="s">
        <v>59</v>
      </c>
      <c r="M86" s="338"/>
      <c r="N86" s="107"/>
      <c r="O86" s="352" t="s">
        <v>14</v>
      </c>
      <c r="P86" s="352">
        <f>ROUND(C86*H86/100,0)</f>
        <v>0</v>
      </c>
      <c r="Q86" s="52"/>
      <c r="R86" s="52"/>
      <c r="S86" s="53"/>
      <c r="T86" s="52"/>
      <c r="U86" s="52"/>
      <c r="V86" s="52"/>
      <c r="W86" s="52"/>
      <c r="X86" s="52"/>
    </row>
    <row r="87" spans="1:64" s="17" customFormat="1" ht="15.95" hidden="1" customHeight="1">
      <c r="A87" s="15"/>
      <c r="B87" s="537" t="s">
        <v>234</v>
      </c>
      <c r="C87" s="537"/>
      <c r="D87" s="537"/>
      <c r="E87" s="537"/>
      <c r="F87" s="537"/>
      <c r="G87" s="537"/>
      <c r="H87" s="537"/>
      <c r="I87" s="537"/>
      <c r="J87" s="537"/>
      <c r="K87" s="537"/>
      <c r="L87" s="537"/>
      <c r="M87" s="537"/>
      <c r="N87" s="537"/>
      <c r="O87" s="145"/>
      <c r="P87" s="224"/>
    </row>
    <row r="88" spans="1:64" ht="15.95" hidden="1" customHeight="1">
      <c r="A88" s="1"/>
      <c r="B88" s="67" t="s">
        <v>297</v>
      </c>
      <c r="C88" s="108"/>
      <c r="D88" s="109">
        <v>1</v>
      </c>
      <c r="E88" s="38" t="s">
        <v>8</v>
      </c>
      <c r="F88" s="109">
        <v>2</v>
      </c>
      <c r="G88" s="109" t="s">
        <v>16</v>
      </c>
      <c r="H88" s="68">
        <v>11.5</v>
      </c>
      <c r="I88" s="109" t="s">
        <v>17</v>
      </c>
      <c r="J88" s="110">
        <v>4.66</v>
      </c>
      <c r="K88" s="109" t="s">
        <v>18</v>
      </c>
      <c r="L88" s="110">
        <v>3</v>
      </c>
      <c r="M88" s="3" t="s">
        <v>9</v>
      </c>
      <c r="N88" s="76">
        <f t="shared" ref="N88" si="5">ROUND(D88*F88*(H88+J88)*L88,0)</f>
        <v>97</v>
      </c>
      <c r="O88" s="2"/>
      <c r="S88" s="108"/>
    </row>
    <row r="89" spans="1:64" ht="15.95" hidden="1" customHeight="1" thickBot="1">
      <c r="A89" s="1"/>
      <c r="B89" s="67" t="s">
        <v>298</v>
      </c>
      <c r="C89" s="377"/>
      <c r="D89" s="362">
        <v>1</v>
      </c>
      <c r="E89" s="48" t="s">
        <v>8</v>
      </c>
      <c r="F89" s="362">
        <v>1</v>
      </c>
      <c r="G89" s="362" t="s">
        <v>8</v>
      </c>
      <c r="H89" s="68">
        <v>11.5</v>
      </c>
      <c r="I89" s="362" t="s">
        <v>8</v>
      </c>
      <c r="J89" s="363">
        <v>4.66</v>
      </c>
      <c r="K89" s="365"/>
      <c r="L89" s="366"/>
      <c r="M89" s="3" t="s">
        <v>9</v>
      </c>
      <c r="N89" s="30">
        <f t="shared" ref="N89" si="6">ROUND(D89*F89*H89*J89,0)</f>
        <v>54</v>
      </c>
      <c r="O89" s="2"/>
      <c r="P89" s="256"/>
      <c r="S89" s="258"/>
    </row>
    <row r="90" spans="1:64" s="17" customFormat="1" ht="15.95" hidden="1" customHeight="1" thickBot="1">
      <c r="A90" s="15"/>
      <c r="B90" s="51"/>
      <c r="C90" s="48"/>
      <c r="D90" s="99"/>
      <c r="E90" s="48"/>
      <c r="F90" s="99"/>
      <c r="G90" s="99"/>
      <c r="H90" s="33"/>
      <c r="I90" s="99"/>
      <c r="J90" s="105"/>
      <c r="K90" s="99"/>
      <c r="L90" s="24" t="s">
        <v>10</v>
      </c>
      <c r="N90" s="34"/>
      <c r="O90" s="103"/>
      <c r="P90" s="224"/>
      <c r="S90" s="48"/>
    </row>
    <row r="91" spans="1:64" s="17" customFormat="1" ht="15.95" hidden="1" customHeight="1">
      <c r="A91" s="15"/>
      <c r="B91" s="99"/>
      <c r="C91" s="332">
        <f>N90</f>
        <v>0</v>
      </c>
      <c r="D91" s="93" t="s">
        <v>32</v>
      </c>
      <c r="E91" s="103"/>
      <c r="F91" s="99"/>
      <c r="G91" s="21" t="s">
        <v>12</v>
      </c>
      <c r="H91" s="521">
        <v>2401.58</v>
      </c>
      <c r="I91" s="521"/>
      <c r="J91" s="105"/>
      <c r="K91" s="94"/>
      <c r="L91" s="93" t="s">
        <v>59</v>
      </c>
      <c r="M91" s="32"/>
      <c r="N91" s="106"/>
      <c r="O91" s="103" t="s">
        <v>57</v>
      </c>
      <c r="P91" s="224">
        <f>ROUND(C91*H91/100,0)</f>
        <v>0</v>
      </c>
      <c r="Q91" s="52"/>
      <c r="S91" s="118"/>
    </row>
    <row r="92" spans="1:64" ht="21.75" hidden="1" customHeight="1">
      <c r="A92" s="1"/>
      <c r="B92" s="527" t="s">
        <v>155</v>
      </c>
      <c r="C92" s="527"/>
      <c r="D92" s="527"/>
      <c r="E92" s="527"/>
      <c r="F92" s="527"/>
      <c r="G92" s="527"/>
      <c r="H92" s="527"/>
      <c r="I92" s="527"/>
      <c r="J92" s="527"/>
      <c r="K92" s="527"/>
      <c r="L92" s="527"/>
      <c r="M92" s="527"/>
      <c r="N92" s="527"/>
      <c r="O92" s="527"/>
      <c r="S92" s="3"/>
    </row>
    <row r="93" spans="1:64" ht="15.95" hidden="1" customHeight="1">
      <c r="A93" s="1"/>
      <c r="B93" s="67" t="s">
        <v>264</v>
      </c>
      <c r="C93" s="243"/>
      <c r="D93" s="245">
        <v>1</v>
      </c>
      <c r="E93" s="246" t="s">
        <v>8</v>
      </c>
      <c r="F93" s="245">
        <v>1</v>
      </c>
      <c r="G93" s="245" t="s">
        <v>8</v>
      </c>
      <c r="H93" s="68">
        <v>12.25</v>
      </c>
      <c r="I93" s="245" t="s">
        <v>8</v>
      </c>
      <c r="J93" s="240">
        <v>5.5</v>
      </c>
      <c r="K93" s="245"/>
      <c r="L93" s="242"/>
      <c r="M93" s="3" t="s">
        <v>9</v>
      </c>
      <c r="N93" s="39">
        <f>ROUND(D93*F93*H93*J93,0)</f>
        <v>67</v>
      </c>
      <c r="O93" s="2"/>
      <c r="P93" s="247"/>
      <c r="R93" s="4"/>
      <c r="S93" s="243"/>
      <c r="T93" s="4"/>
      <c r="U93" s="4"/>
      <c r="V93" s="4"/>
      <c r="W93" s="4"/>
      <c r="X93" s="4"/>
      <c r="Y93" s="4"/>
      <c r="Z93" s="4"/>
      <c r="AA93" s="4"/>
      <c r="AB93" s="4"/>
      <c r="AC93" s="4"/>
      <c r="AD93" s="4"/>
      <c r="AE93" s="4"/>
      <c r="AF93" s="4"/>
      <c r="AG93" s="4"/>
      <c r="AH93" s="4"/>
      <c r="AI93" s="4"/>
      <c r="AJ93" s="4"/>
      <c r="AK93" s="4"/>
      <c r="AL93" s="4"/>
      <c r="AM93" s="4"/>
      <c r="AN93" s="4"/>
      <c r="AO93" s="4"/>
      <c r="AP93" s="4"/>
      <c r="AQ93" s="4"/>
      <c r="AR93" s="4"/>
      <c r="AS93" s="4"/>
      <c r="AT93" s="4"/>
      <c r="AU93" s="4"/>
      <c r="AV93" s="4"/>
      <c r="AW93" s="4"/>
      <c r="AX93" s="4"/>
      <c r="AY93" s="4"/>
      <c r="AZ93" s="4"/>
      <c r="BA93" s="4"/>
      <c r="BB93" s="4"/>
      <c r="BC93" s="4"/>
      <c r="BD93" s="4"/>
      <c r="BE93" s="4"/>
      <c r="BF93" s="4"/>
      <c r="BG93" s="4"/>
      <c r="BH93" s="4"/>
      <c r="BI93" s="4"/>
      <c r="BJ93" s="4"/>
      <c r="BK93" s="4"/>
      <c r="BL93" s="4"/>
    </row>
    <row r="94" spans="1:64" ht="17.100000000000001" hidden="1" customHeight="1">
      <c r="A94" s="1"/>
      <c r="C94" s="38"/>
      <c r="D94" s="69"/>
      <c r="F94" s="136"/>
      <c r="G94" s="136"/>
      <c r="H94" s="68"/>
      <c r="I94" s="136"/>
      <c r="J94" s="137"/>
      <c r="K94" s="136"/>
      <c r="L94" s="12" t="s">
        <v>10</v>
      </c>
      <c r="M94" s="40"/>
      <c r="N94" s="5"/>
      <c r="O94" s="6"/>
      <c r="P94" s="197"/>
      <c r="S94" s="38"/>
    </row>
    <row r="95" spans="1:64" ht="21.75" hidden="1" customHeight="1">
      <c r="A95" s="1"/>
      <c r="B95" s="66"/>
      <c r="C95" s="528">
        <f>N94</f>
        <v>0</v>
      </c>
      <c r="D95" s="529"/>
      <c r="E95" s="528"/>
      <c r="F95" s="7" t="s">
        <v>32</v>
      </c>
      <c r="G95" s="8" t="s">
        <v>12</v>
      </c>
      <c r="H95" s="70">
        <v>378.13</v>
      </c>
      <c r="I95" s="129"/>
      <c r="J95" s="129"/>
      <c r="K95" s="129"/>
      <c r="L95" s="530" t="s">
        <v>33</v>
      </c>
      <c r="M95" s="530"/>
      <c r="N95" s="140"/>
      <c r="O95" s="9" t="s">
        <v>14</v>
      </c>
      <c r="P95" s="223">
        <f>ROUND(C95*H95/100,0)</f>
        <v>0</v>
      </c>
      <c r="S95" s="128"/>
    </row>
    <row r="96" spans="1:64" ht="15.95" hidden="1" customHeight="1">
      <c r="A96" s="1"/>
      <c r="B96" s="527" t="s">
        <v>74</v>
      </c>
      <c r="C96" s="527"/>
      <c r="D96" s="527"/>
      <c r="E96" s="527"/>
      <c r="F96" s="527"/>
      <c r="G96" s="527"/>
      <c r="H96" s="527"/>
      <c r="I96" s="527"/>
      <c r="J96" s="527"/>
      <c r="K96" s="527"/>
      <c r="L96" s="527"/>
      <c r="M96" s="527"/>
      <c r="N96" s="527"/>
      <c r="O96" s="527"/>
      <c r="S96" s="3"/>
    </row>
    <row r="97" spans="1:64" ht="15.95" hidden="1" customHeight="1">
      <c r="A97" s="1"/>
      <c r="B97" s="3" t="s">
        <v>265</v>
      </c>
      <c r="C97" s="38"/>
      <c r="D97" s="136">
        <v>1</v>
      </c>
      <c r="E97" s="38" t="s">
        <v>8</v>
      </c>
      <c r="F97" s="136">
        <v>2</v>
      </c>
      <c r="G97" s="136" t="s">
        <v>8</v>
      </c>
      <c r="H97" s="90">
        <v>12.25</v>
      </c>
      <c r="I97" s="136" t="s">
        <v>8</v>
      </c>
      <c r="J97" s="141">
        <v>0.75</v>
      </c>
      <c r="K97" s="136" t="s">
        <v>8</v>
      </c>
      <c r="L97" s="137">
        <v>8</v>
      </c>
      <c r="M97" s="3" t="s">
        <v>9</v>
      </c>
      <c r="N97" s="39">
        <f t="shared" ref="N97" si="7">ROUND(D97*F97*H97*J97*L97,0)</f>
        <v>147</v>
      </c>
      <c r="O97" s="2"/>
      <c r="R97" s="4"/>
      <c r="S97" s="38"/>
      <c r="T97" s="4"/>
      <c r="U97" s="4"/>
      <c r="V97" s="4"/>
      <c r="W97" s="4"/>
      <c r="X97" s="4"/>
      <c r="Y97" s="4"/>
      <c r="Z97" s="4"/>
      <c r="AA97" s="4"/>
      <c r="AB97" s="4"/>
      <c r="AC97" s="4"/>
      <c r="AD97" s="4"/>
      <c r="AE97" s="4"/>
      <c r="AF97" s="4"/>
      <c r="AG97" s="4"/>
      <c r="AH97" s="4"/>
      <c r="AI97" s="4"/>
      <c r="AJ97" s="4"/>
      <c r="AK97" s="4"/>
      <c r="AL97" s="4"/>
      <c r="AM97" s="4"/>
      <c r="AN97" s="4"/>
      <c r="AO97" s="4"/>
      <c r="AP97" s="4"/>
      <c r="AQ97" s="4"/>
      <c r="AR97" s="4"/>
      <c r="AS97" s="4"/>
      <c r="AT97" s="4"/>
      <c r="AU97" s="4"/>
      <c r="AV97" s="4"/>
      <c r="AW97" s="4"/>
      <c r="AX97" s="4"/>
      <c r="AY97" s="4"/>
      <c r="AZ97" s="4"/>
      <c r="BA97" s="4"/>
      <c r="BB97" s="4"/>
      <c r="BC97" s="4"/>
      <c r="BD97" s="4"/>
      <c r="BE97" s="4"/>
      <c r="BF97" s="4"/>
      <c r="BG97" s="4"/>
      <c r="BH97" s="4"/>
      <c r="BI97" s="4"/>
      <c r="BJ97" s="4"/>
      <c r="BK97" s="4"/>
      <c r="BL97" s="4"/>
    </row>
    <row r="98" spans="1:64" ht="15.95" hidden="1" customHeight="1">
      <c r="A98" s="1"/>
      <c r="B98" s="3" t="s">
        <v>246</v>
      </c>
      <c r="C98" s="135"/>
      <c r="D98" s="136">
        <v>1</v>
      </c>
      <c r="E98" s="38" t="s">
        <v>8</v>
      </c>
      <c r="F98" s="136">
        <v>3</v>
      </c>
      <c r="G98" s="136" t="s">
        <v>8</v>
      </c>
      <c r="H98" s="90">
        <v>4</v>
      </c>
      <c r="I98" s="136" t="s">
        <v>8</v>
      </c>
      <c r="J98" s="370">
        <v>0.75</v>
      </c>
      <c r="K98" s="136" t="s">
        <v>8</v>
      </c>
      <c r="L98" s="137">
        <v>8</v>
      </c>
      <c r="M98" s="3" t="s">
        <v>9</v>
      </c>
      <c r="N98" s="39">
        <f t="shared" ref="N98:N101" si="8">ROUND(D98*F98*H98*J98*L98,0)</f>
        <v>72</v>
      </c>
      <c r="O98" s="2"/>
      <c r="S98" s="108"/>
    </row>
    <row r="99" spans="1:64" ht="15.95" hidden="1" customHeight="1">
      <c r="A99" s="1"/>
      <c r="B99" s="3" t="s">
        <v>266</v>
      </c>
      <c r="C99" s="135"/>
      <c r="D99" s="136">
        <v>1</v>
      </c>
      <c r="E99" s="38" t="s">
        <v>8</v>
      </c>
      <c r="F99" s="136">
        <v>2</v>
      </c>
      <c r="G99" s="136" t="s">
        <v>8</v>
      </c>
      <c r="H99" s="90">
        <v>6.5</v>
      </c>
      <c r="I99" s="136" t="s">
        <v>8</v>
      </c>
      <c r="J99" s="370">
        <v>0.75</v>
      </c>
      <c r="K99" s="136" t="s">
        <v>8</v>
      </c>
      <c r="L99" s="137">
        <v>3</v>
      </c>
      <c r="M99" s="3" t="s">
        <v>9</v>
      </c>
      <c r="N99" s="39">
        <f t="shared" si="8"/>
        <v>29</v>
      </c>
      <c r="O99" s="2"/>
      <c r="S99" s="108"/>
    </row>
    <row r="100" spans="1:64" ht="15.95" hidden="1" customHeight="1">
      <c r="A100" s="1"/>
      <c r="B100" s="3" t="s">
        <v>19</v>
      </c>
      <c r="C100" s="206"/>
      <c r="D100" s="204">
        <v>1</v>
      </c>
      <c r="E100" s="206" t="s">
        <v>8</v>
      </c>
      <c r="F100" s="204">
        <v>2</v>
      </c>
      <c r="G100" s="204" t="s">
        <v>8</v>
      </c>
      <c r="H100" s="90">
        <v>4</v>
      </c>
      <c r="I100" s="204" t="s">
        <v>8</v>
      </c>
      <c r="J100" s="370">
        <v>0.75</v>
      </c>
      <c r="K100" s="204" t="s">
        <v>8</v>
      </c>
      <c r="L100" s="366">
        <v>3</v>
      </c>
      <c r="M100" s="3" t="s">
        <v>9</v>
      </c>
      <c r="N100" s="39">
        <f t="shared" si="8"/>
        <v>18</v>
      </c>
      <c r="O100" s="2"/>
      <c r="R100" s="4"/>
      <c r="S100" s="206"/>
      <c r="T100" s="4"/>
      <c r="U100" s="4"/>
      <c r="V100" s="4"/>
      <c r="W100" s="4"/>
      <c r="X100" s="4"/>
      <c r="Y100" s="4"/>
      <c r="Z100" s="4"/>
      <c r="AA100" s="4"/>
      <c r="AB100" s="4"/>
      <c r="AC100" s="4"/>
      <c r="AD100" s="4"/>
      <c r="AE100" s="4"/>
      <c r="AF100" s="4"/>
      <c r="AG100" s="4"/>
      <c r="AH100" s="4"/>
      <c r="AI100" s="4"/>
      <c r="AJ100" s="4"/>
      <c r="AK100" s="4"/>
      <c r="AL100" s="4"/>
      <c r="AM100" s="4"/>
      <c r="AN100" s="4"/>
      <c r="AO100" s="4"/>
      <c r="AP100" s="4"/>
      <c r="AQ100" s="4"/>
      <c r="AR100" s="4"/>
      <c r="AS100" s="4"/>
      <c r="AT100" s="4"/>
      <c r="AU100" s="4"/>
      <c r="AV100" s="4"/>
      <c r="AW100" s="4"/>
      <c r="AX100" s="4"/>
      <c r="AY100" s="4"/>
      <c r="AZ100" s="4"/>
      <c r="BA100" s="4"/>
      <c r="BB100" s="4"/>
      <c r="BC100" s="4"/>
      <c r="BD100" s="4"/>
      <c r="BE100" s="4"/>
      <c r="BF100" s="4"/>
      <c r="BG100" s="4"/>
      <c r="BH100" s="4"/>
      <c r="BI100" s="4"/>
      <c r="BJ100" s="4"/>
      <c r="BK100" s="4"/>
      <c r="BL100" s="4"/>
    </row>
    <row r="101" spans="1:64" ht="15.95" hidden="1" customHeight="1">
      <c r="A101" s="1"/>
      <c r="B101" s="3" t="s">
        <v>137</v>
      </c>
      <c r="C101" s="243"/>
      <c r="D101" s="245">
        <v>1</v>
      </c>
      <c r="E101" s="246" t="s">
        <v>8</v>
      </c>
      <c r="F101" s="245">
        <v>2</v>
      </c>
      <c r="G101" s="245" t="s">
        <v>8</v>
      </c>
      <c r="H101" s="90">
        <v>6.5</v>
      </c>
      <c r="I101" s="245" t="s">
        <v>8</v>
      </c>
      <c r="J101" s="242">
        <v>0.75</v>
      </c>
      <c r="K101" s="245" t="s">
        <v>8</v>
      </c>
      <c r="L101" s="240">
        <v>2</v>
      </c>
      <c r="M101" s="3" t="s">
        <v>9</v>
      </c>
      <c r="N101" s="39">
        <f t="shared" si="8"/>
        <v>20</v>
      </c>
      <c r="O101" s="2"/>
      <c r="P101" s="247"/>
      <c r="S101" s="243"/>
    </row>
    <row r="102" spans="1:64" ht="16.5" hidden="1" customHeight="1">
      <c r="A102" s="1"/>
      <c r="C102" s="38"/>
      <c r="D102" s="69"/>
      <c r="F102" s="136"/>
      <c r="G102" s="136"/>
      <c r="H102" s="68"/>
      <c r="I102" s="136"/>
      <c r="J102" s="137"/>
      <c r="K102" s="136"/>
      <c r="L102" s="12" t="s">
        <v>10</v>
      </c>
      <c r="M102" s="40"/>
      <c r="N102" s="5"/>
      <c r="O102" s="6"/>
      <c r="P102" s="197"/>
      <c r="S102" s="38"/>
    </row>
    <row r="103" spans="1:64" ht="15.95" hidden="1" customHeight="1">
      <c r="A103" s="1"/>
      <c r="B103" s="71" t="s">
        <v>24</v>
      </c>
      <c r="C103" s="38"/>
      <c r="D103" s="136"/>
      <c r="E103" s="142"/>
      <c r="F103" s="136"/>
      <c r="G103" s="130"/>
      <c r="H103" s="68"/>
      <c r="I103" s="129"/>
      <c r="J103" s="137"/>
      <c r="K103" s="130"/>
      <c r="L103" s="137"/>
      <c r="M103" s="45"/>
      <c r="N103" s="45"/>
      <c r="O103" s="142"/>
      <c r="Q103" s="45"/>
      <c r="S103" s="38"/>
    </row>
    <row r="104" spans="1:64" ht="15.95" hidden="1" customHeight="1">
      <c r="A104" s="1"/>
      <c r="B104" s="3" t="s">
        <v>267</v>
      </c>
      <c r="C104" s="38"/>
      <c r="D104" s="136">
        <v>1</v>
      </c>
      <c r="E104" s="38" t="s">
        <v>8</v>
      </c>
      <c r="F104" s="136">
        <v>2</v>
      </c>
      <c r="G104" s="136" t="s">
        <v>8</v>
      </c>
      <c r="H104" s="90">
        <v>2.5</v>
      </c>
      <c r="I104" s="136" t="s">
        <v>8</v>
      </c>
      <c r="J104" s="141">
        <v>0.75</v>
      </c>
      <c r="K104" s="136" t="s">
        <v>8</v>
      </c>
      <c r="L104" s="141">
        <v>7</v>
      </c>
      <c r="M104" s="3" t="s">
        <v>9</v>
      </c>
      <c r="N104" s="39">
        <f t="shared" ref="N104" si="9">ROUND(D104*F104*H104*J104*L104,0)</f>
        <v>26</v>
      </c>
      <c r="O104" s="6"/>
      <c r="P104" s="198"/>
      <c r="S104" s="38"/>
    </row>
    <row r="105" spans="1:64" ht="15.95" hidden="1" customHeight="1">
      <c r="A105" s="1"/>
      <c r="B105" s="3" t="s">
        <v>268</v>
      </c>
      <c r="C105" s="246"/>
      <c r="D105" s="245">
        <v>1</v>
      </c>
      <c r="E105" s="246" t="s">
        <v>8</v>
      </c>
      <c r="F105" s="245">
        <v>2</v>
      </c>
      <c r="G105" s="245" t="s">
        <v>8</v>
      </c>
      <c r="H105" s="90">
        <v>2</v>
      </c>
      <c r="I105" s="245" t="s">
        <v>8</v>
      </c>
      <c r="J105" s="242">
        <v>0.75</v>
      </c>
      <c r="K105" s="245" t="s">
        <v>8</v>
      </c>
      <c r="L105" s="242">
        <v>1.5</v>
      </c>
      <c r="M105" s="3" t="s">
        <v>9</v>
      </c>
      <c r="N105" s="39">
        <f t="shared" ref="N105" si="10">ROUND(D105*F105*H105*J105*L105,0)</f>
        <v>5</v>
      </c>
      <c r="O105" s="6"/>
      <c r="P105" s="198"/>
      <c r="S105" s="246"/>
    </row>
    <row r="106" spans="1:64" ht="15.95" hidden="1" customHeight="1">
      <c r="A106" s="1"/>
      <c r="B106" s="136"/>
      <c r="C106" s="3"/>
      <c r="D106" s="136"/>
      <c r="E106" s="142"/>
      <c r="F106" s="136"/>
      <c r="G106" s="130"/>
      <c r="H106" s="68"/>
      <c r="I106" s="129"/>
      <c r="J106" s="137"/>
      <c r="K106" s="130"/>
      <c r="L106" s="12" t="s">
        <v>10</v>
      </c>
      <c r="M106" s="3" t="s">
        <v>9</v>
      </c>
      <c r="N106" s="5"/>
      <c r="O106" s="142"/>
      <c r="P106" s="80"/>
      <c r="Q106" s="45"/>
      <c r="S106" s="3"/>
    </row>
    <row r="107" spans="1:64" ht="15.95" hidden="1" customHeight="1">
      <c r="A107" s="1"/>
      <c r="B107" s="71" t="s">
        <v>28</v>
      </c>
      <c r="C107" s="38"/>
      <c r="D107" s="136"/>
      <c r="E107" s="142"/>
      <c r="F107" s="136"/>
      <c r="G107" s="130"/>
      <c r="H107" s="68"/>
      <c r="I107" s="129"/>
      <c r="J107" s="137"/>
      <c r="K107" s="129"/>
      <c r="L107" s="130"/>
      <c r="M107" s="130"/>
      <c r="N107" s="45"/>
      <c r="O107" s="41"/>
      <c r="P107" s="80"/>
      <c r="Q107" s="45"/>
      <c r="S107" s="38"/>
    </row>
    <row r="108" spans="1:64" ht="15.95" hidden="1" customHeight="1">
      <c r="A108" s="1"/>
      <c r="C108" s="71"/>
      <c r="D108" s="538">
        <f>N102</f>
        <v>0</v>
      </c>
      <c r="E108" s="538"/>
      <c r="F108" s="538"/>
      <c r="G108" s="130" t="s">
        <v>29</v>
      </c>
      <c r="H108" s="91">
        <f>N106</f>
        <v>0</v>
      </c>
      <c r="I108" s="12" t="s">
        <v>9</v>
      </c>
      <c r="J108" s="539">
        <f>D108-H108</f>
        <v>0</v>
      </c>
      <c r="K108" s="539"/>
      <c r="L108" s="40"/>
      <c r="M108" s="130"/>
      <c r="N108" s="42"/>
      <c r="O108" s="142"/>
      <c r="P108" s="80"/>
      <c r="Q108" s="45"/>
      <c r="S108" s="71"/>
    </row>
    <row r="109" spans="1:64" ht="21.75" hidden="1" customHeight="1">
      <c r="A109" s="1"/>
      <c r="B109" s="66"/>
      <c r="C109" s="528">
        <f>J108</f>
        <v>0</v>
      </c>
      <c r="D109" s="529"/>
      <c r="E109" s="528"/>
      <c r="F109" s="7" t="s">
        <v>11</v>
      </c>
      <c r="G109" s="8" t="s">
        <v>12</v>
      </c>
      <c r="H109" s="70">
        <v>1285.6300000000001</v>
      </c>
      <c r="I109" s="129"/>
      <c r="J109" s="129"/>
      <c r="K109" s="129"/>
      <c r="L109" s="530" t="s">
        <v>13</v>
      </c>
      <c r="M109" s="530"/>
      <c r="N109" s="140"/>
      <c r="O109" s="9" t="s">
        <v>14</v>
      </c>
      <c r="P109" s="223">
        <f>ROUND(C109*H109/100,0)</f>
        <v>0</v>
      </c>
      <c r="S109" s="96"/>
    </row>
    <row r="110" spans="1:64" s="17" customFormat="1" ht="15.95" hidden="1" customHeight="1">
      <c r="A110" s="85"/>
      <c r="B110" s="519" t="s">
        <v>77</v>
      </c>
      <c r="C110" s="519"/>
      <c r="D110" s="519"/>
      <c r="E110" s="519"/>
      <c r="F110" s="519"/>
      <c r="G110" s="519"/>
      <c r="H110" s="519"/>
      <c r="I110" s="519"/>
      <c r="J110" s="519"/>
      <c r="K110" s="519"/>
      <c r="L110" s="519"/>
      <c r="M110" s="519"/>
      <c r="N110" s="519"/>
      <c r="O110" s="51"/>
      <c r="P110" s="224"/>
    </row>
    <row r="111" spans="1:64" s="17" customFormat="1" ht="15.95" hidden="1" customHeight="1">
      <c r="A111" s="15"/>
      <c r="B111" s="17" t="s">
        <v>269</v>
      </c>
      <c r="C111" s="48"/>
      <c r="D111" s="163">
        <v>1</v>
      </c>
      <c r="E111" s="48" t="s">
        <v>8</v>
      </c>
      <c r="F111" s="163">
        <v>2</v>
      </c>
      <c r="G111" s="163" t="s">
        <v>8</v>
      </c>
      <c r="H111" s="27">
        <v>12.63</v>
      </c>
      <c r="I111" s="163" t="s">
        <v>8</v>
      </c>
      <c r="J111" s="164">
        <v>1.1299999999999999</v>
      </c>
      <c r="K111" s="163" t="s">
        <v>8</v>
      </c>
      <c r="L111" s="164">
        <v>2</v>
      </c>
      <c r="M111" s="17" t="s">
        <v>9</v>
      </c>
      <c r="N111" s="30">
        <f t="shared" ref="N111" si="11">ROUND(D111*F111*H111*J111*L111,0)</f>
        <v>57</v>
      </c>
      <c r="P111" s="197"/>
      <c r="S111" s="48"/>
    </row>
    <row r="112" spans="1:64" s="17" customFormat="1" ht="15.95" hidden="1" customHeight="1">
      <c r="A112" s="15"/>
      <c r="B112" s="17" t="s">
        <v>246</v>
      </c>
      <c r="C112" s="48"/>
      <c r="D112" s="163">
        <v>1</v>
      </c>
      <c r="E112" s="48" t="s">
        <v>8</v>
      </c>
      <c r="F112" s="163">
        <v>3</v>
      </c>
      <c r="G112" s="163" t="s">
        <v>8</v>
      </c>
      <c r="H112" s="27">
        <v>3.63</v>
      </c>
      <c r="I112" s="163" t="s">
        <v>8</v>
      </c>
      <c r="J112" s="324">
        <v>1.1299999999999999</v>
      </c>
      <c r="K112" s="163" t="s">
        <v>8</v>
      </c>
      <c r="L112" s="324">
        <v>2</v>
      </c>
      <c r="M112" s="17" t="s">
        <v>9</v>
      </c>
      <c r="N112" s="30">
        <f t="shared" ref="N112" si="12">ROUND(D112*F112*H112*J112*L112,0)</f>
        <v>25</v>
      </c>
      <c r="P112" s="197"/>
      <c r="S112" s="48"/>
    </row>
    <row r="113" spans="1:64" ht="15.95" hidden="1" customHeight="1">
      <c r="A113" s="1"/>
      <c r="B113" s="328"/>
      <c r="C113" s="3"/>
      <c r="D113" s="328"/>
      <c r="E113" s="325"/>
      <c r="F113" s="328"/>
      <c r="G113" s="321"/>
      <c r="H113" s="68"/>
      <c r="I113" s="322"/>
      <c r="J113" s="329"/>
      <c r="K113" s="321"/>
      <c r="L113" s="12" t="s">
        <v>10</v>
      </c>
      <c r="M113" s="3" t="s">
        <v>9</v>
      </c>
      <c r="N113" s="18"/>
      <c r="O113" s="325"/>
      <c r="P113" s="80"/>
      <c r="Q113" s="45"/>
      <c r="S113" s="3"/>
    </row>
    <row r="114" spans="1:64" s="17" customFormat="1" ht="15.95" hidden="1" customHeight="1">
      <c r="A114" s="15"/>
      <c r="C114" s="553">
        <f>N113</f>
        <v>0</v>
      </c>
      <c r="D114" s="554"/>
      <c r="E114" s="553"/>
      <c r="F114" s="99" t="s">
        <v>11</v>
      </c>
      <c r="G114" s="93" t="s">
        <v>12</v>
      </c>
      <c r="H114" s="521">
        <v>11948.36</v>
      </c>
      <c r="I114" s="521"/>
      <c r="J114" s="24"/>
      <c r="K114" s="94"/>
      <c r="L114" s="93" t="s">
        <v>75</v>
      </c>
      <c r="M114" s="93"/>
      <c r="N114" s="25"/>
      <c r="O114" s="103" t="s">
        <v>14</v>
      </c>
      <c r="P114" s="224">
        <f>ROUND(C114*H114/100,0)</f>
        <v>0</v>
      </c>
      <c r="S114" s="121"/>
    </row>
    <row r="115" spans="1:64" s="17" customFormat="1" ht="20.25" hidden="1" customHeight="1">
      <c r="A115" s="86"/>
      <c r="B115" s="519" t="s">
        <v>93</v>
      </c>
      <c r="C115" s="519"/>
      <c r="D115" s="519"/>
      <c r="E115" s="519"/>
      <c r="F115" s="519"/>
      <c r="G115" s="519"/>
      <c r="H115" s="519"/>
      <c r="I115" s="519"/>
      <c r="J115" s="519"/>
      <c r="K115" s="519"/>
      <c r="L115" s="519"/>
      <c r="M115" s="519"/>
      <c r="N115" s="519"/>
      <c r="O115" s="161"/>
      <c r="P115" s="60"/>
      <c r="Q115" s="52"/>
    </row>
    <row r="116" spans="1:64" ht="15.95" hidden="1" customHeight="1">
      <c r="A116" s="1"/>
      <c r="B116" s="3" t="s">
        <v>265</v>
      </c>
      <c r="C116" s="388"/>
      <c r="D116" s="365">
        <v>1</v>
      </c>
      <c r="E116" s="388" t="s">
        <v>8</v>
      </c>
      <c r="F116" s="365">
        <v>2</v>
      </c>
      <c r="G116" s="365" t="s">
        <v>8</v>
      </c>
      <c r="H116" s="90">
        <v>12.25</v>
      </c>
      <c r="I116" s="365" t="s">
        <v>8</v>
      </c>
      <c r="J116" s="370">
        <v>0.75</v>
      </c>
      <c r="K116" s="365" t="s">
        <v>8</v>
      </c>
      <c r="L116" s="366">
        <v>8</v>
      </c>
      <c r="M116" s="3" t="s">
        <v>9</v>
      </c>
      <c r="N116" s="39">
        <f t="shared" ref="N116:N117" si="13">ROUND(D116*F116*H116*J116*L116,0)</f>
        <v>147</v>
      </c>
      <c r="O116" s="2"/>
      <c r="P116" s="379"/>
      <c r="R116" s="4"/>
      <c r="S116" s="388"/>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row>
    <row r="117" spans="1:64" ht="15.95" hidden="1" customHeight="1">
      <c r="A117" s="1"/>
      <c r="B117" s="3" t="s">
        <v>246</v>
      </c>
      <c r="C117" s="377"/>
      <c r="D117" s="365">
        <v>1</v>
      </c>
      <c r="E117" s="388" t="s">
        <v>8</v>
      </c>
      <c r="F117" s="365">
        <v>3</v>
      </c>
      <c r="G117" s="365" t="s">
        <v>8</v>
      </c>
      <c r="H117" s="90">
        <v>4</v>
      </c>
      <c r="I117" s="365" t="s">
        <v>8</v>
      </c>
      <c r="J117" s="370">
        <v>0.75</v>
      </c>
      <c r="K117" s="365" t="s">
        <v>8</v>
      </c>
      <c r="L117" s="366">
        <v>8</v>
      </c>
      <c r="M117" s="3" t="s">
        <v>9</v>
      </c>
      <c r="N117" s="39">
        <f t="shared" si="13"/>
        <v>72</v>
      </c>
      <c r="O117" s="2"/>
      <c r="P117" s="379"/>
      <c r="S117" s="377"/>
    </row>
    <row r="118" spans="1:64" ht="16.5" hidden="1" customHeight="1">
      <c r="A118" s="1"/>
      <c r="C118" s="388"/>
      <c r="D118" s="69"/>
      <c r="E118" s="388"/>
      <c r="F118" s="365"/>
      <c r="G118" s="365"/>
      <c r="H118" s="68"/>
      <c r="I118" s="365"/>
      <c r="J118" s="366"/>
      <c r="K118" s="365"/>
      <c r="L118" s="12" t="s">
        <v>10</v>
      </c>
      <c r="M118" s="40"/>
      <c r="N118" s="5"/>
      <c r="O118" s="6"/>
      <c r="P118" s="197"/>
      <c r="S118" s="388"/>
    </row>
    <row r="119" spans="1:64" ht="15.95" hidden="1" customHeight="1">
      <c r="A119" s="1"/>
      <c r="B119" s="71" t="s">
        <v>24</v>
      </c>
      <c r="C119" s="388"/>
      <c r="D119" s="365"/>
      <c r="E119" s="379"/>
      <c r="F119" s="365"/>
      <c r="G119" s="372"/>
      <c r="H119" s="68"/>
      <c r="I119" s="371"/>
      <c r="J119" s="366"/>
      <c r="K119" s="372"/>
      <c r="L119" s="366"/>
      <c r="M119" s="45"/>
      <c r="N119" s="45"/>
      <c r="O119" s="379"/>
      <c r="P119" s="379"/>
      <c r="Q119" s="45"/>
      <c r="S119" s="388"/>
    </row>
    <row r="120" spans="1:64" ht="15.95" hidden="1" customHeight="1">
      <c r="A120" s="1"/>
      <c r="B120" s="3" t="s">
        <v>267</v>
      </c>
      <c r="C120" s="388"/>
      <c r="D120" s="365">
        <v>1</v>
      </c>
      <c r="E120" s="388" t="s">
        <v>8</v>
      </c>
      <c r="F120" s="365">
        <v>2</v>
      </c>
      <c r="G120" s="365" t="s">
        <v>8</v>
      </c>
      <c r="H120" s="90">
        <v>2.5</v>
      </c>
      <c r="I120" s="365" t="s">
        <v>8</v>
      </c>
      <c r="J120" s="370">
        <v>0.75</v>
      </c>
      <c r="K120" s="365" t="s">
        <v>8</v>
      </c>
      <c r="L120" s="370">
        <v>7</v>
      </c>
      <c r="M120" s="3" t="s">
        <v>9</v>
      </c>
      <c r="N120" s="39">
        <f t="shared" ref="N120:N122" si="14">ROUND(D120*F120*H120*J120*L120,0)</f>
        <v>26</v>
      </c>
      <c r="O120" s="6"/>
      <c r="P120" s="198"/>
      <c r="S120" s="388"/>
    </row>
    <row r="121" spans="1:64" ht="15.95" hidden="1" customHeight="1">
      <c r="A121" s="1"/>
      <c r="B121" s="3" t="s">
        <v>268</v>
      </c>
      <c r="C121" s="388"/>
      <c r="D121" s="365">
        <v>1</v>
      </c>
      <c r="E121" s="388" t="s">
        <v>8</v>
      </c>
      <c r="F121" s="365">
        <v>2</v>
      </c>
      <c r="G121" s="365" t="s">
        <v>8</v>
      </c>
      <c r="H121" s="90">
        <v>2</v>
      </c>
      <c r="I121" s="365" t="s">
        <v>8</v>
      </c>
      <c r="J121" s="370">
        <v>0.75</v>
      </c>
      <c r="K121" s="365" t="s">
        <v>8</v>
      </c>
      <c r="L121" s="370">
        <v>1.5</v>
      </c>
      <c r="M121" s="3" t="s">
        <v>9</v>
      </c>
      <c r="N121" s="39">
        <f t="shared" ref="N121" si="15">ROUND(D121*F121*H121*J121*L121,0)</f>
        <v>5</v>
      </c>
      <c r="O121" s="6"/>
      <c r="P121" s="198"/>
      <c r="S121" s="388"/>
    </row>
    <row r="122" spans="1:64" ht="15.95" hidden="1" customHeight="1">
      <c r="A122" s="1"/>
      <c r="B122" s="3" t="s">
        <v>271</v>
      </c>
      <c r="C122" s="388"/>
      <c r="D122" s="365">
        <v>1</v>
      </c>
      <c r="E122" s="388" t="s">
        <v>8</v>
      </c>
      <c r="F122" s="365">
        <v>1</v>
      </c>
      <c r="G122" s="365" t="s">
        <v>8</v>
      </c>
      <c r="H122" s="90">
        <v>11.5</v>
      </c>
      <c r="I122" s="365" t="s">
        <v>8</v>
      </c>
      <c r="J122" s="370">
        <v>0.75</v>
      </c>
      <c r="K122" s="365" t="s">
        <v>8</v>
      </c>
      <c r="L122" s="370">
        <v>0.75</v>
      </c>
      <c r="M122" s="3" t="s">
        <v>9</v>
      </c>
      <c r="N122" s="39">
        <f t="shared" si="14"/>
        <v>6</v>
      </c>
      <c r="O122" s="6"/>
      <c r="P122" s="198"/>
      <c r="S122" s="388"/>
    </row>
    <row r="123" spans="1:64" ht="15.95" hidden="1" customHeight="1">
      <c r="A123" s="1"/>
      <c r="B123" s="365"/>
      <c r="C123" s="3"/>
      <c r="D123" s="365"/>
      <c r="E123" s="379"/>
      <c r="F123" s="365"/>
      <c r="G123" s="372"/>
      <c r="H123" s="68"/>
      <c r="I123" s="371"/>
      <c r="J123" s="366"/>
      <c r="K123" s="372"/>
      <c r="L123" s="12" t="s">
        <v>10</v>
      </c>
      <c r="M123" s="3" t="s">
        <v>9</v>
      </c>
      <c r="N123" s="5"/>
      <c r="O123" s="379"/>
      <c r="P123" s="80"/>
      <c r="Q123" s="45"/>
      <c r="S123" s="3"/>
    </row>
    <row r="124" spans="1:64" ht="15.95" hidden="1" customHeight="1">
      <c r="A124" s="1"/>
      <c r="B124" s="71" t="s">
        <v>28</v>
      </c>
      <c r="C124" s="388"/>
      <c r="D124" s="365"/>
      <c r="E124" s="379"/>
      <c r="F124" s="365"/>
      <c r="G124" s="372"/>
      <c r="H124" s="68"/>
      <c r="I124" s="371"/>
      <c r="J124" s="366"/>
      <c r="K124" s="371"/>
      <c r="L124" s="372"/>
      <c r="M124" s="372"/>
      <c r="N124" s="45"/>
      <c r="O124" s="41"/>
      <c r="P124" s="80"/>
      <c r="Q124" s="45"/>
      <c r="S124" s="388"/>
    </row>
    <row r="125" spans="1:64" ht="15.95" hidden="1" customHeight="1">
      <c r="A125" s="1"/>
      <c r="C125" s="71"/>
      <c r="D125" s="538">
        <f>N118</f>
        <v>0</v>
      </c>
      <c r="E125" s="538"/>
      <c r="F125" s="538"/>
      <c r="G125" s="372" t="s">
        <v>29</v>
      </c>
      <c r="H125" s="390">
        <f>N123</f>
        <v>0</v>
      </c>
      <c r="I125" s="12" t="s">
        <v>9</v>
      </c>
      <c r="J125" s="539">
        <f>D125-H125</f>
        <v>0</v>
      </c>
      <c r="K125" s="539"/>
      <c r="L125" s="40"/>
      <c r="M125" s="372"/>
      <c r="N125" s="42"/>
      <c r="O125" s="379"/>
      <c r="P125" s="80"/>
      <c r="Q125" s="45"/>
      <c r="S125" s="71"/>
    </row>
    <row r="126" spans="1:64" s="17" customFormat="1" ht="15.95" hidden="1" customHeight="1">
      <c r="A126" s="15"/>
      <c r="C126" s="553">
        <f>J125</f>
        <v>0</v>
      </c>
      <c r="D126" s="553"/>
      <c r="E126" s="553"/>
      <c r="F126" s="163" t="s">
        <v>11</v>
      </c>
      <c r="G126" s="21" t="s">
        <v>12</v>
      </c>
      <c r="H126" s="521">
        <v>12674.36</v>
      </c>
      <c r="I126" s="521"/>
      <c r="J126" s="521"/>
      <c r="K126" s="521"/>
      <c r="L126" s="518" t="s">
        <v>80</v>
      </c>
      <c r="M126" s="518"/>
      <c r="N126" s="25"/>
      <c r="O126" s="161" t="s">
        <v>14</v>
      </c>
      <c r="P126" s="224">
        <f>ROUND(C126*H126/100,0)</f>
        <v>0</v>
      </c>
      <c r="S126" s="171"/>
    </row>
    <row r="127" spans="1:64" s="17" customFormat="1" ht="37.5" hidden="1" customHeight="1">
      <c r="A127" s="85"/>
      <c r="B127" s="519" t="s">
        <v>124</v>
      </c>
      <c r="C127" s="519"/>
      <c r="D127" s="519"/>
      <c r="E127" s="519"/>
      <c r="F127" s="519"/>
      <c r="G127" s="519"/>
      <c r="H127" s="519"/>
      <c r="I127" s="519"/>
      <c r="J127" s="519"/>
      <c r="K127" s="519"/>
      <c r="L127" s="519"/>
      <c r="M127" s="519"/>
      <c r="N127" s="519"/>
      <c r="O127" s="519"/>
      <c r="P127" s="387"/>
      <c r="Q127" s="52"/>
      <c r="R127" s="52"/>
      <c r="S127" s="52"/>
      <c r="T127" s="52"/>
      <c r="U127" s="52"/>
      <c r="V127" s="52"/>
      <c r="W127" s="52"/>
      <c r="X127" s="52"/>
    </row>
    <row r="128" spans="1:64" s="17" customFormat="1" ht="15.95" hidden="1" customHeight="1">
      <c r="A128" s="15"/>
      <c r="C128" s="385"/>
      <c r="D128" s="362"/>
      <c r="E128" s="48"/>
      <c r="F128" s="362"/>
      <c r="G128" s="362"/>
      <c r="H128" s="27"/>
      <c r="I128" s="362"/>
      <c r="J128" s="363"/>
      <c r="K128" s="362"/>
      <c r="L128" s="363"/>
      <c r="N128" s="30"/>
      <c r="O128" s="19"/>
      <c r="P128" s="197"/>
      <c r="S128" s="385"/>
    </row>
    <row r="129" spans="1:19" s="17" customFormat="1" ht="15.95" hidden="1" customHeight="1" thickBot="1">
      <c r="A129" s="15"/>
      <c r="B129" s="17" t="s">
        <v>267</v>
      </c>
      <c r="C129" s="385"/>
      <c r="D129" s="362">
        <v>1</v>
      </c>
      <c r="E129" s="48" t="s">
        <v>8</v>
      </c>
      <c r="F129" s="362">
        <v>2</v>
      </c>
      <c r="G129" s="362" t="s">
        <v>8</v>
      </c>
      <c r="H129" s="27">
        <v>16.5</v>
      </c>
      <c r="I129" s="362"/>
      <c r="J129" s="363"/>
      <c r="K129" s="362"/>
      <c r="L129" s="363"/>
      <c r="M129" s="17" t="s">
        <v>9</v>
      </c>
      <c r="N129" s="30">
        <f>ROUND(D129*F129*H129,0)</f>
        <v>33</v>
      </c>
      <c r="O129" s="19"/>
      <c r="P129" s="197"/>
      <c r="S129" s="385"/>
    </row>
    <row r="130" spans="1:19" s="17" customFormat="1" ht="15.95" hidden="1" customHeight="1" thickBot="1">
      <c r="A130" s="15"/>
      <c r="C130" s="60"/>
      <c r="D130" s="369"/>
      <c r="E130" s="48"/>
      <c r="F130" s="362"/>
      <c r="G130" s="362"/>
      <c r="H130" s="37"/>
      <c r="I130" s="50"/>
      <c r="J130" s="24"/>
      <c r="K130" s="50"/>
      <c r="L130" s="369" t="s">
        <v>10</v>
      </c>
      <c r="M130" s="50"/>
      <c r="N130" s="26"/>
      <c r="O130" s="387"/>
      <c r="P130" s="387"/>
      <c r="S130" s="60"/>
    </row>
    <row r="131" spans="1:19" s="17" customFormat="1" ht="15.95" hidden="1" customHeight="1">
      <c r="A131" s="15"/>
      <c r="B131" s="52"/>
      <c r="C131" s="53">
        <f>N130</f>
        <v>0</v>
      </c>
      <c r="D131" s="520" t="s">
        <v>87</v>
      </c>
      <c r="E131" s="518"/>
      <c r="F131" s="50"/>
      <c r="G131" s="21" t="s">
        <v>12</v>
      </c>
      <c r="H131" s="521">
        <v>228.9</v>
      </c>
      <c r="I131" s="521"/>
      <c r="J131" s="521"/>
      <c r="K131" s="368"/>
      <c r="L131" s="520" t="s">
        <v>88</v>
      </c>
      <c r="M131" s="518"/>
      <c r="O131" s="387" t="s">
        <v>14</v>
      </c>
      <c r="P131" s="387">
        <f>ROUND(C131*H131,0)</f>
        <v>0</v>
      </c>
      <c r="S131" s="53"/>
    </row>
    <row r="132" spans="1:19" s="10" customFormat="1" ht="31.5" hidden="1" customHeight="1">
      <c r="A132" s="87"/>
      <c r="B132" s="519" t="s">
        <v>43</v>
      </c>
      <c r="C132" s="519"/>
      <c r="D132" s="519"/>
      <c r="E132" s="519"/>
      <c r="F132" s="519"/>
      <c r="G132" s="519"/>
      <c r="H132" s="519"/>
      <c r="I132" s="519"/>
      <c r="J132" s="519"/>
      <c r="K132" s="519"/>
      <c r="L132" s="519"/>
      <c r="M132" s="519"/>
      <c r="N132" s="519"/>
      <c r="O132" s="145"/>
      <c r="P132" s="227"/>
    </row>
    <row r="133" spans="1:19" s="17" customFormat="1" ht="15.95" hidden="1" customHeight="1">
      <c r="A133" s="15"/>
      <c r="B133" s="17" t="s">
        <v>273</v>
      </c>
      <c r="C133" s="48"/>
      <c r="D133" s="251">
        <v>1</v>
      </c>
      <c r="E133" s="48" t="s">
        <v>8</v>
      </c>
      <c r="F133" s="251">
        <v>2</v>
      </c>
      <c r="G133" s="251" t="s">
        <v>8</v>
      </c>
      <c r="H133" s="291">
        <v>4.63</v>
      </c>
      <c r="I133" s="251" t="s">
        <v>8</v>
      </c>
      <c r="J133" s="291">
        <v>3.63</v>
      </c>
      <c r="K133" s="251" t="s">
        <v>8</v>
      </c>
      <c r="L133" s="286">
        <v>1.67</v>
      </c>
      <c r="M133" s="17" t="s">
        <v>9</v>
      </c>
      <c r="N133" s="30">
        <f t="shared" ref="N133" si="16">ROUND(D133*F133*H133*J133*L133,0)</f>
        <v>56</v>
      </c>
      <c r="P133" s="197"/>
      <c r="S133" s="48"/>
    </row>
    <row r="134" spans="1:19" ht="15.95" hidden="1" customHeight="1">
      <c r="A134" s="1"/>
      <c r="B134" s="17"/>
      <c r="C134" s="285"/>
      <c r="D134" s="69"/>
      <c r="E134" s="285"/>
      <c r="F134" s="283"/>
      <c r="G134" s="283"/>
      <c r="H134" s="68"/>
      <c r="I134" s="283"/>
      <c r="J134" s="284"/>
      <c r="K134" s="283"/>
      <c r="L134" s="12" t="s">
        <v>10</v>
      </c>
      <c r="M134" s="40"/>
      <c r="N134" s="5"/>
      <c r="O134" s="6"/>
      <c r="P134" s="197"/>
      <c r="S134" s="285"/>
    </row>
    <row r="135" spans="1:19" ht="15.95" hidden="1" customHeight="1">
      <c r="A135" s="1"/>
      <c r="B135" s="113"/>
      <c r="C135" s="571">
        <f>N134</f>
        <v>0</v>
      </c>
      <c r="D135" s="571"/>
      <c r="E135" s="122"/>
      <c r="F135" s="7" t="s">
        <v>11</v>
      </c>
      <c r="G135" s="8" t="s">
        <v>12</v>
      </c>
      <c r="H135" s="97">
        <v>3630</v>
      </c>
      <c r="I135" s="97"/>
      <c r="J135" s="97"/>
      <c r="K135" s="97"/>
      <c r="L135" s="530" t="s">
        <v>44</v>
      </c>
      <c r="M135" s="530"/>
      <c r="O135" s="9" t="s">
        <v>14</v>
      </c>
      <c r="P135" s="223">
        <f>ROUND(C135*H135/1000,0)</f>
        <v>0</v>
      </c>
      <c r="S135" s="122"/>
    </row>
    <row r="136" spans="1:19" s="10" customFormat="1" ht="15.95" hidden="1" customHeight="1">
      <c r="A136" s="43"/>
      <c r="B136" s="568" t="s">
        <v>45</v>
      </c>
      <c r="C136" s="568"/>
      <c r="D136" s="568"/>
      <c r="E136" s="568"/>
      <c r="F136" s="568"/>
      <c r="G136" s="568"/>
      <c r="H136" s="568"/>
      <c r="I136" s="568"/>
      <c r="J136" s="568"/>
      <c r="K136" s="568"/>
      <c r="L136" s="568"/>
      <c r="M136" s="568"/>
      <c r="N136" s="568"/>
      <c r="O136" s="568"/>
      <c r="P136" s="227"/>
    </row>
    <row r="137" spans="1:19" s="17" customFormat="1" ht="15.95" hidden="1" customHeight="1">
      <c r="A137" s="15"/>
      <c r="B137" s="17" t="s">
        <v>273</v>
      </c>
      <c r="C137" s="48"/>
      <c r="D137" s="280">
        <v>1</v>
      </c>
      <c r="E137" s="48" t="s">
        <v>8</v>
      </c>
      <c r="F137" s="280">
        <v>2</v>
      </c>
      <c r="G137" s="280" t="s">
        <v>8</v>
      </c>
      <c r="H137" s="27">
        <v>4.63</v>
      </c>
      <c r="I137" s="280" t="s">
        <v>8</v>
      </c>
      <c r="J137" s="281">
        <v>3.63</v>
      </c>
      <c r="K137" s="280" t="s">
        <v>8</v>
      </c>
      <c r="L137" s="281">
        <v>0.33</v>
      </c>
      <c r="M137" s="17" t="s">
        <v>9</v>
      </c>
      <c r="N137" s="282">
        <f t="shared" ref="N137" si="17">ROUND(D137*F137*H137*J137*L137,0)</f>
        <v>11</v>
      </c>
      <c r="P137" s="197"/>
      <c r="S137" s="48"/>
    </row>
    <row r="138" spans="1:19" s="17" customFormat="1" ht="15.95" hidden="1" customHeight="1">
      <c r="A138" s="15"/>
      <c r="C138" s="48"/>
      <c r="D138" s="55"/>
      <c r="E138" s="48"/>
      <c r="F138" s="241"/>
      <c r="G138" s="241"/>
      <c r="H138" s="27"/>
      <c r="I138" s="241"/>
      <c r="J138" s="244"/>
      <c r="K138" s="241"/>
      <c r="L138" s="24" t="s">
        <v>10</v>
      </c>
      <c r="M138" s="32"/>
      <c r="N138" s="18"/>
      <c r="O138" s="19"/>
      <c r="P138" s="197"/>
      <c r="S138" s="48"/>
    </row>
    <row r="139" spans="1:19" ht="15.95" hidden="1" customHeight="1">
      <c r="A139" s="1"/>
      <c r="B139" s="113"/>
      <c r="C139" s="569">
        <f>N138</f>
        <v>0</v>
      </c>
      <c r="D139" s="570"/>
      <c r="E139" s="569"/>
      <c r="F139" s="7" t="s">
        <v>11</v>
      </c>
      <c r="G139" s="8" t="s">
        <v>12</v>
      </c>
      <c r="H139" s="97">
        <v>8694.9500000000007</v>
      </c>
      <c r="I139" s="97"/>
      <c r="J139" s="97"/>
      <c r="K139" s="97"/>
      <c r="L139" s="530" t="s">
        <v>13</v>
      </c>
      <c r="M139" s="530"/>
      <c r="O139" s="9" t="s">
        <v>14</v>
      </c>
      <c r="P139" s="223">
        <f>ROUND(C139*H139/100,0)</f>
        <v>0</v>
      </c>
      <c r="S139" s="122"/>
    </row>
    <row r="140" spans="1:19" s="23" customFormat="1" ht="15.95" hidden="1" customHeight="1">
      <c r="A140" s="36"/>
      <c r="B140" s="540" t="s">
        <v>191</v>
      </c>
      <c r="C140" s="540"/>
      <c r="D140" s="540"/>
      <c r="E140" s="540"/>
      <c r="F140" s="540"/>
      <c r="G140" s="540"/>
      <c r="H140" s="540"/>
      <c r="I140" s="540"/>
      <c r="J140" s="540"/>
      <c r="K140" s="540"/>
      <c r="L140" s="540"/>
      <c r="M140" s="540"/>
      <c r="N140" s="540"/>
      <c r="O140" s="540"/>
      <c r="P140" s="200"/>
    </row>
    <row r="141" spans="1:19" s="17" customFormat="1" ht="15.95" hidden="1" customHeight="1">
      <c r="A141" s="15"/>
      <c r="B141" s="355" t="s">
        <v>274</v>
      </c>
      <c r="C141" s="259"/>
      <c r="D141" s="251">
        <v>1</v>
      </c>
      <c r="E141" s="48" t="s">
        <v>8</v>
      </c>
      <c r="F141" s="251">
        <v>2</v>
      </c>
      <c r="G141" s="251" t="s">
        <v>8</v>
      </c>
      <c r="H141" s="27">
        <v>5</v>
      </c>
      <c r="I141" s="251" t="s">
        <v>8</v>
      </c>
      <c r="J141" s="252">
        <v>4</v>
      </c>
      <c r="K141" s="251" t="s">
        <v>8</v>
      </c>
      <c r="L141" s="252">
        <v>0.17</v>
      </c>
      <c r="M141" s="17" t="s">
        <v>9</v>
      </c>
      <c r="N141" s="30">
        <f>ROUND(D141*F141*H141*J141*L141,0)</f>
        <v>7</v>
      </c>
      <c r="O141" s="16"/>
      <c r="P141" s="248"/>
      <c r="S141" s="259"/>
    </row>
    <row r="142" spans="1:19" s="17" customFormat="1" ht="15.95" hidden="1" customHeight="1">
      <c r="A142" s="15"/>
      <c r="C142" s="48"/>
      <c r="D142" s="55"/>
      <c r="E142" s="48"/>
      <c r="F142" s="99"/>
      <c r="G142" s="99"/>
      <c r="H142" s="27"/>
      <c r="I142" s="99"/>
      <c r="J142" s="105"/>
      <c r="K142" s="99"/>
      <c r="L142" s="24" t="s">
        <v>10</v>
      </c>
      <c r="M142" s="32"/>
      <c r="N142" s="18"/>
      <c r="O142" s="19"/>
      <c r="P142" s="197"/>
      <c r="S142" s="48"/>
    </row>
    <row r="143" spans="1:19" s="17" customFormat="1" ht="15.95" hidden="1" customHeight="1">
      <c r="A143" s="15"/>
      <c r="B143" s="103"/>
      <c r="C143" s="119">
        <f>N142</f>
        <v>0</v>
      </c>
      <c r="D143" s="55"/>
      <c r="E143" s="48"/>
      <c r="F143" s="20" t="s">
        <v>11</v>
      </c>
      <c r="G143" s="21" t="s">
        <v>12</v>
      </c>
      <c r="H143" s="94">
        <v>12595</v>
      </c>
      <c r="I143" s="94"/>
      <c r="J143" s="94"/>
      <c r="K143" s="94"/>
      <c r="L143" s="518" t="s">
        <v>13</v>
      </c>
      <c r="M143" s="518"/>
      <c r="N143" s="107"/>
      <c r="O143" s="22" t="s">
        <v>14</v>
      </c>
      <c r="P143" s="224">
        <f>ROUND(C143*H143/100,0)</f>
        <v>0</v>
      </c>
      <c r="S143" s="104"/>
    </row>
    <row r="144" spans="1:19" ht="15.95" hidden="1" customHeight="1">
      <c r="A144" s="1"/>
      <c r="B144" s="537" t="s">
        <v>58</v>
      </c>
      <c r="C144" s="537"/>
      <c r="D144" s="537"/>
      <c r="E144" s="537"/>
      <c r="F144" s="537"/>
      <c r="G144" s="537"/>
      <c r="H144" s="537"/>
      <c r="I144" s="537"/>
      <c r="J144" s="537"/>
      <c r="K144" s="537"/>
      <c r="L144" s="537"/>
      <c r="M144" s="537"/>
      <c r="N144" s="537"/>
      <c r="O144" s="145"/>
      <c r="S144" s="3"/>
    </row>
    <row r="145" spans="1:24" s="17" customFormat="1" ht="15.95" hidden="1" customHeight="1">
      <c r="A145" s="15"/>
      <c r="B145" s="17" t="s">
        <v>276</v>
      </c>
      <c r="C145" s="48"/>
      <c r="D145" s="333">
        <v>1</v>
      </c>
      <c r="E145" s="48" t="s">
        <v>8</v>
      </c>
      <c r="F145" s="333">
        <v>1</v>
      </c>
      <c r="G145" s="333" t="s">
        <v>8</v>
      </c>
      <c r="H145" s="27">
        <v>12.25</v>
      </c>
      <c r="I145" s="333" t="s">
        <v>8</v>
      </c>
      <c r="J145" s="334">
        <v>8</v>
      </c>
      <c r="K145" s="333" t="s">
        <v>8</v>
      </c>
      <c r="L145" s="334"/>
      <c r="M145" s="17" t="s">
        <v>9</v>
      </c>
      <c r="N145" s="30">
        <f>ROUND(D145*F145*H145*J145,0)</f>
        <v>98</v>
      </c>
      <c r="O145" s="19"/>
      <c r="P145" s="197"/>
      <c r="S145" s="48"/>
    </row>
    <row r="146" spans="1:24" s="17" customFormat="1" ht="15.95" hidden="1" customHeight="1" thickBot="1">
      <c r="A146" s="15"/>
      <c r="B146" s="17" t="s">
        <v>277</v>
      </c>
      <c r="C146" s="48"/>
      <c r="D146" s="333">
        <v>1</v>
      </c>
      <c r="E146" s="48" t="s">
        <v>8</v>
      </c>
      <c r="F146" s="333">
        <v>2</v>
      </c>
      <c r="G146" s="333" t="s">
        <v>8</v>
      </c>
      <c r="H146" s="27">
        <v>5.5</v>
      </c>
      <c r="I146" s="333" t="s">
        <v>8</v>
      </c>
      <c r="J146" s="334">
        <v>8</v>
      </c>
      <c r="K146" s="333" t="s">
        <v>8</v>
      </c>
      <c r="L146" s="334"/>
      <c r="M146" s="17" t="s">
        <v>9</v>
      </c>
      <c r="N146" s="30">
        <f>ROUND(D146*F146*H146*J146,0)</f>
        <v>88</v>
      </c>
      <c r="O146" s="19"/>
      <c r="P146" s="197"/>
      <c r="S146" s="48"/>
    </row>
    <row r="147" spans="1:24" ht="15.95" hidden="1" customHeight="1" thickBot="1">
      <c r="E147" s="44"/>
      <c r="G147" s="98"/>
      <c r="H147" s="68"/>
      <c r="I147" s="97"/>
      <c r="J147" s="12"/>
      <c r="K147" s="97"/>
      <c r="L147" s="12" t="s">
        <v>10</v>
      </c>
      <c r="M147" s="98"/>
      <c r="N147" s="14"/>
      <c r="O147" s="6"/>
    </row>
    <row r="148" spans="1:24" s="17" customFormat="1" ht="15.95" hidden="1" customHeight="1">
      <c r="A148" s="15"/>
      <c r="B148" s="29" t="s">
        <v>24</v>
      </c>
      <c r="C148" s="48"/>
      <c r="D148" s="187"/>
      <c r="E148" s="195"/>
      <c r="F148" s="187"/>
      <c r="G148" s="186"/>
      <c r="H148" s="27"/>
      <c r="I148" s="182"/>
      <c r="J148" s="188"/>
      <c r="K148" s="186"/>
      <c r="L148" s="188"/>
      <c r="M148" s="52"/>
      <c r="N148" s="52"/>
      <c r="O148" s="195"/>
      <c r="P148" s="224"/>
      <c r="Q148" s="52"/>
      <c r="S148" s="48"/>
    </row>
    <row r="149" spans="1:24" s="17" customFormat="1" ht="15.95" hidden="1" customHeight="1" thickBot="1">
      <c r="A149" s="15"/>
      <c r="B149" s="17" t="s">
        <v>268</v>
      </c>
      <c r="C149" s="48"/>
      <c r="D149" s="318">
        <v>1</v>
      </c>
      <c r="E149" s="48" t="s">
        <v>8</v>
      </c>
      <c r="F149" s="318">
        <v>2</v>
      </c>
      <c r="G149" s="318" t="s">
        <v>8</v>
      </c>
      <c r="H149" s="27">
        <v>2</v>
      </c>
      <c r="I149" s="318" t="s">
        <v>8</v>
      </c>
      <c r="J149" s="319">
        <v>1.5</v>
      </c>
      <c r="K149" s="318"/>
      <c r="L149" s="319"/>
      <c r="M149" s="17" t="s">
        <v>9</v>
      </c>
      <c r="N149" s="30">
        <f t="shared" ref="N149" si="18">ROUND(D149*F149*H149*J149,0)</f>
        <v>6</v>
      </c>
      <c r="O149" s="19"/>
      <c r="P149" s="197"/>
      <c r="S149" s="48"/>
    </row>
    <row r="150" spans="1:24" s="17" customFormat="1" ht="15.95" hidden="1" customHeight="1" thickBot="1">
      <c r="A150" s="15"/>
      <c r="B150" s="187"/>
      <c r="D150" s="187"/>
      <c r="E150" s="195"/>
      <c r="F150" s="187"/>
      <c r="G150" s="186"/>
      <c r="H150" s="27"/>
      <c r="I150" s="182"/>
      <c r="J150" s="188"/>
      <c r="K150" s="186"/>
      <c r="L150" s="24" t="s">
        <v>10</v>
      </c>
      <c r="M150" s="17" t="s">
        <v>9</v>
      </c>
      <c r="N150" s="26"/>
      <c r="O150" s="195"/>
      <c r="P150" s="60"/>
      <c r="Q150" s="52"/>
    </row>
    <row r="151" spans="1:24" s="17" customFormat="1" ht="15.95" hidden="1" customHeight="1">
      <c r="A151" s="15"/>
      <c r="B151" s="29" t="s">
        <v>28</v>
      </c>
      <c r="C151" s="48"/>
      <c r="D151" s="187"/>
      <c r="E151" s="195"/>
      <c r="F151" s="187"/>
      <c r="G151" s="186"/>
      <c r="H151" s="27"/>
      <c r="I151" s="182"/>
      <c r="J151" s="188"/>
      <c r="K151" s="182"/>
      <c r="L151" s="186"/>
      <c r="M151" s="186"/>
      <c r="N151" s="52"/>
      <c r="O151" s="50"/>
      <c r="P151" s="60"/>
      <c r="Q151" s="52"/>
      <c r="S151" s="48"/>
    </row>
    <row r="152" spans="1:24" s="17" customFormat="1" ht="15.95" hidden="1" customHeight="1">
      <c r="A152" s="15"/>
      <c r="C152" s="29"/>
      <c r="D152" s="523">
        <f>N147</f>
        <v>0</v>
      </c>
      <c r="E152" s="523"/>
      <c r="F152" s="523"/>
      <c r="G152" s="186" t="s">
        <v>29</v>
      </c>
      <c r="H152" s="31">
        <f>N150</f>
        <v>0</v>
      </c>
      <c r="I152" s="24" t="s">
        <v>9</v>
      </c>
      <c r="J152" s="524">
        <f>D152-H152</f>
        <v>0</v>
      </c>
      <c r="K152" s="524"/>
      <c r="L152" s="32" t="s">
        <v>30</v>
      </c>
      <c r="M152" s="186"/>
      <c r="N152" s="51"/>
      <c r="O152" s="195"/>
      <c r="P152" s="60"/>
      <c r="Q152" s="52"/>
      <c r="S152" s="29"/>
    </row>
    <row r="153" spans="1:24" ht="15.95" hidden="1" customHeight="1">
      <c r="A153" s="1"/>
      <c r="C153" s="120">
        <f>J152</f>
        <v>0</v>
      </c>
      <c r="D153" s="529" t="s">
        <v>32</v>
      </c>
      <c r="E153" s="549"/>
      <c r="G153" s="8" t="s">
        <v>12</v>
      </c>
      <c r="H153" s="533">
        <v>1287.44</v>
      </c>
      <c r="I153" s="533"/>
      <c r="J153" s="533"/>
      <c r="K153" s="533"/>
      <c r="L153" s="98" t="s">
        <v>59</v>
      </c>
      <c r="M153" s="98"/>
      <c r="O153" s="113" t="s">
        <v>14</v>
      </c>
      <c r="P153" s="223">
        <f>ROUND(C153*H153/100,0)</f>
        <v>0</v>
      </c>
      <c r="Q153" s="45"/>
      <c r="R153" s="45"/>
      <c r="S153" s="120"/>
      <c r="T153" s="45"/>
      <c r="U153" s="45"/>
      <c r="V153" s="45"/>
      <c r="W153" s="45"/>
      <c r="X153" s="45"/>
    </row>
    <row r="154" spans="1:24" s="17" customFormat="1" ht="39.75" hidden="1" customHeight="1">
      <c r="A154" s="86"/>
      <c r="B154" s="519" t="s">
        <v>286</v>
      </c>
      <c r="C154" s="519"/>
      <c r="D154" s="519"/>
      <c r="E154" s="519"/>
      <c r="F154" s="519"/>
      <c r="G154" s="519"/>
      <c r="H154" s="519"/>
      <c r="I154" s="519"/>
      <c r="J154" s="519"/>
      <c r="K154" s="519"/>
      <c r="L154" s="519"/>
      <c r="M154" s="519"/>
      <c r="N154" s="519"/>
      <c r="O154" s="364"/>
      <c r="P154" s="387"/>
      <c r="Q154" s="52"/>
      <c r="R154" s="52"/>
      <c r="S154" s="52"/>
      <c r="T154" s="52"/>
      <c r="U154" s="52"/>
      <c r="V154" s="52"/>
      <c r="W154" s="52"/>
      <c r="X154" s="52"/>
    </row>
    <row r="155" spans="1:24" s="17" customFormat="1" ht="15.95" hidden="1" customHeight="1" thickBot="1">
      <c r="A155" s="36"/>
      <c r="B155" s="17" t="s">
        <v>56</v>
      </c>
      <c r="C155" s="48"/>
      <c r="D155" s="362">
        <v>1</v>
      </c>
      <c r="E155" s="48" t="s">
        <v>8</v>
      </c>
      <c r="F155" s="362">
        <v>1</v>
      </c>
      <c r="G155" s="362" t="s">
        <v>8</v>
      </c>
      <c r="H155" s="27">
        <v>188</v>
      </c>
      <c r="I155" s="362"/>
      <c r="J155" s="363"/>
      <c r="K155" s="362"/>
      <c r="L155" s="363"/>
      <c r="M155" s="17" t="s">
        <v>9</v>
      </c>
      <c r="N155" s="30">
        <f>ROUND(D155*F155*H155,0)</f>
        <v>188</v>
      </c>
      <c r="O155" s="19"/>
      <c r="P155" s="197"/>
      <c r="S155" s="48"/>
    </row>
    <row r="156" spans="1:24" s="17" customFormat="1" ht="15.95" hidden="1" customHeight="1" thickBot="1">
      <c r="A156" s="15"/>
      <c r="C156" s="60"/>
      <c r="D156" s="369"/>
      <c r="E156" s="48"/>
      <c r="F156" s="362"/>
      <c r="G156" s="362"/>
      <c r="H156" s="37"/>
      <c r="I156" s="50"/>
      <c r="J156" s="24"/>
      <c r="K156" s="50"/>
      <c r="L156" s="369" t="s">
        <v>10</v>
      </c>
      <c r="M156" s="50"/>
      <c r="N156" s="26"/>
      <c r="O156" s="387"/>
      <c r="P156" s="387"/>
      <c r="S156" s="60"/>
    </row>
    <row r="157" spans="1:24" s="17" customFormat="1" ht="15.95" hidden="1" customHeight="1">
      <c r="A157" s="15"/>
      <c r="B157" s="52"/>
      <c r="C157" s="376">
        <f>N156</f>
        <v>0</v>
      </c>
      <c r="D157" s="520" t="s">
        <v>87</v>
      </c>
      <c r="E157" s="518"/>
      <c r="F157" s="50"/>
      <c r="G157" s="21" t="s">
        <v>12</v>
      </c>
      <c r="H157" s="521">
        <v>70.400000000000006</v>
      </c>
      <c r="I157" s="521"/>
      <c r="J157" s="521"/>
      <c r="K157" s="368"/>
      <c r="L157" s="522" t="s">
        <v>88</v>
      </c>
      <c r="M157" s="522"/>
      <c r="O157" s="387" t="s">
        <v>14</v>
      </c>
      <c r="P157" s="387">
        <f>ROUND(C157*H157,0)</f>
        <v>0</v>
      </c>
      <c r="S157" s="53"/>
    </row>
    <row r="158" spans="1:24" s="17" customFormat="1" ht="39.75" hidden="1" customHeight="1">
      <c r="A158" s="86"/>
      <c r="B158" s="519" t="s">
        <v>86</v>
      </c>
      <c r="C158" s="519"/>
      <c r="D158" s="519"/>
      <c r="E158" s="519"/>
      <c r="F158" s="519"/>
      <c r="G158" s="519"/>
      <c r="H158" s="519"/>
      <c r="I158" s="519"/>
      <c r="J158" s="519"/>
      <c r="K158" s="519"/>
      <c r="L158" s="519"/>
      <c r="M158" s="519"/>
      <c r="N158" s="519"/>
      <c r="O158" s="153"/>
      <c r="P158" s="224"/>
      <c r="Q158" s="52"/>
      <c r="R158" s="52"/>
      <c r="S158" s="52"/>
      <c r="T158" s="52"/>
      <c r="U158" s="52"/>
      <c r="V158" s="52"/>
      <c r="W158" s="52"/>
      <c r="X158" s="52"/>
    </row>
    <row r="159" spans="1:24" s="17" customFormat="1" ht="15.95" hidden="1" customHeight="1" thickBot="1">
      <c r="A159" s="36"/>
      <c r="B159" s="17" t="s">
        <v>136</v>
      </c>
      <c r="C159" s="48"/>
      <c r="D159" s="216">
        <v>1</v>
      </c>
      <c r="E159" s="48" t="s">
        <v>8</v>
      </c>
      <c r="F159" s="216">
        <v>4</v>
      </c>
      <c r="G159" s="216" t="s">
        <v>8</v>
      </c>
      <c r="H159" s="27">
        <v>8</v>
      </c>
      <c r="I159" s="216"/>
      <c r="J159" s="217"/>
      <c r="K159" s="216"/>
      <c r="L159" s="217"/>
      <c r="M159" s="17" t="s">
        <v>9</v>
      </c>
      <c r="N159" s="30">
        <f>ROUND(D159*F159*H159,0)</f>
        <v>32</v>
      </c>
      <c r="O159" s="19"/>
      <c r="P159" s="197"/>
      <c r="S159" s="48"/>
    </row>
    <row r="160" spans="1:24" s="17" customFormat="1" ht="15.95" hidden="1" customHeight="1" thickBot="1">
      <c r="A160" s="15"/>
      <c r="C160" s="60"/>
      <c r="D160" s="93"/>
      <c r="E160" s="48"/>
      <c r="F160" s="99"/>
      <c r="G160" s="99"/>
      <c r="H160" s="37"/>
      <c r="I160" s="50"/>
      <c r="J160" s="24"/>
      <c r="K160" s="50"/>
      <c r="L160" s="93" t="s">
        <v>10</v>
      </c>
      <c r="M160" s="50"/>
      <c r="N160" s="26"/>
      <c r="O160" s="103"/>
      <c r="P160" s="224"/>
      <c r="S160" s="60"/>
    </row>
    <row r="161" spans="1:24" s="17" customFormat="1" ht="15.95" hidden="1" customHeight="1">
      <c r="A161" s="15"/>
      <c r="B161" s="52"/>
      <c r="C161" s="266">
        <f>N160</f>
        <v>0</v>
      </c>
      <c r="D161" s="520" t="s">
        <v>87</v>
      </c>
      <c r="E161" s="518"/>
      <c r="F161" s="50"/>
      <c r="G161" s="21" t="s">
        <v>12</v>
      </c>
      <c r="H161" s="521">
        <v>19.36</v>
      </c>
      <c r="I161" s="521"/>
      <c r="J161" s="521"/>
      <c r="K161" s="94"/>
      <c r="L161" s="522" t="s">
        <v>88</v>
      </c>
      <c r="M161" s="522"/>
      <c r="O161" s="103" t="s">
        <v>14</v>
      </c>
      <c r="P161" s="224">
        <f>ROUND(C161*H161,0)</f>
        <v>0</v>
      </c>
      <c r="S161" s="53"/>
    </row>
    <row r="162" spans="1:24" s="17" customFormat="1" ht="33.75" hidden="1" customHeight="1">
      <c r="A162" s="86"/>
      <c r="B162" s="519" t="s">
        <v>83</v>
      </c>
      <c r="C162" s="519"/>
      <c r="D162" s="519"/>
      <c r="E162" s="519"/>
      <c r="F162" s="519"/>
      <c r="G162" s="519"/>
      <c r="H162" s="519"/>
      <c r="I162" s="519"/>
      <c r="J162" s="519"/>
      <c r="K162" s="519"/>
      <c r="L162" s="519"/>
      <c r="M162" s="519"/>
      <c r="N162" s="519"/>
      <c r="O162" s="103"/>
      <c r="P162" s="60"/>
      <c r="Q162" s="52"/>
    </row>
    <row r="163" spans="1:24" s="17" customFormat="1" ht="15.95" hidden="1" customHeight="1" thickBot="1">
      <c r="A163" s="15"/>
      <c r="B163" s="17" t="s">
        <v>26</v>
      </c>
      <c r="C163" s="259"/>
      <c r="D163" s="251">
        <v>1</v>
      </c>
      <c r="E163" s="48" t="s">
        <v>8</v>
      </c>
      <c r="F163" s="251">
        <v>2</v>
      </c>
      <c r="G163" s="251" t="s">
        <v>8</v>
      </c>
      <c r="H163" s="27">
        <v>2.5</v>
      </c>
      <c r="I163" s="251" t="s">
        <v>8</v>
      </c>
      <c r="J163" s="252">
        <v>7</v>
      </c>
      <c r="K163" s="251"/>
      <c r="L163" s="252"/>
      <c r="M163" s="17" t="s">
        <v>9</v>
      </c>
      <c r="N163" s="30">
        <f>ROUND(D163*F163*H163*J163,0)</f>
        <v>35</v>
      </c>
      <c r="O163" s="16"/>
      <c r="P163" s="248"/>
      <c r="S163" s="259"/>
    </row>
    <row r="164" spans="1:24" s="17" customFormat="1" ht="15.95" hidden="1" customHeight="1" thickBot="1">
      <c r="A164" s="15"/>
      <c r="C164" s="107"/>
      <c r="D164" s="99"/>
      <c r="E164" s="49"/>
      <c r="F164" s="99"/>
      <c r="G164" s="93"/>
      <c r="H164" s="27"/>
      <c r="I164" s="94"/>
      <c r="J164" s="24"/>
      <c r="K164" s="94"/>
      <c r="L164" s="24" t="s">
        <v>10</v>
      </c>
      <c r="M164" s="93"/>
      <c r="N164" s="26"/>
      <c r="O164" s="19"/>
      <c r="P164" s="224"/>
      <c r="S164" s="107"/>
    </row>
    <row r="165" spans="1:24" s="17" customFormat="1" ht="15.95" hidden="1" customHeight="1">
      <c r="A165" s="93"/>
      <c r="C165" s="516">
        <f>N164</f>
        <v>0</v>
      </c>
      <c r="D165" s="516"/>
      <c r="E165" s="516"/>
      <c r="F165" s="99"/>
      <c r="G165" s="21" t="s">
        <v>12</v>
      </c>
      <c r="H165" s="521">
        <v>902.93</v>
      </c>
      <c r="I165" s="521"/>
      <c r="J165" s="521"/>
      <c r="K165" s="521"/>
      <c r="L165" s="518" t="s">
        <v>52</v>
      </c>
      <c r="M165" s="518"/>
      <c r="N165" s="25"/>
      <c r="O165" s="103" t="s">
        <v>14</v>
      </c>
      <c r="P165" s="224">
        <f>ROUND(C165*H165,0)</f>
        <v>0</v>
      </c>
      <c r="S165" s="104"/>
    </row>
    <row r="166" spans="1:24" s="17" customFormat="1" ht="44.25" hidden="1" customHeight="1">
      <c r="A166" s="86"/>
      <c r="B166" s="562" t="s">
        <v>82</v>
      </c>
      <c r="C166" s="562"/>
      <c r="D166" s="562"/>
      <c r="E166" s="562"/>
      <c r="F166" s="562"/>
      <c r="G166" s="562"/>
      <c r="H166" s="562"/>
      <c r="I166" s="562"/>
      <c r="J166" s="562"/>
      <c r="K166" s="562"/>
      <c r="L166" s="562"/>
      <c r="M166" s="562"/>
      <c r="N166" s="562"/>
      <c r="O166" s="106"/>
      <c r="P166" s="224"/>
    </row>
    <row r="167" spans="1:24" s="17" customFormat="1" ht="15.95" hidden="1" customHeight="1" thickBot="1">
      <c r="A167" s="15"/>
      <c r="B167" s="17" t="s">
        <v>136</v>
      </c>
      <c r="C167" s="350"/>
      <c r="D167" s="333">
        <v>1</v>
      </c>
      <c r="E167" s="48" t="s">
        <v>8</v>
      </c>
      <c r="F167" s="333">
        <v>2</v>
      </c>
      <c r="G167" s="333" t="s">
        <v>8</v>
      </c>
      <c r="H167" s="27">
        <v>5</v>
      </c>
      <c r="I167" s="333" t="s">
        <v>8</v>
      </c>
      <c r="J167" s="334">
        <v>4</v>
      </c>
      <c r="K167" s="333"/>
      <c r="L167" s="334"/>
      <c r="M167" s="17" t="s">
        <v>9</v>
      </c>
      <c r="N167" s="30">
        <f>ROUND(D167*F167*H167*J167,0)</f>
        <v>40</v>
      </c>
      <c r="O167" s="16"/>
      <c r="P167" s="352"/>
      <c r="S167" s="350"/>
    </row>
    <row r="168" spans="1:24" s="17" customFormat="1" ht="15.95" hidden="1" customHeight="1" thickBot="1">
      <c r="A168" s="15"/>
      <c r="C168" s="107"/>
      <c r="D168" s="99"/>
      <c r="E168" s="49"/>
      <c r="F168" s="99"/>
      <c r="G168" s="93"/>
      <c r="H168" s="27"/>
      <c r="I168" s="94"/>
      <c r="J168" s="24"/>
      <c r="K168" s="94"/>
      <c r="L168" s="24" t="s">
        <v>10</v>
      </c>
      <c r="M168" s="93"/>
      <c r="N168" s="26"/>
      <c r="O168" s="19"/>
      <c r="P168" s="224"/>
      <c r="S168" s="107"/>
    </row>
    <row r="169" spans="1:24" s="17" customFormat="1" ht="15.95" hidden="1" customHeight="1">
      <c r="A169" s="93"/>
      <c r="B169" s="52"/>
      <c r="C169" s="121">
        <f>N168</f>
        <v>0</v>
      </c>
      <c r="D169" s="99" t="s">
        <v>32</v>
      </c>
      <c r="E169" s="104"/>
      <c r="F169" s="99"/>
      <c r="G169" s="52" t="s">
        <v>12</v>
      </c>
      <c r="H169" s="94">
        <v>27747.06</v>
      </c>
      <c r="I169" s="94"/>
      <c r="J169" s="105"/>
      <c r="K169" s="94"/>
      <c r="L169" s="93" t="s">
        <v>54</v>
      </c>
      <c r="M169" s="93"/>
      <c r="N169" s="52"/>
      <c r="O169" s="103" t="s">
        <v>14</v>
      </c>
      <c r="P169" s="224">
        <f>(C169*H169/100)</f>
        <v>0</v>
      </c>
      <c r="S169" s="121"/>
    </row>
    <row r="170" spans="1:24" s="52" customFormat="1" ht="33" hidden="1" customHeight="1">
      <c r="A170" s="159"/>
      <c r="B170" s="552" t="s">
        <v>108</v>
      </c>
      <c r="C170" s="552"/>
      <c r="D170" s="552"/>
      <c r="E170" s="552"/>
      <c r="F170" s="552"/>
      <c r="G170" s="552"/>
      <c r="H170" s="552"/>
      <c r="I170" s="552"/>
      <c r="J170" s="552"/>
      <c r="K170" s="552"/>
      <c r="L170" s="552"/>
      <c r="M170" s="552"/>
      <c r="N170" s="552"/>
      <c r="O170" s="103"/>
      <c r="P170" s="224"/>
      <c r="Q170" s="54"/>
    </row>
    <row r="171" spans="1:24" s="52" customFormat="1" ht="15.95" hidden="1" customHeight="1">
      <c r="A171" s="15"/>
      <c r="B171" s="95" t="s">
        <v>153</v>
      </c>
      <c r="C171" s="95"/>
      <c r="D171" s="95"/>
      <c r="E171" s="95"/>
      <c r="F171" s="95"/>
      <c r="G171" s="95"/>
      <c r="H171" s="95"/>
      <c r="I171" s="95"/>
      <c r="J171" s="95"/>
      <c r="K171" s="95"/>
      <c r="L171" s="95"/>
      <c r="M171" s="95"/>
      <c r="N171" s="95"/>
      <c r="O171" s="103"/>
      <c r="P171" s="224"/>
      <c r="Q171" s="54"/>
      <c r="S171" s="95"/>
    </row>
    <row r="172" spans="1:24" s="17" customFormat="1" ht="15.95" hidden="1" customHeight="1">
      <c r="A172" s="15"/>
      <c r="B172" s="355" t="s">
        <v>264</v>
      </c>
      <c r="C172" s="154"/>
      <c r="D172" s="151">
        <v>1</v>
      </c>
      <c r="E172" s="48" t="s">
        <v>8</v>
      </c>
      <c r="F172" s="151">
        <v>1</v>
      </c>
      <c r="G172" s="151" t="s">
        <v>8</v>
      </c>
      <c r="H172" s="27">
        <v>14.25</v>
      </c>
      <c r="I172" s="151" t="s">
        <v>8</v>
      </c>
      <c r="J172" s="152">
        <v>7.5</v>
      </c>
      <c r="K172" s="151"/>
      <c r="L172" s="152"/>
      <c r="M172" s="17" t="s">
        <v>9</v>
      </c>
      <c r="N172" s="30">
        <f>ROUND(D172*F172*H172*J172,0)</f>
        <v>107</v>
      </c>
      <c r="O172" s="16"/>
      <c r="P172" s="197"/>
      <c r="S172" s="154"/>
    </row>
    <row r="173" spans="1:24" s="17" customFormat="1" ht="15.95" hidden="1" customHeight="1">
      <c r="A173" s="15"/>
      <c r="C173" s="48"/>
      <c r="D173" s="55"/>
      <c r="E173" s="48"/>
      <c r="F173" s="99"/>
      <c r="G173" s="99"/>
      <c r="H173" s="27"/>
      <c r="I173" s="99"/>
      <c r="J173" s="105"/>
      <c r="K173" s="99"/>
      <c r="L173" s="24" t="s">
        <v>10</v>
      </c>
      <c r="M173" s="32"/>
      <c r="N173" s="18"/>
      <c r="O173" s="19"/>
      <c r="P173" s="197"/>
      <c r="S173" s="48"/>
    </row>
    <row r="174" spans="1:24" s="17" customFormat="1" ht="15.95" hidden="1" customHeight="1">
      <c r="A174" s="15"/>
      <c r="C174" s="226">
        <f>N173</f>
        <v>0</v>
      </c>
      <c r="D174" s="517" t="s">
        <v>32</v>
      </c>
      <c r="E174" s="517"/>
      <c r="F174" s="99"/>
      <c r="G174" s="21" t="s">
        <v>12</v>
      </c>
      <c r="H174" s="521">
        <v>2548.29</v>
      </c>
      <c r="I174" s="521"/>
      <c r="J174" s="521"/>
      <c r="K174" s="521"/>
      <c r="L174" s="93" t="s">
        <v>59</v>
      </c>
      <c r="M174" s="93"/>
      <c r="N174" s="107"/>
      <c r="O174" s="103" t="s">
        <v>14</v>
      </c>
      <c r="P174" s="224">
        <f>ROUND(C174*H174/100,0)</f>
        <v>0</v>
      </c>
      <c r="Q174" s="52"/>
      <c r="R174" s="52"/>
      <c r="S174" s="119"/>
      <c r="T174" s="52"/>
      <c r="U174" s="52"/>
      <c r="V174" s="52"/>
      <c r="W174" s="52"/>
      <c r="X174" s="52"/>
    </row>
    <row r="175" spans="1:24" ht="15.95" hidden="1" customHeight="1">
      <c r="A175" s="1"/>
      <c r="B175" s="525" t="s">
        <v>61</v>
      </c>
      <c r="C175" s="525"/>
      <c r="D175" s="526"/>
      <c r="E175" s="525"/>
      <c r="F175" s="526"/>
      <c r="G175" s="525"/>
      <c r="H175" s="526"/>
      <c r="I175" s="525"/>
      <c r="J175" s="526"/>
      <c r="K175" s="525"/>
      <c r="L175" s="525"/>
      <c r="M175" s="525"/>
      <c r="N175" s="525"/>
      <c r="O175" s="525"/>
      <c r="Q175" s="45"/>
      <c r="R175" s="45"/>
      <c r="S175" s="45"/>
      <c r="T175" s="45"/>
      <c r="U175" s="45"/>
      <c r="V175" s="45"/>
      <c r="W175" s="45"/>
      <c r="X175" s="45"/>
    </row>
    <row r="176" spans="1:24" ht="15.95" hidden="1" customHeight="1">
      <c r="A176" s="1"/>
      <c r="B176" s="67" t="s">
        <v>136</v>
      </c>
      <c r="C176" s="377"/>
      <c r="D176" s="365">
        <v>2</v>
      </c>
      <c r="E176" s="388" t="s">
        <v>8</v>
      </c>
      <c r="F176" s="365">
        <v>2</v>
      </c>
      <c r="G176" s="365" t="s">
        <v>16</v>
      </c>
      <c r="H176" s="68">
        <v>5</v>
      </c>
      <c r="I176" s="365" t="s">
        <v>17</v>
      </c>
      <c r="J176" s="366">
        <v>4</v>
      </c>
      <c r="K176" s="365" t="s">
        <v>18</v>
      </c>
      <c r="L176" s="366">
        <v>3</v>
      </c>
      <c r="M176" s="3" t="s">
        <v>9</v>
      </c>
      <c r="N176" s="76">
        <f t="shared" ref="N176" si="19">ROUND(D176*F176*(H176+J176)*L176,0)</f>
        <v>108</v>
      </c>
      <c r="O176" s="2"/>
      <c r="P176" s="379"/>
      <c r="S176" s="377"/>
    </row>
    <row r="177" spans="1:24" ht="15.95" hidden="1" customHeight="1" thickBot="1">
      <c r="A177" s="1"/>
      <c r="B177" s="67" t="s">
        <v>275</v>
      </c>
      <c r="C177" s="377"/>
      <c r="D177" s="362">
        <v>1</v>
      </c>
      <c r="E177" s="48" t="s">
        <v>8</v>
      </c>
      <c r="F177" s="362">
        <v>1</v>
      </c>
      <c r="G177" s="362" t="s">
        <v>8</v>
      </c>
      <c r="H177" s="27">
        <v>12.25</v>
      </c>
      <c r="I177" s="362" t="s">
        <v>8</v>
      </c>
      <c r="J177" s="363">
        <v>8</v>
      </c>
      <c r="K177" s="365"/>
      <c r="L177" s="366"/>
      <c r="M177" s="3" t="s">
        <v>9</v>
      </c>
      <c r="N177" s="30">
        <f t="shared" ref="N177" si="20">ROUND(D177*F177*H177*J177,0)</f>
        <v>98</v>
      </c>
      <c r="O177" s="2"/>
      <c r="P177" s="379"/>
      <c r="S177" s="377"/>
    </row>
    <row r="178" spans="1:24" s="17" customFormat="1" ht="15.95" hidden="1" customHeight="1" thickBot="1">
      <c r="A178" s="15"/>
      <c r="B178" s="51"/>
      <c r="C178" s="48"/>
      <c r="D178" s="362"/>
      <c r="E178" s="48"/>
      <c r="F178" s="362"/>
      <c r="G178" s="362"/>
      <c r="H178" s="33"/>
      <c r="I178" s="362"/>
      <c r="J178" s="363"/>
      <c r="K178" s="362"/>
      <c r="L178" s="24" t="s">
        <v>10</v>
      </c>
      <c r="N178" s="34"/>
      <c r="O178" s="387"/>
      <c r="P178" s="387"/>
      <c r="S178" s="48"/>
    </row>
    <row r="179" spans="1:24" s="17" customFormat="1" ht="15.95" hidden="1" customHeight="1">
      <c r="A179" s="15"/>
      <c r="B179" s="29" t="s">
        <v>24</v>
      </c>
      <c r="C179" s="48"/>
      <c r="D179" s="273"/>
      <c r="E179" s="276"/>
      <c r="F179" s="273"/>
      <c r="G179" s="267"/>
      <c r="H179" s="27"/>
      <c r="I179" s="269"/>
      <c r="J179" s="268"/>
      <c r="K179" s="267"/>
      <c r="L179" s="268"/>
      <c r="M179" s="52"/>
      <c r="N179" s="52"/>
      <c r="O179" s="276"/>
      <c r="P179" s="276"/>
      <c r="Q179" s="52"/>
      <c r="S179" s="48"/>
    </row>
    <row r="180" spans="1:24" s="17" customFormat="1" ht="15.95" hidden="1" customHeight="1" thickBot="1">
      <c r="A180" s="15"/>
      <c r="B180" s="17" t="s">
        <v>106</v>
      </c>
      <c r="C180" s="48"/>
      <c r="D180" s="362">
        <v>1</v>
      </c>
      <c r="E180" s="48" t="s">
        <v>8</v>
      </c>
      <c r="F180" s="362">
        <v>2</v>
      </c>
      <c r="G180" s="362" t="s">
        <v>8</v>
      </c>
      <c r="H180" s="27">
        <v>2.5</v>
      </c>
      <c r="I180" s="362" t="s">
        <v>8</v>
      </c>
      <c r="J180" s="363">
        <v>7</v>
      </c>
      <c r="K180" s="362" t="s">
        <v>8</v>
      </c>
      <c r="L180" s="363"/>
      <c r="M180" s="17" t="s">
        <v>9</v>
      </c>
      <c r="N180" s="30">
        <f t="shared" ref="N180" si="21">ROUND(D180*F180*H180*J180,0)</f>
        <v>35</v>
      </c>
      <c r="O180" s="19"/>
      <c r="P180" s="197"/>
      <c r="S180" s="48"/>
    </row>
    <row r="181" spans="1:24" s="17" customFormat="1" ht="15.95" hidden="1" customHeight="1" thickBot="1">
      <c r="A181" s="15"/>
      <c r="B181" s="362"/>
      <c r="D181" s="362"/>
      <c r="E181" s="387"/>
      <c r="F181" s="362"/>
      <c r="G181" s="369"/>
      <c r="H181" s="27"/>
      <c r="I181" s="368"/>
      <c r="J181" s="363"/>
      <c r="K181" s="369"/>
      <c r="L181" s="24" t="s">
        <v>10</v>
      </c>
      <c r="M181" s="17" t="s">
        <v>9</v>
      </c>
      <c r="N181" s="26"/>
      <c r="O181" s="387"/>
      <c r="P181" s="60"/>
      <c r="Q181" s="52"/>
    </row>
    <row r="182" spans="1:24" s="17" customFormat="1" ht="15.95" hidden="1" customHeight="1">
      <c r="A182" s="15"/>
      <c r="B182" s="29" t="s">
        <v>28</v>
      </c>
      <c r="C182" s="48"/>
      <c r="D182" s="362"/>
      <c r="E182" s="387"/>
      <c r="F182" s="362"/>
      <c r="G182" s="369"/>
      <c r="H182" s="27"/>
      <c r="I182" s="368"/>
      <c r="J182" s="363"/>
      <c r="K182" s="368"/>
      <c r="L182" s="369"/>
      <c r="M182" s="369"/>
      <c r="N182" s="52"/>
      <c r="O182" s="50"/>
      <c r="P182" s="60"/>
      <c r="Q182" s="52"/>
      <c r="S182" s="48"/>
    </row>
    <row r="183" spans="1:24" s="17" customFormat="1" ht="15.95" hidden="1" customHeight="1">
      <c r="A183" s="15"/>
      <c r="C183" s="29"/>
      <c r="D183" s="523">
        <f>N178</f>
        <v>0</v>
      </c>
      <c r="E183" s="523"/>
      <c r="F183" s="523"/>
      <c r="G183" s="369" t="s">
        <v>29</v>
      </c>
      <c r="H183" s="31">
        <f>N181</f>
        <v>0</v>
      </c>
      <c r="I183" s="24" t="s">
        <v>9</v>
      </c>
      <c r="J183" s="524">
        <f>D183-H183</f>
        <v>0</v>
      </c>
      <c r="K183" s="524"/>
      <c r="L183" s="32" t="s">
        <v>30</v>
      </c>
      <c r="M183" s="369"/>
      <c r="N183" s="51"/>
      <c r="O183" s="387"/>
      <c r="P183" s="60"/>
      <c r="Q183" s="52"/>
      <c r="S183" s="29"/>
    </row>
    <row r="184" spans="1:24" ht="15" hidden="1" customHeight="1">
      <c r="A184" s="1"/>
      <c r="C184" s="46">
        <f>J183</f>
        <v>0</v>
      </c>
      <c r="D184" s="529" t="s">
        <v>32</v>
      </c>
      <c r="E184" s="529"/>
      <c r="G184" s="8" t="s">
        <v>12</v>
      </c>
      <c r="H184" s="533">
        <v>442.75</v>
      </c>
      <c r="I184" s="533"/>
      <c r="J184" s="533"/>
      <c r="K184" s="533"/>
      <c r="L184" s="98" t="s">
        <v>59</v>
      </c>
      <c r="M184" s="98"/>
      <c r="O184" s="113" t="s">
        <v>14</v>
      </c>
      <c r="P184" s="223">
        <f>ROUND(C184*H184/100,0)</f>
        <v>0</v>
      </c>
      <c r="Q184" s="45"/>
      <c r="R184" s="45"/>
      <c r="S184" s="46"/>
      <c r="T184" s="45"/>
      <c r="U184" s="45"/>
      <c r="V184" s="45"/>
      <c r="W184" s="45"/>
      <c r="X184" s="45"/>
    </row>
    <row r="185" spans="1:24" ht="15.95" hidden="1" customHeight="1">
      <c r="A185" s="43"/>
      <c r="B185" s="525" t="s">
        <v>62</v>
      </c>
      <c r="C185" s="525"/>
      <c r="D185" s="526"/>
      <c r="E185" s="525"/>
      <c r="F185" s="526"/>
      <c r="G185" s="525"/>
      <c r="H185" s="526"/>
      <c r="I185" s="525"/>
      <c r="J185" s="526"/>
      <c r="K185" s="525"/>
      <c r="L185" s="525"/>
      <c r="M185" s="525"/>
      <c r="N185" s="525"/>
      <c r="O185" s="525"/>
      <c r="Q185" s="45"/>
      <c r="R185" s="45"/>
      <c r="S185" s="45"/>
      <c r="T185" s="45"/>
      <c r="U185" s="45"/>
      <c r="V185" s="45"/>
      <c r="W185" s="45"/>
      <c r="X185" s="45"/>
    </row>
    <row r="186" spans="1:24" ht="15.95" hidden="1" customHeight="1">
      <c r="B186" s="3" t="s">
        <v>278</v>
      </c>
      <c r="C186" s="100"/>
      <c r="E186" s="109"/>
      <c r="H186" s="68"/>
      <c r="I186" s="109"/>
      <c r="J186" s="110"/>
      <c r="K186" s="109"/>
      <c r="L186" s="110"/>
      <c r="M186" s="3" t="s">
        <v>9</v>
      </c>
      <c r="N186" s="76">
        <f>C184</f>
        <v>0</v>
      </c>
      <c r="O186" s="100"/>
      <c r="Q186" s="45"/>
      <c r="R186" s="45"/>
      <c r="S186" s="100"/>
      <c r="T186" s="45"/>
      <c r="U186" s="45"/>
      <c r="V186" s="45"/>
      <c r="W186" s="45"/>
      <c r="X186" s="45"/>
    </row>
    <row r="187" spans="1:24" ht="15.95" hidden="1" customHeight="1">
      <c r="A187" s="43"/>
      <c r="B187" s="42"/>
      <c r="C187" s="38"/>
      <c r="H187" s="68"/>
      <c r="I187" s="109"/>
      <c r="J187" s="110"/>
      <c r="K187" s="109"/>
      <c r="L187" s="12" t="s">
        <v>10</v>
      </c>
      <c r="N187" s="79">
        <f>SUM(N186:N186)</f>
        <v>0</v>
      </c>
      <c r="O187" s="113"/>
      <c r="S187" s="38"/>
    </row>
    <row r="188" spans="1:24" ht="15.95" hidden="1" customHeight="1">
      <c r="A188" s="1"/>
      <c r="C188" s="46">
        <f>N187</f>
        <v>0</v>
      </c>
      <c r="D188" s="529" t="s">
        <v>32</v>
      </c>
      <c r="E188" s="529"/>
      <c r="G188" s="98" t="s">
        <v>12</v>
      </c>
      <c r="H188" s="97">
        <v>1079.6500000000001</v>
      </c>
      <c r="I188" s="97"/>
      <c r="J188" s="97"/>
      <c r="K188" s="97"/>
      <c r="L188" s="98" t="s">
        <v>59</v>
      </c>
      <c r="M188" s="98"/>
      <c r="O188" s="113" t="s">
        <v>14</v>
      </c>
      <c r="P188" s="223">
        <f>ROUND(C188*H188/100,0)</f>
        <v>0</v>
      </c>
      <c r="Q188" s="45"/>
      <c r="R188" s="45"/>
      <c r="S188" s="46"/>
      <c r="T188" s="45"/>
      <c r="U188" s="45"/>
      <c r="V188" s="45"/>
      <c r="W188" s="45"/>
      <c r="X188" s="45"/>
    </row>
    <row r="189" spans="1:24" s="17" customFormat="1" ht="15" hidden="1" customHeight="1">
      <c r="A189" s="15"/>
      <c r="B189" s="515" t="s">
        <v>90</v>
      </c>
      <c r="C189" s="515"/>
      <c r="D189" s="515"/>
      <c r="E189" s="515"/>
      <c r="F189" s="515"/>
      <c r="G189" s="515"/>
      <c r="H189" s="515"/>
      <c r="I189" s="515"/>
      <c r="J189" s="515"/>
      <c r="K189" s="515"/>
      <c r="L189" s="515"/>
      <c r="M189" s="515"/>
      <c r="N189" s="515"/>
      <c r="O189" s="515"/>
      <c r="P189" s="224"/>
      <c r="Q189" s="52"/>
      <c r="R189" s="52"/>
      <c r="S189" s="52"/>
      <c r="T189" s="52"/>
      <c r="U189" s="52"/>
      <c r="V189" s="52"/>
      <c r="W189" s="52"/>
      <c r="X189" s="52"/>
    </row>
    <row r="190" spans="1:24" s="17" customFormat="1" ht="15" hidden="1" customHeight="1" thickBot="1">
      <c r="A190" s="36"/>
      <c r="B190" s="17" t="s">
        <v>280</v>
      </c>
      <c r="C190" s="48"/>
      <c r="D190" s="99"/>
      <c r="E190" s="48"/>
      <c r="F190" s="99"/>
      <c r="G190" s="99"/>
      <c r="H190" s="27"/>
      <c r="I190" s="99"/>
      <c r="J190" s="105"/>
      <c r="K190" s="99"/>
      <c r="L190" s="105"/>
      <c r="M190" s="17" t="s">
        <v>9</v>
      </c>
      <c r="N190" s="30">
        <f>C165*2</f>
        <v>0</v>
      </c>
      <c r="O190" s="19"/>
      <c r="P190" s="197"/>
      <c r="S190" s="48"/>
    </row>
    <row r="191" spans="1:24" s="17" customFormat="1" ht="15" hidden="1" customHeight="1" thickBot="1">
      <c r="A191" s="15"/>
      <c r="C191" s="60"/>
      <c r="D191" s="93"/>
      <c r="E191" s="48"/>
      <c r="F191" s="99"/>
      <c r="G191" s="99"/>
      <c r="H191" s="37"/>
      <c r="I191" s="50"/>
      <c r="J191" s="24"/>
      <c r="K191" s="50"/>
      <c r="L191" s="93" t="s">
        <v>10</v>
      </c>
      <c r="M191" s="50"/>
      <c r="N191" s="26">
        <f>SUM(N190:N190)</f>
        <v>0</v>
      </c>
      <c r="O191" s="103"/>
      <c r="P191" s="224"/>
      <c r="S191" s="60"/>
    </row>
    <row r="192" spans="1:24" s="17" customFormat="1" ht="15" hidden="1" customHeight="1">
      <c r="A192" s="15"/>
      <c r="B192" s="52"/>
      <c r="C192" s="53">
        <f>N191</f>
        <v>0</v>
      </c>
      <c r="D192" s="520" t="s">
        <v>32</v>
      </c>
      <c r="E192" s="518"/>
      <c r="F192" s="50"/>
      <c r="G192" s="21" t="s">
        <v>12</v>
      </c>
      <c r="H192" s="521">
        <v>2116.41</v>
      </c>
      <c r="I192" s="521"/>
      <c r="J192" s="521"/>
      <c r="K192" s="94"/>
      <c r="L192" s="522" t="s">
        <v>59</v>
      </c>
      <c r="M192" s="522"/>
      <c r="O192" s="103" t="s">
        <v>14</v>
      </c>
      <c r="P192" s="224">
        <f>ROUND(C192*H192/100,0)</f>
        <v>0</v>
      </c>
      <c r="S192" s="53"/>
    </row>
    <row r="193" spans="1:19" s="17" customFormat="1" ht="48.75" hidden="1" customHeight="1">
      <c r="A193" s="86"/>
      <c r="B193" s="552" t="s">
        <v>76</v>
      </c>
      <c r="C193" s="552"/>
      <c r="D193" s="552"/>
      <c r="E193" s="552"/>
      <c r="F193" s="552"/>
      <c r="G193" s="552"/>
      <c r="H193" s="552"/>
      <c r="I193" s="552"/>
      <c r="J193" s="552"/>
      <c r="K193" s="552"/>
      <c r="L193" s="552"/>
      <c r="M193" s="552"/>
      <c r="N193" s="552"/>
      <c r="O193" s="16"/>
      <c r="P193" s="224"/>
    </row>
    <row r="194" spans="1:19" s="17" customFormat="1" ht="15.95" hidden="1" customHeight="1">
      <c r="A194" s="15"/>
      <c r="B194" s="17" t="s">
        <v>240</v>
      </c>
      <c r="C194" s="48"/>
      <c r="D194" s="214">
        <v>1</v>
      </c>
      <c r="E194" s="48" t="s">
        <v>8</v>
      </c>
      <c r="F194" s="214">
        <v>10</v>
      </c>
      <c r="G194" s="214" t="s">
        <v>8</v>
      </c>
      <c r="H194" s="27">
        <v>7</v>
      </c>
      <c r="I194" s="214" t="s">
        <v>8</v>
      </c>
      <c r="J194" s="215">
        <v>6</v>
      </c>
      <c r="K194" s="214" t="s">
        <v>8</v>
      </c>
      <c r="L194" s="215">
        <v>4</v>
      </c>
      <c r="M194" s="17" t="s">
        <v>9</v>
      </c>
      <c r="N194" s="30">
        <f t="shared" ref="N194:N196" si="22">ROUND(D194*F194*H194*J194*L194,0)</f>
        <v>1680</v>
      </c>
      <c r="P194" s="197"/>
      <c r="S194" s="48"/>
    </row>
    <row r="195" spans="1:19" s="17" customFormat="1" ht="15.95" hidden="1" customHeight="1">
      <c r="A195" s="15"/>
      <c r="B195" s="17" t="s">
        <v>216</v>
      </c>
      <c r="C195" s="48"/>
      <c r="D195" s="214">
        <v>1</v>
      </c>
      <c r="E195" s="48" t="s">
        <v>8</v>
      </c>
      <c r="F195" s="214">
        <v>5</v>
      </c>
      <c r="G195" s="214" t="s">
        <v>8</v>
      </c>
      <c r="H195" s="27">
        <v>8</v>
      </c>
      <c r="I195" s="214" t="s">
        <v>8</v>
      </c>
      <c r="J195" s="215">
        <v>7</v>
      </c>
      <c r="K195" s="214" t="s">
        <v>8</v>
      </c>
      <c r="L195" s="215">
        <v>4</v>
      </c>
      <c r="M195" s="17" t="s">
        <v>9</v>
      </c>
      <c r="N195" s="30">
        <f t="shared" si="22"/>
        <v>1120</v>
      </c>
      <c r="P195" s="197"/>
      <c r="S195" s="48"/>
    </row>
    <row r="196" spans="1:19" s="17" customFormat="1" ht="15.95" hidden="1" customHeight="1">
      <c r="A196" s="15"/>
      <c r="B196" s="17" t="s">
        <v>217</v>
      </c>
      <c r="C196" s="48"/>
      <c r="D196" s="214">
        <v>1</v>
      </c>
      <c r="E196" s="48" t="s">
        <v>8</v>
      </c>
      <c r="F196" s="214">
        <v>4</v>
      </c>
      <c r="G196" s="214" t="s">
        <v>8</v>
      </c>
      <c r="H196" s="27">
        <v>9</v>
      </c>
      <c r="I196" s="214" t="s">
        <v>8</v>
      </c>
      <c r="J196" s="215">
        <v>8</v>
      </c>
      <c r="K196" s="214" t="s">
        <v>8</v>
      </c>
      <c r="L196" s="215">
        <v>4</v>
      </c>
      <c r="M196" s="17" t="s">
        <v>9</v>
      </c>
      <c r="N196" s="30">
        <f t="shared" si="22"/>
        <v>1152</v>
      </c>
      <c r="P196" s="197"/>
      <c r="S196" s="48"/>
    </row>
    <row r="197" spans="1:19" s="17" customFormat="1" ht="15.95" hidden="1" customHeight="1">
      <c r="A197" s="15"/>
      <c r="B197" s="17" t="s">
        <v>241</v>
      </c>
      <c r="C197" s="48"/>
      <c r="D197" s="279">
        <v>1</v>
      </c>
      <c r="E197" s="48" t="s">
        <v>8</v>
      </c>
      <c r="F197" s="279">
        <v>3</v>
      </c>
      <c r="G197" s="279" t="s">
        <v>8</v>
      </c>
      <c r="H197" s="27">
        <v>43.5</v>
      </c>
      <c r="I197" s="279" t="s">
        <v>8</v>
      </c>
      <c r="J197" s="278">
        <v>2</v>
      </c>
      <c r="K197" s="279" t="s">
        <v>8</v>
      </c>
      <c r="L197" s="278">
        <v>2.25</v>
      </c>
      <c r="M197" s="17" t="s">
        <v>9</v>
      </c>
      <c r="N197" s="30">
        <f t="shared" ref="N197" si="23">ROUND(D197*F197*H197*J197*L197,0)</f>
        <v>587</v>
      </c>
      <c r="P197" s="197"/>
      <c r="S197" s="48"/>
    </row>
    <row r="198" spans="1:19" s="17" customFormat="1" ht="15.95" hidden="1" customHeight="1">
      <c r="A198" s="15"/>
      <c r="B198" s="17" t="s">
        <v>242</v>
      </c>
      <c r="C198" s="48"/>
      <c r="D198" s="163">
        <v>1</v>
      </c>
      <c r="E198" s="48" t="s">
        <v>8</v>
      </c>
      <c r="F198" s="163">
        <v>3</v>
      </c>
      <c r="G198" s="163" t="s">
        <v>8</v>
      </c>
      <c r="H198" s="27">
        <v>12.75</v>
      </c>
      <c r="I198" s="163" t="s">
        <v>8</v>
      </c>
      <c r="J198" s="164">
        <v>2</v>
      </c>
      <c r="K198" s="163" t="s">
        <v>8</v>
      </c>
      <c r="L198" s="164">
        <v>2.25</v>
      </c>
      <c r="M198" s="17" t="s">
        <v>9</v>
      </c>
      <c r="N198" s="30">
        <f t="shared" ref="N198:N199" si="24">ROUND(D198*F198*H198*J198*L198,0)</f>
        <v>172</v>
      </c>
      <c r="P198" s="197"/>
      <c r="S198" s="48"/>
    </row>
    <row r="199" spans="1:19" s="17" customFormat="1" ht="15.95" hidden="1" customHeight="1">
      <c r="A199" s="15"/>
      <c r="B199" s="17" t="s">
        <v>243</v>
      </c>
      <c r="C199" s="48"/>
      <c r="D199" s="163">
        <v>1</v>
      </c>
      <c r="E199" s="48" t="s">
        <v>8</v>
      </c>
      <c r="F199" s="163">
        <v>4</v>
      </c>
      <c r="G199" s="163" t="s">
        <v>8</v>
      </c>
      <c r="H199" s="27">
        <v>5.75</v>
      </c>
      <c r="I199" s="163" t="s">
        <v>8</v>
      </c>
      <c r="J199" s="164">
        <v>2</v>
      </c>
      <c r="K199" s="163" t="s">
        <v>8</v>
      </c>
      <c r="L199" s="164">
        <v>2.25</v>
      </c>
      <c r="M199" s="17" t="s">
        <v>9</v>
      </c>
      <c r="N199" s="30">
        <f t="shared" si="24"/>
        <v>104</v>
      </c>
      <c r="P199" s="197"/>
      <c r="S199" s="48"/>
    </row>
    <row r="200" spans="1:19" s="17" customFormat="1" ht="15.95" hidden="1" customHeight="1">
      <c r="A200" s="15"/>
      <c r="B200" s="17" t="s">
        <v>218</v>
      </c>
      <c r="C200" s="48"/>
      <c r="D200" s="214">
        <v>1</v>
      </c>
      <c r="E200" s="48" t="s">
        <v>8</v>
      </c>
      <c r="F200" s="214">
        <v>1</v>
      </c>
      <c r="G200" s="214" t="s">
        <v>8</v>
      </c>
      <c r="H200" s="27">
        <v>10</v>
      </c>
      <c r="I200" s="214" t="s">
        <v>8</v>
      </c>
      <c r="J200" s="215">
        <v>6.5</v>
      </c>
      <c r="K200" s="214" t="s">
        <v>8</v>
      </c>
      <c r="L200" s="215">
        <v>1</v>
      </c>
      <c r="M200" s="17" t="s">
        <v>9</v>
      </c>
      <c r="N200" s="30">
        <f t="shared" ref="N200" si="25">ROUND(D200*F200*H200*J200*L200,0)</f>
        <v>65</v>
      </c>
      <c r="P200" s="197"/>
      <c r="S200" s="48"/>
    </row>
    <row r="201" spans="1:19" s="17" customFormat="1" ht="15.95" hidden="1" customHeight="1">
      <c r="A201" s="15"/>
      <c r="C201" s="48"/>
      <c r="D201" s="55"/>
      <c r="E201" s="48"/>
      <c r="F201" s="214"/>
      <c r="G201" s="214"/>
      <c r="H201" s="27"/>
      <c r="I201" s="214"/>
      <c r="J201" s="215"/>
      <c r="K201" s="214"/>
      <c r="L201" s="24" t="s">
        <v>172</v>
      </c>
      <c r="M201" s="32"/>
      <c r="N201" s="18"/>
      <c r="O201" s="19"/>
      <c r="P201" s="197"/>
      <c r="S201" s="48"/>
    </row>
    <row r="202" spans="1:19" ht="15.95" hidden="1" customHeight="1">
      <c r="A202" s="1"/>
      <c r="B202" s="71" t="s">
        <v>24</v>
      </c>
      <c r="C202" s="331"/>
      <c r="D202" s="328"/>
      <c r="E202" s="325"/>
      <c r="F202" s="328"/>
      <c r="G202" s="321"/>
      <c r="H202" s="78"/>
      <c r="I202" s="322"/>
      <c r="J202" s="329"/>
      <c r="K202" s="321"/>
      <c r="L202" s="329"/>
      <c r="M202" s="45"/>
      <c r="N202" s="45"/>
      <c r="O202" s="325"/>
      <c r="P202" s="325"/>
      <c r="Q202" s="45"/>
      <c r="S202" s="331"/>
    </row>
    <row r="203" spans="1:19" s="17" customFormat="1" ht="15.95" hidden="1" customHeight="1">
      <c r="A203" s="15"/>
      <c r="B203" s="17" t="s">
        <v>240</v>
      </c>
      <c r="C203" s="48"/>
      <c r="D203" s="323">
        <v>1</v>
      </c>
      <c r="E203" s="48" t="s">
        <v>8</v>
      </c>
      <c r="F203" s="323">
        <v>10</v>
      </c>
      <c r="G203" s="323" t="s">
        <v>8</v>
      </c>
      <c r="H203" s="27">
        <v>7</v>
      </c>
      <c r="I203" s="323" t="s">
        <v>8</v>
      </c>
      <c r="J203" s="324">
        <v>2</v>
      </c>
      <c r="K203" s="323" t="s">
        <v>8</v>
      </c>
      <c r="L203" s="324">
        <v>2.25</v>
      </c>
      <c r="M203" s="17" t="s">
        <v>9</v>
      </c>
      <c r="N203" s="30">
        <f t="shared" ref="N203:N205" si="26">ROUND(D203*F203*H203*J203*L203,0)</f>
        <v>315</v>
      </c>
      <c r="P203" s="197"/>
      <c r="S203" s="48"/>
    </row>
    <row r="204" spans="1:19" s="17" customFormat="1" ht="15.95" hidden="1" customHeight="1">
      <c r="A204" s="15"/>
      <c r="B204" s="17" t="s">
        <v>216</v>
      </c>
      <c r="C204" s="48"/>
      <c r="D204" s="323">
        <v>1</v>
      </c>
      <c r="E204" s="48" t="s">
        <v>8</v>
      </c>
      <c r="F204" s="323">
        <v>5</v>
      </c>
      <c r="G204" s="323" t="s">
        <v>8</v>
      </c>
      <c r="H204" s="27">
        <v>8</v>
      </c>
      <c r="I204" s="323" t="s">
        <v>8</v>
      </c>
      <c r="J204" s="324">
        <v>2</v>
      </c>
      <c r="K204" s="323" t="s">
        <v>8</v>
      </c>
      <c r="L204" s="324">
        <v>2.25</v>
      </c>
      <c r="M204" s="17" t="s">
        <v>9</v>
      </c>
      <c r="N204" s="30">
        <f t="shared" si="26"/>
        <v>180</v>
      </c>
      <c r="P204" s="197"/>
      <c r="S204" s="48"/>
    </row>
    <row r="205" spans="1:19" s="17" customFormat="1" ht="15.95" hidden="1" customHeight="1">
      <c r="A205" s="15"/>
      <c r="B205" s="17" t="s">
        <v>217</v>
      </c>
      <c r="C205" s="48"/>
      <c r="D205" s="323">
        <v>1</v>
      </c>
      <c r="E205" s="48" t="s">
        <v>8</v>
      </c>
      <c r="F205" s="323">
        <v>4</v>
      </c>
      <c r="G205" s="323" t="s">
        <v>8</v>
      </c>
      <c r="H205" s="27">
        <v>9</v>
      </c>
      <c r="I205" s="323" t="s">
        <v>8</v>
      </c>
      <c r="J205" s="324">
        <v>2</v>
      </c>
      <c r="K205" s="323" t="s">
        <v>8</v>
      </c>
      <c r="L205" s="324">
        <v>2.25</v>
      </c>
      <c r="M205" s="17" t="s">
        <v>9</v>
      </c>
      <c r="N205" s="30">
        <f t="shared" si="26"/>
        <v>162</v>
      </c>
      <c r="P205" s="197"/>
      <c r="S205" s="48"/>
    </row>
    <row r="206" spans="1:19" ht="15.95" hidden="1" customHeight="1">
      <c r="A206" s="1"/>
      <c r="B206" s="328"/>
      <c r="C206" s="3"/>
      <c r="D206" s="328"/>
      <c r="E206" s="325"/>
      <c r="F206" s="328"/>
      <c r="G206" s="321"/>
      <c r="H206" s="68"/>
      <c r="I206" s="322"/>
      <c r="J206" s="329"/>
      <c r="K206" s="321"/>
      <c r="L206" s="12" t="s">
        <v>10</v>
      </c>
      <c r="M206" s="3" t="s">
        <v>9</v>
      </c>
      <c r="N206" s="18"/>
      <c r="O206" s="325"/>
      <c r="P206" s="80"/>
      <c r="Q206" s="45"/>
      <c r="S206" s="3"/>
    </row>
    <row r="207" spans="1:19" s="17" customFormat="1" ht="15.95" hidden="1" customHeight="1">
      <c r="A207" s="15"/>
      <c r="B207" s="29" t="s">
        <v>28</v>
      </c>
      <c r="C207" s="48"/>
      <c r="D207" s="323"/>
      <c r="E207" s="330"/>
      <c r="F207" s="323"/>
      <c r="G207" s="326"/>
      <c r="H207" s="27"/>
      <c r="I207" s="327"/>
      <c r="J207" s="324"/>
      <c r="K207" s="327"/>
      <c r="L207" s="326"/>
      <c r="M207" s="326"/>
      <c r="N207" s="52"/>
      <c r="O207" s="50"/>
      <c r="P207" s="60"/>
      <c r="Q207" s="52"/>
      <c r="S207" s="48"/>
    </row>
    <row r="208" spans="1:19" s="17" customFormat="1" ht="15.95" hidden="1" customHeight="1">
      <c r="A208" s="15"/>
      <c r="C208" s="29"/>
      <c r="D208" s="523">
        <f>N201</f>
        <v>0</v>
      </c>
      <c r="E208" s="523"/>
      <c r="F208" s="523"/>
      <c r="G208" s="326" t="s">
        <v>29</v>
      </c>
      <c r="H208" s="31">
        <f>N206</f>
        <v>0</v>
      </c>
      <c r="I208" s="24" t="s">
        <v>9</v>
      </c>
      <c r="J208" s="524">
        <f>D208-H208</f>
        <v>0</v>
      </c>
      <c r="K208" s="524"/>
      <c r="L208" s="32" t="s">
        <v>30</v>
      </c>
      <c r="M208" s="326"/>
      <c r="N208" s="51"/>
      <c r="O208" s="330"/>
      <c r="P208" s="60"/>
      <c r="Q208" s="52"/>
      <c r="S208" s="29"/>
    </row>
    <row r="209" spans="1:19" s="17" customFormat="1" ht="15.95" hidden="1" customHeight="1">
      <c r="A209" s="15"/>
      <c r="B209" s="161"/>
      <c r="C209" s="516">
        <f>J208</f>
        <v>0</v>
      </c>
      <c r="D209" s="517"/>
      <c r="E209" s="516"/>
      <c r="F209" s="20" t="s">
        <v>11</v>
      </c>
      <c r="G209" s="21" t="s">
        <v>12</v>
      </c>
      <c r="H209" s="162">
        <v>3176.25</v>
      </c>
      <c r="I209" s="162"/>
      <c r="J209" s="162"/>
      <c r="K209" s="162"/>
      <c r="L209" s="518" t="s">
        <v>44</v>
      </c>
      <c r="M209" s="518"/>
      <c r="N209" s="107"/>
      <c r="O209" s="22" t="s">
        <v>14</v>
      </c>
      <c r="P209" s="224">
        <f>ROUND(C209*H209/1000,0)</f>
        <v>0</v>
      </c>
      <c r="S209" s="174"/>
    </row>
    <row r="210" spans="1:19" s="23" customFormat="1" ht="15.95" hidden="1" customHeight="1">
      <c r="A210" s="36"/>
      <c r="B210" s="540" t="s">
        <v>219</v>
      </c>
      <c r="C210" s="540"/>
      <c r="D210" s="540"/>
      <c r="E210" s="540"/>
      <c r="F210" s="540"/>
      <c r="G210" s="540"/>
      <c r="H210" s="540"/>
      <c r="I210" s="540"/>
      <c r="J210" s="540"/>
      <c r="K210" s="540"/>
      <c r="L210" s="540"/>
      <c r="M210" s="540"/>
      <c r="N210" s="540"/>
      <c r="O210" s="540"/>
      <c r="P210" s="200"/>
    </row>
    <row r="211" spans="1:19" s="17" customFormat="1" ht="15.95" hidden="1" customHeight="1">
      <c r="A211" s="15"/>
      <c r="B211" s="17" t="s">
        <v>240</v>
      </c>
      <c r="C211" s="48"/>
      <c r="D211" s="323">
        <v>1</v>
      </c>
      <c r="E211" s="48" t="s">
        <v>8</v>
      </c>
      <c r="F211" s="323">
        <v>10</v>
      </c>
      <c r="G211" s="323" t="s">
        <v>8</v>
      </c>
      <c r="H211" s="27">
        <v>7</v>
      </c>
      <c r="I211" s="323" t="s">
        <v>8</v>
      </c>
      <c r="J211" s="324">
        <v>6</v>
      </c>
      <c r="K211" s="323" t="s">
        <v>8</v>
      </c>
      <c r="L211" s="324">
        <v>0.75</v>
      </c>
      <c r="M211" s="17" t="s">
        <v>9</v>
      </c>
      <c r="N211" s="30">
        <f t="shared" ref="N211:N213" si="27">ROUND(D211*F211*H211*J211*L211,0)</f>
        <v>315</v>
      </c>
      <c r="P211" s="197"/>
      <c r="S211" s="48"/>
    </row>
    <row r="212" spans="1:19" s="17" customFormat="1" ht="15.95" hidden="1" customHeight="1">
      <c r="A212" s="15"/>
      <c r="B212" s="17" t="s">
        <v>216</v>
      </c>
      <c r="C212" s="48"/>
      <c r="D212" s="323">
        <v>1</v>
      </c>
      <c r="E212" s="48" t="s">
        <v>8</v>
      </c>
      <c r="F212" s="323">
        <v>5</v>
      </c>
      <c r="G212" s="323" t="s">
        <v>8</v>
      </c>
      <c r="H212" s="27">
        <v>8</v>
      </c>
      <c r="I212" s="323" t="s">
        <v>8</v>
      </c>
      <c r="J212" s="324">
        <v>7</v>
      </c>
      <c r="K212" s="323" t="s">
        <v>8</v>
      </c>
      <c r="L212" s="324">
        <v>0.75</v>
      </c>
      <c r="M212" s="17" t="s">
        <v>9</v>
      </c>
      <c r="N212" s="30">
        <f t="shared" si="27"/>
        <v>210</v>
      </c>
      <c r="P212" s="197"/>
      <c r="S212" s="48"/>
    </row>
    <row r="213" spans="1:19" s="17" customFormat="1" ht="15.95" hidden="1" customHeight="1">
      <c r="A213" s="15"/>
      <c r="B213" s="17" t="s">
        <v>217</v>
      </c>
      <c r="C213" s="48"/>
      <c r="D213" s="323">
        <v>1</v>
      </c>
      <c r="E213" s="48" t="s">
        <v>8</v>
      </c>
      <c r="F213" s="323">
        <v>4</v>
      </c>
      <c r="G213" s="323" t="s">
        <v>8</v>
      </c>
      <c r="H213" s="27">
        <v>9</v>
      </c>
      <c r="I213" s="323" t="s">
        <v>8</v>
      </c>
      <c r="J213" s="324">
        <v>8</v>
      </c>
      <c r="K213" s="323" t="s">
        <v>8</v>
      </c>
      <c r="L213" s="324">
        <v>0.75</v>
      </c>
      <c r="M213" s="17" t="s">
        <v>9</v>
      </c>
      <c r="N213" s="30">
        <f t="shared" si="27"/>
        <v>216</v>
      </c>
      <c r="P213" s="197"/>
      <c r="S213" s="48"/>
    </row>
    <row r="214" spans="1:19" s="17" customFormat="1" ht="15.95" hidden="1" customHeight="1">
      <c r="A214" s="15"/>
      <c r="C214" s="48"/>
      <c r="D214" s="55"/>
      <c r="E214" s="48"/>
      <c r="F214" s="99"/>
      <c r="G214" s="99"/>
      <c r="H214" s="27"/>
      <c r="I214" s="99"/>
      <c r="J214" s="105"/>
      <c r="K214" s="99"/>
      <c r="L214" s="24" t="s">
        <v>10</v>
      </c>
      <c r="M214" s="32"/>
      <c r="N214" s="18"/>
      <c r="O214" s="19"/>
      <c r="P214" s="197"/>
      <c r="S214" s="48"/>
    </row>
    <row r="215" spans="1:19" s="17" customFormat="1" ht="15.95" hidden="1" customHeight="1">
      <c r="A215" s="15"/>
      <c r="B215" s="103"/>
      <c r="C215" s="553">
        <f>N214</f>
        <v>0</v>
      </c>
      <c r="D215" s="554"/>
      <c r="E215" s="553"/>
      <c r="F215" s="20" t="s">
        <v>11</v>
      </c>
      <c r="G215" s="21" t="s">
        <v>12</v>
      </c>
      <c r="H215" s="94">
        <v>9416.2800000000007</v>
      </c>
      <c r="I215" s="94"/>
      <c r="J215" s="94"/>
      <c r="K215" s="94"/>
      <c r="L215" s="518" t="s">
        <v>13</v>
      </c>
      <c r="M215" s="518"/>
      <c r="N215" s="107"/>
      <c r="O215" s="22" t="s">
        <v>14</v>
      </c>
      <c r="P215" s="224">
        <f>ROUND(C215*H215/100,0)</f>
        <v>0</v>
      </c>
      <c r="S215" s="104"/>
    </row>
    <row r="216" spans="1:19" ht="15.95" hidden="1" customHeight="1">
      <c r="A216" s="1"/>
      <c r="C216" s="359"/>
      <c r="D216" s="347"/>
      <c r="E216" s="349"/>
      <c r="F216" s="347"/>
      <c r="G216" s="8"/>
      <c r="H216" s="343"/>
      <c r="I216" s="343"/>
      <c r="J216" s="343"/>
      <c r="K216" s="343"/>
      <c r="L216" s="341"/>
      <c r="M216" s="341"/>
      <c r="N216" s="345"/>
      <c r="O216" s="344"/>
      <c r="P216" s="344"/>
      <c r="S216" s="357"/>
    </row>
    <row r="217" spans="1:19" s="17" customFormat="1" ht="20.25" hidden="1" customHeight="1">
      <c r="A217" s="86"/>
      <c r="B217" s="519" t="s">
        <v>249</v>
      </c>
      <c r="C217" s="519"/>
      <c r="D217" s="519"/>
      <c r="E217" s="519"/>
      <c r="F217" s="519"/>
      <c r="G217" s="519"/>
      <c r="H217" s="519"/>
      <c r="I217" s="519"/>
      <c r="J217" s="519"/>
      <c r="K217" s="519"/>
      <c r="L217" s="519"/>
      <c r="M217" s="519"/>
      <c r="N217" s="519"/>
      <c r="O217" s="352"/>
      <c r="P217" s="60"/>
      <c r="Q217" s="52"/>
    </row>
    <row r="218" spans="1:19" s="17" customFormat="1" ht="20.25" hidden="1" customHeight="1">
      <c r="A218" s="86"/>
      <c r="B218" s="339" t="s">
        <v>244</v>
      </c>
      <c r="C218" s="339"/>
      <c r="D218" s="339"/>
      <c r="E218" s="339"/>
      <c r="F218" s="339"/>
      <c r="G218" s="339"/>
      <c r="H218" s="339"/>
      <c r="I218" s="339"/>
      <c r="J218" s="339"/>
      <c r="K218" s="339"/>
      <c r="L218" s="339"/>
      <c r="M218" s="339"/>
      <c r="N218" s="339"/>
      <c r="O218" s="352"/>
      <c r="P218" s="60"/>
      <c r="Q218" s="52"/>
    </row>
    <row r="219" spans="1:19" s="17" customFormat="1" ht="15.95" hidden="1" customHeight="1">
      <c r="A219" s="15"/>
      <c r="B219" s="17" t="s">
        <v>221</v>
      </c>
      <c r="C219" s="350"/>
      <c r="D219" s="333">
        <v>1</v>
      </c>
      <c r="E219" s="48" t="s">
        <v>8</v>
      </c>
      <c r="F219" s="333">
        <v>2</v>
      </c>
      <c r="G219" s="333" t="s">
        <v>8</v>
      </c>
      <c r="H219" s="89">
        <v>42.25</v>
      </c>
      <c r="I219" s="354" t="s">
        <v>8</v>
      </c>
      <c r="J219" s="354">
        <v>0.75</v>
      </c>
      <c r="K219" s="333" t="s">
        <v>8</v>
      </c>
      <c r="L219" s="334">
        <v>9</v>
      </c>
      <c r="M219" s="17" t="s">
        <v>9</v>
      </c>
      <c r="N219" s="30">
        <f t="shared" ref="N219:N222" si="28">ROUND(D219*F219*H219*J219*L219,0)</f>
        <v>570</v>
      </c>
      <c r="O219" s="16"/>
      <c r="P219" s="352"/>
      <c r="S219" s="350"/>
    </row>
    <row r="220" spans="1:19" s="17" customFormat="1" ht="15.95" hidden="1" customHeight="1">
      <c r="A220" s="15"/>
      <c r="B220" s="17" t="s">
        <v>246</v>
      </c>
      <c r="C220" s="350"/>
      <c r="D220" s="333">
        <v>1</v>
      </c>
      <c r="E220" s="48" t="s">
        <v>8</v>
      </c>
      <c r="F220" s="333">
        <v>3</v>
      </c>
      <c r="G220" s="333" t="s">
        <v>8</v>
      </c>
      <c r="H220" s="292">
        <v>14</v>
      </c>
      <c r="I220" s="333" t="s">
        <v>8</v>
      </c>
      <c r="J220" s="292">
        <v>0.75</v>
      </c>
      <c r="K220" s="333" t="s">
        <v>8</v>
      </c>
      <c r="L220" s="334">
        <v>9</v>
      </c>
      <c r="M220" s="17" t="s">
        <v>9</v>
      </c>
      <c r="N220" s="30">
        <f t="shared" si="28"/>
        <v>284</v>
      </c>
      <c r="O220" s="16"/>
      <c r="P220" s="352"/>
      <c r="S220" s="350"/>
    </row>
    <row r="221" spans="1:19" s="17" customFormat="1" ht="15.95" hidden="1" customHeight="1">
      <c r="A221" s="15"/>
      <c r="B221" s="17" t="s">
        <v>247</v>
      </c>
      <c r="C221" s="350"/>
      <c r="D221" s="333">
        <v>1</v>
      </c>
      <c r="E221" s="48" t="s">
        <v>8</v>
      </c>
      <c r="F221" s="333">
        <v>4</v>
      </c>
      <c r="G221" s="333" t="s">
        <v>8</v>
      </c>
      <c r="H221" s="292">
        <v>7.25</v>
      </c>
      <c r="I221" s="333" t="s">
        <v>8</v>
      </c>
      <c r="J221" s="292">
        <v>0.75</v>
      </c>
      <c r="K221" s="333" t="s">
        <v>8</v>
      </c>
      <c r="L221" s="334">
        <v>4.5</v>
      </c>
      <c r="M221" s="17" t="s">
        <v>9</v>
      </c>
      <c r="N221" s="30">
        <f t="shared" si="28"/>
        <v>98</v>
      </c>
      <c r="O221" s="16"/>
      <c r="P221" s="352"/>
      <c r="S221" s="350"/>
    </row>
    <row r="222" spans="1:19" s="17" customFormat="1" ht="15.95" hidden="1" customHeight="1" thickBot="1">
      <c r="A222" s="15"/>
      <c r="B222" s="17" t="s">
        <v>246</v>
      </c>
      <c r="C222" s="350"/>
      <c r="D222" s="333">
        <v>1</v>
      </c>
      <c r="E222" s="48" t="s">
        <v>8</v>
      </c>
      <c r="F222" s="333">
        <v>2</v>
      </c>
      <c r="G222" s="333" t="s">
        <v>8</v>
      </c>
      <c r="H222" s="292">
        <v>7</v>
      </c>
      <c r="I222" s="333" t="s">
        <v>8</v>
      </c>
      <c r="J222" s="292">
        <v>0.75</v>
      </c>
      <c r="K222" s="333" t="s">
        <v>8</v>
      </c>
      <c r="L222" s="334">
        <v>4.5</v>
      </c>
      <c r="M222" s="17" t="s">
        <v>9</v>
      </c>
      <c r="N222" s="30">
        <f t="shared" si="28"/>
        <v>47</v>
      </c>
      <c r="O222" s="16"/>
      <c r="P222" s="352"/>
      <c r="S222" s="350"/>
    </row>
    <row r="223" spans="1:19" s="17" customFormat="1" ht="15.95" hidden="1" customHeight="1" thickBot="1">
      <c r="A223" s="338"/>
      <c r="C223" s="107"/>
      <c r="D223" s="333"/>
      <c r="E223" s="49"/>
      <c r="F223" s="333"/>
      <c r="G223" s="338"/>
      <c r="H223" s="33"/>
      <c r="I223" s="336"/>
      <c r="J223" s="24"/>
      <c r="K223" s="336"/>
      <c r="L223" s="24" t="s">
        <v>10</v>
      </c>
      <c r="M223" s="338"/>
      <c r="N223" s="26"/>
      <c r="O223" s="19"/>
      <c r="P223" s="352"/>
      <c r="S223" s="107"/>
    </row>
    <row r="224" spans="1:19" ht="15.95" hidden="1" customHeight="1">
      <c r="A224" s="1"/>
      <c r="B224" s="71" t="s">
        <v>24</v>
      </c>
      <c r="C224" s="353"/>
      <c r="D224" s="347"/>
      <c r="E224" s="344"/>
      <c r="F224" s="347"/>
      <c r="G224" s="341"/>
      <c r="H224" s="68"/>
      <c r="I224" s="343"/>
      <c r="J224" s="348"/>
      <c r="K224" s="341"/>
      <c r="L224" s="348"/>
      <c r="M224" s="45"/>
      <c r="N224" s="45"/>
      <c r="O224" s="344"/>
      <c r="P224" s="344"/>
      <c r="Q224" s="45"/>
      <c r="S224" s="353"/>
    </row>
    <row r="225" spans="1:19" ht="15.95" hidden="1" customHeight="1">
      <c r="A225" s="1"/>
      <c r="B225" s="3" t="s">
        <v>179</v>
      </c>
      <c r="C225" s="353"/>
      <c r="D225" s="347">
        <v>1</v>
      </c>
      <c r="E225" s="353" t="s">
        <v>8</v>
      </c>
      <c r="F225" s="347">
        <v>2</v>
      </c>
      <c r="G225" s="347" t="s">
        <v>8</v>
      </c>
      <c r="H225" s="72">
        <v>4</v>
      </c>
      <c r="I225" s="347" t="s">
        <v>8</v>
      </c>
      <c r="J225" s="346">
        <v>0.75</v>
      </c>
      <c r="K225" s="333" t="s">
        <v>8</v>
      </c>
      <c r="L225" s="334">
        <v>7</v>
      </c>
      <c r="M225" s="17" t="s">
        <v>9</v>
      </c>
      <c r="N225" s="30">
        <f t="shared" ref="N225:N228" si="29">ROUND(D225*F225*H225*J225*L225,0)</f>
        <v>42</v>
      </c>
      <c r="O225" s="6"/>
      <c r="P225" s="198"/>
      <c r="S225" s="353"/>
    </row>
    <row r="226" spans="1:19" ht="15.95" hidden="1" customHeight="1">
      <c r="A226" s="1"/>
      <c r="B226" s="3" t="s">
        <v>25</v>
      </c>
      <c r="C226" s="353"/>
      <c r="D226" s="347">
        <v>1</v>
      </c>
      <c r="E226" s="353" t="s">
        <v>8</v>
      </c>
      <c r="F226" s="347">
        <v>6</v>
      </c>
      <c r="G226" s="347" t="s">
        <v>8</v>
      </c>
      <c r="H226" s="72">
        <v>4</v>
      </c>
      <c r="I226" s="347" t="s">
        <v>8</v>
      </c>
      <c r="J226" s="346">
        <v>0.75</v>
      </c>
      <c r="K226" s="333" t="s">
        <v>8</v>
      </c>
      <c r="L226" s="334">
        <v>4</v>
      </c>
      <c r="M226" s="17" t="s">
        <v>9</v>
      </c>
      <c r="N226" s="30">
        <f t="shared" si="29"/>
        <v>72</v>
      </c>
      <c r="O226" s="6"/>
      <c r="P226" s="198"/>
      <c r="S226" s="353"/>
    </row>
    <row r="227" spans="1:19" ht="15.95" hidden="1" customHeight="1">
      <c r="A227" s="1"/>
      <c r="B227" s="3" t="s">
        <v>245</v>
      </c>
      <c r="C227" s="353"/>
      <c r="D227" s="347">
        <v>1</v>
      </c>
      <c r="E227" s="353" t="s">
        <v>8</v>
      </c>
      <c r="F227" s="347">
        <v>10</v>
      </c>
      <c r="G227" s="347" t="s">
        <v>8</v>
      </c>
      <c r="H227" s="72">
        <v>1.5</v>
      </c>
      <c r="I227" s="347" t="s">
        <v>8</v>
      </c>
      <c r="J227" s="346">
        <v>0.75</v>
      </c>
      <c r="K227" s="333" t="s">
        <v>8</v>
      </c>
      <c r="L227" s="334">
        <v>10</v>
      </c>
      <c r="M227" s="17" t="s">
        <v>9</v>
      </c>
      <c r="N227" s="30">
        <f t="shared" si="29"/>
        <v>113</v>
      </c>
      <c r="O227" s="6"/>
      <c r="P227" s="198"/>
      <c r="S227" s="353"/>
    </row>
    <row r="228" spans="1:19" ht="15.95" hidden="1" customHeight="1" thickBot="1">
      <c r="A228" s="1"/>
      <c r="B228" s="3" t="s">
        <v>248</v>
      </c>
      <c r="C228" s="353"/>
      <c r="D228" s="347">
        <v>1</v>
      </c>
      <c r="E228" s="353" t="s">
        <v>8</v>
      </c>
      <c r="F228" s="347">
        <v>8</v>
      </c>
      <c r="G228" s="347" t="s">
        <v>8</v>
      </c>
      <c r="H228" s="72">
        <v>5.5</v>
      </c>
      <c r="I228" s="347" t="s">
        <v>8</v>
      </c>
      <c r="J228" s="346">
        <v>0.75</v>
      </c>
      <c r="K228" s="333" t="s">
        <v>8</v>
      </c>
      <c r="L228" s="334">
        <v>0.75</v>
      </c>
      <c r="M228" s="17" t="s">
        <v>9</v>
      </c>
      <c r="N228" s="30">
        <f t="shared" si="29"/>
        <v>25</v>
      </c>
      <c r="O228" s="6"/>
      <c r="P228" s="198"/>
      <c r="S228" s="353"/>
    </row>
    <row r="229" spans="1:19" ht="15.95" hidden="1" customHeight="1" thickBot="1">
      <c r="A229" s="1"/>
      <c r="B229" s="347"/>
      <c r="C229" s="3"/>
      <c r="D229" s="347"/>
      <c r="E229" s="344"/>
      <c r="F229" s="347"/>
      <c r="G229" s="341"/>
      <c r="H229" s="68"/>
      <c r="I229" s="343"/>
      <c r="J229" s="348"/>
      <c r="K229" s="341"/>
      <c r="L229" s="12" t="s">
        <v>10</v>
      </c>
      <c r="M229" s="3" t="s">
        <v>9</v>
      </c>
      <c r="N229" s="14"/>
      <c r="O229" s="344"/>
      <c r="P229" s="80"/>
      <c r="Q229" s="45"/>
      <c r="S229" s="3"/>
    </row>
    <row r="230" spans="1:19" ht="15.95" hidden="1" customHeight="1">
      <c r="A230" s="1"/>
      <c r="B230" s="71" t="s">
        <v>28</v>
      </c>
      <c r="C230" s="353"/>
      <c r="D230" s="347"/>
      <c r="E230" s="344"/>
      <c r="F230" s="347"/>
      <c r="G230" s="341"/>
      <c r="H230" s="68"/>
      <c r="I230" s="343"/>
      <c r="J230" s="348"/>
      <c r="K230" s="343"/>
      <c r="L230" s="341"/>
      <c r="M230" s="341"/>
      <c r="N230" s="45"/>
      <c r="O230" s="41"/>
      <c r="P230" s="80"/>
      <c r="Q230" s="45"/>
      <c r="S230" s="353"/>
    </row>
    <row r="231" spans="1:19" ht="15.95" hidden="1" customHeight="1">
      <c r="A231" s="1"/>
      <c r="C231" s="71"/>
      <c r="D231" s="538">
        <f>N223</f>
        <v>0</v>
      </c>
      <c r="E231" s="538"/>
      <c r="F231" s="538"/>
      <c r="G231" s="341" t="s">
        <v>29</v>
      </c>
      <c r="H231" s="73">
        <f>N229</f>
        <v>0</v>
      </c>
      <c r="I231" s="12" t="s">
        <v>9</v>
      </c>
      <c r="J231" s="539">
        <f>D231-H231</f>
        <v>0</v>
      </c>
      <c r="K231" s="539"/>
      <c r="L231" s="40"/>
      <c r="M231" s="341"/>
      <c r="N231" s="42"/>
      <c r="O231" s="344"/>
      <c r="P231" s="80"/>
      <c r="Q231" s="45"/>
      <c r="S231" s="71"/>
    </row>
    <row r="232" spans="1:19" s="17" customFormat="1" ht="15.95" hidden="1" customHeight="1">
      <c r="A232" s="15"/>
      <c r="C232" s="553">
        <f>J231</f>
        <v>0</v>
      </c>
      <c r="D232" s="553"/>
      <c r="E232" s="553"/>
      <c r="F232" s="333" t="s">
        <v>11</v>
      </c>
      <c r="G232" s="21" t="s">
        <v>12</v>
      </c>
      <c r="H232" s="521">
        <v>13112.99</v>
      </c>
      <c r="I232" s="521"/>
      <c r="J232" s="521"/>
      <c r="K232" s="521"/>
      <c r="L232" s="518" t="s">
        <v>80</v>
      </c>
      <c r="M232" s="518"/>
      <c r="N232" s="25"/>
      <c r="O232" s="352" t="s">
        <v>14</v>
      </c>
      <c r="P232" s="352">
        <f>ROUND(C232*H232/100,0)</f>
        <v>0</v>
      </c>
      <c r="S232" s="351"/>
    </row>
    <row r="233" spans="1:19" s="17" customFormat="1" ht="41.25" hidden="1" customHeight="1">
      <c r="A233" s="86"/>
      <c r="B233" s="552" t="s">
        <v>175</v>
      </c>
      <c r="C233" s="552"/>
      <c r="D233" s="552"/>
      <c r="E233" s="552"/>
      <c r="F233" s="552"/>
      <c r="G233" s="552"/>
      <c r="H233" s="552"/>
      <c r="I233" s="552"/>
      <c r="J233" s="552"/>
      <c r="K233" s="552"/>
      <c r="L233" s="552"/>
      <c r="M233" s="552"/>
      <c r="N233" s="552"/>
      <c r="O233" s="16"/>
      <c r="P233" s="224"/>
    </row>
    <row r="234" spans="1:19" s="17" customFormat="1" ht="15.95" hidden="1" customHeight="1">
      <c r="A234" s="15"/>
      <c r="B234" s="17" t="s">
        <v>231</v>
      </c>
      <c r="C234" s="48"/>
      <c r="D234" s="99"/>
      <c r="E234" s="48"/>
      <c r="F234" s="99"/>
      <c r="G234" s="99"/>
      <c r="H234" s="27">
        <f>C209</f>
        <v>0</v>
      </c>
      <c r="I234" s="163" t="s">
        <v>8</v>
      </c>
      <c r="J234" s="105">
        <f>2/3</f>
        <v>0.66666666666666663</v>
      </c>
      <c r="K234" s="99"/>
      <c r="L234" s="105"/>
      <c r="N234" s="30">
        <f>H234*J234</f>
        <v>0</v>
      </c>
      <c r="P234" s="197"/>
      <c r="S234" s="48"/>
    </row>
    <row r="235" spans="1:19" s="17" customFormat="1" ht="15.95" hidden="1" customHeight="1">
      <c r="A235" s="15"/>
      <c r="C235" s="48"/>
      <c r="D235" s="55"/>
      <c r="E235" s="48"/>
      <c r="F235" s="99"/>
      <c r="G235" s="99"/>
      <c r="H235" s="27"/>
      <c r="I235" s="99"/>
      <c r="J235" s="105"/>
      <c r="K235" s="99"/>
      <c r="L235" s="24" t="s">
        <v>10</v>
      </c>
      <c r="M235" s="32"/>
      <c r="N235" s="18">
        <f>SUM(N234:N234)</f>
        <v>0</v>
      </c>
      <c r="O235" s="19"/>
      <c r="P235" s="197"/>
      <c r="S235" s="48"/>
    </row>
    <row r="236" spans="1:19" s="17" customFormat="1" ht="15.95" hidden="1" customHeight="1">
      <c r="A236" s="15"/>
      <c r="B236" s="103"/>
      <c r="C236" s="516">
        <f>N235</f>
        <v>0</v>
      </c>
      <c r="D236" s="517"/>
      <c r="E236" s="516"/>
      <c r="F236" s="20" t="s">
        <v>11</v>
      </c>
      <c r="G236" s="21" t="s">
        <v>12</v>
      </c>
      <c r="H236" s="94">
        <v>1512.5</v>
      </c>
      <c r="I236" s="94"/>
      <c r="J236" s="94"/>
      <c r="K236" s="94"/>
      <c r="L236" s="518" t="s">
        <v>44</v>
      </c>
      <c r="M236" s="518"/>
      <c r="N236" s="107"/>
      <c r="O236" s="22" t="s">
        <v>14</v>
      </c>
      <c r="P236" s="224">
        <f>ROUND(C236*H236/1000,0)</f>
        <v>0</v>
      </c>
      <c r="S236" s="104"/>
    </row>
    <row r="237" spans="1:19" s="23" customFormat="1" ht="15.95" hidden="1" customHeight="1">
      <c r="A237" s="36"/>
      <c r="B237" s="537" t="s">
        <v>168</v>
      </c>
      <c r="C237" s="537"/>
      <c r="D237" s="537"/>
      <c r="E237" s="537"/>
      <c r="F237" s="537"/>
      <c r="G237" s="537"/>
      <c r="H237" s="537"/>
      <c r="I237" s="537"/>
      <c r="J237" s="537"/>
      <c r="K237" s="537"/>
      <c r="L237" s="537"/>
      <c r="M237" s="537"/>
      <c r="N237" s="537"/>
      <c r="O237" s="145"/>
      <c r="P237" s="200"/>
    </row>
    <row r="238" spans="1:19" s="17" customFormat="1" ht="15.95" hidden="1" customHeight="1">
      <c r="A238" s="15"/>
      <c r="B238" s="17" t="s">
        <v>176</v>
      </c>
      <c r="C238" s="48"/>
      <c r="D238" s="251">
        <v>1</v>
      </c>
      <c r="E238" s="48" t="s">
        <v>8</v>
      </c>
      <c r="F238" s="251">
        <v>2</v>
      </c>
      <c r="G238" s="251" t="s">
        <v>8</v>
      </c>
      <c r="H238" s="27">
        <v>19.63</v>
      </c>
      <c r="I238" s="251" t="s">
        <v>8</v>
      </c>
      <c r="J238" s="252">
        <v>13.63</v>
      </c>
      <c r="K238" s="251" t="s">
        <v>8</v>
      </c>
      <c r="L238" s="252">
        <v>0.5</v>
      </c>
      <c r="M238" s="17" t="s">
        <v>9</v>
      </c>
      <c r="N238" s="30">
        <f t="shared" ref="N238:N239" si="30">ROUND(D238*F238*H238*J238*L238,0)</f>
        <v>268</v>
      </c>
      <c r="P238" s="197"/>
      <c r="S238" s="48"/>
    </row>
    <row r="239" spans="1:19" s="17" customFormat="1" ht="15.95" hidden="1" customHeight="1">
      <c r="A239" s="15"/>
      <c r="B239" s="17" t="s">
        <v>220</v>
      </c>
      <c r="C239" s="48"/>
      <c r="D239" s="251">
        <v>1</v>
      </c>
      <c r="E239" s="48" t="s">
        <v>8</v>
      </c>
      <c r="F239" s="251">
        <v>1</v>
      </c>
      <c r="G239" s="251" t="s">
        <v>8</v>
      </c>
      <c r="H239" s="27">
        <v>40.75</v>
      </c>
      <c r="I239" s="251" t="s">
        <v>8</v>
      </c>
      <c r="J239" s="252">
        <v>5.63</v>
      </c>
      <c r="K239" s="251" t="s">
        <v>8</v>
      </c>
      <c r="L239" s="252">
        <v>0.5</v>
      </c>
      <c r="M239" s="17" t="s">
        <v>9</v>
      </c>
      <c r="N239" s="30">
        <f t="shared" si="30"/>
        <v>115</v>
      </c>
      <c r="P239" s="197"/>
      <c r="S239" s="48"/>
    </row>
    <row r="240" spans="1:19" ht="15.95" hidden="1" customHeight="1">
      <c r="A240" s="1"/>
      <c r="C240" s="257"/>
      <c r="D240" s="69"/>
      <c r="E240" s="257"/>
      <c r="F240" s="254"/>
      <c r="G240" s="254"/>
      <c r="H240" s="68"/>
      <c r="I240" s="254"/>
      <c r="J240" s="255"/>
      <c r="K240" s="254"/>
      <c r="L240" s="12" t="s">
        <v>10</v>
      </c>
      <c r="M240" s="40"/>
      <c r="N240" s="5"/>
      <c r="O240" s="6"/>
      <c r="P240" s="197"/>
      <c r="S240" s="257"/>
    </row>
    <row r="241" spans="1:24" s="17" customFormat="1" ht="15.95" hidden="1" customHeight="1">
      <c r="A241" s="15"/>
      <c r="B241" s="103"/>
      <c r="C241" s="567">
        <f>N240</f>
        <v>0</v>
      </c>
      <c r="D241" s="567"/>
      <c r="E241" s="125"/>
      <c r="F241" s="20" t="s">
        <v>11</v>
      </c>
      <c r="G241" s="21" t="s">
        <v>12</v>
      </c>
      <c r="H241" s="94">
        <v>1141.25</v>
      </c>
      <c r="I241" s="94"/>
      <c r="J241" s="94"/>
      <c r="K241" s="94"/>
      <c r="L241" s="518" t="s">
        <v>80</v>
      </c>
      <c r="M241" s="518"/>
      <c r="N241" s="107"/>
      <c r="O241" s="22" t="s">
        <v>14</v>
      </c>
      <c r="P241" s="224">
        <f>ROUND(C241*H241/100,0)</f>
        <v>0</v>
      </c>
      <c r="S241" s="124"/>
    </row>
    <row r="242" spans="1:24" s="17" customFormat="1" ht="15.95" hidden="1" customHeight="1">
      <c r="A242" s="85"/>
      <c r="B242" s="535" t="s">
        <v>120</v>
      </c>
      <c r="C242" s="535"/>
      <c r="D242" s="535"/>
      <c r="E242" s="535"/>
      <c r="F242" s="535"/>
      <c r="G242" s="535"/>
      <c r="H242" s="535"/>
      <c r="I242" s="535"/>
      <c r="J242" s="535"/>
      <c r="K242" s="535"/>
      <c r="L242" s="535"/>
      <c r="M242" s="535"/>
      <c r="N242" s="535"/>
      <c r="O242" s="106"/>
      <c r="P242" s="224"/>
    </row>
    <row r="243" spans="1:24" s="17" customFormat="1" ht="15.95" hidden="1" customHeight="1">
      <c r="A243" s="15"/>
      <c r="B243" s="17" t="s">
        <v>221</v>
      </c>
      <c r="C243" s="48"/>
      <c r="D243" s="251">
        <v>1</v>
      </c>
      <c r="E243" s="48" t="s">
        <v>8</v>
      </c>
      <c r="F243" s="251">
        <v>3</v>
      </c>
      <c r="G243" s="251" t="s">
        <v>8</v>
      </c>
      <c r="H243" s="27">
        <v>42.25</v>
      </c>
      <c r="I243" s="251" t="s">
        <v>8</v>
      </c>
      <c r="J243" s="252">
        <v>1.1299999999999999</v>
      </c>
      <c r="K243" s="251"/>
      <c r="L243" s="252"/>
      <c r="M243" s="17" t="s">
        <v>9</v>
      </c>
      <c r="N243" s="30">
        <f t="shared" ref="N243:N245" si="31">ROUND(D243*F243*H243*J243,0)</f>
        <v>143</v>
      </c>
      <c r="P243" s="197"/>
      <c r="S243" s="48"/>
    </row>
    <row r="244" spans="1:24" s="17" customFormat="1" ht="15.95" hidden="1" customHeight="1">
      <c r="A244" s="15"/>
      <c r="B244" s="17" t="s">
        <v>222</v>
      </c>
      <c r="C244" s="48"/>
      <c r="D244" s="289">
        <v>1</v>
      </c>
      <c r="E244" s="48" t="s">
        <v>8</v>
      </c>
      <c r="F244" s="289">
        <v>3</v>
      </c>
      <c r="G244" s="289" t="s">
        <v>8</v>
      </c>
      <c r="H244" s="27">
        <v>13.6</v>
      </c>
      <c r="I244" s="289" t="s">
        <v>8</v>
      </c>
      <c r="J244" s="288">
        <v>1.1299999999999999</v>
      </c>
      <c r="K244" s="289"/>
      <c r="L244" s="288"/>
      <c r="M244" s="17" t="s">
        <v>9</v>
      </c>
      <c r="N244" s="30">
        <f t="shared" ref="N244" si="32">ROUND(D244*F244*H244*J244,0)</f>
        <v>46</v>
      </c>
      <c r="P244" s="197"/>
      <c r="S244" s="48"/>
    </row>
    <row r="245" spans="1:24" s="17" customFormat="1" ht="15.95" hidden="1" customHeight="1">
      <c r="A245" s="15"/>
      <c r="B245" s="17" t="s">
        <v>223</v>
      </c>
      <c r="C245" s="48"/>
      <c r="D245" s="251">
        <v>1</v>
      </c>
      <c r="E245" s="48" t="s">
        <v>8</v>
      </c>
      <c r="F245" s="251">
        <v>2</v>
      </c>
      <c r="G245" s="251" t="s">
        <v>8</v>
      </c>
      <c r="H245" s="27">
        <v>5.63</v>
      </c>
      <c r="I245" s="251" t="s">
        <v>8</v>
      </c>
      <c r="J245" s="334">
        <v>1.1299999999999999</v>
      </c>
      <c r="K245" s="251"/>
      <c r="L245" s="252"/>
      <c r="M245" s="17" t="s">
        <v>9</v>
      </c>
      <c r="N245" s="30">
        <f t="shared" si="31"/>
        <v>13</v>
      </c>
      <c r="P245" s="197"/>
      <c r="S245" s="48"/>
    </row>
    <row r="246" spans="1:24" s="17" customFormat="1" ht="15.95" hidden="1" customHeight="1">
      <c r="A246" s="93"/>
      <c r="C246" s="107"/>
      <c r="D246" s="99"/>
      <c r="E246" s="49"/>
      <c r="F246" s="99"/>
      <c r="G246" s="93"/>
      <c r="H246" s="27"/>
      <c r="I246" s="94"/>
      <c r="J246" s="24"/>
      <c r="K246" s="94"/>
      <c r="L246" s="24" t="s">
        <v>10</v>
      </c>
      <c r="M246" s="93"/>
      <c r="N246" s="18"/>
      <c r="O246" s="19"/>
      <c r="P246" s="224"/>
      <c r="S246" s="107"/>
    </row>
    <row r="247" spans="1:24" s="17" customFormat="1" ht="15.95" hidden="1" customHeight="1">
      <c r="A247" s="15"/>
      <c r="B247" s="52"/>
      <c r="C247" s="104">
        <f>N246</f>
        <v>0</v>
      </c>
      <c r="D247" s="99" t="s">
        <v>32</v>
      </c>
      <c r="E247" s="104"/>
      <c r="F247" s="99"/>
      <c r="G247" s="52" t="s">
        <v>12</v>
      </c>
      <c r="H247" s="94">
        <v>778.09</v>
      </c>
      <c r="I247" s="94"/>
      <c r="J247" s="105"/>
      <c r="K247" s="94"/>
      <c r="L247" s="93" t="s">
        <v>54</v>
      </c>
      <c r="M247" s="93"/>
      <c r="N247" s="52"/>
      <c r="O247" s="103" t="s">
        <v>14</v>
      </c>
      <c r="P247" s="224">
        <f>(C247*H247/100)</f>
        <v>0</v>
      </c>
      <c r="S247" s="104"/>
    </row>
    <row r="248" spans="1:24" s="17" customFormat="1" ht="36" hidden="1" customHeight="1">
      <c r="A248" s="85"/>
      <c r="B248" s="535" t="s">
        <v>121</v>
      </c>
      <c r="C248" s="535"/>
      <c r="D248" s="535"/>
      <c r="E248" s="535"/>
      <c r="F248" s="535"/>
      <c r="G248" s="535"/>
      <c r="H248" s="535"/>
      <c r="I248" s="535"/>
      <c r="J248" s="535"/>
      <c r="K248" s="535"/>
      <c r="L248" s="535"/>
      <c r="M248" s="535"/>
      <c r="N248" s="535"/>
      <c r="O248" s="106"/>
      <c r="P248" s="224"/>
    </row>
    <row r="249" spans="1:24" s="17" customFormat="1" ht="15.95" hidden="1" customHeight="1" thickBot="1">
      <c r="A249" s="15"/>
      <c r="B249" s="17" t="s">
        <v>250</v>
      </c>
      <c r="C249" s="95"/>
      <c r="D249" s="99"/>
      <c r="E249" s="48"/>
      <c r="F249" s="99"/>
      <c r="G249" s="99"/>
      <c r="H249" s="27"/>
      <c r="I249" s="99"/>
      <c r="J249" s="105"/>
      <c r="K249" s="99"/>
      <c r="L249" s="105"/>
      <c r="M249" s="17" t="s">
        <v>9</v>
      </c>
      <c r="N249" s="30">
        <f>C247</f>
        <v>0</v>
      </c>
      <c r="O249" s="16"/>
      <c r="P249" s="224"/>
      <c r="S249" s="95"/>
    </row>
    <row r="250" spans="1:24" s="17" customFormat="1" ht="15.95" hidden="1" customHeight="1" thickBot="1">
      <c r="A250" s="93"/>
      <c r="C250" s="107"/>
      <c r="D250" s="99"/>
      <c r="E250" s="49"/>
      <c r="F250" s="99"/>
      <c r="G250" s="93"/>
      <c r="H250" s="27"/>
      <c r="I250" s="94"/>
      <c r="J250" s="24"/>
      <c r="K250" s="94"/>
      <c r="L250" s="24" t="s">
        <v>10</v>
      </c>
      <c r="M250" s="93"/>
      <c r="N250" s="26">
        <f>SUM(N249)</f>
        <v>0</v>
      </c>
      <c r="O250" s="19"/>
      <c r="P250" s="224"/>
      <c r="S250" s="107"/>
    </row>
    <row r="251" spans="1:24" s="17" customFormat="1" ht="15.95" hidden="1" customHeight="1">
      <c r="A251" s="15"/>
      <c r="B251" s="52"/>
      <c r="C251" s="104">
        <f>N250</f>
        <v>0</v>
      </c>
      <c r="D251" s="99" t="s">
        <v>32</v>
      </c>
      <c r="E251" s="104"/>
      <c r="F251" s="99"/>
      <c r="G251" s="52" t="s">
        <v>12</v>
      </c>
      <c r="H251" s="94">
        <v>10.7</v>
      </c>
      <c r="I251" s="94"/>
      <c r="J251" s="105"/>
      <c r="K251" s="94"/>
      <c r="L251" s="93" t="s">
        <v>52</v>
      </c>
      <c r="M251" s="93"/>
      <c r="N251" s="52"/>
      <c r="O251" s="103" t="s">
        <v>14</v>
      </c>
      <c r="P251" s="224">
        <f>(C251*H251)</f>
        <v>0</v>
      </c>
      <c r="S251" s="104"/>
    </row>
    <row r="252" spans="1:24" s="17" customFormat="1" ht="37.5" hidden="1" customHeight="1">
      <c r="A252" s="85"/>
      <c r="B252" s="519" t="s">
        <v>124</v>
      </c>
      <c r="C252" s="519"/>
      <c r="D252" s="519"/>
      <c r="E252" s="519"/>
      <c r="F252" s="519"/>
      <c r="G252" s="519"/>
      <c r="H252" s="519"/>
      <c r="I252" s="519"/>
      <c r="J252" s="519"/>
      <c r="K252" s="519"/>
      <c r="L252" s="519"/>
      <c r="M252" s="519"/>
      <c r="N252" s="519"/>
      <c r="O252" s="519"/>
      <c r="P252" s="224"/>
      <c r="Q252" s="52"/>
      <c r="R252" s="52"/>
      <c r="S252" s="52"/>
      <c r="T252" s="52"/>
      <c r="U252" s="52"/>
      <c r="V252" s="52"/>
      <c r="W252" s="52"/>
      <c r="X252" s="52"/>
    </row>
    <row r="253" spans="1:24" s="17" customFormat="1" ht="15.95" hidden="1" customHeight="1">
      <c r="A253" s="15"/>
      <c r="C253" s="95"/>
      <c r="D253" s="99"/>
      <c r="E253" s="48"/>
      <c r="F253" s="99"/>
      <c r="G253" s="99"/>
      <c r="H253" s="27"/>
      <c r="I253" s="99"/>
      <c r="J253" s="105"/>
      <c r="K253" s="99"/>
      <c r="L253" s="105"/>
      <c r="N253" s="30"/>
      <c r="O253" s="19"/>
      <c r="P253" s="197"/>
      <c r="S253" s="95"/>
    </row>
    <row r="254" spans="1:24" s="17" customFormat="1" ht="15.95" hidden="1" customHeight="1" thickBot="1">
      <c r="A254" s="15"/>
      <c r="B254" s="17" t="s">
        <v>196</v>
      </c>
      <c r="C254" s="220"/>
      <c r="D254" s="216">
        <v>1</v>
      </c>
      <c r="E254" s="48" t="s">
        <v>8</v>
      </c>
      <c r="F254" s="216">
        <v>4</v>
      </c>
      <c r="G254" s="216" t="s">
        <v>8</v>
      </c>
      <c r="H254" s="27">
        <v>18</v>
      </c>
      <c r="I254" s="216"/>
      <c r="J254" s="217"/>
      <c r="K254" s="216"/>
      <c r="L254" s="217"/>
      <c r="M254" s="17" t="s">
        <v>9</v>
      </c>
      <c r="N254" s="30">
        <f>ROUND(D254*F254*H254,0)</f>
        <v>72</v>
      </c>
      <c r="O254" s="19"/>
      <c r="P254" s="197"/>
      <c r="S254" s="220"/>
    </row>
    <row r="255" spans="1:24" s="17" customFormat="1" ht="15.95" hidden="1" customHeight="1" thickBot="1">
      <c r="A255" s="15"/>
      <c r="C255" s="60"/>
      <c r="D255" s="93"/>
      <c r="E255" s="48"/>
      <c r="F255" s="99"/>
      <c r="G255" s="99"/>
      <c r="H255" s="37"/>
      <c r="I255" s="50"/>
      <c r="J255" s="24"/>
      <c r="K255" s="50"/>
      <c r="L255" s="93" t="s">
        <v>10</v>
      </c>
      <c r="M255" s="50"/>
      <c r="N255" s="26"/>
      <c r="O255" s="103"/>
      <c r="P255" s="224"/>
      <c r="S255" s="60"/>
    </row>
    <row r="256" spans="1:24" s="17" customFormat="1" ht="15.95" hidden="1" customHeight="1">
      <c r="A256" s="15"/>
      <c r="B256" s="52"/>
      <c r="C256" s="53">
        <f>N255</f>
        <v>0</v>
      </c>
      <c r="D256" s="520" t="s">
        <v>87</v>
      </c>
      <c r="E256" s="518"/>
      <c r="F256" s="50"/>
      <c r="G256" s="21" t="s">
        <v>12</v>
      </c>
      <c r="H256" s="521">
        <v>228.9</v>
      </c>
      <c r="I256" s="521"/>
      <c r="J256" s="521"/>
      <c r="K256" s="94"/>
      <c r="L256" s="520" t="s">
        <v>88</v>
      </c>
      <c r="M256" s="518"/>
      <c r="O256" s="103" t="s">
        <v>14</v>
      </c>
      <c r="P256" s="224">
        <f>ROUND(C256*H256,0)</f>
        <v>0</v>
      </c>
      <c r="S256" s="53"/>
    </row>
    <row r="257" spans="1:24" s="17" customFormat="1" ht="15.95" hidden="1" customHeight="1">
      <c r="A257" s="15"/>
      <c r="C257" s="95"/>
      <c r="D257" s="99"/>
      <c r="E257" s="48"/>
      <c r="F257" s="99"/>
      <c r="G257" s="99"/>
      <c r="H257" s="27"/>
      <c r="I257" s="99"/>
      <c r="J257" s="105"/>
      <c r="K257" s="99"/>
      <c r="L257" s="105"/>
      <c r="N257" s="30"/>
      <c r="O257" s="19"/>
      <c r="P257" s="197"/>
      <c r="S257" s="95"/>
    </row>
    <row r="258" spans="1:24" s="17" customFormat="1" ht="15.95" hidden="1" customHeight="1">
      <c r="A258" s="15"/>
      <c r="B258" s="17" t="s">
        <v>25</v>
      </c>
      <c r="C258" s="265"/>
      <c r="D258" s="273">
        <v>12</v>
      </c>
      <c r="E258" s="48" t="s">
        <v>8</v>
      </c>
      <c r="F258" s="273">
        <v>6</v>
      </c>
      <c r="G258" s="273" t="s">
        <v>8</v>
      </c>
      <c r="H258" s="27">
        <v>3.67</v>
      </c>
      <c r="I258" s="273"/>
      <c r="J258" s="268"/>
      <c r="K258" s="273"/>
      <c r="L258" s="268"/>
      <c r="M258" s="17" t="s">
        <v>9</v>
      </c>
      <c r="N258" s="30">
        <f>ROUND(D258*F258*H258,0)</f>
        <v>264</v>
      </c>
      <c r="O258" s="19"/>
      <c r="P258" s="197"/>
      <c r="S258" s="265"/>
    </row>
    <row r="259" spans="1:24" s="17" customFormat="1" ht="15.95" hidden="1" customHeight="1" thickBot="1">
      <c r="A259" s="15"/>
      <c r="B259" s="17" t="s">
        <v>25</v>
      </c>
      <c r="C259" s="287"/>
      <c r="D259" s="289">
        <v>12</v>
      </c>
      <c r="E259" s="48" t="s">
        <v>8</v>
      </c>
      <c r="F259" s="289">
        <v>2</v>
      </c>
      <c r="G259" s="289" t="s">
        <v>8</v>
      </c>
      <c r="H259" s="27">
        <v>4</v>
      </c>
      <c r="I259" s="289"/>
      <c r="J259" s="288"/>
      <c r="K259" s="289"/>
      <c r="L259" s="288"/>
      <c r="M259" s="17" t="s">
        <v>9</v>
      </c>
      <c r="N259" s="30">
        <f>ROUND(D259*F259*H259,0)</f>
        <v>96</v>
      </c>
      <c r="O259" s="19"/>
      <c r="P259" s="197"/>
      <c r="S259" s="287"/>
    </row>
    <row r="260" spans="1:24" s="17" customFormat="1" ht="15.95" hidden="1" customHeight="1" thickBot="1">
      <c r="A260" s="15"/>
      <c r="C260" s="60"/>
      <c r="D260" s="93"/>
      <c r="E260" s="48"/>
      <c r="F260" s="99"/>
      <c r="G260" s="99"/>
      <c r="H260" s="37"/>
      <c r="I260" s="50"/>
      <c r="J260" s="24"/>
      <c r="K260" s="50"/>
      <c r="L260" s="93" t="s">
        <v>10</v>
      </c>
      <c r="M260" s="50"/>
      <c r="N260" s="26"/>
      <c r="O260" s="103"/>
      <c r="P260" s="224"/>
      <c r="S260" s="60"/>
    </row>
    <row r="261" spans="1:24" s="17" customFormat="1" ht="21.75" hidden="1" customHeight="1">
      <c r="A261" s="15"/>
      <c r="B261" s="52"/>
      <c r="C261" s="53">
        <f>N260</f>
        <v>0</v>
      </c>
      <c r="D261" s="520" t="s">
        <v>87</v>
      </c>
      <c r="E261" s="518"/>
      <c r="F261" s="50"/>
      <c r="G261" s="21" t="s">
        <v>12</v>
      </c>
      <c r="H261" s="521">
        <v>240.5</v>
      </c>
      <c r="I261" s="521"/>
      <c r="J261" s="521"/>
      <c r="K261" s="94"/>
      <c r="L261" s="520" t="s">
        <v>88</v>
      </c>
      <c r="M261" s="518"/>
      <c r="O261" s="103" t="s">
        <v>14</v>
      </c>
      <c r="P261" s="224">
        <f>ROUND(C261*H261,0)</f>
        <v>0</v>
      </c>
      <c r="S261" s="53"/>
    </row>
    <row r="262" spans="1:24" s="17" customFormat="1" ht="15.95" hidden="1" customHeight="1">
      <c r="A262" s="15"/>
      <c r="B262" s="32" t="s">
        <v>255</v>
      </c>
      <c r="C262" s="361"/>
      <c r="D262" s="338"/>
      <c r="E262" s="352"/>
      <c r="F262" s="333"/>
      <c r="G262" s="21"/>
      <c r="H262" s="336"/>
      <c r="I262" s="336"/>
      <c r="J262" s="334"/>
      <c r="K262" s="336"/>
      <c r="L262" s="338"/>
      <c r="M262" s="32"/>
      <c r="N262" s="356"/>
      <c r="O262" s="352"/>
      <c r="P262" s="352"/>
      <c r="Q262" s="52"/>
      <c r="S262" s="29"/>
    </row>
    <row r="263" spans="1:24" s="17" customFormat="1" ht="15.95" hidden="1" customHeight="1" thickBot="1">
      <c r="A263" s="15"/>
      <c r="B263" s="355" t="s">
        <v>256</v>
      </c>
      <c r="C263" s="361"/>
      <c r="D263" s="338"/>
      <c r="E263" s="352"/>
      <c r="F263" s="333"/>
      <c r="G263" s="21"/>
      <c r="H263" s="336"/>
      <c r="I263" s="336"/>
      <c r="J263" s="334"/>
      <c r="K263" s="336"/>
      <c r="L263" s="338"/>
      <c r="M263" s="32"/>
      <c r="N263" s="352" t="e">
        <f>#REF!</f>
        <v>#REF!</v>
      </c>
      <c r="O263" s="352"/>
      <c r="P263" s="352"/>
      <c r="Q263" s="52"/>
      <c r="S263" s="29"/>
    </row>
    <row r="264" spans="1:24" s="17" customFormat="1" ht="15.95" hidden="1" customHeight="1" thickBot="1">
      <c r="A264" s="15"/>
      <c r="C264" s="29"/>
      <c r="D264" s="333"/>
      <c r="E264" s="333"/>
      <c r="F264" s="333"/>
      <c r="G264" s="338"/>
      <c r="H264" s="31"/>
      <c r="I264" s="24"/>
      <c r="J264" s="334"/>
      <c r="K264" s="334"/>
      <c r="L264" s="340" t="s">
        <v>10</v>
      </c>
      <c r="M264" s="17" t="s">
        <v>9</v>
      </c>
      <c r="N264" s="26"/>
      <c r="O264" s="352"/>
      <c r="P264" s="60"/>
      <c r="Q264" s="52"/>
      <c r="S264" s="29"/>
    </row>
    <row r="265" spans="1:24" s="17" customFormat="1" ht="15.95" hidden="1" customHeight="1">
      <c r="A265" s="15"/>
      <c r="C265" s="53">
        <f>N264</f>
        <v>0</v>
      </c>
      <c r="D265" s="337" t="s">
        <v>32</v>
      </c>
      <c r="E265" s="352"/>
      <c r="F265" s="333"/>
      <c r="G265" s="21" t="s">
        <v>12</v>
      </c>
      <c r="H265" s="336">
        <v>286.858</v>
      </c>
      <c r="I265" s="336"/>
      <c r="J265" s="336"/>
      <c r="K265" s="336"/>
      <c r="L265" s="338" t="s">
        <v>59</v>
      </c>
      <c r="M265" s="338"/>
      <c r="N265" s="107"/>
      <c r="O265" s="352" t="s">
        <v>14</v>
      </c>
      <c r="P265" s="352">
        <f>ROUND(C265*H265/100,0)</f>
        <v>0</v>
      </c>
      <c r="Q265" s="52"/>
      <c r="R265" s="52"/>
      <c r="S265" s="53"/>
      <c r="T265" s="52"/>
      <c r="U265" s="52"/>
      <c r="V265" s="52"/>
      <c r="W265" s="52"/>
      <c r="X265" s="52"/>
    </row>
    <row r="266" spans="1:24" s="17" customFormat="1" ht="15.95" hidden="1" customHeight="1">
      <c r="A266" s="15"/>
      <c r="B266" s="32" t="s">
        <v>255</v>
      </c>
      <c r="C266" s="361"/>
      <c r="D266" s="338"/>
      <c r="E266" s="352"/>
      <c r="F266" s="333"/>
      <c r="G266" s="21"/>
      <c r="H266" s="336"/>
      <c r="I266" s="336"/>
      <c r="J266" s="334"/>
      <c r="K266" s="336"/>
      <c r="L266" s="338"/>
      <c r="M266" s="32"/>
      <c r="N266" s="356"/>
      <c r="O266" s="352"/>
      <c r="P266" s="352"/>
      <c r="Q266" s="52"/>
      <c r="S266" s="29"/>
    </row>
    <row r="267" spans="1:24" s="17" customFormat="1" ht="15.95" hidden="1" customHeight="1" thickBot="1">
      <c r="A267" s="15"/>
      <c r="B267" s="355" t="s">
        <v>257</v>
      </c>
      <c r="C267" s="361"/>
      <c r="D267" s="338"/>
      <c r="E267" s="352"/>
      <c r="F267" s="333"/>
      <c r="G267" s="21"/>
      <c r="H267" s="336"/>
      <c r="I267" s="336"/>
      <c r="J267" s="334"/>
      <c r="K267" s="336"/>
      <c r="L267" s="338"/>
      <c r="M267" s="32"/>
      <c r="N267" s="352">
        <f>C265</f>
        <v>0</v>
      </c>
      <c r="O267" s="352"/>
      <c r="P267" s="352"/>
      <c r="Q267" s="52"/>
      <c r="S267" s="29"/>
    </row>
    <row r="268" spans="1:24" s="17" customFormat="1" ht="15.95" hidden="1" customHeight="1" thickBot="1">
      <c r="A268" s="15"/>
      <c r="C268" s="29"/>
      <c r="D268" s="333"/>
      <c r="E268" s="333"/>
      <c r="F268" s="333"/>
      <c r="G268" s="338"/>
      <c r="H268" s="31"/>
      <c r="I268" s="24"/>
      <c r="J268" s="334"/>
      <c r="K268" s="334"/>
      <c r="L268" s="340" t="s">
        <v>10</v>
      </c>
      <c r="M268" s="17" t="s">
        <v>9</v>
      </c>
      <c r="N268" s="26">
        <f>N267</f>
        <v>0</v>
      </c>
      <c r="O268" s="352"/>
      <c r="P268" s="60"/>
      <c r="Q268" s="52"/>
      <c r="S268" s="29"/>
    </row>
    <row r="269" spans="1:24" s="17" customFormat="1" ht="15.95" hidden="1" customHeight="1">
      <c r="A269" s="15"/>
      <c r="C269" s="119">
        <f>N268</f>
        <v>0</v>
      </c>
      <c r="D269" s="337" t="s">
        <v>32</v>
      </c>
      <c r="E269" s="352"/>
      <c r="F269" s="333"/>
      <c r="G269" s="21" t="s">
        <v>12</v>
      </c>
      <c r="H269" s="336">
        <v>285.67759999999998</v>
      </c>
      <c r="I269" s="336"/>
      <c r="J269" s="336"/>
      <c r="K269" s="336"/>
      <c r="L269" s="338" t="s">
        <v>59</v>
      </c>
      <c r="M269" s="338"/>
      <c r="N269" s="107"/>
      <c r="O269" s="352" t="s">
        <v>14</v>
      </c>
      <c r="P269" s="352">
        <f>ROUND(C269*H269/100,0)</f>
        <v>0</v>
      </c>
      <c r="Q269" s="52"/>
      <c r="R269" s="52"/>
      <c r="S269" s="119"/>
      <c r="T269" s="52"/>
      <c r="U269" s="52"/>
      <c r="V269" s="52"/>
      <c r="W269" s="52"/>
      <c r="X269" s="52"/>
    </row>
    <row r="270" spans="1:24" s="17" customFormat="1" ht="15.95" hidden="1" customHeight="1">
      <c r="A270" s="15"/>
      <c r="B270" s="537" t="s">
        <v>98</v>
      </c>
      <c r="C270" s="537"/>
      <c r="D270" s="537"/>
      <c r="E270" s="537"/>
      <c r="F270" s="537"/>
      <c r="G270" s="537"/>
      <c r="H270" s="537"/>
      <c r="I270" s="537"/>
      <c r="J270" s="537"/>
      <c r="K270" s="537"/>
      <c r="L270" s="537"/>
      <c r="M270" s="537"/>
      <c r="N270" s="537"/>
      <c r="O270" s="309"/>
      <c r="P270" s="307"/>
    </row>
    <row r="271" spans="1:24" s="17" customFormat="1" ht="15.95" hidden="1" customHeight="1" thickBot="1">
      <c r="A271" s="15"/>
      <c r="B271" s="17" t="s">
        <v>99</v>
      </c>
      <c r="C271" s="306"/>
      <c r="D271" s="303">
        <v>1</v>
      </c>
      <c r="E271" s="48" t="s">
        <v>8</v>
      </c>
      <c r="F271" s="303">
        <v>4</v>
      </c>
      <c r="G271" s="303" t="s">
        <v>8</v>
      </c>
      <c r="H271" s="27">
        <v>8</v>
      </c>
      <c r="I271" s="303" t="s">
        <v>8</v>
      </c>
      <c r="J271" s="304">
        <v>4</v>
      </c>
      <c r="K271" s="303"/>
      <c r="L271" s="304"/>
      <c r="M271" s="17" t="s">
        <v>9</v>
      </c>
      <c r="N271" s="30">
        <f>ROUND(D271*F271*H271*J271,0)</f>
        <v>128</v>
      </c>
      <c r="O271" s="16"/>
      <c r="P271" s="307"/>
      <c r="S271" s="306"/>
    </row>
    <row r="272" spans="1:24" s="17" customFormat="1" ht="15.95" hidden="1" customHeight="1" thickBot="1">
      <c r="A272" s="297"/>
      <c r="C272" s="107"/>
      <c r="D272" s="303"/>
      <c r="E272" s="49"/>
      <c r="F272" s="303"/>
      <c r="G272" s="297"/>
      <c r="H272" s="27"/>
      <c r="I272" s="298"/>
      <c r="J272" s="24"/>
      <c r="K272" s="298"/>
      <c r="L272" s="24" t="s">
        <v>10</v>
      </c>
      <c r="M272" s="297"/>
      <c r="N272" s="26"/>
      <c r="O272" s="19"/>
      <c r="P272" s="307"/>
      <c r="S272" s="107"/>
    </row>
    <row r="273" spans="1:19" s="17" customFormat="1" ht="15.95" hidden="1" customHeight="1">
      <c r="A273" s="15"/>
      <c r="B273" s="52"/>
      <c r="C273" s="305">
        <f>N272</f>
        <v>0</v>
      </c>
      <c r="D273" s="303" t="s">
        <v>32</v>
      </c>
      <c r="E273" s="305"/>
      <c r="F273" s="303"/>
      <c r="G273" s="52" t="s">
        <v>12</v>
      </c>
      <c r="H273" s="298">
        <v>58.11</v>
      </c>
      <c r="I273" s="298"/>
      <c r="J273" s="304"/>
      <c r="K273" s="298"/>
      <c r="L273" s="297" t="s">
        <v>52</v>
      </c>
      <c r="M273" s="297"/>
      <c r="N273" s="52"/>
      <c r="O273" s="307" t="s">
        <v>14</v>
      </c>
      <c r="P273" s="307">
        <f>(C273*H273)</f>
        <v>0</v>
      </c>
      <c r="S273" s="305"/>
    </row>
    <row r="274" spans="1:19" s="17" customFormat="1" ht="35.25" hidden="1" customHeight="1">
      <c r="A274" s="86"/>
      <c r="B274" s="535" t="s">
        <v>103</v>
      </c>
      <c r="C274" s="535"/>
      <c r="D274" s="565"/>
      <c r="E274" s="535"/>
      <c r="F274" s="565"/>
      <c r="G274" s="535"/>
      <c r="H274" s="565"/>
      <c r="I274" s="535"/>
      <c r="J274" s="565"/>
      <c r="K274" s="535"/>
      <c r="L274" s="535"/>
      <c r="M274" s="535"/>
      <c r="N274" s="535"/>
      <c r="O274" s="535"/>
      <c r="P274" s="224"/>
    </row>
    <row r="275" spans="1:19" s="17" customFormat="1" ht="15.95" hidden="1" customHeight="1">
      <c r="A275" s="15"/>
      <c r="B275" s="17" t="s">
        <v>99</v>
      </c>
      <c r="C275" s="259"/>
      <c r="D275" s="251">
        <v>1</v>
      </c>
      <c r="E275" s="48" t="s">
        <v>8</v>
      </c>
      <c r="F275" s="251">
        <v>2</v>
      </c>
      <c r="G275" s="251" t="s">
        <v>8</v>
      </c>
      <c r="H275" s="27">
        <v>20</v>
      </c>
      <c r="I275" s="251" t="s">
        <v>8</v>
      </c>
      <c r="J275" s="252">
        <v>14</v>
      </c>
      <c r="K275" s="251"/>
      <c r="L275" s="252"/>
      <c r="M275" s="17" t="s">
        <v>9</v>
      </c>
      <c r="N275" s="30">
        <f>ROUND(D275*F275*H275*J275,0)</f>
        <v>560</v>
      </c>
      <c r="O275" s="16"/>
      <c r="P275" s="248"/>
      <c r="S275" s="259"/>
    </row>
    <row r="276" spans="1:19" s="17" customFormat="1" ht="15.95" hidden="1" customHeight="1">
      <c r="A276" s="15"/>
      <c r="B276" s="17" t="s">
        <v>213</v>
      </c>
      <c r="C276" s="259"/>
      <c r="D276" s="254">
        <v>2</v>
      </c>
      <c r="E276" s="257" t="s">
        <v>8</v>
      </c>
      <c r="F276" s="254">
        <v>2</v>
      </c>
      <c r="G276" s="254" t="s">
        <v>16</v>
      </c>
      <c r="H276" s="68">
        <v>20</v>
      </c>
      <c r="I276" s="254" t="s">
        <v>17</v>
      </c>
      <c r="J276" s="255">
        <v>14</v>
      </c>
      <c r="K276" s="254" t="s">
        <v>18</v>
      </c>
      <c r="L276" s="255">
        <v>0.67</v>
      </c>
      <c r="M276" s="3" t="s">
        <v>9</v>
      </c>
      <c r="N276" s="76">
        <f>ROUND(D276*F276*(H276+J276)*L276,0)</f>
        <v>91</v>
      </c>
      <c r="O276" s="250"/>
      <c r="P276" s="248"/>
      <c r="S276" s="259"/>
    </row>
    <row r="277" spans="1:19" s="17" customFormat="1" ht="15.95" hidden="1" customHeight="1" thickBot="1">
      <c r="A277" s="15"/>
      <c r="B277" s="17" t="s">
        <v>237</v>
      </c>
      <c r="C277" s="306"/>
      <c r="D277" s="303">
        <v>1</v>
      </c>
      <c r="E277" s="48" t="s">
        <v>8</v>
      </c>
      <c r="F277" s="303">
        <v>2</v>
      </c>
      <c r="G277" s="303" t="s">
        <v>8</v>
      </c>
      <c r="H277" s="27">
        <v>4</v>
      </c>
      <c r="I277" s="303" t="s">
        <v>8</v>
      </c>
      <c r="J277" s="304">
        <v>0.75</v>
      </c>
      <c r="K277" s="303"/>
      <c r="L277" s="304"/>
      <c r="M277" s="17" t="s">
        <v>9</v>
      </c>
      <c r="N277" s="30">
        <f>ROUND(D277*F277*H277*J277,0)</f>
        <v>6</v>
      </c>
      <c r="O277" s="16"/>
      <c r="P277" s="307"/>
      <c r="S277" s="306"/>
    </row>
    <row r="278" spans="1:19" s="17" customFormat="1" ht="15.95" hidden="1" customHeight="1" thickBot="1">
      <c r="A278" s="93"/>
      <c r="C278" s="107"/>
      <c r="D278" s="99"/>
      <c r="E278" s="49"/>
      <c r="F278" s="99"/>
      <c r="G278" s="93"/>
      <c r="H278" s="27"/>
      <c r="I278" s="94"/>
      <c r="J278" s="24"/>
      <c r="K278" s="94"/>
      <c r="L278" s="24" t="s">
        <v>10</v>
      </c>
      <c r="M278" s="93"/>
      <c r="N278" s="26"/>
      <c r="O278" s="19"/>
      <c r="P278" s="224"/>
      <c r="S278" s="107"/>
    </row>
    <row r="279" spans="1:19" s="17" customFormat="1" ht="15.95" hidden="1" customHeight="1">
      <c r="A279" s="15"/>
      <c r="B279" s="52"/>
      <c r="C279" s="158">
        <f>N278</f>
        <v>0</v>
      </c>
      <c r="D279" s="99" t="s">
        <v>32</v>
      </c>
      <c r="E279" s="104"/>
      <c r="F279" s="99"/>
      <c r="G279" s="52" t="s">
        <v>12</v>
      </c>
      <c r="H279" s="94">
        <v>10964.99</v>
      </c>
      <c r="I279" s="94"/>
      <c r="J279" s="105"/>
      <c r="K279" s="94"/>
      <c r="L279" s="93" t="s">
        <v>54</v>
      </c>
      <c r="M279" s="93"/>
      <c r="N279" s="52"/>
      <c r="O279" s="103" t="s">
        <v>14</v>
      </c>
      <c r="P279" s="224">
        <f>(C279*H279/100)</f>
        <v>0</v>
      </c>
      <c r="S279" s="121"/>
    </row>
    <row r="280" spans="1:19" s="17" customFormat="1" ht="80.25" hidden="1" customHeight="1">
      <c r="A280" s="86"/>
      <c r="B280" s="535" t="s">
        <v>199</v>
      </c>
      <c r="C280" s="535"/>
      <c r="D280" s="535"/>
      <c r="E280" s="535"/>
      <c r="F280" s="535"/>
      <c r="G280" s="535"/>
      <c r="H280" s="535"/>
      <c r="I280" s="535"/>
      <c r="J280" s="535"/>
      <c r="K280" s="535"/>
      <c r="L280" s="535"/>
      <c r="M280" s="535"/>
      <c r="N280" s="535"/>
      <c r="O280" s="106"/>
      <c r="P280" s="224"/>
    </row>
    <row r="281" spans="1:19" s="17" customFormat="1" ht="15.95" hidden="1" customHeight="1">
      <c r="A281" s="15"/>
      <c r="B281" s="17" t="s">
        <v>21</v>
      </c>
      <c r="C281" s="265"/>
      <c r="D281" s="273">
        <v>1</v>
      </c>
      <c r="E281" s="48" t="s">
        <v>8</v>
      </c>
      <c r="F281" s="273">
        <v>1</v>
      </c>
      <c r="G281" s="273" t="s">
        <v>8</v>
      </c>
      <c r="H281" s="27">
        <v>40.75</v>
      </c>
      <c r="I281" s="273" t="s">
        <v>8</v>
      </c>
      <c r="J281" s="268">
        <v>7</v>
      </c>
      <c r="K281" s="273"/>
      <c r="L281" s="268"/>
      <c r="M281" s="17" t="s">
        <v>9</v>
      </c>
      <c r="N281" s="30">
        <f>ROUND(D281*F281*H281*J281,0)</f>
        <v>285</v>
      </c>
      <c r="O281" s="16"/>
      <c r="P281" s="276"/>
      <c r="S281" s="265"/>
    </row>
    <row r="282" spans="1:19" s="17" customFormat="1" ht="15.95" hidden="1" customHeight="1">
      <c r="A282" s="15"/>
      <c r="B282" s="17" t="s">
        <v>237</v>
      </c>
      <c r="C282" s="154"/>
      <c r="D282" s="151">
        <v>1</v>
      </c>
      <c r="E282" s="48" t="s">
        <v>8</v>
      </c>
      <c r="F282" s="151">
        <v>2</v>
      </c>
      <c r="G282" s="151" t="s">
        <v>8</v>
      </c>
      <c r="H282" s="27">
        <v>4</v>
      </c>
      <c r="I282" s="151" t="s">
        <v>8</v>
      </c>
      <c r="J282" s="152">
        <v>0.75</v>
      </c>
      <c r="K282" s="310"/>
      <c r="L282" s="311"/>
      <c r="M282" s="17" t="s">
        <v>9</v>
      </c>
      <c r="N282" s="30">
        <f>ROUND(D282*F282*H282*J282,0)</f>
        <v>6</v>
      </c>
      <c r="O282" s="16"/>
      <c r="P282" s="224"/>
      <c r="S282" s="154"/>
    </row>
    <row r="283" spans="1:19" s="17" customFormat="1" ht="15.95" hidden="1" customHeight="1" thickBot="1">
      <c r="A283" s="15"/>
      <c r="B283" s="17" t="s">
        <v>229</v>
      </c>
      <c r="C283" s="312"/>
      <c r="D283" s="310">
        <v>1</v>
      </c>
      <c r="E283" s="48" t="s">
        <v>8</v>
      </c>
      <c r="F283" s="310">
        <v>2</v>
      </c>
      <c r="G283" s="310" t="s">
        <v>8</v>
      </c>
      <c r="H283" s="27">
        <v>7.25</v>
      </c>
      <c r="I283" s="310" t="s">
        <v>8</v>
      </c>
      <c r="J283" s="311">
        <v>0.75</v>
      </c>
      <c r="K283" s="310"/>
      <c r="L283" s="311"/>
      <c r="M283" s="17" t="s">
        <v>9</v>
      </c>
      <c r="N283" s="30">
        <f>ROUND(D283*F283*H283*J283,0)</f>
        <v>11</v>
      </c>
      <c r="O283" s="16"/>
      <c r="P283" s="315"/>
      <c r="S283" s="312"/>
    </row>
    <row r="284" spans="1:19" s="17" customFormat="1" ht="15.95" hidden="1" customHeight="1" thickBot="1">
      <c r="A284" s="93"/>
      <c r="C284" s="107"/>
      <c r="D284" s="99"/>
      <c r="E284" s="49"/>
      <c r="F284" s="99"/>
      <c r="G284" s="93"/>
      <c r="H284" s="27"/>
      <c r="I284" s="94"/>
      <c r="J284" s="24"/>
      <c r="K284" s="94"/>
      <c r="L284" s="24" t="s">
        <v>10</v>
      </c>
      <c r="M284" s="93"/>
      <c r="N284" s="26"/>
      <c r="O284" s="19"/>
      <c r="P284" s="224"/>
      <c r="S284" s="107"/>
    </row>
    <row r="285" spans="1:19" s="17" customFormat="1" ht="15.95" hidden="1" customHeight="1">
      <c r="A285" s="15"/>
      <c r="B285" s="52"/>
      <c r="C285" s="121">
        <f>N284</f>
        <v>0</v>
      </c>
      <c r="D285" s="99" t="s">
        <v>32</v>
      </c>
      <c r="E285" s="104"/>
      <c r="F285" s="99"/>
      <c r="G285" s="52" t="s">
        <v>12</v>
      </c>
      <c r="H285" s="94">
        <v>310.43</v>
      </c>
      <c r="I285" s="94"/>
      <c r="J285" s="105"/>
      <c r="K285" s="94"/>
      <c r="L285" s="93" t="s">
        <v>52</v>
      </c>
      <c r="M285" s="93"/>
      <c r="N285" s="52"/>
      <c r="O285" s="103" t="s">
        <v>14</v>
      </c>
      <c r="P285" s="224">
        <f>(C285*H285)</f>
        <v>0</v>
      </c>
      <c r="S285" s="121"/>
    </row>
    <row r="286" spans="1:19" s="17" customFormat="1" ht="82.5" hidden="1" customHeight="1">
      <c r="A286" s="86"/>
      <c r="B286" s="535" t="s">
        <v>192</v>
      </c>
      <c r="C286" s="535"/>
      <c r="D286" s="535"/>
      <c r="E286" s="535"/>
      <c r="F286" s="535"/>
      <c r="G286" s="535"/>
      <c r="H286" s="535"/>
      <c r="I286" s="535"/>
      <c r="J286" s="535"/>
      <c r="K286" s="535"/>
      <c r="L286" s="535"/>
      <c r="M286" s="535"/>
      <c r="N286" s="535"/>
      <c r="O286" s="183"/>
      <c r="P286" s="224"/>
    </row>
    <row r="287" spans="1:19" s="17" customFormat="1" ht="15.95" hidden="1" customHeight="1" thickBot="1">
      <c r="A287" s="15"/>
      <c r="B287" s="17" t="s">
        <v>162</v>
      </c>
      <c r="C287" s="312"/>
      <c r="D287" s="310">
        <v>1</v>
      </c>
      <c r="E287" s="48" t="s">
        <v>8</v>
      </c>
      <c r="F287" s="310">
        <v>2</v>
      </c>
      <c r="G287" s="313" t="s">
        <v>16</v>
      </c>
      <c r="H287" s="68">
        <v>40.75</v>
      </c>
      <c r="I287" s="313" t="s">
        <v>17</v>
      </c>
      <c r="J287" s="314">
        <v>7</v>
      </c>
      <c r="K287" s="313" t="s">
        <v>18</v>
      </c>
      <c r="L287" s="314">
        <v>0.5</v>
      </c>
      <c r="M287" s="3" t="s">
        <v>9</v>
      </c>
      <c r="N287" s="76">
        <f>ROUND(D287*F287*(H287+J287)*L287,0)</f>
        <v>48</v>
      </c>
      <c r="O287" s="16"/>
      <c r="P287" s="315"/>
      <c r="S287" s="312"/>
    </row>
    <row r="288" spans="1:19" s="17" customFormat="1" ht="15.95" hidden="1" customHeight="1" thickBot="1">
      <c r="A288" s="186"/>
      <c r="C288" s="107"/>
      <c r="D288" s="187"/>
      <c r="E288" s="49"/>
      <c r="F288" s="187"/>
      <c r="G288" s="186"/>
      <c r="H288" s="27"/>
      <c r="I288" s="182"/>
      <c r="J288" s="24"/>
      <c r="K288" s="182"/>
      <c r="L288" s="24" t="s">
        <v>10</v>
      </c>
      <c r="M288" s="186"/>
      <c r="N288" s="26"/>
      <c r="O288" s="19"/>
      <c r="P288" s="224"/>
      <c r="S288" s="107"/>
    </row>
    <row r="289" spans="1:24" s="17" customFormat="1" ht="15.95" hidden="1" customHeight="1">
      <c r="A289" s="15"/>
      <c r="B289" s="52"/>
      <c r="C289" s="212">
        <f>N288</f>
        <v>0</v>
      </c>
      <c r="D289" s="187" t="s">
        <v>32</v>
      </c>
      <c r="E289" s="185"/>
      <c r="F289" s="187"/>
      <c r="G289" s="52" t="s">
        <v>12</v>
      </c>
      <c r="H289" s="182">
        <v>186.04</v>
      </c>
      <c r="I289" s="182"/>
      <c r="J289" s="188"/>
      <c r="K289" s="182"/>
      <c r="L289" s="186" t="s">
        <v>52</v>
      </c>
      <c r="M289" s="186"/>
      <c r="N289" s="52"/>
      <c r="O289" s="195" t="s">
        <v>14</v>
      </c>
      <c r="P289" s="224">
        <f>(C289*H289)</f>
        <v>0</v>
      </c>
      <c r="S289" s="181"/>
    </row>
    <row r="290" spans="1:24" s="17" customFormat="1" ht="67.5" hidden="1" customHeight="1">
      <c r="A290" s="86"/>
      <c r="B290" s="519" t="s">
        <v>115</v>
      </c>
      <c r="C290" s="519"/>
      <c r="D290" s="519"/>
      <c r="E290" s="519"/>
      <c r="F290" s="519"/>
      <c r="G290" s="519"/>
      <c r="H290" s="519"/>
      <c r="I290" s="519"/>
      <c r="J290" s="519"/>
      <c r="K290" s="519"/>
      <c r="L290" s="519"/>
      <c r="M290" s="519"/>
      <c r="N290" s="519"/>
      <c r="O290" s="153"/>
      <c r="P290" s="224"/>
    </row>
    <row r="291" spans="1:24" s="17" customFormat="1" ht="15.95" hidden="1" customHeight="1">
      <c r="A291" s="15"/>
      <c r="B291" s="316" t="s">
        <v>170</v>
      </c>
      <c r="C291" s="184"/>
      <c r="D291" s="187">
        <v>1</v>
      </c>
      <c r="E291" s="48" t="s">
        <v>8</v>
      </c>
      <c r="F291" s="187">
        <v>6</v>
      </c>
      <c r="G291" s="187" t="s">
        <v>8</v>
      </c>
      <c r="H291" s="27">
        <v>1</v>
      </c>
      <c r="I291" s="187" t="s">
        <v>8</v>
      </c>
      <c r="J291" s="188">
        <v>23.5</v>
      </c>
      <c r="K291" s="187"/>
      <c r="L291" s="188"/>
      <c r="M291" s="17" t="s">
        <v>9</v>
      </c>
      <c r="N291" s="30">
        <f>ROUND(D291*F291*H291*J291,0)</f>
        <v>141</v>
      </c>
      <c r="O291" s="16"/>
      <c r="P291" s="224"/>
      <c r="S291" s="184"/>
    </row>
    <row r="292" spans="1:24" s="17" customFormat="1" ht="15.95" hidden="1" customHeight="1">
      <c r="A292" s="15"/>
      <c r="C292" s="48"/>
      <c r="D292" s="55"/>
      <c r="E292" s="48"/>
      <c r="F292" s="99"/>
      <c r="G292" s="99"/>
      <c r="H292" s="27"/>
      <c r="I292" s="99"/>
      <c r="J292" s="105"/>
      <c r="K292" s="99"/>
      <c r="L292" s="24" t="s">
        <v>10</v>
      </c>
      <c r="M292" s="32"/>
      <c r="N292" s="18"/>
      <c r="O292" s="19"/>
      <c r="P292" s="197"/>
      <c r="S292" s="48"/>
    </row>
    <row r="293" spans="1:24" s="17" customFormat="1" ht="15.95" hidden="1" customHeight="1">
      <c r="A293" s="15"/>
      <c r="C293" s="121">
        <f>N292</f>
        <v>0</v>
      </c>
      <c r="D293" s="123"/>
      <c r="E293" s="121"/>
      <c r="F293" s="20" t="s">
        <v>32</v>
      </c>
      <c r="G293" s="21" t="s">
        <v>12</v>
      </c>
      <c r="H293" s="521">
        <v>34520.31</v>
      </c>
      <c r="I293" s="521"/>
      <c r="J293" s="521"/>
      <c r="K293" s="94"/>
      <c r="L293" s="518" t="s">
        <v>54</v>
      </c>
      <c r="M293" s="518"/>
      <c r="N293" s="107"/>
      <c r="O293" s="22" t="s">
        <v>14</v>
      </c>
      <c r="P293" s="224">
        <f>ROUND(C293*H293/100,0)</f>
        <v>0</v>
      </c>
      <c r="S293" s="121"/>
    </row>
    <row r="294" spans="1:24" s="17" customFormat="1" ht="36" hidden="1" customHeight="1">
      <c r="A294" s="86"/>
      <c r="B294" s="566" t="s">
        <v>108</v>
      </c>
      <c r="C294" s="566"/>
      <c r="D294" s="566"/>
      <c r="E294" s="566"/>
      <c r="F294" s="566"/>
      <c r="G294" s="566"/>
      <c r="H294" s="566"/>
      <c r="I294" s="566"/>
      <c r="J294" s="566"/>
      <c r="K294" s="566"/>
      <c r="L294" s="566"/>
      <c r="M294" s="566"/>
      <c r="N294" s="566"/>
      <c r="O294" s="566"/>
      <c r="P294" s="224"/>
      <c r="S294" s="53"/>
    </row>
    <row r="295" spans="1:24" s="52" customFormat="1" ht="15.95" hidden="1" customHeight="1">
      <c r="A295" s="15"/>
      <c r="B295" s="320" t="s">
        <v>238</v>
      </c>
      <c r="C295" s="220"/>
      <c r="D295" s="220"/>
      <c r="E295" s="220"/>
      <c r="F295" s="220"/>
      <c r="G295" s="220"/>
      <c r="H295" s="220"/>
      <c r="I295" s="220"/>
      <c r="J295" s="220"/>
      <c r="K295" s="220"/>
      <c r="L295" s="220"/>
      <c r="M295" s="220"/>
      <c r="N295" s="220"/>
      <c r="O295" s="224"/>
      <c r="P295" s="224"/>
      <c r="Q295" s="54"/>
      <c r="S295" s="220"/>
    </row>
    <row r="296" spans="1:24" s="17" customFormat="1" ht="15.95" hidden="1" customHeight="1" thickBot="1">
      <c r="A296" s="15"/>
      <c r="B296" s="355" t="s">
        <v>97</v>
      </c>
      <c r="C296" s="350"/>
      <c r="D296" s="333">
        <v>1</v>
      </c>
      <c r="E296" s="48" t="s">
        <v>8</v>
      </c>
      <c r="F296" s="333">
        <v>1</v>
      </c>
      <c r="G296" s="333" t="s">
        <v>8</v>
      </c>
      <c r="H296" s="27">
        <v>45.25</v>
      </c>
      <c r="I296" s="333" t="s">
        <v>8</v>
      </c>
      <c r="J296" s="334">
        <v>26.25</v>
      </c>
      <c r="K296" s="333"/>
      <c r="L296" s="334"/>
      <c r="M296" s="17" t="s">
        <v>9</v>
      </c>
      <c r="N296" s="30">
        <f>ROUND(D296*F296*H296*J296,0)</f>
        <v>1188</v>
      </c>
      <c r="O296" s="16"/>
      <c r="P296" s="197"/>
      <c r="S296" s="350"/>
    </row>
    <row r="297" spans="1:24" s="17" customFormat="1" ht="15.95" hidden="1" customHeight="1" thickBot="1">
      <c r="A297" s="15"/>
      <c r="B297" s="51"/>
      <c r="C297" s="48"/>
      <c r="D297" s="151"/>
      <c r="E297" s="48"/>
      <c r="F297" s="151"/>
      <c r="G297" s="151"/>
      <c r="H297" s="33"/>
      <c r="I297" s="151"/>
      <c r="J297" s="152"/>
      <c r="K297" s="151"/>
      <c r="L297" s="24" t="s">
        <v>10</v>
      </c>
      <c r="N297" s="26"/>
      <c r="O297" s="148"/>
      <c r="P297" s="224"/>
      <c r="S297" s="48"/>
    </row>
    <row r="298" spans="1:24" s="17" customFormat="1" ht="15.95" hidden="1" customHeight="1">
      <c r="A298" s="15"/>
      <c r="B298" s="29" t="s">
        <v>24</v>
      </c>
      <c r="C298" s="48"/>
      <c r="D298" s="273"/>
      <c r="E298" s="276"/>
      <c r="F298" s="273"/>
      <c r="G298" s="267"/>
      <c r="H298" s="27"/>
      <c r="I298" s="269"/>
      <c r="J298" s="268"/>
      <c r="K298" s="267"/>
      <c r="L298" s="268"/>
      <c r="M298" s="52"/>
      <c r="N298" s="52"/>
      <c r="O298" s="276"/>
      <c r="P298" s="276"/>
      <c r="Q298" s="52"/>
      <c r="S298" s="48"/>
    </row>
    <row r="299" spans="1:24" s="17" customFormat="1" ht="15.95" hidden="1" customHeight="1" thickBot="1">
      <c r="A299" s="15"/>
      <c r="B299" s="17" t="s">
        <v>92</v>
      </c>
      <c r="C299" s="48"/>
      <c r="D299" s="273">
        <v>1</v>
      </c>
      <c r="E299" s="48" t="s">
        <v>8</v>
      </c>
      <c r="F299" s="273">
        <v>1</v>
      </c>
      <c r="G299" s="273" t="s">
        <v>8</v>
      </c>
      <c r="H299" s="27">
        <v>14</v>
      </c>
      <c r="I299" s="273" t="s">
        <v>8</v>
      </c>
      <c r="J299" s="268">
        <v>7</v>
      </c>
      <c r="K299" s="273"/>
      <c r="L299" s="268"/>
      <c r="M299" s="17" t="s">
        <v>9</v>
      </c>
      <c r="N299" s="30">
        <f>ROUND(D299*F299*H299*J299,0)</f>
        <v>98</v>
      </c>
      <c r="O299" s="19"/>
      <c r="P299" s="197"/>
      <c r="S299" s="48"/>
    </row>
    <row r="300" spans="1:24" s="17" customFormat="1" ht="15.95" hidden="1" customHeight="1" thickBot="1">
      <c r="A300" s="15"/>
      <c r="B300" s="273"/>
      <c r="D300" s="273"/>
      <c r="E300" s="276"/>
      <c r="F300" s="273"/>
      <c r="G300" s="267"/>
      <c r="H300" s="27"/>
      <c r="I300" s="269"/>
      <c r="J300" s="268"/>
      <c r="K300" s="267"/>
      <c r="L300" s="24" t="s">
        <v>10</v>
      </c>
      <c r="M300" s="17" t="s">
        <v>9</v>
      </c>
      <c r="N300" s="26"/>
      <c r="O300" s="276"/>
      <c r="P300" s="60"/>
      <c r="Q300" s="52"/>
    </row>
    <row r="301" spans="1:24" s="17" customFormat="1" ht="15.95" hidden="1" customHeight="1">
      <c r="A301" s="15"/>
      <c r="B301" s="29" t="s">
        <v>28</v>
      </c>
      <c r="C301" s="48"/>
      <c r="D301" s="251"/>
      <c r="E301" s="248"/>
      <c r="F301" s="251"/>
      <c r="G301" s="249"/>
      <c r="H301" s="27"/>
      <c r="I301" s="253"/>
      <c r="J301" s="252"/>
      <c r="K301" s="253"/>
      <c r="L301" s="249"/>
      <c r="M301" s="249"/>
      <c r="N301" s="52"/>
      <c r="O301" s="50"/>
      <c r="P301" s="60"/>
      <c r="Q301" s="52"/>
      <c r="S301" s="48"/>
    </row>
    <row r="302" spans="1:24" s="17" customFormat="1" ht="15.95" hidden="1" customHeight="1">
      <c r="A302" s="15"/>
      <c r="C302" s="29"/>
      <c r="D302" s="523">
        <f>N297</f>
        <v>0</v>
      </c>
      <c r="E302" s="523"/>
      <c r="F302" s="523"/>
      <c r="G302" s="249" t="s">
        <v>29</v>
      </c>
      <c r="H302" s="31">
        <f>N300</f>
        <v>0</v>
      </c>
      <c r="I302" s="24" t="s">
        <v>9</v>
      </c>
      <c r="J302" s="524">
        <f>D302-H302</f>
        <v>0</v>
      </c>
      <c r="K302" s="524"/>
      <c r="L302" s="32" t="s">
        <v>30</v>
      </c>
      <c r="M302" s="249"/>
      <c r="N302" s="51"/>
      <c r="O302" s="248"/>
      <c r="P302" s="60"/>
      <c r="Q302" s="52"/>
      <c r="S302" s="29"/>
    </row>
    <row r="303" spans="1:24" s="17" customFormat="1" ht="15.95" hidden="1" customHeight="1">
      <c r="A303" s="15"/>
      <c r="C303" s="119">
        <f>J302</f>
        <v>0</v>
      </c>
      <c r="D303" s="517" t="s">
        <v>32</v>
      </c>
      <c r="E303" s="517"/>
      <c r="F303" s="216"/>
      <c r="G303" s="21" t="s">
        <v>12</v>
      </c>
      <c r="H303" s="521">
        <v>3275.5</v>
      </c>
      <c r="I303" s="521"/>
      <c r="J303" s="521"/>
      <c r="K303" s="521"/>
      <c r="L303" s="218" t="s">
        <v>59</v>
      </c>
      <c r="M303" s="218"/>
      <c r="N303" s="107"/>
      <c r="O303" s="224" t="s">
        <v>14</v>
      </c>
      <c r="P303" s="224">
        <f>ROUND(C303*H303/100,0)</f>
        <v>0</v>
      </c>
      <c r="Q303" s="52"/>
      <c r="R303" s="52"/>
      <c r="S303" s="119"/>
      <c r="T303" s="52"/>
      <c r="U303" s="52"/>
      <c r="V303" s="52"/>
      <c r="W303" s="52"/>
      <c r="X303" s="52"/>
    </row>
    <row r="304" spans="1:24" s="52" customFormat="1" ht="15.95" hidden="1" customHeight="1">
      <c r="B304" s="320" t="s">
        <v>239</v>
      </c>
      <c r="C304" s="95"/>
      <c r="D304" s="95"/>
      <c r="E304" s="95"/>
      <c r="F304" s="95"/>
      <c r="G304" s="95"/>
      <c r="H304" s="95"/>
      <c r="I304" s="95"/>
      <c r="J304" s="95"/>
      <c r="K304" s="95"/>
      <c r="L304" s="95"/>
      <c r="M304" s="95"/>
      <c r="N304" s="95"/>
      <c r="O304" s="103"/>
      <c r="P304" s="224"/>
      <c r="Q304" s="54"/>
      <c r="S304" s="95"/>
    </row>
    <row r="305" spans="1:24" s="17" customFormat="1" ht="15.95" hidden="1" customHeight="1">
      <c r="A305" s="15"/>
      <c r="B305" s="316" t="s">
        <v>97</v>
      </c>
      <c r="C305" s="220"/>
      <c r="D305" s="216">
        <v>1</v>
      </c>
      <c r="E305" s="48" t="s">
        <v>8</v>
      </c>
      <c r="F305" s="216">
        <v>1</v>
      </c>
      <c r="G305" s="216" t="s">
        <v>8</v>
      </c>
      <c r="H305" s="27">
        <v>44.88</v>
      </c>
      <c r="I305" s="216" t="s">
        <v>8</v>
      </c>
      <c r="J305" s="217">
        <v>26.38</v>
      </c>
      <c r="K305" s="216"/>
      <c r="L305" s="217"/>
      <c r="M305" s="17" t="s">
        <v>9</v>
      </c>
      <c r="N305" s="30">
        <f>ROUND(D305*F305*H305*J305,0)</f>
        <v>1184</v>
      </c>
      <c r="O305" s="16"/>
      <c r="P305" s="197"/>
      <c r="S305" s="220"/>
    </row>
    <row r="306" spans="1:24" s="17" customFormat="1" ht="15.95" hidden="1" customHeight="1">
      <c r="A306" s="15"/>
      <c r="B306" s="316" t="s">
        <v>19</v>
      </c>
      <c r="C306" s="95"/>
      <c r="D306" s="99">
        <v>1</v>
      </c>
      <c r="E306" s="48" t="s">
        <v>8</v>
      </c>
      <c r="F306" s="99">
        <v>1</v>
      </c>
      <c r="G306" s="99" t="s">
        <v>8</v>
      </c>
      <c r="H306" s="27">
        <v>29.88</v>
      </c>
      <c r="I306" s="99" t="s">
        <v>8</v>
      </c>
      <c r="J306" s="105">
        <v>13.75</v>
      </c>
      <c r="K306" s="99"/>
      <c r="L306" s="105"/>
      <c r="M306" s="17" t="s">
        <v>9</v>
      </c>
      <c r="N306" s="30">
        <f>ROUND(D306*F306*H306*J306,0)</f>
        <v>411</v>
      </c>
      <c r="O306" s="16"/>
      <c r="P306" s="197"/>
      <c r="S306" s="95"/>
    </row>
    <row r="307" spans="1:24" s="17" customFormat="1" ht="15.95" hidden="1" customHeight="1">
      <c r="A307" s="15"/>
      <c r="C307" s="48"/>
      <c r="D307" s="55"/>
      <c r="E307" s="48"/>
      <c r="F307" s="99"/>
      <c r="G307" s="99"/>
      <c r="H307" s="27"/>
      <c r="I307" s="99"/>
      <c r="J307" s="105"/>
      <c r="K307" s="99"/>
      <c r="L307" s="24" t="s">
        <v>10</v>
      </c>
      <c r="M307" s="32"/>
      <c r="N307" s="18"/>
      <c r="O307" s="19"/>
      <c r="P307" s="197"/>
      <c r="S307" s="48"/>
    </row>
    <row r="308" spans="1:24" s="17" customFormat="1" ht="15.95" hidden="1" customHeight="1">
      <c r="A308" s="15"/>
      <c r="C308" s="119">
        <f>N307</f>
        <v>0</v>
      </c>
      <c r="D308" s="517" t="s">
        <v>32</v>
      </c>
      <c r="E308" s="517"/>
      <c r="F308" s="99"/>
      <c r="G308" s="21" t="s">
        <v>12</v>
      </c>
      <c r="H308" s="521">
        <v>2548.29</v>
      </c>
      <c r="I308" s="521"/>
      <c r="J308" s="521"/>
      <c r="K308" s="521"/>
      <c r="L308" s="93" t="s">
        <v>59</v>
      </c>
      <c r="M308" s="93"/>
      <c r="N308" s="107"/>
      <c r="O308" s="103" t="s">
        <v>14</v>
      </c>
      <c r="P308" s="224">
        <f>ROUND(C308*H308/100,0)</f>
        <v>0</v>
      </c>
      <c r="Q308" s="52"/>
      <c r="R308" s="52"/>
      <c r="S308" s="119"/>
      <c r="T308" s="52"/>
      <c r="U308" s="52"/>
      <c r="V308" s="52"/>
      <c r="W308" s="52"/>
      <c r="X308" s="52"/>
    </row>
    <row r="309" spans="1:24" s="17" customFormat="1" ht="31.5" hidden="1" customHeight="1">
      <c r="A309" s="86"/>
      <c r="B309" s="536" t="s">
        <v>53</v>
      </c>
      <c r="C309" s="536"/>
      <c r="D309" s="536"/>
      <c r="E309" s="536"/>
      <c r="F309" s="536"/>
      <c r="G309" s="536"/>
      <c r="H309" s="536"/>
      <c r="I309" s="536"/>
      <c r="J309" s="536"/>
      <c r="K309" s="536"/>
      <c r="L309" s="536"/>
      <c r="M309" s="536"/>
      <c r="N309" s="536"/>
      <c r="O309" s="147"/>
      <c r="P309" s="224"/>
    </row>
    <row r="310" spans="1:24" s="17" customFormat="1" ht="15.95" hidden="1" customHeight="1" thickBot="1">
      <c r="A310" s="15"/>
      <c r="B310" s="17" t="s">
        <v>263</v>
      </c>
      <c r="C310" s="95"/>
      <c r="D310" s="99"/>
      <c r="E310" s="48"/>
      <c r="F310" s="99"/>
      <c r="G310" s="99"/>
      <c r="H310" s="27"/>
      <c r="I310" s="99"/>
      <c r="J310" s="105"/>
      <c r="K310" s="99"/>
      <c r="L310" s="105"/>
      <c r="M310" s="17" t="s">
        <v>9</v>
      </c>
      <c r="N310" s="30">
        <f>C303</f>
        <v>0</v>
      </c>
      <c r="O310" s="16"/>
      <c r="P310" s="224"/>
      <c r="S310" s="95"/>
    </row>
    <row r="311" spans="1:24" s="17" customFormat="1" ht="15.95" hidden="1" customHeight="1" thickBot="1">
      <c r="A311" s="15"/>
      <c r="C311" s="107"/>
      <c r="D311" s="99"/>
      <c r="E311" s="49"/>
      <c r="F311" s="99"/>
      <c r="G311" s="93"/>
      <c r="H311" s="27"/>
      <c r="I311" s="94"/>
      <c r="J311" s="24"/>
      <c r="K311" s="94"/>
      <c r="L311" s="24" t="s">
        <v>10</v>
      </c>
      <c r="M311" s="93"/>
      <c r="N311" s="26"/>
      <c r="O311" s="19"/>
      <c r="P311" s="224"/>
      <c r="S311" s="107"/>
    </row>
    <row r="312" spans="1:24" s="17" customFormat="1" ht="15.95" hidden="1" customHeight="1">
      <c r="A312" s="93"/>
      <c r="B312" s="52"/>
      <c r="C312" s="104">
        <f>N311</f>
        <v>0</v>
      </c>
      <c r="D312" s="99" t="s">
        <v>32</v>
      </c>
      <c r="E312" s="104"/>
      <c r="F312" s="99"/>
      <c r="G312" s="52" t="s">
        <v>12</v>
      </c>
      <c r="H312" s="94">
        <v>1887.4</v>
      </c>
      <c r="I312" s="94"/>
      <c r="J312" s="105"/>
      <c r="K312" s="94"/>
      <c r="L312" s="93" t="s">
        <v>54</v>
      </c>
      <c r="M312" s="93"/>
      <c r="N312" s="52"/>
      <c r="O312" s="103" t="s">
        <v>14</v>
      </c>
      <c r="P312" s="224">
        <f>(C312*H312/100)</f>
        <v>0</v>
      </c>
      <c r="S312" s="104"/>
    </row>
    <row r="313" spans="1:24" s="17" customFormat="1" ht="47.25" hidden="1" customHeight="1">
      <c r="A313" s="86"/>
      <c r="B313" s="519" t="s">
        <v>89</v>
      </c>
      <c r="C313" s="519"/>
      <c r="D313" s="519"/>
      <c r="E313" s="519"/>
      <c r="F313" s="519"/>
      <c r="G313" s="519"/>
      <c r="H313" s="519"/>
      <c r="I313" s="519"/>
      <c r="J313" s="519"/>
      <c r="K313" s="519"/>
      <c r="L313" s="519"/>
      <c r="M313" s="519"/>
      <c r="N313" s="519"/>
      <c r="O313" s="153"/>
      <c r="P313" s="224"/>
      <c r="Q313" s="52"/>
      <c r="R313" s="52"/>
      <c r="S313" s="52"/>
      <c r="T313" s="52"/>
      <c r="U313" s="52"/>
      <c r="V313" s="52"/>
      <c r="W313" s="52"/>
      <c r="X313" s="52"/>
    </row>
    <row r="314" spans="1:24" s="17" customFormat="1" ht="15.95" hidden="1" customHeight="1" thickBot="1">
      <c r="A314" s="36"/>
      <c r="B314" s="17" t="s">
        <v>184</v>
      </c>
      <c r="C314" s="48"/>
      <c r="D314" s="207">
        <v>1</v>
      </c>
      <c r="E314" s="48" t="s">
        <v>8</v>
      </c>
      <c r="F314" s="207">
        <v>2</v>
      </c>
      <c r="G314" s="207" t="s">
        <v>16</v>
      </c>
      <c r="H314" s="27">
        <v>42.62</v>
      </c>
      <c r="I314" s="207" t="s">
        <v>17</v>
      </c>
      <c r="J314" s="208">
        <v>23.62</v>
      </c>
      <c r="K314" s="207" t="s">
        <v>18</v>
      </c>
      <c r="L314" s="208"/>
      <c r="M314" s="17" t="s">
        <v>9</v>
      </c>
      <c r="N314" s="28">
        <f>ROUND(D314*F314*(H314+J314),0)</f>
        <v>132</v>
      </c>
      <c r="O314" s="19"/>
      <c r="P314" s="197"/>
      <c r="S314" s="48"/>
    </row>
    <row r="315" spans="1:24" s="17" customFormat="1" ht="15.95" hidden="1" customHeight="1" thickBot="1">
      <c r="A315" s="15"/>
      <c r="C315" s="60"/>
      <c r="D315" s="93"/>
      <c r="E315" s="48"/>
      <c r="F315" s="99"/>
      <c r="G315" s="99"/>
      <c r="H315" s="37"/>
      <c r="I315" s="50"/>
      <c r="J315" s="24"/>
      <c r="K315" s="50"/>
      <c r="L315" s="93" t="s">
        <v>10</v>
      </c>
      <c r="M315" s="50"/>
      <c r="N315" s="26"/>
      <c r="O315" s="103"/>
      <c r="P315" s="224"/>
      <c r="S315" s="60"/>
    </row>
    <row r="316" spans="1:24" s="17" customFormat="1" ht="15.95" hidden="1" customHeight="1">
      <c r="A316" s="15"/>
      <c r="B316" s="52"/>
      <c r="C316" s="53">
        <f>N315</f>
        <v>0</v>
      </c>
      <c r="D316" s="520" t="s">
        <v>87</v>
      </c>
      <c r="E316" s="518"/>
      <c r="F316" s="50"/>
      <c r="G316" s="21" t="s">
        <v>12</v>
      </c>
      <c r="H316" s="521">
        <v>7.71</v>
      </c>
      <c r="I316" s="521"/>
      <c r="J316" s="521"/>
      <c r="K316" s="94"/>
      <c r="L316" s="522" t="s">
        <v>88</v>
      </c>
      <c r="M316" s="522"/>
      <c r="O316" s="103" t="s">
        <v>14</v>
      </c>
      <c r="P316" s="224">
        <f>ROUND(C316*H316,0)</f>
        <v>0</v>
      </c>
      <c r="S316" s="53"/>
    </row>
    <row r="317" spans="1:24" s="17" customFormat="1" ht="47.25" hidden="1" customHeight="1">
      <c r="A317" s="86"/>
      <c r="B317" s="552" t="s">
        <v>110</v>
      </c>
      <c r="C317" s="552"/>
      <c r="D317" s="552"/>
      <c r="E317" s="552"/>
      <c r="F317" s="552"/>
      <c r="G317" s="552"/>
      <c r="H317" s="552"/>
      <c r="I317" s="552"/>
      <c r="J317" s="552"/>
      <c r="K317" s="552"/>
      <c r="L317" s="552"/>
      <c r="M317" s="552"/>
      <c r="N317" s="552"/>
      <c r="O317" s="552"/>
      <c r="P317" s="224"/>
    </row>
    <row r="318" spans="1:24" ht="15.95" hidden="1" customHeight="1" thickBot="1">
      <c r="A318" s="1"/>
      <c r="B318" s="67" t="s">
        <v>254</v>
      </c>
      <c r="C318" s="342"/>
      <c r="D318" s="347">
        <v>1</v>
      </c>
      <c r="E318" s="353" t="s">
        <v>8</v>
      </c>
      <c r="F318" s="347">
        <v>2</v>
      </c>
      <c r="G318" s="347" t="s">
        <v>16</v>
      </c>
      <c r="H318" s="68">
        <v>42.25</v>
      </c>
      <c r="I318" s="347" t="s">
        <v>17</v>
      </c>
      <c r="J318" s="348">
        <v>22.25</v>
      </c>
      <c r="K318" s="347" t="s">
        <v>18</v>
      </c>
      <c r="L318" s="348">
        <v>23.5</v>
      </c>
      <c r="M318" s="3" t="s">
        <v>9</v>
      </c>
      <c r="N318" s="76">
        <f t="shared" ref="N318" si="33">ROUND(D318*F318*(H318+J318)*L318,0)</f>
        <v>3032</v>
      </c>
      <c r="O318" s="2"/>
      <c r="P318" s="344"/>
      <c r="S318" s="342"/>
    </row>
    <row r="319" spans="1:24" s="17" customFormat="1" ht="15.95" hidden="1" customHeight="1" thickBot="1">
      <c r="A319" s="15"/>
      <c r="B319" s="51"/>
      <c r="C319" s="48"/>
      <c r="D319" s="333"/>
      <c r="E319" s="48"/>
      <c r="F319" s="333"/>
      <c r="G319" s="333"/>
      <c r="H319" s="33"/>
      <c r="I319" s="333"/>
      <c r="J319" s="334"/>
      <c r="K319" s="333"/>
      <c r="L319" s="24" t="s">
        <v>10</v>
      </c>
      <c r="N319" s="34"/>
      <c r="O319" s="352"/>
      <c r="P319" s="352"/>
      <c r="S319" s="48"/>
    </row>
    <row r="320" spans="1:24" s="17" customFormat="1" ht="15.95" hidden="1" customHeight="1">
      <c r="A320" s="15"/>
      <c r="B320" s="29" t="s">
        <v>24</v>
      </c>
      <c r="C320" s="48"/>
      <c r="D320" s="333"/>
      <c r="E320" s="352"/>
      <c r="F320" s="333"/>
      <c r="G320" s="338"/>
      <c r="H320" s="27"/>
      <c r="I320" s="336"/>
      <c r="J320" s="334"/>
      <c r="K320" s="338"/>
      <c r="L320" s="334"/>
      <c r="M320" s="52"/>
      <c r="N320" s="52"/>
      <c r="O320" s="352"/>
      <c r="P320" s="352"/>
      <c r="Q320" s="52"/>
      <c r="S320" s="48"/>
    </row>
    <row r="321" spans="1:19" s="17" customFormat="1" ht="15.95" hidden="1" customHeight="1">
      <c r="A321" s="15"/>
      <c r="B321" s="17" t="s">
        <v>260</v>
      </c>
      <c r="C321" s="48"/>
      <c r="D321" s="333">
        <v>1</v>
      </c>
      <c r="E321" s="48" t="s">
        <v>8</v>
      </c>
      <c r="F321" s="333">
        <v>2</v>
      </c>
      <c r="G321" s="333" t="s">
        <v>8</v>
      </c>
      <c r="H321" s="27">
        <v>9.25</v>
      </c>
      <c r="I321" s="333" t="s">
        <v>8</v>
      </c>
      <c r="J321" s="334">
        <v>9</v>
      </c>
      <c r="K321" s="333" t="s">
        <v>8</v>
      </c>
      <c r="L321" s="334"/>
      <c r="M321" s="17" t="s">
        <v>9</v>
      </c>
      <c r="N321" s="30">
        <f t="shared" ref="N321:N330" si="34">ROUND(D321*F321*H321*J321,0)</f>
        <v>167</v>
      </c>
      <c r="O321" s="19"/>
      <c r="P321" s="197"/>
      <c r="S321" s="48"/>
    </row>
    <row r="322" spans="1:19" s="17" customFormat="1" ht="15.95" hidden="1" customHeight="1">
      <c r="A322" s="15"/>
      <c r="B322" s="17" t="s">
        <v>261</v>
      </c>
      <c r="C322" s="48"/>
      <c r="D322" s="333">
        <v>1</v>
      </c>
      <c r="E322" s="48" t="s">
        <v>8</v>
      </c>
      <c r="F322" s="333">
        <v>2</v>
      </c>
      <c r="G322" s="333" t="s">
        <v>8</v>
      </c>
      <c r="H322" s="27">
        <v>8.8699999999999992</v>
      </c>
      <c r="I322" s="333" t="s">
        <v>8</v>
      </c>
      <c r="J322" s="334">
        <v>9</v>
      </c>
      <c r="K322" s="333" t="s">
        <v>8</v>
      </c>
      <c r="L322" s="334"/>
      <c r="M322" s="17" t="s">
        <v>9</v>
      </c>
      <c r="N322" s="30">
        <f t="shared" si="34"/>
        <v>160</v>
      </c>
      <c r="O322" s="19"/>
      <c r="P322" s="197"/>
      <c r="S322" s="48"/>
    </row>
    <row r="323" spans="1:19" s="17" customFormat="1" ht="15.95" hidden="1" customHeight="1">
      <c r="A323" s="15"/>
      <c r="B323" s="17" t="s">
        <v>259</v>
      </c>
      <c r="C323" s="48"/>
      <c r="D323" s="333">
        <v>1</v>
      </c>
      <c r="E323" s="48" t="s">
        <v>8</v>
      </c>
      <c r="F323" s="333">
        <v>2</v>
      </c>
      <c r="G323" s="333" t="s">
        <v>8</v>
      </c>
      <c r="H323" s="27">
        <v>12.75</v>
      </c>
      <c r="I323" s="333" t="s">
        <v>8</v>
      </c>
      <c r="J323" s="334">
        <v>9</v>
      </c>
      <c r="K323" s="333" t="s">
        <v>8</v>
      </c>
      <c r="L323" s="334"/>
      <c r="M323" s="17" t="s">
        <v>9</v>
      </c>
      <c r="N323" s="30">
        <f t="shared" si="34"/>
        <v>230</v>
      </c>
      <c r="O323" s="19"/>
      <c r="P323" s="197"/>
      <c r="S323" s="48"/>
    </row>
    <row r="324" spans="1:19" s="17" customFormat="1" ht="15.95" hidden="1" customHeight="1">
      <c r="A324" s="15"/>
      <c r="B324" s="17" t="s">
        <v>235</v>
      </c>
      <c r="C324" s="48"/>
      <c r="D324" s="333">
        <v>1</v>
      </c>
      <c r="E324" s="48" t="s">
        <v>8</v>
      </c>
      <c r="F324" s="333">
        <v>5</v>
      </c>
      <c r="G324" s="333" t="s">
        <v>8</v>
      </c>
      <c r="H324" s="27">
        <v>7.25</v>
      </c>
      <c r="I324" s="333" t="s">
        <v>8</v>
      </c>
      <c r="J324" s="334">
        <v>3.5</v>
      </c>
      <c r="K324" s="333" t="s">
        <v>8</v>
      </c>
      <c r="L324" s="334"/>
      <c r="M324" s="17" t="s">
        <v>9</v>
      </c>
      <c r="N324" s="30">
        <f t="shared" si="34"/>
        <v>127</v>
      </c>
      <c r="O324" s="19"/>
      <c r="P324" s="197"/>
      <c r="S324" s="48"/>
    </row>
    <row r="325" spans="1:19" s="17" customFormat="1" ht="15.95" hidden="1" customHeight="1">
      <c r="A325" s="15"/>
      <c r="B325" s="17" t="s">
        <v>236</v>
      </c>
      <c r="C325" s="48"/>
      <c r="D325" s="333">
        <v>1</v>
      </c>
      <c r="E325" s="48" t="s">
        <v>8</v>
      </c>
      <c r="F325" s="333">
        <v>1</v>
      </c>
      <c r="G325" s="333" t="s">
        <v>8</v>
      </c>
      <c r="H325" s="27">
        <v>7</v>
      </c>
      <c r="I325" s="333" t="s">
        <v>8</v>
      </c>
      <c r="J325" s="334">
        <v>3.5</v>
      </c>
      <c r="K325" s="333" t="s">
        <v>8</v>
      </c>
      <c r="L325" s="334"/>
      <c r="M325" s="17" t="s">
        <v>9</v>
      </c>
      <c r="N325" s="30">
        <f t="shared" si="34"/>
        <v>25</v>
      </c>
      <c r="O325" s="19"/>
      <c r="P325" s="360"/>
      <c r="S325" s="48"/>
    </row>
    <row r="326" spans="1:19" s="17" customFormat="1" ht="15.95" hidden="1" customHeight="1">
      <c r="A326" s="15"/>
      <c r="B326" s="17" t="s">
        <v>262</v>
      </c>
      <c r="C326" s="48"/>
      <c r="D326" s="333">
        <v>1</v>
      </c>
      <c r="E326" s="48" t="s">
        <v>8</v>
      </c>
      <c r="F326" s="333">
        <v>5</v>
      </c>
      <c r="G326" s="333" t="s">
        <v>8</v>
      </c>
      <c r="H326" s="27">
        <v>7.25</v>
      </c>
      <c r="I326" s="333" t="s">
        <v>8</v>
      </c>
      <c r="J326" s="334">
        <v>8</v>
      </c>
      <c r="K326" s="333" t="s">
        <v>8</v>
      </c>
      <c r="L326" s="334"/>
      <c r="M326" s="17" t="s">
        <v>9</v>
      </c>
      <c r="N326" s="30">
        <f t="shared" si="34"/>
        <v>290</v>
      </c>
      <c r="O326" s="19"/>
      <c r="P326" s="197"/>
      <c r="S326" s="48"/>
    </row>
    <row r="327" spans="1:19" s="17" customFormat="1" ht="15.95" hidden="1" customHeight="1">
      <c r="A327" s="15"/>
      <c r="B327" s="17" t="s">
        <v>236</v>
      </c>
      <c r="C327" s="48"/>
      <c r="D327" s="333">
        <v>1</v>
      </c>
      <c r="E327" s="48" t="s">
        <v>8</v>
      </c>
      <c r="F327" s="333">
        <v>1</v>
      </c>
      <c r="G327" s="333" t="s">
        <v>8</v>
      </c>
      <c r="H327" s="27">
        <v>7</v>
      </c>
      <c r="I327" s="333" t="s">
        <v>8</v>
      </c>
      <c r="J327" s="334">
        <v>8</v>
      </c>
      <c r="K327" s="333" t="s">
        <v>8</v>
      </c>
      <c r="L327" s="334"/>
      <c r="M327" s="17" t="s">
        <v>9</v>
      </c>
      <c r="N327" s="30">
        <f t="shared" si="34"/>
        <v>56</v>
      </c>
      <c r="O327" s="19"/>
      <c r="P327" s="360"/>
      <c r="S327" s="48"/>
    </row>
    <row r="328" spans="1:19" s="17" customFormat="1" ht="15.95" hidden="1" customHeight="1">
      <c r="A328" s="15"/>
      <c r="B328" s="17" t="s">
        <v>251</v>
      </c>
      <c r="C328" s="48"/>
      <c r="D328" s="333">
        <v>1</v>
      </c>
      <c r="E328" s="48" t="s">
        <v>8</v>
      </c>
      <c r="F328" s="333">
        <v>2</v>
      </c>
      <c r="G328" s="333" t="s">
        <v>8</v>
      </c>
      <c r="H328" s="27">
        <v>9.25</v>
      </c>
      <c r="I328" s="333" t="s">
        <v>8</v>
      </c>
      <c r="J328" s="334">
        <v>10</v>
      </c>
      <c r="K328" s="333" t="s">
        <v>8</v>
      </c>
      <c r="L328" s="334"/>
      <c r="M328" s="17" t="s">
        <v>9</v>
      </c>
      <c r="N328" s="30">
        <f t="shared" si="34"/>
        <v>185</v>
      </c>
      <c r="O328" s="19"/>
      <c r="P328" s="197"/>
      <c r="S328" s="48"/>
    </row>
    <row r="329" spans="1:19" s="17" customFormat="1" ht="15.95" hidden="1" customHeight="1">
      <c r="A329" s="15"/>
      <c r="B329" s="17" t="s">
        <v>251</v>
      </c>
      <c r="C329" s="48"/>
      <c r="D329" s="333">
        <v>1</v>
      </c>
      <c r="E329" s="48" t="s">
        <v>8</v>
      </c>
      <c r="F329" s="333">
        <v>2</v>
      </c>
      <c r="G329" s="333" t="s">
        <v>8</v>
      </c>
      <c r="H329" s="27">
        <v>8.8699999999999992</v>
      </c>
      <c r="I329" s="333" t="s">
        <v>8</v>
      </c>
      <c r="J329" s="334">
        <v>10</v>
      </c>
      <c r="K329" s="333" t="s">
        <v>8</v>
      </c>
      <c r="L329" s="334"/>
      <c r="M329" s="17" t="s">
        <v>9</v>
      </c>
      <c r="N329" s="30">
        <f t="shared" si="34"/>
        <v>177</v>
      </c>
      <c r="O329" s="19"/>
      <c r="P329" s="197"/>
      <c r="S329" s="48"/>
    </row>
    <row r="330" spans="1:19" s="17" customFormat="1" ht="15.95" hidden="1" customHeight="1" thickBot="1">
      <c r="A330" s="15"/>
      <c r="B330" s="290" t="s">
        <v>258</v>
      </c>
      <c r="C330" s="48"/>
      <c r="D330" s="333">
        <v>1</v>
      </c>
      <c r="E330" s="48" t="s">
        <v>8</v>
      </c>
      <c r="F330" s="333">
        <v>2</v>
      </c>
      <c r="G330" s="333" t="s">
        <v>8</v>
      </c>
      <c r="H330" s="27">
        <v>12.75</v>
      </c>
      <c r="I330" s="333" t="s">
        <v>8</v>
      </c>
      <c r="J330" s="334">
        <v>10</v>
      </c>
      <c r="K330" s="333" t="s">
        <v>8</v>
      </c>
      <c r="L330" s="334"/>
      <c r="M330" s="17" t="s">
        <v>9</v>
      </c>
      <c r="N330" s="30">
        <f t="shared" si="34"/>
        <v>255</v>
      </c>
      <c r="O330" s="19"/>
      <c r="P330" s="197"/>
      <c r="S330" s="48"/>
    </row>
    <row r="331" spans="1:19" s="17" customFormat="1" ht="15.95" hidden="1" customHeight="1" thickBot="1">
      <c r="A331" s="15"/>
      <c r="B331" s="333"/>
      <c r="D331" s="333"/>
      <c r="E331" s="352"/>
      <c r="F331" s="333"/>
      <c r="G331" s="338"/>
      <c r="H331" s="27"/>
      <c r="I331" s="336"/>
      <c r="J331" s="334"/>
      <c r="K331" s="338"/>
      <c r="L331" s="24" t="s">
        <v>10</v>
      </c>
      <c r="M331" s="17" t="s">
        <v>9</v>
      </c>
      <c r="N331" s="26"/>
      <c r="O331" s="352"/>
      <c r="P331" s="60"/>
      <c r="Q331" s="52"/>
    </row>
    <row r="332" spans="1:19" s="17" customFormat="1" ht="15.95" hidden="1" customHeight="1">
      <c r="A332" s="15"/>
      <c r="B332" s="29" t="s">
        <v>28</v>
      </c>
      <c r="C332" s="48"/>
      <c r="D332" s="333"/>
      <c r="E332" s="352"/>
      <c r="F332" s="333"/>
      <c r="G332" s="338"/>
      <c r="H332" s="27"/>
      <c r="I332" s="336"/>
      <c r="J332" s="334"/>
      <c r="K332" s="336"/>
      <c r="L332" s="338"/>
      <c r="M332" s="338"/>
      <c r="N332" s="52"/>
      <c r="O332" s="50"/>
      <c r="P332" s="60"/>
      <c r="Q332" s="52"/>
      <c r="S332" s="48"/>
    </row>
    <row r="333" spans="1:19" s="17" customFormat="1" ht="15.95" hidden="1" customHeight="1">
      <c r="A333" s="15"/>
      <c r="C333" s="29"/>
      <c r="D333" s="523">
        <f>N319</f>
        <v>0</v>
      </c>
      <c r="E333" s="523"/>
      <c r="F333" s="523"/>
      <c r="G333" s="338" t="s">
        <v>29</v>
      </c>
      <c r="H333" s="31">
        <f>N331</f>
        <v>0</v>
      </c>
      <c r="I333" s="24" t="s">
        <v>9</v>
      </c>
      <c r="J333" s="524">
        <f>D333-H333</f>
        <v>0</v>
      </c>
      <c r="K333" s="524"/>
      <c r="L333" s="32" t="s">
        <v>30</v>
      </c>
      <c r="M333" s="338"/>
      <c r="N333" s="51"/>
      <c r="O333" s="352"/>
      <c r="P333" s="60"/>
      <c r="Q333" s="52"/>
      <c r="S333" s="29"/>
    </row>
    <row r="334" spans="1:19" s="17" customFormat="1" ht="15" hidden="1" customHeight="1">
      <c r="A334" s="15"/>
      <c r="C334" s="516">
        <f>J333</f>
        <v>0</v>
      </c>
      <c r="D334" s="517"/>
      <c r="E334" s="516"/>
      <c r="F334" s="20" t="s">
        <v>32</v>
      </c>
      <c r="G334" s="21" t="s">
        <v>12</v>
      </c>
      <c r="H334" s="521">
        <v>2567.9499999999998</v>
      </c>
      <c r="I334" s="521"/>
      <c r="J334" s="521"/>
      <c r="K334" s="94"/>
      <c r="L334" s="518" t="s">
        <v>33</v>
      </c>
      <c r="M334" s="518"/>
      <c r="N334" s="107"/>
      <c r="O334" s="22" t="s">
        <v>14</v>
      </c>
      <c r="P334" s="224">
        <f>ROUND(C334*H334/100,0)</f>
        <v>0</v>
      </c>
      <c r="S334" s="104"/>
    </row>
    <row r="335" spans="1:19" s="17" customFormat="1" ht="15.95" hidden="1" customHeight="1">
      <c r="A335" s="15"/>
      <c r="B335" s="515" t="s">
        <v>225</v>
      </c>
      <c r="C335" s="515"/>
      <c r="D335" s="515"/>
      <c r="E335" s="515"/>
      <c r="F335" s="515"/>
      <c r="G335" s="515"/>
      <c r="H335" s="515"/>
      <c r="I335" s="515"/>
      <c r="J335" s="515"/>
      <c r="K335" s="515"/>
      <c r="L335" s="515"/>
      <c r="M335" s="515"/>
      <c r="N335" s="515"/>
      <c r="O335" s="515"/>
      <c r="P335" s="276"/>
    </row>
    <row r="336" spans="1:19" s="17" customFormat="1" ht="15.95" hidden="1" customHeight="1">
      <c r="A336" s="15"/>
      <c r="B336" s="35"/>
      <c r="C336" s="48"/>
      <c r="D336" s="273"/>
      <c r="E336" s="48"/>
      <c r="F336" s="273"/>
      <c r="G336" s="273"/>
      <c r="H336" s="27"/>
      <c r="I336" s="273"/>
      <c r="J336" s="268"/>
      <c r="K336" s="273"/>
      <c r="L336" s="268"/>
      <c r="N336" s="30"/>
      <c r="P336" s="197"/>
      <c r="S336" s="48"/>
    </row>
    <row r="337" spans="1:24" s="17" customFormat="1" ht="15.95" hidden="1" customHeight="1">
      <c r="A337" s="15"/>
      <c r="B337" s="274" t="s">
        <v>224</v>
      </c>
      <c r="C337" s="265"/>
      <c r="D337" s="273">
        <v>2</v>
      </c>
      <c r="E337" s="48" t="s">
        <v>8</v>
      </c>
      <c r="F337" s="273">
        <v>10</v>
      </c>
      <c r="G337" s="273" t="s">
        <v>8</v>
      </c>
      <c r="H337" s="27">
        <v>1.5</v>
      </c>
      <c r="I337" s="273" t="s">
        <v>8</v>
      </c>
      <c r="J337" s="268">
        <v>2</v>
      </c>
      <c r="K337" s="273"/>
      <c r="L337" s="268"/>
      <c r="M337" s="17" t="s">
        <v>9</v>
      </c>
      <c r="N337" s="30">
        <f>ROUND(D337*F337*H337*J337,0)</f>
        <v>60</v>
      </c>
      <c r="O337" s="16"/>
      <c r="P337" s="276"/>
      <c r="S337" s="265"/>
    </row>
    <row r="338" spans="1:24" s="17" customFormat="1" ht="15.95" hidden="1" customHeight="1">
      <c r="A338" s="15"/>
      <c r="B338" s="274" t="s">
        <v>224</v>
      </c>
      <c r="C338" s="265"/>
      <c r="D338" s="273">
        <v>2</v>
      </c>
      <c r="E338" s="48" t="s">
        <v>8</v>
      </c>
      <c r="F338" s="273">
        <v>10</v>
      </c>
      <c r="G338" s="273" t="s">
        <v>8</v>
      </c>
      <c r="H338" s="27">
        <v>0.75</v>
      </c>
      <c r="I338" s="273" t="s">
        <v>8</v>
      </c>
      <c r="J338" s="268">
        <v>2</v>
      </c>
      <c r="K338" s="273"/>
      <c r="L338" s="268"/>
      <c r="M338" s="17" t="s">
        <v>9</v>
      </c>
      <c r="N338" s="30">
        <f>ROUND(D338*F338*H338*J338,0)</f>
        <v>30</v>
      </c>
      <c r="O338" s="16"/>
      <c r="P338" s="276"/>
      <c r="S338" s="265"/>
    </row>
    <row r="339" spans="1:24" s="17" customFormat="1" ht="15.95" hidden="1" customHeight="1">
      <c r="A339" s="15"/>
      <c r="B339" s="17" t="s">
        <v>226</v>
      </c>
      <c r="C339" s="48"/>
      <c r="D339" s="273">
        <v>4</v>
      </c>
      <c r="E339" s="48" t="s">
        <v>8</v>
      </c>
      <c r="F339" s="273">
        <v>6</v>
      </c>
      <c r="G339" s="273" t="s">
        <v>8</v>
      </c>
      <c r="H339" s="27">
        <v>1</v>
      </c>
      <c r="I339" s="273" t="s">
        <v>8</v>
      </c>
      <c r="J339" s="268">
        <v>2</v>
      </c>
      <c r="K339" s="273"/>
      <c r="L339" s="268"/>
      <c r="M339" s="17" t="s">
        <v>9</v>
      </c>
      <c r="N339" s="30">
        <f>ROUND(D339*F339*H339*J339,0)</f>
        <v>48</v>
      </c>
      <c r="P339" s="197"/>
      <c r="S339" s="48"/>
    </row>
    <row r="340" spans="1:24" s="17" customFormat="1" ht="15.95" hidden="1" customHeight="1">
      <c r="A340" s="15"/>
      <c r="C340" s="48"/>
      <c r="D340" s="55"/>
      <c r="E340" s="48"/>
      <c r="F340" s="273"/>
      <c r="G340" s="273"/>
      <c r="H340" s="27"/>
      <c r="I340" s="273"/>
      <c r="J340" s="268"/>
      <c r="K340" s="273"/>
      <c r="L340" s="24" t="s">
        <v>10</v>
      </c>
      <c r="M340" s="32"/>
      <c r="N340" s="18"/>
      <c r="O340" s="19"/>
      <c r="P340" s="197"/>
      <c r="S340" s="48"/>
    </row>
    <row r="341" spans="1:24" s="17" customFormat="1" ht="15.95" hidden="1" customHeight="1">
      <c r="A341" s="15"/>
      <c r="B341" s="276"/>
      <c r="C341" s="516">
        <f>N340</f>
        <v>0</v>
      </c>
      <c r="D341" s="517"/>
      <c r="E341" s="516"/>
      <c r="F341" s="20" t="s">
        <v>32</v>
      </c>
      <c r="G341" s="21" t="s">
        <v>12</v>
      </c>
      <c r="H341" s="57">
        <v>3127.41</v>
      </c>
      <c r="I341" s="269"/>
      <c r="J341" s="269"/>
      <c r="K341" s="269"/>
      <c r="L341" s="518" t="s">
        <v>33</v>
      </c>
      <c r="M341" s="518"/>
      <c r="N341" s="107"/>
      <c r="O341" s="22" t="s">
        <v>14</v>
      </c>
      <c r="P341" s="276">
        <f>ROUND(C341*H341/100,0)</f>
        <v>0</v>
      </c>
      <c r="S341" s="266"/>
    </row>
    <row r="342" spans="1:24" s="17" customFormat="1" ht="15.95" hidden="1" customHeight="1">
      <c r="A342" s="86"/>
      <c r="B342" s="537" t="s">
        <v>171</v>
      </c>
      <c r="C342" s="537"/>
      <c r="D342" s="537"/>
      <c r="E342" s="537"/>
      <c r="F342" s="537"/>
      <c r="G342" s="537"/>
      <c r="H342" s="537"/>
      <c r="I342" s="537"/>
      <c r="J342" s="537"/>
      <c r="K342" s="537"/>
      <c r="L342" s="537"/>
      <c r="M342" s="537"/>
      <c r="N342" s="537"/>
      <c r="O342" s="145"/>
      <c r="P342" s="224"/>
    </row>
    <row r="343" spans="1:24" ht="15.95" hidden="1" customHeight="1" thickBot="1">
      <c r="A343" s="1"/>
      <c r="B343" s="67" t="s">
        <v>228</v>
      </c>
      <c r="C343" s="270"/>
      <c r="D343" s="271">
        <v>1</v>
      </c>
      <c r="E343" s="277" t="s">
        <v>8</v>
      </c>
      <c r="F343" s="271">
        <v>2</v>
      </c>
      <c r="G343" s="271" t="s">
        <v>16</v>
      </c>
      <c r="H343" s="68">
        <v>42.25</v>
      </c>
      <c r="I343" s="271" t="s">
        <v>17</v>
      </c>
      <c r="J343" s="272">
        <v>23.25</v>
      </c>
      <c r="K343" s="271" t="s">
        <v>18</v>
      </c>
      <c r="L343" s="272">
        <v>1</v>
      </c>
      <c r="M343" s="3" t="s">
        <v>9</v>
      </c>
      <c r="N343" s="76">
        <f t="shared" ref="N343" si="35">ROUND(D343*F343*(H343+J343)*L343,0)</f>
        <v>131</v>
      </c>
      <c r="O343" s="2"/>
      <c r="P343" s="275"/>
      <c r="S343" s="270"/>
    </row>
    <row r="344" spans="1:24" s="17" customFormat="1" ht="15.95" hidden="1" customHeight="1" thickBot="1">
      <c r="A344" s="15"/>
      <c r="B344" s="51"/>
      <c r="C344" s="48"/>
      <c r="D344" s="273"/>
      <c r="E344" s="48"/>
      <c r="F344" s="273"/>
      <c r="G344" s="273"/>
      <c r="H344" s="33"/>
      <c r="I344" s="273"/>
      <c r="J344" s="268"/>
      <c r="K344" s="273"/>
      <c r="L344" s="24" t="s">
        <v>10</v>
      </c>
      <c r="N344" s="34"/>
      <c r="O344" s="276"/>
      <c r="P344" s="276"/>
      <c r="S344" s="48"/>
    </row>
    <row r="345" spans="1:24" s="17" customFormat="1" ht="15.95" hidden="1" customHeight="1">
      <c r="A345" s="15"/>
      <c r="C345" s="119">
        <f>N344</f>
        <v>0</v>
      </c>
      <c r="D345" s="517" t="s">
        <v>32</v>
      </c>
      <c r="E345" s="564"/>
      <c r="F345" s="151"/>
      <c r="G345" s="21" t="s">
        <v>12</v>
      </c>
      <c r="H345" s="521">
        <v>3015.76</v>
      </c>
      <c r="I345" s="521"/>
      <c r="J345" s="521"/>
      <c r="K345" s="521"/>
      <c r="L345" s="146" t="s">
        <v>59</v>
      </c>
      <c r="M345" s="146"/>
      <c r="N345" s="107"/>
      <c r="O345" s="148" t="s">
        <v>14</v>
      </c>
      <c r="P345" s="224">
        <f>ROUND(C345*H345/100,0)</f>
        <v>0</v>
      </c>
      <c r="Q345" s="52"/>
      <c r="R345" s="52"/>
      <c r="S345" s="119"/>
      <c r="T345" s="52"/>
      <c r="U345" s="52"/>
      <c r="V345" s="52"/>
      <c r="W345" s="52"/>
      <c r="X345" s="52"/>
    </row>
    <row r="346" spans="1:24" s="17" customFormat="1" ht="15.95" hidden="1" customHeight="1">
      <c r="A346" s="15"/>
      <c r="B346" s="537" t="s">
        <v>98</v>
      </c>
      <c r="C346" s="537"/>
      <c r="D346" s="537"/>
      <c r="E346" s="537"/>
      <c r="F346" s="537"/>
      <c r="G346" s="537"/>
      <c r="H346" s="537"/>
      <c r="I346" s="537"/>
      <c r="J346" s="537"/>
      <c r="K346" s="537"/>
      <c r="L346" s="537"/>
      <c r="M346" s="537"/>
      <c r="N346" s="537"/>
      <c r="O346" s="106"/>
      <c r="P346" s="224"/>
    </row>
    <row r="347" spans="1:24" s="17" customFormat="1" ht="15.95" hidden="1" customHeight="1" thickBot="1">
      <c r="A347" s="15"/>
      <c r="B347" s="17" t="s">
        <v>99</v>
      </c>
      <c r="C347" s="95"/>
      <c r="D347" s="99">
        <v>1</v>
      </c>
      <c r="E347" s="48" t="s">
        <v>8</v>
      </c>
      <c r="F347" s="99">
        <v>2</v>
      </c>
      <c r="G347" s="99" t="s">
        <v>8</v>
      </c>
      <c r="H347" s="27">
        <v>8</v>
      </c>
      <c r="I347" s="99" t="s">
        <v>8</v>
      </c>
      <c r="J347" s="105">
        <v>4</v>
      </c>
      <c r="K347" s="99"/>
      <c r="L347" s="105"/>
      <c r="M347" s="17" t="s">
        <v>9</v>
      </c>
      <c r="N347" s="30">
        <f>ROUND(D347*F347*H347*J347,0)</f>
        <v>64</v>
      </c>
      <c r="O347" s="16"/>
      <c r="P347" s="224"/>
      <c r="S347" s="95"/>
    </row>
    <row r="348" spans="1:24" s="17" customFormat="1" ht="15.95" hidden="1" customHeight="1" thickBot="1">
      <c r="A348" s="93"/>
      <c r="C348" s="107"/>
      <c r="D348" s="99"/>
      <c r="E348" s="49"/>
      <c r="F348" s="99"/>
      <c r="G348" s="93"/>
      <c r="H348" s="27"/>
      <c r="I348" s="94"/>
      <c r="J348" s="24"/>
      <c r="K348" s="94"/>
      <c r="L348" s="24" t="s">
        <v>10</v>
      </c>
      <c r="M348" s="93"/>
      <c r="N348" s="26"/>
      <c r="O348" s="19"/>
      <c r="P348" s="224"/>
      <c r="S348" s="107"/>
    </row>
    <row r="349" spans="1:24" s="17" customFormat="1" ht="15.95" hidden="1" customHeight="1">
      <c r="A349" s="15"/>
      <c r="B349" s="52"/>
      <c r="C349" s="104">
        <f>N348</f>
        <v>0</v>
      </c>
      <c r="D349" s="99" t="s">
        <v>32</v>
      </c>
      <c r="E349" s="104"/>
      <c r="F349" s="99"/>
      <c r="G349" s="52" t="s">
        <v>12</v>
      </c>
      <c r="H349" s="94">
        <v>58.11</v>
      </c>
      <c r="I349" s="94"/>
      <c r="J349" s="105"/>
      <c r="K349" s="94"/>
      <c r="L349" s="93" t="s">
        <v>52</v>
      </c>
      <c r="M349" s="93"/>
      <c r="N349" s="52"/>
      <c r="O349" s="103" t="s">
        <v>14</v>
      </c>
      <c r="P349" s="224">
        <f>(C349*H349)</f>
        <v>0</v>
      </c>
      <c r="S349" s="104"/>
    </row>
    <row r="350" spans="1:24" s="17" customFormat="1" ht="15.95" hidden="1" customHeight="1">
      <c r="A350" s="86"/>
      <c r="B350" s="537" t="s">
        <v>84</v>
      </c>
      <c r="C350" s="537"/>
      <c r="D350" s="537"/>
      <c r="E350" s="537"/>
      <c r="F350" s="537"/>
      <c r="G350" s="537"/>
      <c r="H350" s="537"/>
      <c r="I350" s="537"/>
      <c r="J350" s="537"/>
      <c r="K350" s="537"/>
      <c r="L350" s="537"/>
      <c r="M350" s="537"/>
      <c r="N350" s="537"/>
      <c r="O350" s="103"/>
      <c r="P350" s="60"/>
      <c r="Q350" s="52"/>
    </row>
    <row r="351" spans="1:24" s="17" customFormat="1" ht="15.95" hidden="1" customHeight="1" thickBot="1">
      <c r="A351" s="15"/>
      <c r="B351" s="3" t="s">
        <v>97</v>
      </c>
      <c r="C351" s="108"/>
      <c r="D351" s="109">
        <v>1</v>
      </c>
      <c r="E351" s="38" t="s">
        <v>8</v>
      </c>
      <c r="F351" s="109">
        <v>3</v>
      </c>
      <c r="G351" s="109"/>
      <c r="H351" s="68"/>
      <c r="I351" s="109"/>
      <c r="J351" s="110"/>
      <c r="K351" s="109"/>
      <c r="L351" s="110"/>
      <c r="M351" s="3" t="s">
        <v>9</v>
      </c>
      <c r="N351" s="39">
        <f>ROUND(D351*F351,0)</f>
        <v>3</v>
      </c>
      <c r="O351" s="16"/>
      <c r="P351" s="224"/>
      <c r="S351" s="108"/>
    </row>
    <row r="352" spans="1:24" s="17" customFormat="1" ht="15.95" hidden="1" customHeight="1" thickBot="1">
      <c r="A352" s="93"/>
      <c r="C352" s="107"/>
      <c r="D352" s="99"/>
      <c r="E352" s="49"/>
      <c r="F352" s="99"/>
      <c r="G352" s="93"/>
      <c r="H352" s="27"/>
      <c r="I352" s="94"/>
      <c r="J352" s="24"/>
      <c r="K352" s="94"/>
      <c r="L352" s="24" t="s">
        <v>10</v>
      </c>
      <c r="M352" s="93"/>
      <c r="N352" s="26"/>
      <c r="O352" s="19"/>
      <c r="P352" s="224"/>
      <c r="S352" s="107"/>
    </row>
    <row r="353" spans="1:24" s="17" customFormat="1" ht="15.95" hidden="1" customHeight="1">
      <c r="A353" s="15"/>
      <c r="C353" s="516">
        <f>N352</f>
        <v>0</v>
      </c>
      <c r="D353" s="516"/>
      <c r="E353" s="516"/>
      <c r="F353" s="99"/>
      <c r="G353" s="21" t="s">
        <v>12</v>
      </c>
      <c r="H353" s="521">
        <v>261.25</v>
      </c>
      <c r="I353" s="521"/>
      <c r="J353" s="521"/>
      <c r="K353" s="521"/>
      <c r="L353" s="518" t="s">
        <v>85</v>
      </c>
      <c r="M353" s="518"/>
      <c r="N353" s="25"/>
      <c r="O353" s="103" t="s">
        <v>14</v>
      </c>
      <c r="P353" s="224">
        <f>ROUND(C353*H353,0)</f>
        <v>0</v>
      </c>
      <c r="S353" s="104"/>
    </row>
    <row r="354" spans="1:24" s="52" customFormat="1" ht="15.95" hidden="1" customHeight="1">
      <c r="A354" s="15"/>
      <c r="B354" s="95" t="s">
        <v>114</v>
      </c>
      <c r="C354" s="95"/>
      <c r="D354" s="95"/>
      <c r="E354" s="95"/>
      <c r="F354" s="95"/>
      <c r="G354" s="95"/>
      <c r="H354" s="95"/>
      <c r="I354" s="95"/>
      <c r="J354" s="95"/>
      <c r="K354" s="95"/>
      <c r="L354" s="95"/>
      <c r="M354" s="95"/>
      <c r="N354" s="95"/>
      <c r="O354" s="103"/>
      <c r="P354" s="224"/>
      <c r="Q354" s="54"/>
      <c r="S354" s="95"/>
    </row>
    <row r="355" spans="1:24" s="17" customFormat="1" ht="15.95" hidden="1" customHeight="1">
      <c r="A355" s="15"/>
      <c r="B355" s="260" t="s">
        <v>107</v>
      </c>
      <c r="C355" s="154"/>
      <c r="D355" s="151">
        <v>1</v>
      </c>
      <c r="E355" s="48" t="s">
        <v>8</v>
      </c>
      <c r="F355" s="151">
        <v>1</v>
      </c>
      <c r="G355" s="151" t="s">
        <v>8</v>
      </c>
      <c r="H355" s="27">
        <v>92</v>
      </c>
      <c r="I355" s="151" t="s">
        <v>8</v>
      </c>
      <c r="J355" s="152">
        <v>65</v>
      </c>
      <c r="K355" s="151"/>
      <c r="L355" s="152"/>
      <c r="M355" s="17" t="s">
        <v>9</v>
      </c>
      <c r="N355" s="30">
        <f>ROUND(D355*F355*H355*J355,0)</f>
        <v>5980</v>
      </c>
      <c r="O355" s="16"/>
      <c r="P355" s="197"/>
      <c r="S355" s="154"/>
    </row>
    <row r="356" spans="1:24" s="17" customFormat="1" ht="15.95" hidden="1" customHeight="1">
      <c r="A356" s="15"/>
      <c r="C356" s="48"/>
      <c r="D356" s="55"/>
      <c r="E356" s="48"/>
      <c r="F356" s="99"/>
      <c r="G356" s="99"/>
      <c r="H356" s="27"/>
      <c r="I356" s="99"/>
      <c r="J356" s="105"/>
      <c r="K356" s="99"/>
      <c r="L356" s="24" t="s">
        <v>10</v>
      </c>
      <c r="M356" s="32"/>
      <c r="N356" s="18"/>
      <c r="O356" s="19"/>
      <c r="P356" s="197"/>
      <c r="S356" s="48"/>
    </row>
    <row r="357" spans="1:24" s="17" customFormat="1" ht="15.95" hidden="1" customHeight="1">
      <c r="A357" s="15"/>
      <c r="B357" s="29" t="s">
        <v>24</v>
      </c>
      <c r="C357" s="48"/>
      <c r="D357" s="251"/>
      <c r="E357" s="248"/>
      <c r="F357" s="251"/>
      <c r="G357" s="249"/>
      <c r="H357" s="27"/>
      <c r="I357" s="253"/>
      <c r="J357" s="252"/>
      <c r="K357" s="249"/>
      <c r="L357" s="252"/>
      <c r="M357" s="52"/>
      <c r="N357" s="52"/>
      <c r="O357" s="248"/>
      <c r="P357" s="248"/>
      <c r="Q357" s="52"/>
      <c r="S357" s="48"/>
    </row>
    <row r="358" spans="1:24" s="17" customFormat="1" ht="15.95" hidden="1" customHeight="1">
      <c r="A358" s="15"/>
      <c r="B358" s="17" t="s">
        <v>214</v>
      </c>
      <c r="C358" s="48"/>
      <c r="D358" s="251">
        <v>1</v>
      </c>
      <c r="E358" s="48" t="s">
        <v>8</v>
      </c>
      <c r="F358" s="251">
        <v>1</v>
      </c>
      <c r="G358" s="251" t="s">
        <v>8</v>
      </c>
      <c r="H358" s="27">
        <v>83.13</v>
      </c>
      <c r="I358" s="251" t="s">
        <v>8</v>
      </c>
      <c r="J358" s="252">
        <v>28.63</v>
      </c>
      <c r="K358" s="251"/>
      <c r="L358" s="252"/>
      <c r="M358" s="17" t="s">
        <v>9</v>
      </c>
      <c r="N358" s="30">
        <f>ROUND(D358*F358*H358*J358,0)</f>
        <v>2380</v>
      </c>
      <c r="O358" s="19"/>
      <c r="P358" s="197"/>
      <c r="S358" s="48"/>
    </row>
    <row r="359" spans="1:24" s="17" customFormat="1" ht="15.95" hidden="1" customHeight="1" thickBot="1">
      <c r="A359" s="15"/>
      <c r="B359" s="17" t="s">
        <v>136</v>
      </c>
      <c r="C359" s="48"/>
      <c r="D359" s="251">
        <v>1</v>
      </c>
      <c r="E359" s="48" t="s">
        <v>8</v>
      </c>
      <c r="F359" s="251">
        <v>1</v>
      </c>
      <c r="G359" s="251" t="s">
        <v>8</v>
      </c>
      <c r="H359" s="27">
        <v>18.38</v>
      </c>
      <c r="I359" s="251" t="s">
        <v>8</v>
      </c>
      <c r="J359" s="252">
        <v>10.63</v>
      </c>
      <c r="K359" s="251"/>
      <c r="L359" s="252"/>
      <c r="M359" s="17" t="s">
        <v>9</v>
      </c>
      <c r="N359" s="30">
        <f>ROUND(D359*F359*H359*J359,0)</f>
        <v>195</v>
      </c>
      <c r="O359" s="19"/>
      <c r="P359" s="197"/>
      <c r="S359" s="48"/>
    </row>
    <row r="360" spans="1:24" s="17" customFormat="1" ht="15.95" hidden="1" customHeight="1" thickBot="1">
      <c r="A360" s="15"/>
      <c r="B360" s="251"/>
      <c r="D360" s="251"/>
      <c r="E360" s="248"/>
      <c r="F360" s="251"/>
      <c r="G360" s="249"/>
      <c r="H360" s="27"/>
      <c r="I360" s="253"/>
      <c r="J360" s="252"/>
      <c r="K360" s="249"/>
      <c r="L360" s="24" t="s">
        <v>10</v>
      </c>
      <c r="M360" s="17" t="s">
        <v>9</v>
      </c>
      <c r="N360" s="26"/>
      <c r="O360" s="248"/>
      <c r="P360" s="60"/>
      <c r="Q360" s="52"/>
    </row>
    <row r="361" spans="1:24" s="17" customFormat="1" ht="15.95" hidden="1" customHeight="1">
      <c r="A361" s="15"/>
      <c r="C361" s="119">
        <f>N360</f>
        <v>0</v>
      </c>
      <c r="D361" s="517" t="s">
        <v>32</v>
      </c>
      <c r="E361" s="517"/>
      <c r="F361" s="99"/>
      <c r="G361" s="21" t="s">
        <v>12</v>
      </c>
      <c r="H361" s="521">
        <v>4411.82</v>
      </c>
      <c r="I361" s="521"/>
      <c r="J361" s="521"/>
      <c r="K361" s="521"/>
      <c r="L361" s="93" t="s">
        <v>59</v>
      </c>
      <c r="M361" s="93"/>
      <c r="N361" s="107"/>
      <c r="O361" s="103" t="s">
        <v>14</v>
      </c>
      <c r="P361" s="224">
        <f>ROUND(C361*H361/100,0)</f>
        <v>0</v>
      </c>
      <c r="Q361" s="52"/>
      <c r="R361" s="52"/>
      <c r="S361" s="119"/>
      <c r="T361" s="52"/>
      <c r="U361" s="52"/>
      <c r="V361" s="52"/>
      <c r="W361" s="52"/>
      <c r="X361" s="52"/>
    </row>
    <row r="362" spans="1:24" ht="63" hidden="1" customHeight="1">
      <c r="A362" s="77"/>
      <c r="B362" s="535" t="s">
        <v>230</v>
      </c>
      <c r="C362" s="563"/>
      <c r="D362" s="563"/>
      <c r="E362" s="563"/>
      <c r="F362" s="563"/>
      <c r="G362" s="563"/>
      <c r="H362" s="563"/>
      <c r="I362" s="563"/>
      <c r="J362" s="563"/>
      <c r="K362" s="563"/>
      <c r="L362" s="563"/>
      <c r="M362" s="563"/>
      <c r="N362" s="563"/>
      <c r="O362" s="563"/>
      <c r="S362" s="3"/>
    </row>
    <row r="363" spans="1:24" s="17" customFormat="1" ht="15.95" hidden="1" customHeight="1" thickBot="1">
      <c r="A363" s="15"/>
      <c r="B363" s="17" t="s">
        <v>152</v>
      </c>
      <c r="C363" s="95"/>
      <c r="D363" s="99">
        <v>1</v>
      </c>
      <c r="E363" s="48" t="s">
        <v>8</v>
      </c>
      <c r="F363" s="109">
        <v>2</v>
      </c>
      <c r="G363" s="109" t="s">
        <v>16</v>
      </c>
      <c r="H363" s="68">
        <v>40.75</v>
      </c>
      <c r="I363" s="109" t="s">
        <v>17</v>
      </c>
      <c r="J363" s="110">
        <v>7</v>
      </c>
      <c r="K363" s="109" t="s">
        <v>18</v>
      </c>
      <c r="L363" s="110">
        <v>0.33</v>
      </c>
      <c r="M363" s="3" t="s">
        <v>9</v>
      </c>
      <c r="N363" s="76">
        <f>ROUND(D363*F363*(H363+J363)*L363,0)</f>
        <v>32</v>
      </c>
      <c r="O363" s="16"/>
      <c r="P363" s="224"/>
      <c r="S363" s="95"/>
    </row>
    <row r="364" spans="1:24" ht="15.95" hidden="1" customHeight="1" thickBot="1">
      <c r="A364" s="1"/>
      <c r="E364" s="44"/>
      <c r="G364" s="98"/>
      <c r="H364" s="68"/>
      <c r="I364" s="97"/>
      <c r="J364" s="12"/>
      <c r="K364" s="97"/>
      <c r="L364" s="12" t="s">
        <v>10</v>
      </c>
      <c r="M364" s="98"/>
      <c r="N364" s="14"/>
      <c r="O364" s="6"/>
    </row>
    <row r="365" spans="1:24" ht="15.95" hidden="1" customHeight="1">
      <c r="B365" s="45"/>
      <c r="C365" s="122">
        <f>N364</f>
        <v>0</v>
      </c>
      <c r="D365" s="109" t="s">
        <v>32</v>
      </c>
      <c r="E365" s="96"/>
      <c r="G365" s="45" t="s">
        <v>12</v>
      </c>
      <c r="H365" s="97">
        <v>263.20999999999998</v>
      </c>
      <c r="I365" s="97"/>
      <c r="J365" s="110"/>
      <c r="K365" s="97"/>
      <c r="L365" s="98" t="s">
        <v>52</v>
      </c>
      <c r="M365" s="98"/>
      <c r="N365" s="45"/>
      <c r="O365" s="113" t="s">
        <v>14</v>
      </c>
      <c r="P365" s="223">
        <f>(C365*H365)</f>
        <v>0</v>
      </c>
      <c r="S365" s="122"/>
    </row>
    <row r="366" spans="1:24" s="17" customFormat="1" ht="67.5" hidden="1" customHeight="1">
      <c r="A366" s="86"/>
      <c r="B366" s="552" t="s">
        <v>147</v>
      </c>
      <c r="C366" s="552"/>
      <c r="D366" s="552"/>
      <c r="E366" s="552"/>
      <c r="F366" s="552"/>
      <c r="G366" s="552"/>
      <c r="H366" s="552"/>
      <c r="I366" s="552"/>
      <c r="J366" s="552"/>
      <c r="K366" s="552"/>
      <c r="L366" s="552"/>
      <c r="M366" s="552"/>
      <c r="N366" s="552"/>
      <c r="O366" s="552"/>
      <c r="P366" s="224"/>
    </row>
    <row r="367" spans="1:24" s="17" customFormat="1" ht="15.95" hidden="1" customHeight="1" thickBot="1">
      <c r="A367" s="15"/>
      <c r="B367" s="17" t="s">
        <v>170</v>
      </c>
      <c r="C367" s="95"/>
      <c r="D367" s="109">
        <v>1</v>
      </c>
      <c r="E367" s="38" t="s">
        <v>8</v>
      </c>
      <c r="F367" s="99">
        <v>6</v>
      </c>
      <c r="G367" s="99" t="s">
        <v>8</v>
      </c>
      <c r="H367" s="27">
        <v>0.5</v>
      </c>
      <c r="I367" s="99" t="s">
        <v>8</v>
      </c>
      <c r="J367" s="105">
        <v>12</v>
      </c>
      <c r="K367" s="99"/>
      <c r="L367" s="105"/>
      <c r="M367" s="17" t="s">
        <v>9</v>
      </c>
      <c r="N367" s="30">
        <f>ROUND(D367*F367*H367*J367,0)</f>
        <v>36</v>
      </c>
      <c r="O367" s="16"/>
      <c r="P367" s="224"/>
      <c r="S367" s="95"/>
    </row>
    <row r="368" spans="1:24" s="17" customFormat="1" ht="15.95" hidden="1" customHeight="1" thickBot="1">
      <c r="A368" s="15"/>
      <c r="C368" s="107"/>
      <c r="D368" s="99"/>
      <c r="E368" s="49"/>
      <c r="F368" s="99"/>
      <c r="G368" s="93"/>
      <c r="H368" s="27"/>
      <c r="I368" s="94"/>
      <c r="J368" s="24"/>
      <c r="K368" s="94"/>
      <c r="L368" s="24" t="s">
        <v>10</v>
      </c>
      <c r="M368" s="93"/>
      <c r="N368" s="26"/>
      <c r="O368" s="19"/>
      <c r="P368" s="224"/>
      <c r="S368" s="107"/>
    </row>
    <row r="369" spans="1:19" s="17" customFormat="1" ht="15.95" hidden="1" customHeight="1">
      <c r="A369" s="93"/>
      <c r="B369" s="52"/>
      <c r="C369" s="121">
        <f>N368</f>
        <v>0</v>
      </c>
      <c r="D369" s="99" t="s">
        <v>32</v>
      </c>
      <c r="E369" s="104"/>
      <c r="F369" s="99"/>
      <c r="G369" s="52" t="s">
        <v>12</v>
      </c>
      <c r="H369" s="94">
        <v>47651.56</v>
      </c>
      <c r="I369" s="94"/>
      <c r="J369" s="105"/>
      <c r="K369" s="94"/>
      <c r="L369" s="93" t="s">
        <v>54</v>
      </c>
      <c r="M369" s="93"/>
      <c r="N369" s="52"/>
      <c r="O369" s="103" t="s">
        <v>14</v>
      </c>
      <c r="P369" s="224">
        <f>(C369*H369/100)</f>
        <v>0</v>
      </c>
      <c r="S369" s="121"/>
    </row>
    <row r="370" spans="1:19" s="17" customFormat="1" ht="15.95" hidden="1" customHeight="1">
      <c r="A370" s="86"/>
      <c r="B370" s="515" t="s">
        <v>123</v>
      </c>
      <c r="C370" s="515"/>
      <c r="D370" s="515"/>
      <c r="E370" s="515"/>
      <c r="F370" s="515"/>
      <c r="G370" s="515"/>
      <c r="H370" s="515"/>
      <c r="I370" s="515"/>
      <c r="J370" s="515"/>
      <c r="K370" s="515"/>
      <c r="L370" s="515"/>
      <c r="M370" s="515"/>
      <c r="N370" s="515"/>
      <c r="O370" s="515"/>
      <c r="P370" s="224"/>
    </row>
    <row r="371" spans="1:19" s="17" customFormat="1" ht="15.95" hidden="1" customHeight="1">
      <c r="A371" s="15"/>
      <c r="B371" s="17" t="s">
        <v>194</v>
      </c>
      <c r="C371" s="154"/>
      <c r="D371" s="151">
        <v>1</v>
      </c>
      <c r="E371" s="48" t="s">
        <v>8</v>
      </c>
      <c r="F371" s="151">
        <v>2</v>
      </c>
      <c r="G371" s="151" t="s">
        <v>8</v>
      </c>
      <c r="H371" s="27">
        <v>20</v>
      </c>
      <c r="I371" s="151" t="s">
        <v>8</v>
      </c>
      <c r="J371" s="152">
        <v>14</v>
      </c>
      <c r="K371" s="151"/>
      <c r="L371" s="152"/>
      <c r="M371" s="17" t="s">
        <v>9</v>
      </c>
      <c r="N371" s="30">
        <f>ROUND(D371*F371*H371*J371,0)</f>
        <v>560</v>
      </c>
      <c r="O371" s="16"/>
      <c r="P371" s="156"/>
      <c r="S371" s="154"/>
    </row>
    <row r="372" spans="1:19" s="17" customFormat="1" ht="15.95" hidden="1" customHeight="1">
      <c r="A372" s="15"/>
      <c r="B372" s="17" t="s">
        <v>195</v>
      </c>
      <c r="C372" s="95"/>
      <c r="D372" s="99">
        <v>1</v>
      </c>
      <c r="E372" s="48" t="s">
        <v>8</v>
      </c>
      <c r="F372" s="99">
        <v>1</v>
      </c>
      <c r="G372" s="99" t="s">
        <v>8</v>
      </c>
      <c r="H372" s="27">
        <v>40.75</v>
      </c>
      <c r="I372" s="99" t="s">
        <v>8</v>
      </c>
      <c r="J372" s="105">
        <v>7</v>
      </c>
      <c r="K372" s="99"/>
      <c r="L372" s="105"/>
      <c r="M372" s="17" t="s">
        <v>9</v>
      </c>
      <c r="N372" s="30">
        <f>ROUND(D372*F372*H372*J372,0)</f>
        <v>285</v>
      </c>
      <c r="O372" s="16"/>
      <c r="P372" s="156"/>
      <c r="S372" s="95"/>
    </row>
    <row r="373" spans="1:19" s="17" customFormat="1" ht="15.95" hidden="1" customHeight="1">
      <c r="A373" s="15"/>
      <c r="B373" s="17" t="s">
        <v>36</v>
      </c>
      <c r="C373" s="261"/>
      <c r="D373" s="262">
        <v>2</v>
      </c>
      <c r="E373" s="48" t="s">
        <v>8</v>
      </c>
      <c r="F373" s="262">
        <v>2</v>
      </c>
      <c r="G373" s="262" t="s">
        <v>8</v>
      </c>
      <c r="H373" s="27">
        <v>14</v>
      </c>
      <c r="I373" s="262" t="s">
        <v>8</v>
      </c>
      <c r="J373" s="263">
        <v>2</v>
      </c>
      <c r="K373" s="262"/>
      <c r="L373" s="263"/>
      <c r="M373" s="17" t="s">
        <v>9</v>
      </c>
      <c r="N373" s="30">
        <f>ROUND(D373*F373*H373*J373,0)</f>
        <v>112</v>
      </c>
      <c r="O373" s="16"/>
      <c r="P373" s="156"/>
      <c r="S373" s="261"/>
    </row>
    <row r="374" spans="1:19" s="17" customFormat="1" ht="15.95" hidden="1" customHeight="1">
      <c r="A374" s="15"/>
      <c r="C374" s="48"/>
      <c r="D374" s="55"/>
      <c r="E374" s="48"/>
      <c r="F374" s="99"/>
      <c r="G374" s="99"/>
      <c r="H374" s="27"/>
      <c r="I374" s="99"/>
      <c r="J374" s="105"/>
      <c r="K374" s="99"/>
      <c r="L374" s="24" t="s">
        <v>10</v>
      </c>
      <c r="M374" s="32"/>
      <c r="N374" s="18"/>
      <c r="O374" s="19"/>
      <c r="P374" s="197"/>
      <c r="S374" s="48"/>
    </row>
    <row r="375" spans="1:19" s="17" customFormat="1" ht="15.95" hidden="1" customHeight="1">
      <c r="A375" s="15"/>
      <c r="C375" s="516">
        <f>N374</f>
        <v>0</v>
      </c>
      <c r="D375" s="517"/>
      <c r="E375" s="516"/>
      <c r="F375" s="20" t="s">
        <v>32</v>
      </c>
      <c r="G375" s="21" t="s">
        <v>12</v>
      </c>
      <c r="H375" s="521">
        <v>829.95</v>
      </c>
      <c r="I375" s="521"/>
      <c r="J375" s="521"/>
      <c r="K375" s="94"/>
      <c r="L375" s="518" t="s">
        <v>33</v>
      </c>
      <c r="M375" s="518"/>
      <c r="N375" s="107"/>
      <c r="O375" s="22" t="s">
        <v>14</v>
      </c>
      <c r="P375" s="224">
        <f>ROUND(C375*H375/100,0)</f>
        <v>0</v>
      </c>
      <c r="S375" s="104"/>
    </row>
    <row r="376" spans="1:19" s="17" customFormat="1" ht="15.95" hidden="1" customHeight="1">
      <c r="A376" s="15"/>
      <c r="B376" s="515" t="s">
        <v>112</v>
      </c>
      <c r="C376" s="515"/>
      <c r="D376" s="515"/>
      <c r="E376" s="515"/>
      <c r="F376" s="515"/>
      <c r="G376" s="515"/>
      <c r="H376" s="515"/>
      <c r="I376" s="515"/>
      <c r="J376" s="515"/>
      <c r="K376" s="515"/>
      <c r="L376" s="515"/>
      <c r="M376" s="515"/>
      <c r="N376" s="515"/>
      <c r="O376" s="515"/>
      <c r="P376" s="224"/>
    </row>
    <row r="377" spans="1:19" s="17" customFormat="1" ht="15.95" hidden="1" customHeight="1">
      <c r="A377" s="15"/>
      <c r="B377" s="116" t="s">
        <v>125</v>
      </c>
      <c r="C377" s="95"/>
      <c r="F377" s="99">
        <v>1</v>
      </c>
      <c r="G377" s="48" t="s">
        <v>8</v>
      </c>
      <c r="H377" s="99">
        <f>C215</f>
        <v>0</v>
      </c>
      <c r="I377" s="99" t="s">
        <v>8</v>
      </c>
      <c r="J377" s="83">
        <v>9.6000000000000002E-2</v>
      </c>
      <c r="K377" s="99"/>
      <c r="L377" s="105"/>
      <c r="N377" s="30">
        <f t="shared" ref="N377:N385" si="36">ROUND(H377*J377,0)</f>
        <v>0</v>
      </c>
      <c r="O377" s="16"/>
      <c r="P377" s="224"/>
      <c r="S377" s="95"/>
    </row>
    <row r="378" spans="1:19" s="17" customFormat="1" ht="12" hidden="1" customHeight="1">
      <c r="A378" s="15"/>
      <c r="B378" s="116" t="s">
        <v>126</v>
      </c>
      <c r="C378" s="95"/>
      <c r="F378" s="99">
        <v>1</v>
      </c>
      <c r="G378" s="48" t="s">
        <v>8</v>
      </c>
      <c r="H378" s="99">
        <f>C139</f>
        <v>0</v>
      </c>
      <c r="I378" s="99" t="s">
        <v>8</v>
      </c>
      <c r="J378" s="83">
        <v>7.8E-2</v>
      </c>
      <c r="K378" s="99"/>
      <c r="L378" s="105"/>
      <c r="N378" s="30">
        <f t="shared" si="36"/>
        <v>0</v>
      </c>
      <c r="O378" s="16"/>
      <c r="P378" s="224"/>
      <c r="S378" s="95"/>
    </row>
    <row r="379" spans="1:19" s="17" customFormat="1" ht="12" hidden="1" customHeight="1">
      <c r="A379" s="15"/>
      <c r="B379" s="355" t="s">
        <v>154</v>
      </c>
      <c r="C379" s="95"/>
      <c r="F379" s="99">
        <v>1</v>
      </c>
      <c r="G379" s="48" t="s">
        <v>8</v>
      </c>
      <c r="H379" s="99" t="e">
        <f>#REF!</f>
        <v>#REF!</v>
      </c>
      <c r="I379" s="99" t="s">
        <v>8</v>
      </c>
      <c r="J379" s="83">
        <v>0.17599999999999999</v>
      </c>
      <c r="K379" s="99"/>
      <c r="L379" s="105"/>
      <c r="N379" s="30" t="e">
        <f t="shared" si="36"/>
        <v>#REF!</v>
      </c>
      <c r="O379" s="16"/>
      <c r="P379" s="224"/>
      <c r="S379" s="95"/>
    </row>
    <row r="380" spans="1:19" s="17" customFormat="1" ht="15.95" hidden="1" customHeight="1">
      <c r="A380" s="15"/>
      <c r="B380" s="116" t="s">
        <v>127</v>
      </c>
      <c r="C380" s="95"/>
      <c r="F380" s="99">
        <v>1</v>
      </c>
      <c r="G380" s="48" t="s">
        <v>8</v>
      </c>
      <c r="H380" s="99"/>
      <c r="I380" s="99" t="s">
        <v>8</v>
      </c>
      <c r="J380" s="83">
        <v>0.17599999999999999</v>
      </c>
      <c r="K380" s="99"/>
      <c r="L380" s="105"/>
      <c r="N380" s="30">
        <f t="shared" si="36"/>
        <v>0</v>
      </c>
      <c r="O380" s="16"/>
      <c r="P380" s="224"/>
      <c r="S380" s="95"/>
    </row>
    <row r="381" spans="1:19" s="17" customFormat="1" ht="12" hidden="1" customHeight="1">
      <c r="A381" s="15"/>
      <c r="B381" s="116" t="s">
        <v>128</v>
      </c>
      <c r="C381" s="95"/>
      <c r="F381" s="99">
        <v>1</v>
      </c>
      <c r="G381" s="48" t="s">
        <v>8</v>
      </c>
      <c r="H381" s="99">
        <f>C143</f>
        <v>0</v>
      </c>
      <c r="I381" s="99" t="s">
        <v>8</v>
      </c>
      <c r="J381" s="83">
        <v>0.13</v>
      </c>
      <c r="K381" s="99"/>
      <c r="L381" s="105"/>
      <c r="N381" s="30">
        <f t="shared" si="36"/>
        <v>0</v>
      </c>
      <c r="O381" s="16"/>
      <c r="P381" s="224"/>
      <c r="S381" s="95"/>
    </row>
    <row r="382" spans="1:19" s="17" customFormat="1" ht="12" hidden="1" customHeight="1">
      <c r="A382" s="15"/>
      <c r="B382" s="116" t="s">
        <v>129</v>
      </c>
      <c r="C382" s="95"/>
      <c r="F382" s="99">
        <v>1</v>
      </c>
      <c r="G382" s="48" t="s">
        <v>8</v>
      </c>
      <c r="H382" s="99">
        <f>C114</f>
        <v>0</v>
      </c>
      <c r="I382" s="99" t="s">
        <v>8</v>
      </c>
      <c r="J382" s="83">
        <v>3.44E-2</v>
      </c>
      <c r="K382" s="99"/>
      <c r="L382" s="105"/>
      <c r="N382" s="30">
        <f t="shared" si="36"/>
        <v>0</v>
      </c>
      <c r="O382" s="16"/>
      <c r="P382" s="224"/>
      <c r="S382" s="95"/>
    </row>
    <row r="383" spans="1:19" s="17" customFormat="1" ht="12" hidden="1" customHeight="1">
      <c r="A383" s="15"/>
      <c r="B383" s="116" t="s">
        <v>130</v>
      </c>
      <c r="C383" s="95"/>
      <c r="F383" s="99">
        <v>1</v>
      </c>
      <c r="G383" s="48" t="s">
        <v>8</v>
      </c>
      <c r="H383" s="99">
        <f>C361</f>
        <v>0</v>
      </c>
      <c r="I383" s="99" t="s">
        <v>8</v>
      </c>
      <c r="J383" s="83">
        <v>4.3999999999999997E-2</v>
      </c>
      <c r="K383" s="99"/>
      <c r="L383" s="105"/>
      <c r="N383" s="30">
        <f t="shared" si="36"/>
        <v>0</v>
      </c>
      <c r="O383" s="16"/>
      <c r="P383" s="224"/>
      <c r="S383" s="95"/>
    </row>
    <row r="384" spans="1:19" s="17" customFormat="1" ht="15.95" hidden="1" customHeight="1">
      <c r="A384" s="15"/>
      <c r="B384" s="116" t="s">
        <v>131</v>
      </c>
      <c r="C384" s="95"/>
      <c r="F384" s="99">
        <v>1</v>
      </c>
      <c r="G384" s="48" t="s">
        <v>8</v>
      </c>
      <c r="H384" s="99"/>
      <c r="I384" s="99" t="s">
        <v>8</v>
      </c>
      <c r="J384" s="83">
        <v>0.03</v>
      </c>
      <c r="K384" s="99"/>
      <c r="L384" s="105"/>
      <c r="N384" s="30">
        <f t="shared" si="36"/>
        <v>0</v>
      </c>
      <c r="O384" s="16"/>
      <c r="P384" s="224"/>
      <c r="S384" s="95"/>
    </row>
    <row r="385" spans="1:64" s="17" customFormat="1" ht="15.95" hidden="1" customHeight="1">
      <c r="A385" s="15"/>
      <c r="B385" s="116" t="s">
        <v>132</v>
      </c>
      <c r="C385" s="95"/>
      <c r="F385" s="99">
        <v>1</v>
      </c>
      <c r="G385" s="48" t="s">
        <v>8</v>
      </c>
      <c r="I385" s="99" t="s">
        <v>8</v>
      </c>
      <c r="J385" s="83">
        <v>2.1999999999999999E-2</v>
      </c>
      <c r="K385" s="99"/>
      <c r="L385" s="105"/>
      <c r="N385" s="30">
        <f t="shared" si="36"/>
        <v>0</v>
      </c>
      <c r="O385" s="16"/>
      <c r="P385" s="224"/>
      <c r="S385" s="95"/>
    </row>
    <row r="386" spans="1:64" s="17" customFormat="1" ht="15.95" hidden="1" customHeight="1">
      <c r="A386" s="15"/>
      <c r="C386" s="48"/>
      <c r="D386" s="55"/>
      <c r="E386" s="48"/>
      <c r="F386" s="99"/>
      <c r="G386" s="99"/>
      <c r="H386" s="27"/>
      <c r="I386" s="99"/>
      <c r="J386" s="105"/>
      <c r="K386" s="99"/>
      <c r="L386" s="24" t="s">
        <v>10</v>
      </c>
      <c r="M386" s="32"/>
      <c r="N386" s="18"/>
      <c r="O386" s="19"/>
      <c r="P386" s="197"/>
      <c r="S386" s="48"/>
    </row>
    <row r="387" spans="1:64" s="17" customFormat="1" ht="15.95" hidden="1" customHeight="1">
      <c r="A387" s="15"/>
      <c r="C387" s="516">
        <f>N386</f>
        <v>0</v>
      </c>
      <c r="D387" s="517"/>
      <c r="E387" s="516"/>
      <c r="F387" s="20" t="s">
        <v>111</v>
      </c>
      <c r="G387" s="21" t="s">
        <v>12</v>
      </c>
      <c r="H387" s="521">
        <v>40</v>
      </c>
      <c r="I387" s="521"/>
      <c r="J387" s="521"/>
      <c r="K387" s="94"/>
      <c r="L387" s="518" t="s">
        <v>113</v>
      </c>
      <c r="M387" s="518"/>
      <c r="N387" s="107"/>
      <c r="O387" s="22" t="s">
        <v>14</v>
      </c>
      <c r="P387" s="224">
        <f>ROUND(C387*H387,0)</f>
        <v>0</v>
      </c>
      <c r="S387" s="104"/>
    </row>
    <row r="388" spans="1:64" ht="15.95" hidden="1" customHeight="1">
      <c r="A388" s="1"/>
      <c r="B388" s="527" t="s">
        <v>158</v>
      </c>
      <c r="C388" s="527"/>
      <c r="D388" s="527"/>
      <c r="E388" s="527"/>
      <c r="F388" s="527"/>
      <c r="G388" s="527"/>
      <c r="H388" s="527"/>
      <c r="I388" s="527"/>
      <c r="J388" s="527"/>
      <c r="K388" s="527"/>
      <c r="L388" s="527"/>
      <c r="M388" s="527"/>
      <c r="N388" s="527"/>
      <c r="O388" s="527"/>
      <c r="S388" s="3"/>
    </row>
    <row r="389" spans="1:64" ht="17.100000000000001" hidden="1" customHeight="1">
      <c r="A389" s="1"/>
      <c r="B389" s="67" t="s">
        <v>159</v>
      </c>
      <c r="C389" s="135"/>
      <c r="D389" s="136">
        <v>2</v>
      </c>
      <c r="E389" s="38" t="s">
        <v>8</v>
      </c>
      <c r="F389" s="136">
        <v>4</v>
      </c>
      <c r="G389" s="136" t="s">
        <v>8</v>
      </c>
      <c r="H389" s="68">
        <v>17</v>
      </c>
      <c r="I389" s="136" t="s">
        <v>8</v>
      </c>
      <c r="J389" s="137">
        <v>9</v>
      </c>
      <c r="K389" s="136"/>
      <c r="L389" s="141"/>
      <c r="M389" s="3" t="s">
        <v>9</v>
      </c>
      <c r="N389" s="39">
        <f>ROUND(D389*F389*H389*J389,0)</f>
        <v>1224</v>
      </c>
      <c r="O389" s="2"/>
      <c r="R389" s="4"/>
      <c r="S389" s="135"/>
      <c r="T389" s="4"/>
      <c r="U389" s="4"/>
      <c r="V389" s="4"/>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c r="BB389" s="4"/>
      <c r="BC389" s="4"/>
      <c r="BD389" s="4"/>
      <c r="BE389" s="4"/>
      <c r="BF389" s="4"/>
      <c r="BG389" s="4"/>
      <c r="BH389" s="4"/>
      <c r="BI389" s="4"/>
      <c r="BJ389" s="4"/>
      <c r="BK389" s="4"/>
      <c r="BL389" s="4"/>
    </row>
    <row r="390" spans="1:64" ht="17.100000000000001" hidden="1" customHeight="1">
      <c r="A390" s="1"/>
      <c r="B390" s="67" t="s">
        <v>160</v>
      </c>
      <c r="C390" s="135"/>
      <c r="D390" s="136">
        <v>4</v>
      </c>
      <c r="E390" s="38" t="s">
        <v>8</v>
      </c>
      <c r="F390" s="136">
        <v>14</v>
      </c>
      <c r="G390" s="136" t="s">
        <v>8</v>
      </c>
      <c r="H390" s="68">
        <v>19</v>
      </c>
      <c r="I390" s="136" t="s">
        <v>8</v>
      </c>
      <c r="J390" s="137">
        <v>1.24</v>
      </c>
      <c r="K390" s="136"/>
      <c r="L390" s="141"/>
      <c r="M390" s="3" t="s">
        <v>9</v>
      </c>
      <c r="N390" s="39">
        <f>ROUND(D390*F390*H390*J390,0)</f>
        <v>1319</v>
      </c>
      <c r="O390" s="2"/>
      <c r="R390" s="4"/>
      <c r="S390" s="135"/>
      <c r="T390" s="4"/>
      <c r="U390" s="4"/>
      <c r="V390" s="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c r="BE390" s="4"/>
      <c r="BF390" s="4"/>
      <c r="BG390" s="4"/>
      <c r="BH390" s="4"/>
      <c r="BI390" s="4"/>
      <c r="BJ390" s="4"/>
      <c r="BK390" s="4"/>
      <c r="BL390" s="4"/>
    </row>
    <row r="391" spans="1:64" ht="17.100000000000001" hidden="1" customHeight="1">
      <c r="A391" s="1"/>
      <c r="B391" s="67" t="s">
        <v>161</v>
      </c>
      <c r="C391" s="135"/>
      <c r="D391" s="136">
        <v>1</v>
      </c>
      <c r="E391" s="38" t="s">
        <v>8</v>
      </c>
      <c r="F391" s="136">
        <v>65</v>
      </c>
      <c r="G391" s="136" t="s">
        <v>8</v>
      </c>
      <c r="H391" s="68">
        <v>7</v>
      </c>
      <c r="I391" s="136" t="s">
        <v>8</v>
      </c>
      <c r="J391" s="137">
        <v>1.24</v>
      </c>
      <c r="K391" s="136"/>
      <c r="L391" s="141"/>
      <c r="M391" s="3" t="s">
        <v>9</v>
      </c>
      <c r="N391" s="39">
        <f>ROUND(D391*F391*H391*J391,0)</f>
        <v>564</v>
      </c>
      <c r="O391" s="2"/>
      <c r="R391" s="4"/>
      <c r="S391" s="135"/>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c r="BE391" s="4"/>
      <c r="BF391" s="4"/>
      <c r="BG391" s="4"/>
      <c r="BH391" s="4"/>
      <c r="BI391" s="4"/>
      <c r="BJ391" s="4"/>
      <c r="BK391" s="4"/>
      <c r="BL391" s="4"/>
    </row>
    <row r="392" spans="1:64" ht="17.100000000000001" hidden="1" customHeight="1">
      <c r="A392" s="1"/>
      <c r="C392" s="38"/>
      <c r="D392" s="69"/>
      <c r="F392" s="136"/>
      <c r="G392" s="136"/>
      <c r="H392" s="68"/>
      <c r="I392" s="136"/>
      <c r="J392" s="137"/>
      <c r="K392" s="136"/>
      <c r="L392" s="12" t="s">
        <v>10</v>
      </c>
      <c r="M392" s="40"/>
      <c r="N392" s="5"/>
      <c r="O392" s="6"/>
      <c r="P392" s="197"/>
      <c r="S392" s="38"/>
    </row>
    <row r="393" spans="1:64" ht="15.95" hidden="1" customHeight="1">
      <c r="A393" s="1"/>
      <c r="C393" s="71"/>
      <c r="D393" s="555">
        <f>N392</f>
        <v>0</v>
      </c>
      <c r="E393" s="555"/>
      <c r="F393" s="555"/>
      <c r="G393" s="556" t="s">
        <v>102</v>
      </c>
      <c r="H393" s="557"/>
      <c r="I393" s="12" t="s">
        <v>9</v>
      </c>
      <c r="J393" s="545">
        <f>D393/112</f>
        <v>0</v>
      </c>
      <c r="K393" s="545"/>
      <c r="L393" s="40"/>
      <c r="M393" s="130"/>
      <c r="N393" s="42"/>
      <c r="O393" s="142"/>
      <c r="P393" s="80"/>
      <c r="Q393" s="45"/>
      <c r="S393" s="71"/>
    </row>
    <row r="394" spans="1:64" ht="21.75" hidden="1" customHeight="1">
      <c r="A394" s="1"/>
      <c r="B394" s="66"/>
      <c r="C394" s="561">
        <f>J393</f>
        <v>0</v>
      </c>
      <c r="D394" s="561"/>
      <c r="E394" s="561"/>
      <c r="F394" s="138" t="s">
        <v>50</v>
      </c>
      <c r="G394" s="8" t="s">
        <v>12</v>
      </c>
      <c r="H394" s="70">
        <v>126.04</v>
      </c>
      <c r="I394" s="129"/>
      <c r="J394" s="129"/>
      <c r="K394" s="129"/>
      <c r="L394" s="530" t="s">
        <v>51</v>
      </c>
      <c r="M394" s="530"/>
      <c r="N394" s="140"/>
      <c r="O394" s="9" t="s">
        <v>14</v>
      </c>
      <c r="P394" s="223">
        <f>ROUND(C394*H394,0)</f>
        <v>0</v>
      </c>
      <c r="S394" s="128"/>
    </row>
    <row r="395" spans="1:64" ht="26.25" hidden="1" customHeight="1">
      <c r="A395" s="77"/>
      <c r="B395" s="531" t="s">
        <v>68</v>
      </c>
      <c r="C395" s="531"/>
      <c r="D395" s="531"/>
      <c r="E395" s="531"/>
      <c r="F395" s="531"/>
      <c r="G395" s="531"/>
      <c r="H395" s="531"/>
      <c r="I395" s="531"/>
      <c r="J395" s="531"/>
      <c r="K395" s="531"/>
      <c r="L395" s="531"/>
      <c r="M395" s="531"/>
      <c r="N395" s="531"/>
      <c r="O395" s="531"/>
      <c r="S395" s="3"/>
    </row>
    <row r="396" spans="1:64" ht="15.95" hidden="1" customHeight="1">
      <c r="A396" s="1"/>
      <c r="B396" s="67" t="s">
        <v>200</v>
      </c>
      <c r="C396" s="203"/>
      <c r="D396" s="204">
        <v>1</v>
      </c>
      <c r="E396" s="206" t="s">
        <v>8</v>
      </c>
      <c r="F396" s="204">
        <v>1</v>
      </c>
      <c r="G396" s="204" t="s">
        <v>8</v>
      </c>
      <c r="H396" s="68">
        <v>22</v>
      </c>
      <c r="I396" s="204" t="s">
        <v>8</v>
      </c>
      <c r="J396" s="205">
        <v>7.5</v>
      </c>
      <c r="K396" s="204" t="s">
        <v>8</v>
      </c>
      <c r="L396" s="205">
        <v>0.38</v>
      </c>
      <c r="M396" s="3" t="s">
        <v>9</v>
      </c>
      <c r="N396" s="39">
        <f t="shared" ref="N396:N398" si="37">ROUND(D396*F396*H396*J396*L396,0)</f>
        <v>63</v>
      </c>
      <c r="O396" s="2"/>
      <c r="R396" s="4"/>
      <c r="S396" s="203"/>
      <c r="T396" s="4"/>
      <c r="U396" s="4"/>
      <c r="V396" s="4"/>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c r="BB396" s="4"/>
      <c r="BC396" s="4"/>
      <c r="BD396" s="4"/>
      <c r="BE396" s="4"/>
      <c r="BF396" s="4"/>
      <c r="BG396" s="4"/>
      <c r="BH396" s="4"/>
      <c r="BI396" s="4"/>
      <c r="BJ396" s="4"/>
      <c r="BK396" s="4"/>
      <c r="BL396" s="4"/>
    </row>
    <row r="397" spans="1:64" ht="15.95" hidden="1" customHeight="1">
      <c r="A397" s="1"/>
      <c r="B397" s="67" t="s">
        <v>189</v>
      </c>
      <c r="C397" s="243"/>
      <c r="D397" s="245">
        <v>1</v>
      </c>
      <c r="E397" s="246" t="s">
        <v>8</v>
      </c>
      <c r="F397" s="245">
        <v>1</v>
      </c>
      <c r="G397" s="245" t="s">
        <v>8</v>
      </c>
      <c r="H397" s="68">
        <v>19</v>
      </c>
      <c r="I397" s="245" t="s">
        <v>8</v>
      </c>
      <c r="J397" s="240">
        <v>0.75</v>
      </c>
      <c r="K397" s="245" t="s">
        <v>8</v>
      </c>
      <c r="L397" s="240">
        <v>0.75</v>
      </c>
      <c r="M397" s="3" t="s">
        <v>9</v>
      </c>
      <c r="N397" s="39">
        <f t="shared" si="37"/>
        <v>11</v>
      </c>
      <c r="O397" s="2"/>
      <c r="P397" s="247"/>
      <c r="R397" s="4"/>
      <c r="S397" s="243"/>
      <c r="T397" s="4"/>
      <c r="U397" s="4"/>
      <c r="V397" s="4"/>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c r="AV397" s="4"/>
      <c r="AW397" s="4"/>
      <c r="AX397" s="4"/>
      <c r="AY397" s="4"/>
      <c r="AZ397" s="4"/>
      <c r="BA397" s="4"/>
      <c r="BB397" s="4"/>
      <c r="BC397" s="4"/>
      <c r="BD397" s="4"/>
      <c r="BE397" s="4"/>
      <c r="BF397" s="4"/>
      <c r="BG397" s="4"/>
      <c r="BH397" s="4"/>
      <c r="BI397" s="4"/>
      <c r="BJ397" s="4"/>
      <c r="BK397" s="4"/>
      <c r="BL397" s="4"/>
    </row>
    <row r="398" spans="1:64" ht="15.95" hidden="1" customHeight="1">
      <c r="A398" s="1"/>
      <c r="B398" s="67" t="s">
        <v>91</v>
      </c>
      <c r="C398" s="243"/>
      <c r="D398" s="245">
        <v>1</v>
      </c>
      <c r="E398" s="246" t="s">
        <v>8</v>
      </c>
      <c r="F398" s="245">
        <v>2</v>
      </c>
      <c r="G398" s="245" t="s">
        <v>8</v>
      </c>
      <c r="H398" s="68">
        <v>1.5</v>
      </c>
      <c r="I398" s="245" t="s">
        <v>8</v>
      </c>
      <c r="J398" s="240">
        <v>1.5</v>
      </c>
      <c r="K398" s="245" t="s">
        <v>8</v>
      </c>
      <c r="L398" s="240">
        <v>7</v>
      </c>
      <c r="M398" s="3" t="s">
        <v>9</v>
      </c>
      <c r="N398" s="39">
        <f t="shared" si="37"/>
        <v>32</v>
      </c>
      <c r="O398" s="2"/>
      <c r="P398" s="247"/>
      <c r="R398" s="4"/>
      <c r="S398" s="243"/>
      <c r="T398" s="4"/>
      <c r="U398" s="4"/>
      <c r="V398" s="4"/>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c r="BB398" s="4"/>
      <c r="BC398" s="4"/>
      <c r="BD398" s="4"/>
      <c r="BE398" s="4"/>
      <c r="BF398" s="4"/>
      <c r="BG398" s="4"/>
      <c r="BH398" s="4"/>
      <c r="BI398" s="4"/>
      <c r="BJ398" s="4"/>
      <c r="BK398" s="4"/>
      <c r="BL398" s="4"/>
    </row>
    <row r="399" spans="1:64" ht="15.95" hidden="1" customHeight="1">
      <c r="A399" s="1"/>
      <c r="B399" s="67" t="s">
        <v>203</v>
      </c>
      <c r="C399" s="108"/>
      <c r="D399" s="109">
        <v>1</v>
      </c>
      <c r="E399" s="38" t="s">
        <v>8</v>
      </c>
      <c r="F399" s="109">
        <v>2</v>
      </c>
      <c r="G399" s="109" t="s">
        <v>8</v>
      </c>
      <c r="H399" s="68">
        <v>76.75</v>
      </c>
      <c r="I399" s="109" t="s">
        <v>8</v>
      </c>
      <c r="J399" s="110">
        <v>0.75</v>
      </c>
      <c r="K399" s="109" t="s">
        <v>8</v>
      </c>
      <c r="L399" s="110">
        <v>0.75</v>
      </c>
      <c r="M399" s="3" t="s">
        <v>9</v>
      </c>
      <c r="N399" s="39">
        <f t="shared" ref="N399" si="38">ROUND(D399*F399*H399*J399*L399,0)</f>
        <v>86</v>
      </c>
      <c r="O399" s="2"/>
      <c r="R399" s="4"/>
      <c r="S399" s="108"/>
      <c r="T399" s="4"/>
      <c r="U399" s="4"/>
      <c r="V399" s="4"/>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c r="BB399" s="4"/>
      <c r="BC399" s="4"/>
      <c r="BD399" s="4"/>
      <c r="BE399" s="4"/>
      <c r="BF399" s="4"/>
      <c r="BG399" s="4"/>
      <c r="BH399" s="4"/>
      <c r="BI399" s="4"/>
      <c r="BJ399" s="4"/>
      <c r="BK399" s="4"/>
      <c r="BL399" s="4"/>
    </row>
    <row r="400" spans="1:64" ht="21" hidden="1" customHeight="1">
      <c r="A400" s="1"/>
      <c r="C400" s="38"/>
      <c r="D400" s="69"/>
      <c r="H400" s="68"/>
      <c r="I400" s="109"/>
      <c r="J400" s="110"/>
      <c r="K400" s="109"/>
      <c r="L400" s="12" t="s">
        <v>10</v>
      </c>
      <c r="M400" s="40"/>
      <c r="N400" s="5"/>
      <c r="O400" s="6"/>
      <c r="P400" s="197"/>
      <c r="S400" s="38"/>
    </row>
    <row r="401" spans="1:19" ht="21.75" hidden="1" customHeight="1">
      <c r="A401" s="1"/>
      <c r="B401" s="66"/>
      <c r="C401" s="528">
        <f>N400</f>
        <v>0</v>
      </c>
      <c r="D401" s="529"/>
      <c r="E401" s="528"/>
      <c r="F401" s="7" t="s">
        <v>11</v>
      </c>
      <c r="G401" s="8" t="s">
        <v>12</v>
      </c>
      <c r="H401" s="70">
        <v>5445</v>
      </c>
      <c r="I401" s="129"/>
      <c r="J401" s="129"/>
      <c r="K401" s="129"/>
      <c r="L401" s="530" t="s">
        <v>13</v>
      </c>
      <c r="M401" s="530"/>
      <c r="N401" s="140"/>
      <c r="O401" s="9" t="s">
        <v>14</v>
      </c>
      <c r="P401" s="223">
        <f>ROUND(C401*H401/100,0)</f>
        <v>0</v>
      </c>
      <c r="S401" s="96"/>
    </row>
    <row r="402" spans="1:19" s="17" customFormat="1" ht="15.95" hidden="1" customHeight="1">
      <c r="A402" s="86"/>
      <c r="B402" s="562" t="s">
        <v>138</v>
      </c>
      <c r="C402" s="562"/>
      <c r="D402" s="562"/>
      <c r="E402" s="562"/>
      <c r="F402" s="562"/>
      <c r="G402" s="562"/>
      <c r="H402" s="562"/>
      <c r="I402" s="562"/>
      <c r="J402" s="562"/>
      <c r="K402" s="562"/>
      <c r="L402" s="562"/>
      <c r="M402" s="562"/>
      <c r="N402" s="562"/>
      <c r="O402" s="106"/>
      <c r="P402" s="224"/>
    </row>
    <row r="403" spans="1:19" s="17" customFormat="1" ht="15.95" hidden="1" customHeight="1">
      <c r="A403" s="15"/>
      <c r="B403" s="17" t="s">
        <v>207</v>
      </c>
      <c r="C403" s="95"/>
      <c r="D403" s="99">
        <v>4</v>
      </c>
      <c r="E403" s="48" t="s">
        <v>8</v>
      </c>
      <c r="F403" s="99">
        <v>4</v>
      </c>
      <c r="G403" s="99" t="s">
        <v>8</v>
      </c>
      <c r="H403" s="27">
        <v>18</v>
      </c>
      <c r="I403" s="99" t="s">
        <v>8</v>
      </c>
      <c r="J403" s="105">
        <v>14</v>
      </c>
      <c r="K403" s="99"/>
      <c r="L403" s="105"/>
      <c r="M403" s="17" t="s">
        <v>9</v>
      </c>
      <c r="N403" s="30">
        <f>ROUND(D403*F403*H403*J403,0)</f>
        <v>4032</v>
      </c>
      <c r="O403" s="16"/>
      <c r="P403" s="224"/>
      <c r="S403" s="95"/>
    </row>
    <row r="404" spans="1:19" s="17" customFormat="1" ht="15.95" hidden="1" customHeight="1">
      <c r="A404" s="15"/>
      <c r="B404" s="17" t="s">
        <v>208</v>
      </c>
      <c r="C404" s="259"/>
      <c r="D404" s="251">
        <v>1</v>
      </c>
      <c r="E404" s="48" t="s">
        <v>8</v>
      </c>
      <c r="F404" s="251">
        <v>2</v>
      </c>
      <c r="G404" s="251" t="s">
        <v>8</v>
      </c>
      <c r="H404" s="27">
        <v>13</v>
      </c>
      <c r="I404" s="251" t="s">
        <v>8</v>
      </c>
      <c r="J404" s="252">
        <v>12</v>
      </c>
      <c r="K404" s="251"/>
      <c r="L404" s="252"/>
      <c r="M404" s="17" t="s">
        <v>9</v>
      </c>
      <c r="N404" s="30">
        <f>ROUND(D404*F404*H404*J404,0)</f>
        <v>312</v>
      </c>
      <c r="O404" s="16"/>
      <c r="P404" s="248"/>
      <c r="S404" s="259"/>
    </row>
    <row r="405" spans="1:19" s="17" customFormat="1" ht="15.95" hidden="1" customHeight="1" thickBot="1">
      <c r="A405" s="15"/>
      <c r="B405" s="17" t="s">
        <v>169</v>
      </c>
      <c r="C405" s="95"/>
      <c r="D405" s="99">
        <v>1</v>
      </c>
      <c r="E405" s="48" t="s">
        <v>8</v>
      </c>
      <c r="F405" s="99">
        <v>18</v>
      </c>
      <c r="G405" s="99" t="s">
        <v>8</v>
      </c>
      <c r="H405" s="27">
        <v>8</v>
      </c>
      <c r="I405" s="99" t="s">
        <v>8</v>
      </c>
      <c r="J405" s="105">
        <v>10</v>
      </c>
      <c r="K405" s="99"/>
      <c r="L405" s="105"/>
      <c r="M405" s="17" t="s">
        <v>9</v>
      </c>
      <c r="N405" s="30">
        <f>ROUND(D405*F405*H405*J405,0)</f>
        <v>1440</v>
      </c>
      <c r="O405" s="16"/>
      <c r="P405" s="224"/>
      <c r="S405" s="95"/>
    </row>
    <row r="406" spans="1:19" s="17" customFormat="1" ht="15.95" hidden="1" customHeight="1" thickBot="1">
      <c r="A406" s="93"/>
      <c r="C406" s="107">
        <f>N406</f>
        <v>0</v>
      </c>
      <c r="D406" s="17" t="s">
        <v>102</v>
      </c>
      <c r="E406" s="49"/>
      <c r="F406" s="558">
        <f>C406/112</f>
        <v>0</v>
      </c>
      <c r="G406" s="558"/>
      <c r="H406" s="27"/>
      <c r="I406" s="94"/>
      <c r="J406" s="24"/>
      <c r="K406" s="94"/>
      <c r="L406" s="24" t="s">
        <v>10</v>
      </c>
      <c r="M406" s="93"/>
      <c r="N406" s="26"/>
      <c r="O406" s="19"/>
      <c r="P406" s="224"/>
      <c r="S406" s="107"/>
    </row>
    <row r="407" spans="1:19" s="17" customFormat="1" ht="15.95" hidden="1" customHeight="1">
      <c r="A407" s="15"/>
      <c r="B407" s="52"/>
      <c r="C407" s="156">
        <f>F406</f>
        <v>0</v>
      </c>
      <c r="D407" s="99" t="s">
        <v>139</v>
      </c>
      <c r="E407" s="104"/>
      <c r="F407" s="99"/>
      <c r="G407" s="52" t="s">
        <v>12</v>
      </c>
      <c r="H407" s="94">
        <v>3850</v>
      </c>
      <c r="I407" s="94"/>
      <c r="J407" s="105"/>
      <c r="K407" s="94"/>
      <c r="L407" s="93" t="s">
        <v>51</v>
      </c>
      <c r="M407" s="93"/>
      <c r="N407" s="52"/>
      <c r="O407" s="103" t="s">
        <v>14</v>
      </c>
      <c r="P407" s="224">
        <f>(C407*H407)</f>
        <v>0</v>
      </c>
      <c r="S407" s="104"/>
    </row>
    <row r="408" spans="1:19" s="17" customFormat="1" ht="15.95" hidden="1" customHeight="1">
      <c r="A408" s="15"/>
      <c r="B408" s="559" t="s">
        <v>140</v>
      </c>
      <c r="C408" s="559"/>
      <c r="D408" s="559"/>
      <c r="E408" s="559"/>
      <c r="F408" s="559"/>
      <c r="G408" s="559"/>
      <c r="H408" s="559"/>
      <c r="I408" s="559"/>
      <c r="J408" s="559"/>
      <c r="K408" s="559"/>
      <c r="L408" s="559"/>
      <c r="M408" s="559"/>
      <c r="N408" s="559"/>
      <c r="O408" s="106"/>
      <c r="P408" s="224"/>
    </row>
    <row r="409" spans="1:19" s="17" customFormat="1" ht="15.95" hidden="1" customHeight="1">
      <c r="A409" s="15"/>
      <c r="B409" s="17" t="s">
        <v>209</v>
      </c>
      <c r="C409" s="259"/>
      <c r="D409" s="251">
        <v>4</v>
      </c>
      <c r="E409" s="48" t="s">
        <v>8</v>
      </c>
      <c r="F409" s="251">
        <v>15</v>
      </c>
      <c r="G409" s="251" t="s">
        <v>8</v>
      </c>
      <c r="H409" s="27">
        <v>21</v>
      </c>
      <c r="I409" s="251" t="s">
        <v>8</v>
      </c>
      <c r="J409" s="252">
        <v>2.2400000000000002</v>
      </c>
      <c r="K409" s="251"/>
      <c r="L409" s="252"/>
      <c r="M409" s="17" t="s">
        <v>9</v>
      </c>
      <c r="N409" s="30">
        <f>ROUND(D409*F409*H409*J409,0)</f>
        <v>2822</v>
      </c>
      <c r="O409" s="16"/>
      <c r="P409" s="248"/>
      <c r="S409" s="259"/>
    </row>
    <row r="410" spans="1:19" s="17" customFormat="1" ht="15.95" hidden="1" customHeight="1">
      <c r="A410" s="15"/>
      <c r="B410" s="17" t="s">
        <v>210</v>
      </c>
      <c r="C410" s="154"/>
      <c r="D410" s="151">
        <v>1</v>
      </c>
      <c r="E410" s="48" t="s">
        <v>8</v>
      </c>
      <c r="F410" s="151">
        <v>15</v>
      </c>
      <c r="G410" s="151" t="s">
        <v>8</v>
      </c>
      <c r="H410" s="27">
        <v>21</v>
      </c>
      <c r="I410" s="151" t="s">
        <v>8</v>
      </c>
      <c r="J410" s="152">
        <v>2.2400000000000002</v>
      </c>
      <c r="K410" s="151"/>
      <c r="L410" s="152"/>
      <c r="M410" s="17" t="s">
        <v>9</v>
      </c>
      <c r="N410" s="30">
        <f>ROUND(D410*F410*H410*J410,0)</f>
        <v>706</v>
      </c>
      <c r="O410" s="16"/>
      <c r="P410" s="224"/>
      <c r="S410" s="154"/>
    </row>
    <row r="411" spans="1:19" s="17" customFormat="1" ht="15.95" hidden="1" customHeight="1" thickBot="1">
      <c r="A411" s="15"/>
      <c r="B411" s="17" t="s">
        <v>197</v>
      </c>
      <c r="C411" s="95"/>
      <c r="D411" s="99">
        <v>1</v>
      </c>
      <c r="E411" s="48" t="s">
        <v>8</v>
      </c>
      <c r="F411" s="99">
        <v>5</v>
      </c>
      <c r="G411" s="99" t="s">
        <v>8</v>
      </c>
      <c r="H411" s="27">
        <v>82</v>
      </c>
      <c r="I411" s="99" t="s">
        <v>8</v>
      </c>
      <c r="J411" s="105">
        <v>2.2400000000000002</v>
      </c>
      <c r="K411" s="99"/>
      <c r="L411" s="105"/>
      <c r="M411" s="17" t="s">
        <v>9</v>
      </c>
      <c r="N411" s="30">
        <f>ROUND(D411*F411*H411*J411,0)</f>
        <v>918</v>
      </c>
      <c r="O411" s="16"/>
      <c r="P411" s="224"/>
      <c r="S411" s="95"/>
    </row>
    <row r="412" spans="1:19" s="17" customFormat="1" ht="15.95" hidden="1" customHeight="1" thickBot="1">
      <c r="A412" s="93"/>
      <c r="C412" s="107">
        <f>N412</f>
        <v>0</v>
      </c>
      <c r="D412" s="17" t="s">
        <v>102</v>
      </c>
      <c r="E412" s="49"/>
      <c r="F412" s="560">
        <f>C412/112</f>
        <v>0</v>
      </c>
      <c r="G412" s="560"/>
      <c r="H412" s="27"/>
      <c r="I412" s="94"/>
      <c r="J412" s="24"/>
      <c r="K412" s="94"/>
      <c r="L412" s="24" t="s">
        <v>10</v>
      </c>
      <c r="M412" s="93"/>
      <c r="N412" s="26"/>
      <c r="O412" s="19"/>
      <c r="P412" s="224"/>
      <c r="S412" s="107"/>
    </row>
    <row r="413" spans="1:19" s="17" customFormat="1" ht="15.95" hidden="1" customHeight="1">
      <c r="A413" s="15"/>
      <c r="B413" s="52"/>
      <c r="C413" s="59">
        <f>F412</f>
        <v>0</v>
      </c>
      <c r="D413" s="99" t="s">
        <v>139</v>
      </c>
      <c r="E413" s="104"/>
      <c r="F413" s="99"/>
      <c r="G413" s="52" t="s">
        <v>12</v>
      </c>
      <c r="H413" s="94">
        <v>3570</v>
      </c>
      <c r="I413" s="94"/>
      <c r="J413" s="105"/>
      <c r="K413" s="94"/>
      <c r="L413" s="93" t="s">
        <v>51</v>
      </c>
      <c r="M413" s="93"/>
      <c r="N413" s="52"/>
      <c r="O413" s="103" t="s">
        <v>14</v>
      </c>
      <c r="P413" s="224">
        <f>(C413*H413)</f>
        <v>0</v>
      </c>
      <c r="S413" s="59"/>
    </row>
    <row r="414" spans="1:19" s="17" customFormat="1" ht="15.95" hidden="1" customHeight="1">
      <c r="A414" s="15"/>
      <c r="B414" s="559" t="s">
        <v>141</v>
      </c>
      <c r="C414" s="559"/>
      <c r="D414" s="559"/>
      <c r="E414" s="559"/>
      <c r="F414" s="559"/>
      <c r="G414" s="559"/>
      <c r="H414" s="559"/>
      <c r="I414" s="559"/>
      <c r="J414" s="559"/>
      <c r="K414" s="559"/>
      <c r="L414" s="559"/>
      <c r="M414" s="559"/>
      <c r="N414" s="559"/>
      <c r="O414" s="106"/>
      <c r="P414" s="224"/>
    </row>
    <row r="415" spans="1:19" s="17" customFormat="1" ht="15.95" hidden="1" customHeight="1" thickBot="1">
      <c r="A415" s="15"/>
      <c r="B415" s="17" t="s">
        <v>211</v>
      </c>
      <c r="C415" s="95"/>
      <c r="D415" s="99"/>
      <c r="E415" s="48"/>
      <c r="F415" s="99"/>
      <c r="G415" s="99"/>
      <c r="H415" s="27"/>
      <c r="I415" s="99"/>
      <c r="J415" s="105"/>
      <c r="K415" s="99"/>
      <c r="L415" s="105"/>
      <c r="M415" s="17" t="s">
        <v>9</v>
      </c>
      <c r="N415" s="126">
        <f>C413+C407</f>
        <v>0</v>
      </c>
      <c r="O415" s="16"/>
      <c r="P415" s="224"/>
      <c r="S415" s="154"/>
    </row>
    <row r="416" spans="1:19" s="17" customFormat="1" ht="15.95" hidden="1" customHeight="1" thickBot="1">
      <c r="A416" s="93"/>
      <c r="C416" s="107"/>
      <c r="D416" s="99"/>
      <c r="E416" s="49"/>
      <c r="F416" s="99"/>
      <c r="G416" s="93"/>
      <c r="H416" s="27"/>
      <c r="I416" s="94"/>
      <c r="J416" s="24"/>
      <c r="K416" s="94"/>
      <c r="L416" s="24" t="s">
        <v>10</v>
      </c>
      <c r="M416" s="93"/>
      <c r="N416" s="127">
        <f>SUM(N415)</f>
        <v>0</v>
      </c>
      <c r="O416" s="19"/>
      <c r="P416" s="224"/>
      <c r="S416" s="107"/>
    </row>
    <row r="417" spans="1:24" s="17" customFormat="1" ht="15.95" hidden="1" customHeight="1">
      <c r="A417" s="15"/>
      <c r="B417" s="52"/>
      <c r="C417" s="59">
        <f>N416</f>
        <v>0</v>
      </c>
      <c r="D417" s="99" t="s">
        <v>139</v>
      </c>
      <c r="E417" s="104"/>
      <c r="F417" s="99"/>
      <c r="G417" s="52" t="s">
        <v>12</v>
      </c>
      <c r="H417" s="94">
        <v>186.34</v>
      </c>
      <c r="I417" s="94"/>
      <c r="J417" s="105"/>
      <c r="K417" s="94"/>
      <c r="L417" s="93" t="s">
        <v>51</v>
      </c>
      <c r="M417" s="93"/>
      <c r="N417" s="52"/>
      <c r="O417" s="103" t="s">
        <v>14</v>
      </c>
      <c r="P417" s="224">
        <f>(C417*H417)</f>
        <v>0</v>
      </c>
      <c r="S417" s="59"/>
    </row>
    <row r="418" spans="1:24" ht="63" hidden="1" customHeight="1">
      <c r="A418" s="77"/>
      <c r="B418" s="547" t="s">
        <v>142</v>
      </c>
      <c r="C418" s="547"/>
      <c r="D418" s="548"/>
      <c r="E418" s="547"/>
      <c r="F418" s="548"/>
      <c r="G418" s="547"/>
      <c r="H418" s="548"/>
      <c r="I418" s="547"/>
      <c r="J418" s="548"/>
      <c r="K418" s="547"/>
      <c r="L418" s="547"/>
      <c r="M418" s="547"/>
      <c r="N418" s="547"/>
      <c r="O418" s="547"/>
      <c r="S418" s="3"/>
    </row>
    <row r="419" spans="1:24" ht="15.95" hidden="1" customHeight="1" thickBot="1">
      <c r="A419" s="1"/>
      <c r="B419" s="3" t="s">
        <v>133</v>
      </c>
      <c r="C419" s="108"/>
      <c r="D419" s="109">
        <v>1</v>
      </c>
      <c r="E419" s="38" t="s">
        <v>8</v>
      </c>
      <c r="F419" s="109">
        <v>1</v>
      </c>
      <c r="G419" s="109" t="s">
        <v>8</v>
      </c>
      <c r="H419" s="68">
        <v>82.75</v>
      </c>
      <c r="I419" s="109" t="s">
        <v>8</v>
      </c>
      <c r="J419" s="110">
        <v>29.13</v>
      </c>
      <c r="K419" s="109"/>
      <c r="L419" s="110"/>
      <c r="M419" s="3" t="s">
        <v>9</v>
      </c>
      <c r="N419" s="39">
        <f>ROUND(D419*F419*H419*J419,0)</f>
        <v>2411</v>
      </c>
      <c r="O419" s="2"/>
      <c r="S419" s="108"/>
    </row>
    <row r="420" spans="1:24" ht="15.95" hidden="1" customHeight="1" thickBot="1">
      <c r="E420" s="44"/>
      <c r="G420" s="98"/>
      <c r="H420" s="68"/>
      <c r="I420" s="97"/>
      <c r="J420" s="12"/>
      <c r="K420" s="97"/>
      <c r="L420" s="12" t="s">
        <v>10</v>
      </c>
      <c r="M420" s="98"/>
      <c r="N420" s="14"/>
      <c r="O420" s="6"/>
    </row>
    <row r="421" spans="1:24" ht="15.95" hidden="1" customHeight="1">
      <c r="A421" s="1"/>
      <c r="C421" s="46">
        <f>N420</f>
        <v>0</v>
      </c>
      <c r="D421" s="529" t="s">
        <v>32</v>
      </c>
      <c r="E421" s="549"/>
      <c r="G421" s="8" t="s">
        <v>12</v>
      </c>
      <c r="H421" s="533">
        <v>7607.25</v>
      </c>
      <c r="I421" s="533"/>
      <c r="J421" s="533"/>
      <c r="K421" s="533"/>
      <c r="L421" s="98" t="s">
        <v>59</v>
      </c>
      <c r="M421" s="98"/>
      <c r="O421" s="113" t="s">
        <v>14</v>
      </c>
      <c r="P421" s="223">
        <f>ROUND(C421*H421/100,0)</f>
        <v>0</v>
      </c>
      <c r="Q421" s="45"/>
      <c r="R421" s="45"/>
      <c r="S421" s="46"/>
      <c r="T421" s="45"/>
      <c r="U421" s="45"/>
      <c r="V421" s="45"/>
      <c r="W421" s="45"/>
      <c r="X421" s="45"/>
    </row>
    <row r="422" spans="1:24" ht="17.25" hidden="1" customHeight="1">
      <c r="A422" s="77"/>
      <c r="B422" s="547" t="s">
        <v>143</v>
      </c>
      <c r="C422" s="547"/>
      <c r="D422" s="548"/>
      <c r="E422" s="547"/>
      <c r="F422" s="548"/>
      <c r="G422" s="547"/>
      <c r="H422" s="548"/>
      <c r="I422" s="547"/>
      <c r="J422" s="548"/>
      <c r="K422" s="547"/>
      <c r="L422" s="547"/>
      <c r="M422" s="547"/>
      <c r="N422" s="547"/>
      <c r="O422" s="547"/>
      <c r="S422" s="3"/>
    </row>
    <row r="423" spans="1:24" ht="15.95" hidden="1" customHeight="1" thickBot="1">
      <c r="A423" s="1"/>
      <c r="B423" s="3" t="s">
        <v>133</v>
      </c>
      <c r="C423" s="211"/>
      <c r="D423" s="209">
        <v>1</v>
      </c>
      <c r="E423" s="213" t="s">
        <v>8</v>
      </c>
      <c r="F423" s="209">
        <v>1</v>
      </c>
      <c r="G423" s="209" t="s">
        <v>8</v>
      </c>
      <c r="H423" s="68">
        <v>82.75</v>
      </c>
      <c r="I423" s="209" t="s">
        <v>8</v>
      </c>
      <c r="J423" s="210">
        <v>29.13</v>
      </c>
      <c r="K423" s="209"/>
      <c r="L423" s="210"/>
      <c r="M423" s="3" t="s">
        <v>9</v>
      </c>
      <c r="N423" s="39">
        <f>ROUND(D423*F423*H423*J423,0)</f>
        <v>2411</v>
      </c>
      <c r="O423" s="2"/>
      <c r="S423" s="211"/>
    </row>
    <row r="424" spans="1:24" ht="15.95" hidden="1" customHeight="1" thickBot="1">
      <c r="E424" s="44"/>
      <c r="G424" s="98"/>
      <c r="H424" s="68"/>
      <c r="I424" s="97"/>
      <c r="J424" s="12"/>
      <c r="K424" s="97"/>
      <c r="L424" s="12" t="s">
        <v>10</v>
      </c>
      <c r="M424" s="98"/>
      <c r="N424" s="14"/>
      <c r="O424" s="6"/>
    </row>
    <row r="425" spans="1:24" ht="15.95" hidden="1" customHeight="1">
      <c r="A425" s="1"/>
      <c r="C425" s="46">
        <f>N424</f>
        <v>0</v>
      </c>
      <c r="D425" s="529" t="s">
        <v>32</v>
      </c>
      <c r="E425" s="549"/>
      <c r="G425" s="8" t="s">
        <v>12</v>
      </c>
      <c r="H425" s="533">
        <v>1428.35</v>
      </c>
      <c r="I425" s="533"/>
      <c r="J425" s="533"/>
      <c r="K425" s="533"/>
      <c r="L425" s="98" t="s">
        <v>59</v>
      </c>
      <c r="M425" s="98"/>
      <c r="O425" s="113" t="s">
        <v>14</v>
      </c>
      <c r="P425" s="223">
        <f>ROUND(C425*H425/100,0)</f>
        <v>0</v>
      </c>
      <c r="Q425" s="45"/>
      <c r="R425" s="45"/>
      <c r="S425" s="46"/>
      <c r="T425" s="45"/>
      <c r="U425" s="45"/>
      <c r="V425" s="45"/>
      <c r="W425" s="45"/>
      <c r="X425" s="45"/>
    </row>
    <row r="426" spans="1:24" s="17" customFormat="1" ht="15.95" hidden="1" customHeight="1">
      <c r="A426" s="15"/>
      <c r="B426" s="537" t="s">
        <v>79</v>
      </c>
      <c r="C426" s="537"/>
      <c r="D426" s="537"/>
      <c r="E426" s="537"/>
      <c r="F426" s="537"/>
      <c r="G426" s="537"/>
      <c r="H426" s="537"/>
      <c r="I426" s="537"/>
      <c r="J426" s="537"/>
      <c r="K426" s="537"/>
      <c r="L426" s="537"/>
      <c r="M426" s="537"/>
      <c r="N426" s="537"/>
      <c r="O426" s="103"/>
      <c r="P426" s="60"/>
      <c r="Q426" s="52"/>
    </row>
    <row r="427" spans="1:24" s="17" customFormat="1" ht="15.95" hidden="1" customHeight="1" thickBot="1">
      <c r="A427" s="15"/>
      <c r="B427" s="17" t="s">
        <v>56</v>
      </c>
      <c r="C427" s="220"/>
      <c r="D427" s="216">
        <v>1</v>
      </c>
      <c r="E427" s="48" t="s">
        <v>8</v>
      </c>
      <c r="F427" s="216">
        <v>1</v>
      </c>
      <c r="G427" s="216" t="s">
        <v>8</v>
      </c>
      <c r="H427" s="27">
        <v>210</v>
      </c>
      <c r="I427" s="216" t="s">
        <v>8</v>
      </c>
      <c r="J427" s="225">
        <v>0.75</v>
      </c>
      <c r="K427" s="216" t="s">
        <v>8</v>
      </c>
      <c r="L427" s="217">
        <v>6</v>
      </c>
      <c r="M427" s="17" t="s">
        <v>9</v>
      </c>
      <c r="N427" s="30">
        <f>ROUND(D427*F427*H427*J427*L427,0)</f>
        <v>945</v>
      </c>
      <c r="O427" s="16"/>
      <c r="P427" s="224"/>
      <c r="S427" s="220"/>
    </row>
    <row r="428" spans="1:24" s="17" customFormat="1" ht="15.95" hidden="1" customHeight="1" thickBot="1">
      <c r="A428" s="93"/>
      <c r="C428" s="107"/>
      <c r="D428" s="99"/>
      <c r="E428" s="49"/>
      <c r="F428" s="99"/>
      <c r="G428" s="93"/>
      <c r="H428" s="27"/>
      <c r="I428" s="94"/>
      <c r="J428" s="24"/>
      <c r="K428" s="94"/>
      <c r="L428" s="24" t="s">
        <v>10</v>
      </c>
      <c r="M428" s="93"/>
      <c r="N428" s="26"/>
      <c r="O428" s="19"/>
      <c r="P428" s="224"/>
      <c r="S428" s="107"/>
    </row>
    <row r="429" spans="1:24" s="17" customFormat="1" ht="15.95" hidden="1" customHeight="1">
      <c r="A429" s="15"/>
      <c r="C429" s="124">
        <f>N428</f>
        <v>0</v>
      </c>
      <c r="D429" s="124"/>
      <c r="E429" s="124"/>
      <c r="F429" s="99" t="s">
        <v>11</v>
      </c>
      <c r="G429" s="21" t="s">
        <v>12</v>
      </c>
      <c r="H429" s="521">
        <v>12346.65</v>
      </c>
      <c r="I429" s="521"/>
      <c r="J429" s="521"/>
      <c r="K429" s="521"/>
      <c r="L429" s="518" t="s">
        <v>80</v>
      </c>
      <c r="M429" s="518"/>
      <c r="N429" s="25"/>
      <c r="O429" s="103" t="s">
        <v>14</v>
      </c>
      <c r="P429" s="224">
        <f>ROUND(C429*H429/100,0)</f>
        <v>0</v>
      </c>
      <c r="S429" s="124"/>
    </row>
    <row r="430" spans="1:24" s="17" customFormat="1" ht="33" hidden="1" customHeight="1">
      <c r="A430" s="86"/>
      <c r="B430" s="519" t="s">
        <v>94</v>
      </c>
      <c r="C430" s="519"/>
      <c r="D430" s="519"/>
      <c r="E430" s="519"/>
      <c r="F430" s="519"/>
      <c r="G430" s="519"/>
      <c r="H430" s="519"/>
      <c r="I430" s="519"/>
      <c r="J430" s="519"/>
      <c r="K430" s="519"/>
      <c r="L430" s="519"/>
      <c r="M430" s="519"/>
      <c r="N430" s="519"/>
      <c r="O430" s="153"/>
      <c r="P430" s="224"/>
      <c r="Q430" s="52"/>
      <c r="R430" s="52"/>
      <c r="S430" s="52"/>
      <c r="T430" s="52"/>
      <c r="U430" s="52"/>
      <c r="V430" s="52"/>
      <c r="W430" s="52"/>
      <c r="X430" s="52"/>
    </row>
    <row r="431" spans="1:24" s="17" customFormat="1" ht="15.95" hidden="1" customHeight="1" thickBot="1">
      <c r="A431" s="36"/>
      <c r="B431" s="17" t="s">
        <v>95</v>
      </c>
      <c r="C431" s="48"/>
      <c r="D431" s="99">
        <v>1</v>
      </c>
      <c r="E431" s="48" t="s">
        <v>8</v>
      </c>
      <c r="F431" s="99">
        <v>1</v>
      </c>
      <c r="G431" s="99" t="s">
        <v>8</v>
      </c>
      <c r="H431" s="27">
        <v>10</v>
      </c>
      <c r="I431" s="99" t="s">
        <v>8</v>
      </c>
      <c r="J431" s="105">
        <v>6</v>
      </c>
      <c r="K431" s="99"/>
      <c r="L431" s="105"/>
      <c r="M431" s="17" t="s">
        <v>9</v>
      </c>
      <c r="N431" s="30">
        <f>ROUND(D431*F431*H431*J431,0)</f>
        <v>60</v>
      </c>
      <c r="O431" s="19"/>
      <c r="P431" s="197"/>
      <c r="S431" s="48"/>
    </row>
    <row r="432" spans="1:24" s="17" customFormat="1" ht="15.95" hidden="1" customHeight="1" thickBot="1">
      <c r="A432" s="15"/>
      <c r="C432" s="60"/>
      <c r="D432" s="93"/>
      <c r="E432" s="48"/>
      <c r="F432" s="99"/>
      <c r="G432" s="99"/>
      <c r="H432" s="37"/>
      <c r="I432" s="50"/>
      <c r="J432" s="24"/>
      <c r="K432" s="50"/>
      <c r="L432" s="93" t="s">
        <v>10</v>
      </c>
      <c r="M432" s="50"/>
      <c r="N432" s="26"/>
      <c r="O432" s="103"/>
      <c r="P432" s="224"/>
      <c r="S432" s="60"/>
    </row>
    <row r="433" spans="1:24" s="17" customFormat="1" ht="15.95" hidden="1" customHeight="1">
      <c r="A433" s="15"/>
      <c r="B433" s="52"/>
      <c r="C433" s="53">
        <f>N432</f>
        <v>0</v>
      </c>
      <c r="D433" s="520" t="s">
        <v>32</v>
      </c>
      <c r="E433" s="518"/>
      <c r="F433" s="50"/>
      <c r="G433" s="21" t="s">
        <v>12</v>
      </c>
      <c r="H433" s="521">
        <v>726.72</v>
      </c>
      <c r="I433" s="521"/>
      <c r="J433" s="521"/>
      <c r="K433" s="94"/>
      <c r="L433" s="522" t="s">
        <v>52</v>
      </c>
      <c r="M433" s="522"/>
      <c r="O433" s="103" t="s">
        <v>14</v>
      </c>
      <c r="P433" s="224">
        <f>ROUND(C433*H433,0)</f>
        <v>0</v>
      </c>
      <c r="S433" s="53"/>
    </row>
    <row r="434" spans="1:24" s="17" customFormat="1" ht="54.75" hidden="1" customHeight="1">
      <c r="A434" s="86"/>
      <c r="B434" s="552" t="s">
        <v>202</v>
      </c>
      <c r="C434" s="552"/>
      <c r="D434" s="552"/>
      <c r="E434" s="552"/>
      <c r="F434" s="552"/>
      <c r="G434" s="552"/>
      <c r="H434" s="552"/>
      <c r="I434" s="552"/>
      <c r="J434" s="552"/>
      <c r="K434" s="552"/>
      <c r="L434" s="552"/>
      <c r="M434" s="552"/>
      <c r="N434" s="552"/>
      <c r="O434" s="552"/>
      <c r="P434" s="224"/>
    </row>
    <row r="435" spans="1:24" s="17" customFormat="1" ht="15.95" hidden="1" customHeight="1">
      <c r="A435" s="15"/>
      <c r="B435" s="116" t="s">
        <v>91</v>
      </c>
      <c r="C435" s="184"/>
      <c r="D435" s="187">
        <v>1</v>
      </c>
      <c r="E435" s="48" t="s">
        <v>8</v>
      </c>
      <c r="F435" s="187">
        <v>1</v>
      </c>
      <c r="G435" s="187" t="s">
        <v>8</v>
      </c>
      <c r="H435" s="27">
        <v>4</v>
      </c>
      <c r="I435" s="187" t="s">
        <v>8</v>
      </c>
      <c r="J435" s="188">
        <v>4</v>
      </c>
      <c r="K435" s="17" t="s">
        <v>9</v>
      </c>
      <c r="L435" s="30">
        <f>ROUND(D435*F435*H435*J435,0)</f>
        <v>16</v>
      </c>
      <c r="O435" s="16"/>
      <c r="P435" s="224"/>
      <c r="S435" s="184"/>
    </row>
    <row r="436" spans="1:24" s="17" customFormat="1" ht="15.95" hidden="1" customHeight="1" thickBot="1">
      <c r="A436" s="15"/>
      <c r="B436" s="116" t="s">
        <v>91</v>
      </c>
      <c r="C436" s="184"/>
      <c r="D436" s="187">
        <v>16</v>
      </c>
      <c r="E436" s="48" t="s">
        <v>8</v>
      </c>
      <c r="F436" s="187">
        <v>4</v>
      </c>
      <c r="G436" s="187"/>
      <c r="H436" s="27"/>
      <c r="I436" s="187"/>
      <c r="J436" s="188"/>
      <c r="K436" s="187"/>
      <c r="L436" s="188"/>
      <c r="M436" s="17" t="s">
        <v>9</v>
      </c>
      <c r="N436" s="30">
        <f>ROUND(D436*F436,0)</f>
        <v>64</v>
      </c>
      <c r="O436" s="16"/>
      <c r="P436" s="224"/>
      <c r="S436" s="184"/>
    </row>
    <row r="437" spans="1:24" s="17" customFormat="1" ht="15.95" hidden="1" customHeight="1" thickBot="1">
      <c r="A437" s="15"/>
      <c r="C437" s="48"/>
      <c r="D437" s="55"/>
      <c r="E437" s="48"/>
      <c r="F437" s="99"/>
      <c r="G437" s="99"/>
      <c r="H437" s="27"/>
      <c r="I437" s="99"/>
      <c r="J437" s="105"/>
      <c r="K437" s="99"/>
      <c r="L437" s="24" t="s">
        <v>10</v>
      </c>
      <c r="M437" s="32"/>
      <c r="N437" s="26"/>
      <c r="O437" s="19"/>
      <c r="P437" s="197"/>
      <c r="S437" s="48"/>
    </row>
    <row r="438" spans="1:24" s="17" customFormat="1" ht="15.95" hidden="1" customHeight="1">
      <c r="A438" s="15"/>
      <c r="C438" s="553">
        <f>N437</f>
        <v>0</v>
      </c>
      <c r="D438" s="554"/>
      <c r="E438" s="553"/>
      <c r="F438" s="20" t="s">
        <v>111</v>
      </c>
      <c r="G438" s="21" t="s">
        <v>12</v>
      </c>
      <c r="H438" s="521">
        <v>222</v>
      </c>
      <c r="I438" s="521"/>
      <c r="J438" s="521"/>
      <c r="K438" s="94"/>
      <c r="L438" s="518" t="s">
        <v>85</v>
      </c>
      <c r="M438" s="518"/>
      <c r="N438" s="107"/>
      <c r="O438" s="22" t="s">
        <v>14</v>
      </c>
      <c r="P438" s="224">
        <f>ROUND(C438*H438,0)</f>
        <v>0</v>
      </c>
      <c r="S438" s="121"/>
    </row>
    <row r="439" spans="1:24" s="17" customFormat="1" ht="15.95" hidden="1" customHeight="1">
      <c r="A439" s="15"/>
      <c r="B439" s="515" t="s">
        <v>119</v>
      </c>
      <c r="C439" s="515"/>
      <c r="D439" s="515"/>
      <c r="E439" s="515"/>
      <c r="F439" s="515"/>
      <c r="G439" s="515"/>
      <c r="H439" s="515"/>
      <c r="I439" s="515"/>
      <c r="J439" s="515"/>
      <c r="K439" s="515"/>
      <c r="L439" s="515"/>
      <c r="M439" s="515"/>
      <c r="N439" s="515"/>
      <c r="O439" s="515"/>
      <c r="P439" s="224"/>
    </row>
    <row r="440" spans="1:24" s="17" customFormat="1" ht="15.95" hidden="1" customHeight="1">
      <c r="A440" s="15"/>
      <c r="B440" s="35"/>
      <c r="C440" s="48"/>
      <c r="D440" s="99"/>
      <c r="E440" s="48"/>
      <c r="F440" s="99"/>
      <c r="G440" s="99"/>
      <c r="H440" s="27"/>
      <c r="I440" s="99"/>
      <c r="J440" s="105"/>
      <c r="K440" s="99"/>
      <c r="L440" s="105"/>
      <c r="N440" s="30"/>
      <c r="P440" s="197"/>
      <c r="S440" s="48"/>
    </row>
    <row r="441" spans="1:24" s="17" customFormat="1" ht="15.95" hidden="1" customHeight="1">
      <c r="A441" s="15"/>
      <c r="B441" s="17" t="s">
        <v>204</v>
      </c>
      <c r="C441" s="48"/>
      <c r="D441" s="251">
        <v>1</v>
      </c>
      <c r="E441" s="48" t="s">
        <v>8</v>
      </c>
      <c r="F441" s="251">
        <v>3</v>
      </c>
      <c r="G441" s="251" t="s">
        <v>8</v>
      </c>
      <c r="H441" s="27">
        <v>84.63</v>
      </c>
      <c r="I441" s="251" t="s">
        <v>8</v>
      </c>
      <c r="J441" s="252">
        <v>3</v>
      </c>
      <c r="K441" s="251" t="s">
        <v>8</v>
      </c>
      <c r="L441" s="252">
        <v>0.5</v>
      </c>
      <c r="M441" s="17" t="s">
        <v>9</v>
      </c>
      <c r="N441" s="30">
        <f>ROUND(D441*F441*H441*J441*L441,0)</f>
        <v>381</v>
      </c>
      <c r="P441" s="197"/>
      <c r="S441" s="48"/>
    </row>
    <row r="442" spans="1:24" s="17" customFormat="1" ht="15.95" hidden="1" customHeight="1">
      <c r="A442" s="15"/>
      <c r="B442" s="17" t="s">
        <v>205</v>
      </c>
      <c r="C442" s="48"/>
      <c r="D442" s="251">
        <v>1</v>
      </c>
      <c r="E442" s="48" t="s">
        <v>8</v>
      </c>
      <c r="F442" s="251">
        <v>6</v>
      </c>
      <c r="G442" s="251" t="s">
        <v>8</v>
      </c>
      <c r="H442" s="27">
        <v>18.13</v>
      </c>
      <c r="I442" s="251" t="s">
        <v>8</v>
      </c>
      <c r="J442" s="252">
        <v>3</v>
      </c>
      <c r="K442" s="251" t="s">
        <v>8</v>
      </c>
      <c r="L442" s="252">
        <v>0.5</v>
      </c>
      <c r="M442" s="17" t="s">
        <v>9</v>
      </c>
      <c r="N442" s="30">
        <f>ROUND(D442*F442*H442*J442*L442,0)</f>
        <v>163</v>
      </c>
      <c r="P442" s="197"/>
      <c r="S442" s="48"/>
    </row>
    <row r="443" spans="1:24" s="17" customFormat="1" ht="15.95" hidden="1" customHeight="1">
      <c r="A443" s="15"/>
      <c r="B443" s="17" t="s">
        <v>206</v>
      </c>
      <c r="C443" s="48"/>
      <c r="D443" s="251">
        <v>1</v>
      </c>
      <c r="E443" s="48" t="s">
        <v>8</v>
      </c>
      <c r="F443" s="251">
        <v>1</v>
      </c>
      <c r="G443" s="251" t="s">
        <v>8</v>
      </c>
      <c r="H443" s="27">
        <v>10.130000000000001</v>
      </c>
      <c r="I443" s="251" t="s">
        <v>8</v>
      </c>
      <c r="J443" s="252">
        <v>3</v>
      </c>
      <c r="K443" s="251" t="s">
        <v>8</v>
      </c>
      <c r="L443" s="252">
        <v>0.5</v>
      </c>
      <c r="M443" s="17" t="s">
        <v>9</v>
      </c>
      <c r="N443" s="30">
        <f>ROUND(D443*F443*H443*J443*L443,0)</f>
        <v>15</v>
      </c>
      <c r="P443" s="197"/>
      <c r="S443" s="48"/>
    </row>
    <row r="444" spans="1:24" s="17" customFormat="1" ht="15.95" hidden="1" customHeight="1">
      <c r="A444" s="15"/>
      <c r="B444" s="17" t="s">
        <v>178</v>
      </c>
      <c r="C444" s="48"/>
      <c r="D444" s="99">
        <v>1</v>
      </c>
      <c r="E444" s="48" t="s">
        <v>8</v>
      </c>
      <c r="F444" s="99">
        <v>2</v>
      </c>
      <c r="G444" s="99" t="s">
        <v>8</v>
      </c>
      <c r="H444" s="27">
        <v>4.13</v>
      </c>
      <c r="I444" s="99" t="s">
        <v>8</v>
      </c>
      <c r="J444" s="105">
        <v>3</v>
      </c>
      <c r="K444" s="99" t="s">
        <v>8</v>
      </c>
      <c r="L444" s="105">
        <v>0.5</v>
      </c>
      <c r="M444" s="17" t="s">
        <v>9</v>
      </c>
      <c r="N444" s="30">
        <f>ROUND(D444*F444*H444*J444*L444,0)</f>
        <v>12</v>
      </c>
      <c r="P444" s="197"/>
      <c r="S444" s="48"/>
    </row>
    <row r="445" spans="1:24" s="17" customFormat="1" ht="15.95" hidden="1" customHeight="1">
      <c r="A445" s="15"/>
      <c r="C445" s="48"/>
      <c r="D445" s="55"/>
      <c r="E445" s="48"/>
      <c r="F445" s="99"/>
      <c r="G445" s="99"/>
      <c r="H445" s="27"/>
      <c r="I445" s="99"/>
      <c r="J445" s="105"/>
      <c r="K445" s="99"/>
      <c r="L445" s="24" t="s">
        <v>10</v>
      </c>
      <c r="M445" s="32"/>
      <c r="N445" s="18"/>
      <c r="O445" s="19"/>
      <c r="P445" s="197"/>
      <c r="S445" s="48"/>
    </row>
    <row r="446" spans="1:24" s="17" customFormat="1" ht="15.95" hidden="1" customHeight="1">
      <c r="A446" s="15"/>
      <c r="B446" s="103"/>
      <c r="C446" s="516">
        <f>N445</f>
        <v>0</v>
      </c>
      <c r="D446" s="517"/>
      <c r="E446" s="516"/>
      <c r="F446" s="20" t="s">
        <v>11</v>
      </c>
      <c r="G446" s="21" t="s">
        <v>12</v>
      </c>
      <c r="H446" s="57">
        <v>3327.5</v>
      </c>
      <c r="I446" s="94"/>
      <c r="J446" s="94"/>
      <c r="K446" s="94"/>
      <c r="L446" s="518" t="s">
        <v>13</v>
      </c>
      <c r="M446" s="518"/>
      <c r="N446" s="107"/>
      <c r="O446" s="22" t="s">
        <v>14</v>
      </c>
      <c r="P446" s="224">
        <f>ROUND(C446*H446/100,0)</f>
        <v>0</v>
      </c>
      <c r="S446" s="104"/>
    </row>
    <row r="447" spans="1:24" s="17" customFormat="1" ht="15.95" hidden="1" customHeight="1">
      <c r="A447" s="15"/>
      <c r="B447" s="515" t="s">
        <v>109</v>
      </c>
      <c r="C447" s="515"/>
      <c r="D447" s="515"/>
      <c r="E447" s="515"/>
      <c r="F447" s="515"/>
      <c r="G447" s="515"/>
      <c r="H447" s="515"/>
      <c r="I447" s="515"/>
      <c r="J447" s="515"/>
      <c r="K447" s="515"/>
      <c r="L447" s="515"/>
      <c r="M447" s="515"/>
      <c r="N447" s="515"/>
      <c r="O447" s="515"/>
      <c r="P447" s="224"/>
    </row>
    <row r="448" spans="1:24" ht="15.95" hidden="1" customHeight="1">
      <c r="A448" s="179"/>
      <c r="B448" s="3" t="s">
        <v>215</v>
      </c>
      <c r="C448" s="191"/>
      <c r="D448" s="189"/>
      <c r="E448" s="189"/>
      <c r="F448" s="189"/>
      <c r="G448" s="189"/>
      <c r="H448" s="68"/>
      <c r="I448" s="189"/>
      <c r="J448" s="190"/>
      <c r="K448" s="189"/>
      <c r="L448" s="190"/>
      <c r="M448" s="3" t="s">
        <v>9</v>
      </c>
      <c r="N448" s="76">
        <f>C153</f>
        <v>0</v>
      </c>
      <c r="O448" s="191"/>
      <c r="Q448" s="45"/>
      <c r="R448" s="45"/>
      <c r="S448" s="191"/>
      <c r="T448" s="45"/>
      <c r="U448" s="45"/>
      <c r="V448" s="45"/>
      <c r="W448" s="45"/>
      <c r="X448" s="45"/>
    </row>
    <row r="449" spans="1:24" s="17" customFormat="1" ht="15.95" hidden="1" customHeight="1">
      <c r="A449" s="15"/>
      <c r="C449" s="48"/>
      <c r="D449" s="55"/>
      <c r="E449" s="48"/>
      <c r="F449" s="99"/>
      <c r="G449" s="99"/>
      <c r="H449" s="27"/>
      <c r="I449" s="99"/>
      <c r="J449" s="105"/>
      <c r="K449" s="99"/>
      <c r="L449" s="24" t="s">
        <v>10</v>
      </c>
      <c r="M449" s="32"/>
      <c r="N449" s="18"/>
      <c r="O449" s="19"/>
      <c r="P449" s="197"/>
      <c r="S449" s="48"/>
    </row>
    <row r="450" spans="1:24" s="17" customFormat="1" ht="15.95" hidden="1" customHeight="1">
      <c r="A450" s="15"/>
      <c r="C450" s="516">
        <f>N449</f>
        <v>0</v>
      </c>
      <c r="D450" s="517"/>
      <c r="E450" s="516"/>
      <c r="F450" s="20" t="s">
        <v>32</v>
      </c>
      <c r="G450" s="21" t="s">
        <v>12</v>
      </c>
      <c r="H450" s="521">
        <v>416.63</v>
      </c>
      <c r="I450" s="521"/>
      <c r="J450" s="521"/>
      <c r="K450" s="94"/>
      <c r="L450" s="518" t="s">
        <v>33</v>
      </c>
      <c r="M450" s="518"/>
      <c r="N450" s="107"/>
      <c r="O450" s="22" t="s">
        <v>14</v>
      </c>
      <c r="P450" s="224">
        <f>ROUND(C450*H450/100,0)</f>
        <v>0</v>
      </c>
      <c r="S450" s="104"/>
    </row>
    <row r="451" spans="1:24" s="17" customFormat="1" ht="33.75" hidden="1" customHeight="1">
      <c r="A451" s="85"/>
      <c r="B451" s="552" t="s">
        <v>96</v>
      </c>
      <c r="C451" s="552"/>
      <c r="D451" s="552"/>
      <c r="E451" s="552"/>
      <c r="F451" s="552"/>
      <c r="G451" s="552"/>
      <c r="H451" s="552"/>
      <c r="I451" s="552"/>
      <c r="J451" s="552"/>
      <c r="K451" s="552"/>
      <c r="L451" s="552"/>
      <c r="M451" s="552"/>
      <c r="N451" s="552"/>
      <c r="O451" s="552"/>
      <c r="P451" s="224"/>
      <c r="Q451" s="52"/>
      <c r="R451" s="52"/>
      <c r="S451" s="52"/>
      <c r="T451" s="52"/>
      <c r="U451" s="52"/>
      <c r="V451" s="52"/>
      <c r="W451" s="52"/>
      <c r="X451" s="52"/>
    </row>
    <row r="452" spans="1:24" s="17" customFormat="1" ht="12" hidden="1" customHeight="1">
      <c r="A452" s="15"/>
      <c r="B452" s="17" t="s">
        <v>207</v>
      </c>
      <c r="C452" s="261"/>
      <c r="D452" s="262">
        <v>4</v>
      </c>
      <c r="E452" s="48" t="s">
        <v>8</v>
      </c>
      <c r="F452" s="262">
        <v>4</v>
      </c>
      <c r="G452" s="262" t="s">
        <v>8</v>
      </c>
      <c r="H452" s="27">
        <v>18</v>
      </c>
      <c r="I452" s="262" t="s">
        <v>8</v>
      </c>
      <c r="J452" s="263">
        <v>2.33</v>
      </c>
      <c r="K452" s="262"/>
      <c r="L452" s="263"/>
      <c r="M452" s="17" t="s">
        <v>9</v>
      </c>
      <c r="N452" s="30">
        <f t="shared" ref="N452:N458" si="39">ROUND(D452*F452*H452*J452,0)</f>
        <v>671</v>
      </c>
      <c r="O452" s="16"/>
      <c r="P452" s="264"/>
      <c r="S452" s="261"/>
    </row>
    <row r="453" spans="1:24" s="17" customFormat="1" ht="12" hidden="1" customHeight="1">
      <c r="A453" s="15"/>
      <c r="B453" s="17" t="s">
        <v>208</v>
      </c>
      <c r="C453" s="261"/>
      <c r="D453" s="262">
        <v>1</v>
      </c>
      <c r="E453" s="48" t="s">
        <v>8</v>
      </c>
      <c r="F453" s="262">
        <v>2</v>
      </c>
      <c r="G453" s="262" t="s">
        <v>8</v>
      </c>
      <c r="H453" s="27">
        <v>13</v>
      </c>
      <c r="I453" s="262" t="s">
        <v>8</v>
      </c>
      <c r="J453" s="263">
        <v>2.33</v>
      </c>
      <c r="K453" s="262"/>
      <c r="L453" s="263"/>
      <c r="M453" s="17" t="s">
        <v>9</v>
      </c>
      <c r="N453" s="30">
        <f t="shared" si="39"/>
        <v>61</v>
      </c>
      <c r="O453" s="16"/>
      <c r="P453" s="264"/>
      <c r="S453" s="261"/>
    </row>
    <row r="454" spans="1:24" s="17" customFormat="1" ht="12" hidden="1" customHeight="1">
      <c r="A454" s="15"/>
      <c r="B454" s="17" t="s">
        <v>169</v>
      </c>
      <c r="C454" s="261"/>
      <c r="D454" s="262">
        <v>1</v>
      </c>
      <c r="E454" s="48" t="s">
        <v>8</v>
      </c>
      <c r="F454" s="262">
        <v>18</v>
      </c>
      <c r="G454" s="262" t="s">
        <v>8</v>
      </c>
      <c r="H454" s="27">
        <v>8</v>
      </c>
      <c r="I454" s="262" t="s">
        <v>8</v>
      </c>
      <c r="J454" s="263">
        <v>2.33</v>
      </c>
      <c r="K454" s="262"/>
      <c r="L454" s="263"/>
      <c r="M454" s="17" t="s">
        <v>9</v>
      </c>
      <c r="N454" s="30">
        <f t="shared" si="39"/>
        <v>336</v>
      </c>
      <c r="O454" s="16"/>
      <c r="P454" s="264"/>
      <c r="S454" s="261"/>
    </row>
    <row r="455" spans="1:24" s="17" customFormat="1" ht="12" hidden="1" customHeight="1">
      <c r="A455" s="15"/>
      <c r="B455" s="17" t="s">
        <v>209</v>
      </c>
      <c r="C455" s="261"/>
      <c r="D455" s="262">
        <v>4</v>
      </c>
      <c r="E455" s="48" t="s">
        <v>8</v>
      </c>
      <c r="F455" s="262">
        <v>15</v>
      </c>
      <c r="G455" s="262" t="s">
        <v>8</v>
      </c>
      <c r="H455" s="27">
        <v>21</v>
      </c>
      <c r="I455" s="262" t="s">
        <v>8</v>
      </c>
      <c r="J455" s="263">
        <v>0.66</v>
      </c>
      <c r="K455" s="262"/>
      <c r="L455" s="263"/>
      <c r="M455" s="17" t="s">
        <v>9</v>
      </c>
      <c r="N455" s="30">
        <f t="shared" si="39"/>
        <v>832</v>
      </c>
      <c r="O455" s="16"/>
      <c r="P455" s="264"/>
      <c r="S455" s="261"/>
    </row>
    <row r="456" spans="1:24" s="17" customFormat="1" ht="12" hidden="1" customHeight="1">
      <c r="A456" s="15"/>
      <c r="B456" s="17" t="s">
        <v>210</v>
      </c>
      <c r="C456" s="261"/>
      <c r="D456" s="262">
        <v>1</v>
      </c>
      <c r="E456" s="48" t="s">
        <v>8</v>
      </c>
      <c r="F456" s="262">
        <v>15</v>
      </c>
      <c r="G456" s="262" t="s">
        <v>8</v>
      </c>
      <c r="H456" s="27">
        <v>21</v>
      </c>
      <c r="I456" s="262" t="s">
        <v>8</v>
      </c>
      <c r="J456" s="263">
        <v>0.66</v>
      </c>
      <c r="K456" s="262"/>
      <c r="L456" s="263"/>
      <c r="M456" s="17" t="s">
        <v>9</v>
      </c>
      <c r="N456" s="30">
        <f t="shared" si="39"/>
        <v>208</v>
      </c>
      <c r="O456" s="16"/>
      <c r="P456" s="264"/>
      <c r="S456" s="261"/>
    </row>
    <row r="457" spans="1:24" s="17" customFormat="1" ht="12" hidden="1" customHeight="1">
      <c r="A457" s="15"/>
      <c r="B457" s="17" t="s">
        <v>197</v>
      </c>
      <c r="C457" s="261"/>
      <c r="D457" s="262">
        <v>1</v>
      </c>
      <c r="E457" s="48" t="s">
        <v>8</v>
      </c>
      <c r="F457" s="262">
        <v>5</v>
      </c>
      <c r="G457" s="262" t="s">
        <v>8</v>
      </c>
      <c r="H457" s="27">
        <v>82</v>
      </c>
      <c r="I457" s="262" t="s">
        <v>8</v>
      </c>
      <c r="J457" s="263">
        <v>0.66</v>
      </c>
      <c r="K457" s="262"/>
      <c r="L457" s="263"/>
      <c r="M457" s="17" t="s">
        <v>9</v>
      </c>
      <c r="N457" s="30">
        <f t="shared" si="39"/>
        <v>271</v>
      </c>
      <c r="O457" s="16"/>
      <c r="P457" s="264"/>
      <c r="S457" s="261"/>
    </row>
    <row r="458" spans="1:24" s="17" customFormat="1" ht="12" hidden="1" customHeight="1" thickBot="1">
      <c r="A458" s="15"/>
      <c r="B458" s="17" t="s">
        <v>95</v>
      </c>
      <c r="C458" s="261"/>
      <c r="D458" s="262">
        <v>1</v>
      </c>
      <c r="E458" s="48" t="s">
        <v>8</v>
      </c>
      <c r="F458" s="262">
        <v>2</v>
      </c>
      <c r="G458" s="262" t="s">
        <v>8</v>
      </c>
      <c r="H458" s="27">
        <v>10</v>
      </c>
      <c r="I458" s="262" t="s">
        <v>8</v>
      </c>
      <c r="J458" s="263">
        <v>6</v>
      </c>
      <c r="K458" s="262"/>
      <c r="L458" s="263"/>
      <c r="M458" s="17" t="s">
        <v>9</v>
      </c>
      <c r="N458" s="30">
        <f t="shared" si="39"/>
        <v>120</v>
      </c>
      <c r="O458" s="16"/>
      <c r="P458" s="264"/>
      <c r="S458" s="261"/>
    </row>
    <row r="459" spans="1:24" s="17" customFormat="1" ht="15.95" hidden="1" customHeight="1" thickBot="1">
      <c r="A459" s="15"/>
      <c r="C459" s="60"/>
      <c r="D459" s="93"/>
      <c r="E459" s="48"/>
      <c r="F459" s="99"/>
      <c r="G459" s="99"/>
      <c r="H459" s="37"/>
      <c r="I459" s="50"/>
      <c r="J459" s="24"/>
      <c r="K459" s="50"/>
      <c r="L459" s="93" t="s">
        <v>10</v>
      </c>
      <c r="M459" s="50"/>
      <c r="N459" s="26"/>
      <c r="O459" s="103"/>
      <c r="P459" s="224"/>
      <c r="S459" s="60"/>
    </row>
    <row r="460" spans="1:24" s="17" customFormat="1" ht="15.95" hidden="1" customHeight="1">
      <c r="A460" s="15"/>
      <c r="B460" s="52"/>
      <c r="C460" s="53">
        <f>N459</f>
        <v>0</v>
      </c>
      <c r="D460" s="520" t="s">
        <v>32</v>
      </c>
      <c r="E460" s="518"/>
      <c r="F460" s="50"/>
      <c r="G460" s="21" t="s">
        <v>12</v>
      </c>
      <c r="H460" s="521">
        <v>1270.83</v>
      </c>
      <c r="I460" s="521"/>
      <c r="J460" s="521"/>
      <c r="K460" s="94"/>
      <c r="L460" s="522" t="s">
        <v>59</v>
      </c>
      <c r="M460" s="522"/>
      <c r="O460" s="103" t="s">
        <v>14</v>
      </c>
      <c r="P460" s="224">
        <f>ROUND(C460*H460/100,0)</f>
        <v>0</v>
      </c>
      <c r="S460" s="53"/>
    </row>
    <row r="461" spans="1:24" s="17" customFormat="1" ht="48" hidden="1" customHeight="1">
      <c r="A461" s="85"/>
      <c r="B461" s="535" t="s">
        <v>193</v>
      </c>
      <c r="C461" s="535"/>
      <c r="D461" s="535"/>
      <c r="E461" s="535"/>
      <c r="F461" s="535"/>
      <c r="G461" s="535"/>
      <c r="H461" s="535"/>
      <c r="I461" s="535"/>
      <c r="J461" s="535"/>
      <c r="K461" s="535"/>
      <c r="L461" s="535"/>
      <c r="M461" s="535"/>
      <c r="N461" s="535"/>
      <c r="O461" s="106"/>
      <c r="P461" s="224"/>
    </row>
    <row r="462" spans="1:24" s="17" customFormat="1" ht="15.95" hidden="1" customHeight="1">
      <c r="A462" s="15"/>
      <c r="B462" s="17" t="s">
        <v>198</v>
      </c>
      <c r="C462" s="184"/>
      <c r="D462" s="187">
        <v>1</v>
      </c>
      <c r="E462" s="48" t="s">
        <v>8</v>
      </c>
      <c r="F462" s="187">
        <v>1</v>
      </c>
      <c r="G462" s="187" t="s">
        <v>8</v>
      </c>
      <c r="H462" s="27">
        <v>50</v>
      </c>
      <c r="I462" s="187" t="s">
        <v>8</v>
      </c>
      <c r="J462" s="188">
        <v>10.5</v>
      </c>
      <c r="K462" s="187"/>
      <c r="L462" s="188"/>
      <c r="M462" s="17" t="s">
        <v>9</v>
      </c>
      <c r="N462" s="30">
        <f>ROUND(D462*F462*H462*J462,0)</f>
        <v>525</v>
      </c>
      <c r="O462" s="16"/>
      <c r="P462" s="224"/>
      <c r="S462" s="184"/>
    </row>
    <row r="463" spans="1:24" s="17" customFormat="1" ht="15.95" hidden="1" customHeight="1" thickBot="1">
      <c r="A463" s="15"/>
      <c r="B463" s="17" t="s">
        <v>201</v>
      </c>
      <c r="C463" s="95"/>
      <c r="D463" s="99">
        <v>1</v>
      </c>
      <c r="E463" s="48" t="s">
        <v>8</v>
      </c>
      <c r="F463" s="99">
        <v>1</v>
      </c>
      <c r="G463" s="99" t="s">
        <v>8</v>
      </c>
      <c r="H463" s="27">
        <v>35</v>
      </c>
      <c r="I463" s="99" t="s">
        <v>8</v>
      </c>
      <c r="J463" s="105">
        <v>4</v>
      </c>
      <c r="K463" s="99"/>
      <c r="L463" s="105"/>
      <c r="M463" s="17" t="s">
        <v>9</v>
      </c>
      <c r="N463" s="30">
        <f>ROUND(D463*F463*H463*J463,0)</f>
        <v>140</v>
      </c>
      <c r="O463" s="16"/>
      <c r="P463" s="224"/>
      <c r="S463" s="95"/>
    </row>
    <row r="464" spans="1:24" s="17" customFormat="1" ht="15.95" hidden="1" customHeight="1" thickBot="1">
      <c r="A464" s="93"/>
      <c r="C464" s="107"/>
      <c r="D464" s="99"/>
      <c r="E464" s="49"/>
      <c r="F464" s="99"/>
      <c r="G464" s="93"/>
      <c r="H464" s="27"/>
      <c r="I464" s="94"/>
      <c r="J464" s="24"/>
      <c r="K464" s="94"/>
      <c r="L464" s="24" t="s">
        <v>10</v>
      </c>
      <c r="M464" s="93"/>
      <c r="N464" s="26"/>
      <c r="O464" s="19"/>
      <c r="P464" s="224"/>
      <c r="S464" s="107"/>
    </row>
    <row r="465" spans="1:24" s="17" customFormat="1" ht="15.95" hidden="1" customHeight="1">
      <c r="A465" s="15"/>
      <c r="B465" s="52"/>
      <c r="C465" s="104">
        <f>N464</f>
        <v>0</v>
      </c>
      <c r="D465" s="99" t="s">
        <v>32</v>
      </c>
      <c r="E465" s="104"/>
      <c r="F465" s="99"/>
      <c r="G465" s="52" t="s">
        <v>12</v>
      </c>
      <c r="H465" s="94">
        <v>223.97</v>
      </c>
      <c r="I465" s="94"/>
      <c r="J465" s="105"/>
      <c r="K465" s="94"/>
      <c r="L465" s="218" t="s">
        <v>52</v>
      </c>
      <c r="M465" s="93"/>
      <c r="N465" s="52"/>
      <c r="O465" s="103" t="s">
        <v>14</v>
      </c>
      <c r="P465" s="224">
        <f>(C465*H465)</f>
        <v>0</v>
      </c>
      <c r="S465" s="104"/>
    </row>
    <row r="466" spans="1:24" s="17" customFormat="1" ht="15.95" hidden="1" customHeight="1">
      <c r="A466" s="15"/>
      <c r="C466" s="221"/>
      <c r="D466" s="222"/>
      <c r="E466" s="221"/>
      <c r="F466" s="20"/>
      <c r="G466" s="21"/>
      <c r="H466" s="219"/>
      <c r="I466" s="219"/>
      <c r="J466" s="219"/>
      <c r="K466" s="219"/>
      <c r="L466" s="218"/>
      <c r="M466" s="218"/>
      <c r="N466" s="107"/>
      <c r="O466" s="22"/>
      <c r="P466" s="224"/>
      <c r="S466" s="221"/>
    </row>
    <row r="467" spans="1:24" s="17" customFormat="1" ht="15.95" hidden="1" customHeight="1">
      <c r="A467" s="15"/>
      <c r="C467" s="221"/>
      <c r="D467" s="222"/>
      <c r="E467" s="221"/>
      <c r="F467" s="20"/>
      <c r="G467" s="21"/>
      <c r="H467" s="219"/>
      <c r="I467" s="219"/>
      <c r="J467" s="219"/>
      <c r="K467" s="219"/>
      <c r="L467" s="218"/>
      <c r="M467" s="218"/>
      <c r="N467" s="107"/>
      <c r="O467" s="22"/>
      <c r="P467" s="224"/>
      <c r="S467" s="221"/>
    </row>
    <row r="468" spans="1:24" s="17" customFormat="1" ht="15.95" hidden="1" customHeight="1">
      <c r="A468" s="15"/>
      <c r="C468" s="221"/>
      <c r="D468" s="222"/>
      <c r="E468" s="221"/>
      <c r="F468" s="20"/>
      <c r="G468" s="21"/>
      <c r="H468" s="219"/>
      <c r="I468" s="219"/>
      <c r="J468" s="219"/>
      <c r="K468" s="219"/>
      <c r="L468" s="218"/>
      <c r="M468" s="218"/>
      <c r="N468" s="107"/>
      <c r="O468" s="22"/>
      <c r="P468" s="224"/>
      <c r="S468" s="221"/>
    </row>
    <row r="469" spans="1:24" s="230" customFormat="1" ht="15.95" hidden="1" customHeight="1">
      <c r="A469" s="229"/>
      <c r="C469" s="231"/>
      <c r="D469" s="232"/>
      <c r="E469" s="231"/>
      <c r="F469" s="233"/>
      <c r="G469" s="234"/>
      <c r="H469" s="235"/>
      <c r="I469" s="235"/>
      <c r="J469" s="235"/>
      <c r="K469" s="235"/>
      <c r="L469" s="236"/>
      <c r="M469" s="236"/>
      <c r="N469" s="237"/>
      <c r="O469" s="238"/>
      <c r="P469" s="239"/>
      <c r="S469" s="231"/>
    </row>
    <row r="470" spans="1:24" s="230" customFormat="1" ht="15.95" hidden="1" customHeight="1">
      <c r="A470" s="229"/>
      <c r="C470" s="231"/>
      <c r="D470" s="232"/>
      <c r="E470" s="231"/>
      <c r="F470" s="233"/>
      <c r="G470" s="234"/>
      <c r="H470" s="235"/>
      <c r="I470" s="235"/>
      <c r="J470" s="235"/>
      <c r="K470" s="235"/>
      <c r="L470" s="236"/>
      <c r="M470" s="236"/>
      <c r="N470" s="237"/>
      <c r="O470" s="238"/>
      <c r="P470" s="239"/>
      <c r="S470" s="231"/>
    </row>
    <row r="471" spans="1:24" ht="17.25" hidden="1" customHeight="1">
      <c r="A471" s="77"/>
      <c r="B471" s="547" t="s">
        <v>144</v>
      </c>
      <c r="C471" s="547"/>
      <c r="D471" s="548"/>
      <c r="E471" s="547"/>
      <c r="F471" s="548"/>
      <c r="G471" s="547"/>
      <c r="H471" s="548"/>
      <c r="I471" s="547"/>
      <c r="J471" s="548"/>
      <c r="K471" s="547"/>
      <c r="L471" s="547"/>
      <c r="M471" s="547"/>
      <c r="N471" s="547"/>
      <c r="O471" s="547"/>
      <c r="S471" s="3"/>
    </row>
    <row r="472" spans="1:24" ht="15.95" hidden="1" customHeight="1" thickBot="1">
      <c r="A472" s="1"/>
      <c r="B472" s="3" t="s">
        <v>97</v>
      </c>
      <c r="C472" s="108"/>
      <c r="D472" s="109">
        <v>1</v>
      </c>
      <c r="E472" s="38" t="s">
        <v>8</v>
      </c>
      <c r="F472" s="109">
        <v>4</v>
      </c>
      <c r="H472" s="68"/>
      <c r="I472" s="109"/>
      <c r="J472" s="110"/>
      <c r="K472" s="109"/>
      <c r="L472" s="110"/>
      <c r="M472" s="3" t="s">
        <v>9</v>
      </c>
      <c r="N472" s="39">
        <f>ROUND(D472*F472,0)</f>
        <v>4</v>
      </c>
      <c r="O472" s="2"/>
      <c r="S472" s="108"/>
    </row>
    <row r="473" spans="1:24" ht="15.95" hidden="1" customHeight="1" thickBot="1">
      <c r="E473" s="44"/>
      <c r="G473" s="98"/>
      <c r="H473" s="68"/>
      <c r="I473" s="97"/>
      <c r="J473" s="12"/>
      <c r="K473" s="97"/>
      <c r="L473" s="12" t="s">
        <v>10</v>
      </c>
      <c r="M473" s="98"/>
      <c r="N473" s="14"/>
      <c r="O473" s="6"/>
    </row>
    <row r="474" spans="1:24" ht="15.95" hidden="1" customHeight="1">
      <c r="A474" s="1"/>
      <c r="C474" s="46">
        <f>N473</f>
        <v>0</v>
      </c>
      <c r="D474" s="529" t="s">
        <v>111</v>
      </c>
      <c r="E474" s="549"/>
      <c r="G474" s="8" t="s">
        <v>12</v>
      </c>
      <c r="H474" s="533">
        <v>1428.35</v>
      </c>
      <c r="I474" s="533"/>
      <c r="J474" s="533"/>
      <c r="K474" s="533"/>
      <c r="L474" s="98" t="s">
        <v>85</v>
      </c>
      <c r="M474" s="98"/>
      <c r="O474" s="113" t="s">
        <v>14</v>
      </c>
      <c r="P474" s="223">
        <f>ROUND(C474*H474,0)</f>
        <v>0</v>
      </c>
      <c r="Q474" s="45"/>
      <c r="R474" s="45"/>
      <c r="S474" s="46"/>
      <c r="T474" s="45"/>
      <c r="U474" s="45"/>
      <c r="V474" s="45"/>
      <c r="W474" s="45"/>
      <c r="X474" s="45"/>
    </row>
    <row r="475" spans="1:24" ht="17.25" hidden="1" customHeight="1">
      <c r="A475" s="77"/>
      <c r="B475" s="547" t="s">
        <v>145</v>
      </c>
      <c r="C475" s="547"/>
      <c r="D475" s="548"/>
      <c r="E475" s="547"/>
      <c r="F475" s="548"/>
      <c r="G475" s="547"/>
      <c r="H475" s="548"/>
      <c r="I475" s="547"/>
      <c r="J475" s="548"/>
      <c r="K475" s="547"/>
      <c r="L475" s="547"/>
      <c r="M475" s="547"/>
      <c r="N475" s="547"/>
      <c r="O475" s="547"/>
      <c r="S475" s="3"/>
    </row>
    <row r="476" spans="1:24" ht="15.95" hidden="1" customHeight="1" thickBot="1">
      <c r="A476" s="1"/>
      <c r="B476" s="3" t="s">
        <v>97</v>
      </c>
      <c r="C476" s="108"/>
      <c r="D476" s="109">
        <v>1</v>
      </c>
      <c r="E476" s="38" t="s">
        <v>8</v>
      </c>
      <c r="F476" s="109">
        <v>4</v>
      </c>
      <c r="H476" s="68"/>
      <c r="I476" s="109"/>
      <c r="J476" s="110"/>
      <c r="K476" s="109"/>
      <c r="L476" s="110"/>
      <c r="M476" s="3" t="s">
        <v>9</v>
      </c>
      <c r="N476" s="39">
        <f>ROUND(D476*F476,0)</f>
        <v>4</v>
      </c>
      <c r="O476" s="2"/>
      <c r="S476" s="108"/>
    </row>
    <row r="477" spans="1:24" ht="15.95" hidden="1" customHeight="1" thickBot="1">
      <c r="E477" s="44"/>
      <c r="G477" s="98"/>
      <c r="H477" s="68"/>
      <c r="I477" s="97"/>
      <c r="J477" s="12"/>
      <c r="K477" s="97"/>
      <c r="L477" s="12" t="s">
        <v>10</v>
      </c>
      <c r="M477" s="98"/>
      <c r="N477" s="14"/>
      <c r="O477" s="6"/>
    </row>
    <row r="478" spans="1:24" ht="15.95" hidden="1" customHeight="1">
      <c r="A478" s="1"/>
      <c r="C478" s="46">
        <f>N477</f>
        <v>0</v>
      </c>
      <c r="D478" s="529" t="s">
        <v>111</v>
      </c>
      <c r="E478" s="549"/>
      <c r="G478" s="8" t="s">
        <v>12</v>
      </c>
      <c r="H478" s="533">
        <v>649.83000000000004</v>
      </c>
      <c r="I478" s="533"/>
      <c r="J478" s="533"/>
      <c r="K478" s="533"/>
      <c r="L478" s="98" t="s">
        <v>85</v>
      </c>
      <c r="M478" s="98"/>
      <c r="O478" s="113" t="s">
        <v>14</v>
      </c>
      <c r="P478" s="223">
        <f>ROUND(C478*H478,0)</f>
        <v>0</v>
      </c>
      <c r="Q478" s="45"/>
      <c r="R478" s="45"/>
      <c r="S478" s="46"/>
      <c r="T478" s="45"/>
      <c r="U478" s="45"/>
      <c r="V478" s="45"/>
      <c r="W478" s="45"/>
      <c r="X478" s="45"/>
    </row>
    <row r="479" spans="1:24" ht="21" hidden="1" customHeight="1">
      <c r="A479" s="87"/>
      <c r="B479" s="519" t="s">
        <v>173</v>
      </c>
      <c r="C479" s="519"/>
      <c r="D479" s="519"/>
      <c r="E479" s="519"/>
      <c r="F479" s="519"/>
      <c r="G479" s="519"/>
      <c r="H479" s="519"/>
      <c r="I479" s="519"/>
      <c r="J479" s="519"/>
      <c r="K479" s="519"/>
      <c r="L479" s="519"/>
      <c r="M479" s="519"/>
      <c r="N479" s="519"/>
      <c r="O479" s="160"/>
      <c r="S479" s="3"/>
    </row>
    <row r="480" spans="1:24" ht="15.95" hidden="1" customHeight="1" thickBot="1">
      <c r="A480" s="1"/>
      <c r="B480" s="551" t="s">
        <v>174</v>
      </c>
      <c r="C480" s="551"/>
      <c r="D480" s="165" t="s">
        <v>8</v>
      </c>
      <c r="E480" s="543">
        <v>5.5</v>
      </c>
      <c r="F480" s="544"/>
      <c r="G480" s="168"/>
      <c r="H480" s="13"/>
      <c r="I480" s="170"/>
      <c r="J480" s="12"/>
      <c r="K480" s="170"/>
      <c r="L480" s="168"/>
      <c r="M480" s="168"/>
      <c r="N480" s="172"/>
      <c r="O480" s="169"/>
      <c r="S480" s="3"/>
    </row>
    <row r="481" spans="1:64" ht="15.95" hidden="1" customHeight="1">
      <c r="A481" s="1"/>
      <c r="C481" s="172"/>
      <c r="D481" s="165"/>
      <c r="E481" s="541">
        <v>112</v>
      </c>
      <c r="F481" s="542"/>
      <c r="G481" s="168"/>
      <c r="H481" s="13"/>
      <c r="I481" s="170"/>
      <c r="J481" s="166"/>
      <c r="K481" s="170"/>
      <c r="L481" s="168"/>
      <c r="M481" s="168"/>
      <c r="N481" s="172"/>
      <c r="O481" s="169"/>
      <c r="S481" s="172"/>
    </row>
    <row r="482" spans="1:64" ht="15.95" hidden="1" customHeight="1" thickBot="1">
      <c r="A482" s="1"/>
      <c r="C482" s="75" t="e">
        <f>#REF!</f>
        <v>#REF!</v>
      </c>
      <c r="D482" s="165" t="s">
        <v>8</v>
      </c>
      <c r="E482" s="543">
        <v>5.5</v>
      </c>
      <c r="F482" s="544"/>
      <c r="G482" s="165" t="s">
        <v>9</v>
      </c>
      <c r="H482" s="545" t="e">
        <f>C482*E482/E483</f>
        <v>#REF!</v>
      </c>
      <c r="I482" s="545"/>
      <c r="J482" s="166" t="s">
        <v>50</v>
      </c>
      <c r="K482" s="170"/>
      <c r="L482" s="168"/>
      <c r="M482" s="168"/>
      <c r="N482" s="172"/>
      <c r="O482" s="169"/>
      <c r="S482" s="75"/>
    </row>
    <row r="483" spans="1:64" ht="15.95" hidden="1" customHeight="1" thickBot="1">
      <c r="A483" s="1"/>
      <c r="C483" s="172"/>
      <c r="D483" s="165"/>
      <c r="E483" s="541">
        <v>112</v>
      </c>
      <c r="F483" s="542"/>
      <c r="G483" s="168"/>
      <c r="H483" s="68"/>
      <c r="I483" s="170"/>
      <c r="J483" s="166"/>
      <c r="K483" s="170"/>
      <c r="L483" s="168"/>
      <c r="M483" s="168"/>
      <c r="N483" s="172"/>
      <c r="O483" s="169"/>
      <c r="S483" s="172"/>
    </row>
    <row r="484" spans="1:64" ht="15.95" hidden="1" customHeight="1" thickBot="1">
      <c r="A484" s="1"/>
      <c r="C484" s="172"/>
      <c r="D484" s="165"/>
      <c r="E484" s="546"/>
      <c r="F484" s="546"/>
      <c r="H484" s="13"/>
      <c r="I484" s="170"/>
      <c r="J484" s="166"/>
      <c r="K484" s="170"/>
      <c r="L484" s="168"/>
      <c r="M484" s="168"/>
      <c r="N484" s="196"/>
      <c r="O484" s="169"/>
      <c r="S484" s="172"/>
    </row>
    <row r="485" spans="1:64" ht="15.95" hidden="1" customHeight="1">
      <c r="A485" s="1"/>
      <c r="C485" s="175">
        <f>N484</f>
        <v>0</v>
      </c>
      <c r="D485" s="165" t="s">
        <v>50</v>
      </c>
      <c r="E485" s="167"/>
      <c r="F485" s="165"/>
      <c r="G485" s="8" t="s">
        <v>12</v>
      </c>
      <c r="H485" s="533">
        <v>151.25</v>
      </c>
      <c r="I485" s="533"/>
      <c r="J485" s="533"/>
      <c r="K485" s="533"/>
      <c r="L485" s="530" t="s">
        <v>51</v>
      </c>
      <c r="M485" s="530"/>
      <c r="N485" s="172"/>
      <c r="O485" s="169" t="s">
        <v>14</v>
      </c>
      <c r="P485" s="223">
        <f>(C485*H485)</f>
        <v>0</v>
      </c>
      <c r="S485" s="117"/>
    </row>
    <row r="486" spans="1:64" ht="15.95" hidden="1" customHeight="1">
      <c r="A486" s="1"/>
      <c r="B486" s="527" t="s">
        <v>7</v>
      </c>
      <c r="C486" s="527"/>
      <c r="D486" s="527"/>
      <c r="E486" s="527"/>
      <c r="F486" s="527"/>
      <c r="G486" s="527"/>
      <c r="H486" s="527"/>
      <c r="I486" s="527"/>
      <c r="J486" s="527"/>
      <c r="K486" s="527"/>
      <c r="L486" s="527"/>
      <c r="M486" s="527"/>
      <c r="N486" s="527"/>
      <c r="O486" s="527"/>
      <c r="S486" s="3"/>
    </row>
    <row r="487" spans="1:64" ht="15.95" hidden="1" customHeight="1">
      <c r="A487" s="1"/>
      <c r="B487" s="67" t="s">
        <v>133</v>
      </c>
      <c r="C487" s="135"/>
      <c r="D487" s="136">
        <v>1</v>
      </c>
      <c r="E487" s="38" t="s">
        <v>8</v>
      </c>
      <c r="F487" s="136">
        <v>1</v>
      </c>
      <c r="G487" s="136" t="s">
        <v>8</v>
      </c>
      <c r="H487" s="68">
        <v>45.25</v>
      </c>
      <c r="I487" s="136" t="s">
        <v>8</v>
      </c>
      <c r="J487" s="137">
        <v>25.25</v>
      </c>
      <c r="K487" s="136" t="s">
        <v>8</v>
      </c>
      <c r="L487" s="137">
        <v>0.42</v>
      </c>
      <c r="M487" s="3" t="s">
        <v>9</v>
      </c>
      <c r="N487" s="39">
        <f t="shared" ref="N487:N490" si="40">ROUND(D487*F487*H487*J487*L487,0)</f>
        <v>480</v>
      </c>
      <c r="O487" s="2"/>
      <c r="R487" s="4"/>
      <c r="S487" s="108"/>
      <c r="T487" s="4"/>
      <c r="U487" s="4"/>
      <c r="V487" s="4"/>
      <c r="W487" s="4"/>
      <c r="X487" s="4"/>
      <c r="Y487" s="4"/>
      <c r="Z487" s="4"/>
      <c r="AA487" s="4"/>
      <c r="AB487" s="4"/>
      <c r="AC487" s="4"/>
      <c r="AD487" s="4"/>
      <c r="AE487" s="4"/>
      <c r="AF487" s="4"/>
      <c r="AG487" s="4"/>
      <c r="AH487" s="4"/>
      <c r="AI487" s="4"/>
      <c r="AJ487" s="4"/>
      <c r="AK487" s="4"/>
      <c r="AL487" s="4"/>
      <c r="AM487" s="4"/>
      <c r="AN487" s="4"/>
      <c r="AO487" s="4"/>
      <c r="AP487" s="4"/>
      <c r="AQ487" s="4"/>
      <c r="AR487" s="4"/>
      <c r="AS487" s="4"/>
      <c r="AT487" s="4"/>
      <c r="AU487" s="4"/>
      <c r="AV487" s="4"/>
      <c r="AW487" s="4"/>
      <c r="AX487" s="4"/>
      <c r="AY487" s="4"/>
      <c r="AZ487" s="4"/>
      <c r="BA487" s="4"/>
      <c r="BB487" s="4"/>
      <c r="BC487" s="4"/>
      <c r="BD487" s="4"/>
      <c r="BE487" s="4"/>
      <c r="BF487" s="4"/>
      <c r="BG487" s="4"/>
      <c r="BH487" s="4"/>
      <c r="BI487" s="4"/>
      <c r="BJ487" s="4"/>
      <c r="BK487" s="4"/>
      <c r="BL487" s="4"/>
    </row>
    <row r="488" spans="1:64" ht="15.95" hidden="1" customHeight="1">
      <c r="A488" s="1"/>
      <c r="B488" s="67" t="s">
        <v>36</v>
      </c>
      <c r="C488" s="135"/>
      <c r="D488" s="136">
        <v>1</v>
      </c>
      <c r="E488" s="38" t="s">
        <v>8</v>
      </c>
      <c r="F488" s="136">
        <v>1</v>
      </c>
      <c r="G488" s="136" t="s">
        <v>8</v>
      </c>
      <c r="H488" s="68">
        <v>45.25</v>
      </c>
      <c r="I488" s="136" t="s">
        <v>8</v>
      </c>
      <c r="J488" s="137">
        <v>0.75</v>
      </c>
      <c r="K488" s="136" t="s">
        <v>8</v>
      </c>
      <c r="L488" s="137">
        <v>1.5</v>
      </c>
      <c r="M488" s="3" t="s">
        <v>9</v>
      </c>
      <c r="N488" s="39">
        <f t="shared" si="40"/>
        <v>51</v>
      </c>
      <c r="O488" s="2"/>
      <c r="S488" s="108"/>
    </row>
    <row r="489" spans="1:64" ht="15.95" hidden="1" customHeight="1">
      <c r="A489" s="1"/>
      <c r="B489" s="3" t="s">
        <v>134</v>
      </c>
      <c r="C489" s="135"/>
      <c r="D489" s="136">
        <v>1</v>
      </c>
      <c r="E489" s="38" t="s">
        <v>8</v>
      </c>
      <c r="F489" s="136">
        <v>1</v>
      </c>
      <c r="G489" s="136" t="s">
        <v>8</v>
      </c>
      <c r="H489" s="68">
        <v>42.25</v>
      </c>
      <c r="I489" s="136" t="s">
        <v>8</v>
      </c>
      <c r="J489" s="137">
        <v>0.75</v>
      </c>
      <c r="K489" s="136" t="s">
        <v>8</v>
      </c>
      <c r="L489" s="137">
        <v>1</v>
      </c>
      <c r="M489" s="3" t="s">
        <v>9</v>
      </c>
      <c r="N489" s="39">
        <f t="shared" si="40"/>
        <v>32</v>
      </c>
      <c r="O489" s="2"/>
      <c r="S489" s="108"/>
    </row>
    <row r="490" spans="1:64" ht="15.95" hidden="1" customHeight="1">
      <c r="A490" s="1"/>
      <c r="B490" s="3" t="s">
        <v>134</v>
      </c>
      <c r="C490" s="108"/>
      <c r="D490" s="109">
        <v>1</v>
      </c>
      <c r="E490" s="38" t="s">
        <v>8</v>
      </c>
      <c r="F490" s="109">
        <v>2</v>
      </c>
      <c r="G490" s="109" t="s">
        <v>8</v>
      </c>
      <c r="H490" s="68">
        <v>6</v>
      </c>
      <c r="I490" s="109" t="s">
        <v>8</v>
      </c>
      <c r="J490" s="110">
        <v>0.75</v>
      </c>
      <c r="K490" s="109" t="s">
        <v>8</v>
      </c>
      <c r="L490" s="110">
        <v>1</v>
      </c>
      <c r="M490" s="3" t="s">
        <v>9</v>
      </c>
      <c r="N490" s="39">
        <f t="shared" si="40"/>
        <v>9</v>
      </c>
      <c r="O490" s="2"/>
      <c r="S490" s="108"/>
    </row>
    <row r="491" spans="1:64" ht="15.95" hidden="1" customHeight="1">
      <c r="A491" s="1"/>
      <c r="B491" s="3" t="s">
        <v>91</v>
      </c>
      <c r="C491" s="108"/>
      <c r="D491" s="109">
        <v>1</v>
      </c>
      <c r="E491" s="38" t="s">
        <v>8</v>
      </c>
      <c r="F491" s="109">
        <v>2</v>
      </c>
      <c r="G491" s="109" t="s">
        <v>8</v>
      </c>
      <c r="H491" s="68">
        <v>1.5</v>
      </c>
      <c r="I491" s="109" t="s">
        <v>8</v>
      </c>
      <c r="J491" s="110">
        <v>1.5</v>
      </c>
      <c r="K491" s="109" t="s">
        <v>8</v>
      </c>
      <c r="L491" s="110">
        <v>7</v>
      </c>
      <c r="M491" s="3" t="s">
        <v>9</v>
      </c>
      <c r="N491" s="39">
        <f t="shared" ref="N491" si="41">ROUND(D491*F491*H491*J491*L491,0)</f>
        <v>32</v>
      </c>
      <c r="O491" s="2"/>
      <c r="S491" s="108"/>
    </row>
    <row r="492" spans="1:64" ht="21" hidden="1" customHeight="1">
      <c r="A492" s="1"/>
      <c r="C492" s="38"/>
      <c r="D492" s="69"/>
      <c r="H492" s="68"/>
      <c r="I492" s="109"/>
      <c r="J492" s="110"/>
      <c r="K492" s="109"/>
      <c r="L492" s="12" t="s">
        <v>10</v>
      </c>
      <c r="M492" s="40"/>
      <c r="N492" s="5"/>
      <c r="O492" s="6"/>
      <c r="P492" s="197"/>
      <c r="S492" s="38"/>
    </row>
    <row r="493" spans="1:64" ht="21.75" hidden="1" customHeight="1">
      <c r="A493" s="1"/>
      <c r="B493" s="66"/>
      <c r="C493" s="528">
        <f>N492</f>
        <v>0</v>
      </c>
      <c r="D493" s="528"/>
      <c r="E493" s="528"/>
      <c r="F493" s="7" t="s">
        <v>11</v>
      </c>
      <c r="G493" s="8" t="s">
        <v>12</v>
      </c>
      <c r="H493" s="70">
        <v>3327.5</v>
      </c>
      <c r="I493" s="97"/>
      <c r="J493" s="97"/>
      <c r="K493" s="97"/>
      <c r="L493" s="530" t="s">
        <v>13</v>
      </c>
      <c r="M493" s="530"/>
      <c r="O493" s="9" t="s">
        <v>14</v>
      </c>
      <c r="P493" s="223">
        <f>ROUND(C493*H493/100,0)</f>
        <v>0</v>
      </c>
      <c r="S493" s="96"/>
    </row>
    <row r="494" spans="1:64" s="17" customFormat="1" ht="15.95" hidden="1" customHeight="1">
      <c r="A494" s="15"/>
      <c r="B494" s="537" t="s">
        <v>180</v>
      </c>
      <c r="C494" s="537"/>
      <c r="D494" s="537"/>
      <c r="E494" s="537"/>
      <c r="F494" s="537"/>
      <c r="G494" s="537"/>
      <c r="H494" s="537"/>
      <c r="I494" s="537"/>
      <c r="J494" s="537"/>
      <c r="K494" s="537"/>
      <c r="L494" s="537"/>
      <c r="M494" s="537"/>
      <c r="N494" s="537"/>
      <c r="O494" s="103"/>
      <c r="P494" s="60"/>
      <c r="Q494" s="52"/>
    </row>
    <row r="495" spans="1:64" s="17" customFormat="1" ht="15.95" hidden="1" customHeight="1">
      <c r="A495" s="15"/>
      <c r="B495" s="160" t="s">
        <v>181</v>
      </c>
      <c r="C495" s="160"/>
      <c r="D495" s="160"/>
      <c r="E495" s="160"/>
      <c r="F495" s="160"/>
      <c r="G495" s="160"/>
      <c r="H495" s="160"/>
      <c r="I495" s="160"/>
      <c r="J495" s="160"/>
      <c r="K495" s="160"/>
      <c r="L495" s="160"/>
      <c r="M495" s="160"/>
      <c r="N495" s="160"/>
      <c r="O495" s="161"/>
      <c r="P495" s="60"/>
      <c r="Q495" s="52"/>
    </row>
    <row r="496" spans="1:64" s="17" customFormat="1" ht="15.95" hidden="1" customHeight="1">
      <c r="A496" s="15"/>
      <c r="B496" s="17" t="s">
        <v>182</v>
      </c>
      <c r="C496" s="95"/>
      <c r="D496" s="99">
        <v>1</v>
      </c>
      <c r="E496" s="48" t="s">
        <v>8</v>
      </c>
      <c r="F496" s="99">
        <v>2</v>
      </c>
      <c r="G496" s="99" t="s">
        <v>8</v>
      </c>
      <c r="H496" s="89">
        <v>10.5</v>
      </c>
      <c r="I496" s="88" t="s">
        <v>8</v>
      </c>
      <c r="J496" s="88">
        <v>0.75</v>
      </c>
      <c r="K496" s="99" t="s">
        <v>8</v>
      </c>
      <c r="L496" s="105">
        <v>7</v>
      </c>
      <c r="M496" s="17" t="s">
        <v>9</v>
      </c>
      <c r="N496" s="30">
        <f t="shared" ref="N496" si="42">ROUND(D496*F496*H496*J496*L496,0)</f>
        <v>110</v>
      </c>
      <c r="O496" s="16"/>
      <c r="P496" s="224"/>
      <c r="S496" s="95"/>
    </row>
    <row r="497" spans="1:19" s="17" customFormat="1" ht="15.95" hidden="1" customHeight="1" thickBot="1">
      <c r="A497" s="15"/>
      <c r="B497" s="17" t="s">
        <v>177</v>
      </c>
      <c r="C497" s="154"/>
      <c r="D497" s="151">
        <v>1</v>
      </c>
      <c r="E497" s="48" t="s">
        <v>8</v>
      </c>
      <c r="F497" s="151">
        <v>2</v>
      </c>
      <c r="G497" s="151" t="s">
        <v>8</v>
      </c>
      <c r="H497" s="33">
        <v>6</v>
      </c>
      <c r="I497" s="151" t="s">
        <v>8</v>
      </c>
      <c r="J497" s="144">
        <v>0.75</v>
      </c>
      <c r="K497" s="151" t="s">
        <v>8</v>
      </c>
      <c r="L497" s="152">
        <v>7</v>
      </c>
      <c r="M497" s="17" t="s">
        <v>9</v>
      </c>
      <c r="N497" s="30">
        <f t="shared" ref="N497" si="43">ROUND(D497*F497*H497*J497*L497,0)</f>
        <v>63</v>
      </c>
      <c r="O497" s="16"/>
      <c r="P497" s="224"/>
      <c r="S497" s="154"/>
    </row>
    <row r="498" spans="1:19" s="17" customFormat="1" ht="15.95" hidden="1" customHeight="1" thickBot="1">
      <c r="A498" s="93"/>
      <c r="C498" s="107"/>
      <c r="D498" s="99"/>
      <c r="E498" s="49"/>
      <c r="F498" s="99"/>
      <c r="G498" s="93"/>
      <c r="H498" s="33"/>
      <c r="I498" s="94"/>
      <c r="J498" s="24"/>
      <c r="K498" s="94"/>
      <c r="L498" s="24" t="s">
        <v>10</v>
      </c>
      <c r="M498" s="93"/>
      <c r="N498" s="26"/>
      <c r="O498" s="19"/>
      <c r="P498" s="224"/>
      <c r="S498" s="107"/>
    </row>
    <row r="499" spans="1:19" ht="15.95" hidden="1" customHeight="1">
      <c r="A499" s="1"/>
      <c r="B499" s="71" t="s">
        <v>24</v>
      </c>
      <c r="C499" s="176"/>
      <c r="D499" s="165"/>
      <c r="E499" s="169"/>
      <c r="F499" s="165"/>
      <c r="G499" s="168"/>
      <c r="H499" s="68"/>
      <c r="I499" s="170"/>
      <c r="J499" s="166"/>
      <c r="K499" s="168"/>
      <c r="L499" s="166"/>
      <c r="M499" s="45"/>
      <c r="N499" s="45"/>
      <c r="O499" s="169"/>
      <c r="Q499" s="45"/>
      <c r="S499" s="176"/>
    </row>
    <row r="500" spans="1:19" ht="15.95" hidden="1" customHeight="1">
      <c r="A500" s="1"/>
      <c r="B500" s="3" t="s">
        <v>179</v>
      </c>
      <c r="C500" s="176"/>
      <c r="D500" s="165">
        <v>1</v>
      </c>
      <c r="E500" s="176" t="s">
        <v>8</v>
      </c>
      <c r="F500" s="165">
        <v>1</v>
      </c>
      <c r="G500" s="165" t="s">
        <v>8</v>
      </c>
      <c r="H500" s="72">
        <v>3</v>
      </c>
      <c r="I500" s="165" t="s">
        <v>8</v>
      </c>
      <c r="J500" s="173">
        <v>0.75</v>
      </c>
      <c r="K500" s="163" t="s">
        <v>8</v>
      </c>
      <c r="L500" s="164">
        <v>7</v>
      </c>
      <c r="M500" s="17" t="s">
        <v>9</v>
      </c>
      <c r="N500" s="30">
        <f t="shared" ref="N500:N501" si="44">ROUND(D500*F500*H500*J500*L500,0)</f>
        <v>16</v>
      </c>
      <c r="O500" s="6"/>
      <c r="P500" s="198"/>
      <c r="S500" s="176"/>
    </row>
    <row r="501" spans="1:19" ht="15.95" hidden="1" customHeight="1" thickBot="1">
      <c r="A501" s="1"/>
      <c r="B501" s="3" t="s">
        <v>183</v>
      </c>
      <c r="C501" s="176"/>
      <c r="D501" s="165">
        <v>1</v>
      </c>
      <c r="E501" s="176" t="s">
        <v>8</v>
      </c>
      <c r="F501" s="165">
        <v>1</v>
      </c>
      <c r="G501" s="165" t="s">
        <v>8</v>
      </c>
      <c r="H501" s="72">
        <v>6</v>
      </c>
      <c r="I501" s="165" t="s">
        <v>8</v>
      </c>
      <c r="J501" s="173">
        <v>0.75</v>
      </c>
      <c r="K501" s="163" t="s">
        <v>8</v>
      </c>
      <c r="L501" s="164">
        <v>4</v>
      </c>
      <c r="M501" s="17" t="s">
        <v>9</v>
      </c>
      <c r="N501" s="30">
        <f t="shared" si="44"/>
        <v>18</v>
      </c>
      <c r="O501" s="6"/>
      <c r="P501" s="198"/>
      <c r="S501" s="176"/>
    </row>
    <row r="502" spans="1:19" ht="15.95" hidden="1" customHeight="1" thickBot="1">
      <c r="A502" s="1"/>
      <c r="B502" s="165"/>
      <c r="C502" s="3"/>
      <c r="D502" s="165"/>
      <c r="E502" s="169"/>
      <c r="F502" s="165"/>
      <c r="G502" s="168"/>
      <c r="H502" s="68"/>
      <c r="I502" s="170"/>
      <c r="J502" s="166"/>
      <c r="K502" s="168"/>
      <c r="L502" s="12" t="s">
        <v>10</v>
      </c>
      <c r="M502" s="3" t="s">
        <v>9</v>
      </c>
      <c r="N502" s="14"/>
      <c r="O502" s="169"/>
      <c r="P502" s="80"/>
      <c r="Q502" s="45"/>
      <c r="S502" s="3"/>
    </row>
    <row r="503" spans="1:19" ht="15.95" hidden="1" customHeight="1">
      <c r="A503" s="1"/>
      <c r="B503" s="71" t="s">
        <v>28</v>
      </c>
      <c r="C503" s="176"/>
      <c r="D503" s="165"/>
      <c r="E503" s="169"/>
      <c r="F503" s="165"/>
      <c r="G503" s="168"/>
      <c r="H503" s="68"/>
      <c r="I503" s="170"/>
      <c r="J503" s="166"/>
      <c r="K503" s="170"/>
      <c r="L503" s="168"/>
      <c r="M503" s="168"/>
      <c r="N503" s="45"/>
      <c r="O503" s="41"/>
      <c r="P503" s="80"/>
      <c r="Q503" s="45"/>
      <c r="S503" s="176"/>
    </row>
    <row r="504" spans="1:19" ht="15.95" hidden="1" customHeight="1">
      <c r="A504" s="1"/>
      <c r="C504" s="71"/>
      <c r="D504" s="538">
        <f>N498</f>
        <v>0</v>
      </c>
      <c r="E504" s="538"/>
      <c r="F504" s="538"/>
      <c r="G504" s="168" t="s">
        <v>29</v>
      </c>
      <c r="H504" s="73">
        <f>N502</f>
        <v>0</v>
      </c>
      <c r="I504" s="12" t="s">
        <v>9</v>
      </c>
      <c r="J504" s="539">
        <f>D504-H504</f>
        <v>0</v>
      </c>
      <c r="K504" s="539"/>
      <c r="L504" s="40"/>
      <c r="M504" s="168"/>
      <c r="N504" s="42"/>
      <c r="O504" s="169"/>
      <c r="P504" s="80"/>
      <c r="Q504" s="45"/>
      <c r="S504" s="71"/>
    </row>
    <row r="505" spans="1:19" s="17" customFormat="1" ht="15.95" hidden="1" customHeight="1">
      <c r="A505" s="15"/>
      <c r="C505" s="550">
        <f>J504</f>
        <v>0</v>
      </c>
      <c r="D505" s="550"/>
      <c r="E505" s="550"/>
      <c r="F505" s="99" t="s">
        <v>11</v>
      </c>
      <c r="G505" s="21" t="s">
        <v>12</v>
      </c>
      <c r="H505" s="521">
        <v>13112.99</v>
      </c>
      <c r="I505" s="521"/>
      <c r="J505" s="521"/>
      <c r="K505" s="521"/>
      <c r="L505" s="518" t="s">
        <v>80</v>
      </c>
      <c r="M505" s="518"/>
      <c r="N505" s="25"/>
      <c r="O505" s="103" t="s">
        <v>14</v>
      </c>
      <c r="P505" s="224">
        <f>ROUND(C505*H505/100,0)</f>
        <v>0</v>
      </c>
      <c r="S505" s="121"/>
    </row>
    <row r="506" spans="1:19" ht="42.75" hidden="1" customHeight="1">
      <c r="A506" s="77"/>
      <c r="B506" s="519" t="s">
        <v>185</v>
      </c>
      <c r="C506" s="519"/>
      <c r="D506" s="519"/>
      <c r="E506" s="519"/>
      <c r="F506" s="519"/>
      <c r="G506" s="519"/>
      <c r="H506" s="519"/>
      <c r="I506" s="519"/>
      <c r="J506" s="519"/>
      <c r="K506" s="519"/>
      <c r="L506" s="519"/>
      <c r="M506" s="519"/>
      <c r="N506" s="519"/>
      <c r="O506" s="193"/>
      <c r="P506" s="80"/>
      <c r="Q506" s="45"/>
      <c r="S506" s="3"/>
    </row>
    <row r="507" spans="1:19" ht="15.95" hidden="1" customHeight="1" thickBot="1">
      <c r="A507" s="1"/>
      <c r="B507" s="3" t="s">
        <v>186</v>
      </c>
      <c r="C507" s="177"/>
      <c r="D507" s="189">
        <v>1</v>
      </c>
      <c r="E507" s="192" t="s">
        <v>8</v>
      </c>
      <c r="F507" s="189">
        <v>1</v>
      </c>
      <c r="G507" s="189" t="s">
        <v>8</v>
      </c>
      <c r="H507" s="68">
        <v>6</v>
      </c>
      <c r="I507" s="189" t="s">
        <v>8</v>
      </c>
      <c r="J507" s="190">
        <v>4</v>
      </c>
      <c r="K507" s="189"/>
      <c r="L507" s="190"/>
      <c r="M507" s="3" t="s">
        <v>9</v>
      </c>
      <c r="N507" s="39">
        <f>ROUND(D507*F507*H507*J507,0)</f>
        <v>24</v>
      </c>
      <c r="O507" s="2"/>
      <c r="S507" s="177"/>
    </row>
    <row r="508" spans="1:19" ht="15.95" hidden="1" customHeight="1" thickBot="1">
      <c r="A508" s="179"/>
      <c r="C508" s="194"/>
      <c r="D508" s="189"/>
      <c r="E508" s="44"/>
      <c r="F508" s="189"/>
      <c r="G508" s="179"/>
      <c r="H508" s="68"/>
      <c r="I508" s="180"/>
      <c r="J508" s="12"/>
      <c r="K508" s="180"/>
      <c r="L508" s="12" t="s">
        <v>10</v>
      </c>
      <c r="M508" s="179"/>
      <c r="N508" s="14"/>
      <c r="O508" s="6"/>
      <c r="S508" s="194"/>
    </row>
    <row r="509" spans="1:19" ht="15.95" hidden="1" customHeight="1">
      <c r="A509" s="1"/>
      <c r="C509" s="528">
        <f>N508</f>
        <v>0</v>
      </c>
      <c r="D509" s="528"/>
      <c r="E509" s="528"/>
      <c r="F509" s="179" t="s">
        <v>32</v>
      </c>
      <c r="G509" s="8" t="s">
        <v>12</v>
      </c>
      <c r="H509" s="533">
        <v>194.16</v>
      </c>
      <c r="I509" s="533"/>
      <c r="J509" s="533"/>
      <c r="K509" s="533"/>
      <c r="L509" s="530" t="s">
        <v>52</v>
      </c>
      <c r="M509" s="530"/>
      <c r="N509" s="11"/>
      <c r="O509" s="193" t="s">
        <v>14</v>
      </c>
      <c r="P509" s="223">
        <f>ROUND(C509*H509,0)</f>
        <v>0</v>
      </c>
      <c r="S509" s="178"/>
    </row>
    <row r="510" spans="1:19" ht="49.5" hidden="1" customHeight="1">
      <c r="A510" s="77"/>
      <c r="B510" s="519" t="s">
        <v>187</v>
      </c>
      <c r="C510" s="519"/>
      <c r="D510" s="519"/>
      <c r="E510" s="519"/>
      <c r="F510" s="519"/>
      <c r="G510" s="519"/>
      <c r="H510" s="519"/>
      <c r="I510" s="519"/>
      <c r="J510" s="519"/>
      <c r="K510" s="519"/>
      <c r="L510" s="519"/>
      <c r="M510" s="519"/>
      <c r="N510" s="519"/>
      <c r="O510" s="113"/>
      <c r="P510" s="80"/>
      <c r="Q510" s="45"/>
      <c r="S510" s="3"/>
    </row>
    <row r="511" spans="1:19" ht="15.95" hidden="1" customHeight="1" thickBot="1">
      <c r="A511" s="1"/>
      <c r="B511" s="3" t="s">
        <v>188</v>
      </c>
      <c r="C511" s="177"/>
      <c r="D511" s="189">
        <v>1</v>
      </c>
      <c r="E511" s="192" t="s">
        <v>8</v>
      </c>
      <c r="F511" s="189">
        <v>3</v>
      </c>
      <c r="G511" s="189" t="s">
        <v>8</v>
      </c>
      <c r="H511" s="68">
        <v>5</v>
      </c>
      <c r="I511" s="189" t="s">
        <v>8</v>
      </c>
      <c r="J511" s="190">
        <v>7</v>
      </c>
      <c r="K511" s="189"/>
      <c r="L511" s="190"/>
      <c r="M511" s="3" t="s">
        <v>9</v>
      </c>
      <c r="N511" s="39">
        <f>ROUND(D511*F511*H511*J511,0)</f>
        <v>105</v>
      </c>
      <c r="O511" s="2"/>
      <c r="S511" s="177"/>
    </row>
    <row r="512" spans="1:19" ht="15.95" hidden="1" customHeight="1" thickBot="1">
      <c r="E512" s="44"/>
      <c r="G512" s="98"/>
      <c r="H512" s="68"/>
      <c r="I512" s="97"/>
      <c r="J512" s="12"/>
      <c r="K512" s="97"/>
      <c r="L512" s="12" t="s">
        <v>10</v>
      </c>
      <c r="M512" s="98"/>
      <c r="N512" s="14"/>
      <c r="O512" s="6"/>
    </row>
    <row r="513" spans="1:64" ht="15.95" hidden="1" customHeight="1">
      <c r="A513" s="1"/>
      <c r="C513" s="528">
        <f>N512</f>
        <v>0</v>
      </c>
      <c r="D513" s="528"/>
      <c r="E513" s="528"/>
      <c r="F513" s="98" t="s">
        <v>32</v>
      </c>
      <c r="G513" s="8" t="s">
        <v>12</v>
      </c>
      <c r="H513" s="533">
        <v>231.69</v>
      </c>
      <c r="I513" s="533"/>
      <c r="J513" s="533"/>
      <c r="K513" s="533"/>
      <c r="L513" s="530" t="s">
        <v>52</v>
      </c>
      <c r="M513" s="530"/>
      <c r="N513" s="11"/>
      <c r="O513" s="113" t="s">
        <v>14</v>
      </c>
      <c r="P513" s="223">
        <f>ROUND(C513*H513,0)</f>
        <v>0</v>
      </c>
      <c r="S513" s="96"/>
    </row>
    <row r="514" spans="1:64" ht="15.95" hidden="1" customHeight="1">
      <c r="A514" s="1"/>
      <c r="B514" s="527" t="s">
        <v>156</v>
      </c>
      <c r="C514" s="527"/>
      <c r="D514" s="527"/>
      <c r="E514" s="527"/>
      <c r="F514" s="527"/>
      <c r="G514" s="527"/>
      <c r="H514" s="527"/>
      <c r="I514" s="527"/>
      <c r="J514" s="527"/>
      <c r="K514" s="527"/>
      <c r="L514" s="527"/>
      <c r="M514" s="527"/>
      <c r="N514" s="527"/>
      <c r="O514" s="527"/>
      <c r="S514" s="3"/>
    </row>
    <row r="515" spans="1:64" ht="15.95" hidden="1" customHeight="1">
      <c r="A515" s="1"/>
      <c r="B515" s="67" t="s">
        <v>157</v>
      </c>
      <c r="C515" s="135"/>
      <c r="D515" s="136">
        <v>1</v>
      </c>
      <c r="E515" s="38" t="s">
        <v>8</v>
      </c>
      <c r="F515" s="136">
        <v>1</v>
      </c>
      <c r="G515" s="136" t="s">
        <v>8</v>
      </c>
      <c r="H515" s="68">
        <v>13</v>
      </c>
      <c r="I515" s="136" t="s">
        <v>8</v>
      </c>
      <c r="J515" s="137">
        <v>0.33</v>
      </c>
      <c r="K515" s="136" t="s">
        <v>8</v>
      </c>
      <c r="L515" s="137">
        <v>4</v>
      </c>
      <c r="M515" s="3" t="s">
        <v>9</v>
      </c>
      <c r="N515" s="39">
        <f>ROUND(D515*F515*H515*J515*L515,0)</f>
        <v>17</v>
      </c>
      <c r="O515" s="2"/>
      <c r="R515" s="4"/>
      <c r="S515" s="135"/>
      <c r="T515" s="4"/>
      <c r="U515" s="4"/>
      <c r="V515" s="4"/>
      <c r="W515" s="4"/>
      <c r="X515" s="4"/>
      <c r="Y515" s="4"/>
      <c r="Z515" s="4"/>
      <c r="AA515" s="4"/>
      <c r="AB515" s="4"/>
      <c r="AC515" s="4"/>
      <c r="AD515" s="4"/>
      <c r="AE515" s="4"/>
      <c r="AF515" s="4"/>
      <c r="AG515" s="4"/>
      <c r="AH515" s="4"/>
      <c r="AI515" s="4"/>
      <c r="AJ515" s="4"/>
      <c r="AK515" s="4"/>
      <c r="AL515" s="4"/>
      <c r="AM515" s="4"/>
      <c r="AN515" s="4"/>
      <c r="AO515" s="4"/>
      <c r="AP515" s="4"/>
      <c r="AQ515" s="4"/>
      <c r="AR515" s="4"/>
      <c r="AS515" s="4"/>
      <c r="AT515" s="4"/>
      <c r="AU515" s="4"/>
      <c r="AV515" s="4"/>
      <c r="AW515" s="4"/>
      <c r="AX515" s="4"/>
      <c r="AY515" s="4"/>
      <c r="AZ515" s="4"/>
      <c r="BA515" s="4"/>
      <c r="BB515" s="4"/>
      <c r="BC515" s="4"/>
      <c r="BD515" s="4"/>
      <c r="BE515" s="4"/>
      <c r="BF515" s="4"/>
      <c r="BG515" s="4"/>
      <c r="BH515" s="4"/>
      <c r="BI515" s="4"/>
      <c r="BJ515" s="4"/>
      <c r="BK515" s="4"/>
      <c r="BL515" s="4"/>
    </row>
    <row r="516" spans="1:64" ht="17.100000000000001" hidden="1" customHeight="1">
      <c r="A516" s="1"/>
      <c r="C516" s="38"/>
      <c r="D516" s="69"/>
      <c r="F516" s="136"/>
      <c r="G516" s="136"/>
      <c r="H516" s="68"/>
      <c r="I516" s="136"/>
      <c r="J516" s="137"/>
      <c r="K516" s="136"/>
      <c r="L516" s="12" t="s">
        <v>10</v>
      </c>
      <c r="M516" s="40"/>
      <c r="N516" s="5"/>
      <c r="O516" s="6"/>
      <c r="P516" s="197"/>
      <c r="S516" s="38"/>
    </row>
    <row r="517" spans="1:64" ht="21.75" hidden="1" customHeight="1">
      <c r="A517" s="1"/>
      <c r="B517" s="66"/>
      <c r="C517" s="528">
        <f>N516</f>
        <v>0</v>
      </c>
      <c r="D517" s="529"/>
      <c r="E517" s="528"/>
      <c r="F517" s="7" t="s">
        <v>11</v>
      </c>
      <c r="G517" s="8" t="s">
        <v>12</v>
      </c>
      <c r="H517" s="70">
        <v>1134.3800000000001</v>
      </c>
      <c r="I517" s="129"/>
      <c r="J517" s="129"/>
      <c r="K517" s="129"/>
      <c r="L517" s="530" t="s">
        <v>13</v>
      </c>
      <c r="M517" s="530"/>
      <c r="N517" s="140"/>
      <c r="O517" s="9" t="s">
        <v>14</v>
      </c>
      <c r="P517" s="223">
        <f>ROUND(C517*H517/100,0)</f>
        <v>0</v>
      </c>
      <c r="S517" s="128"/>
    </row>
    <row r="518" spans="1:64" ht="15.95" hidden="1" customHeight="1">
      <c r="A518" s="1"/>
      <c r="B518" s="527" t="s">
        <v>135</v>
      </c>
      <c r="C518" s="527"/>
      <c r="D518" s="527"/>
      <c r="E518" s="527"/>
      <c r="F518" s="527"/>
      <c r="G518" s="527"/>
      <c r="H518" s="527"/>
      <c r="I518" s="527"/>
      <c r="J518" s="527"/>
      <c r="K518" s="527"/>
      <c r="L518" s="527"/>
      <c r="M518" s="527"/>
      <c r="N518" s="527"/>
      <c r="O518" s="527"/>
      <c r="S518" s="3"/>
    </row>
    <row r="519" spans="1:64" ht="15.95" hidden="1" customHeight="1">
      <c r="A519" s="1"/>
      <c r="B519" s="67" t="s">
        <v>69</v>
      </c>
      <c r="C519" s="135"/>
      <c r="D519" s="136">
        <v>1</v>
      </c>
      <c r="E519" s="38" t="s">
        <v>8</v>
      </c>
      <c r="F519" s="136">
        <v>1</v>
      </c>
      <c r="G519" s="136" t="s">
        <v>8</v>
      </c>
      <c r="H519" s="68">
        <v>20</v>
      </c>
      <c r="I519" s="136" t="s">
        <v>8</v>
      </c>
      <c r="J519" s="137">
        <v>14</v>
      </c>
      <c r="K519" s="136" t="s">
        <v>8</v>
      </c>
      <c r="L519" s="141">
        <v>0.17</v>
      </c>
      <c r="M519" s="3" t="s">
        <v>9</v>
      </c>
      <c r="N519" s="39">
        <f t="shared" ref="N519:N525" si="45">ROUND(D519*F519*H519*J519*L519,0)</f>
        <v>48</v>
      </c>
      <c r="O519" s="2"/>
      <c r="R519" s="4"/>
      <c r="S519" s="108"/>
      <c r="T519" s="4"/>
      <c r="U519" s="4"/>
      <c r="V519" s="4"/>
      <c r="W519" s="4"/>
      <c r="X519" s="4"/>
      <c r="Y519" s="4"/>
      <c r="Z519" s="4"/>
      <c r="AA519" s="4"/>
      <c r="AB519" s="4"/>
      <c r="AC519" s="4"/>
      <c r="AD519" s="4"/>
      <c r="AE519" s="4"/>
      <c r="AF519" s="4"/>
      <c r="AG519" s="4"/>
      <c r="AH519" s="4"/>
      <c r="AI519" s="4"/>
      <c r="AJ519" s="4"/>
      <c r="AK519" s="4"/>
      <c r="AL519" s="4"/>
      <c r="AM519" s="4"/>
      <c r="AN519" s="4"/>
      <c r="AO519" s="4"/>
      <c r="AP519" s="4"/>
      <c r="AQ519" s="4"/>
      <c r="AR519" s="4"/>
      <c r="AS519" s="4"/>
      <c r="AT519" s="4"/>
      <c r="AU519" s="4"/>
      <c r="AV519" s="4"/>
      <c r="AW519" s="4"/>
      <c r="AX519" s="4"/>
      <c r="AY519" s="4"/>
      <c r="AZ519" s="4"/>
      <c r="BA519" s="4"/>
      <c r="BB519" s="4"/>
      <c r="BC519" s="4"/>
      <c r="BD519" s="4"/>
      <c r="BE519" s="4"/>
      <c r="BF519" s="4"/>
      <c r="BG519" s="4"/>
      <c r="BH519" s="4"/>
      <c r="BI519" s="4"/>
      <c r="BJ519" s="4"/>
      <c r="BK519" s="4"/>
      <c r="BL519" s="4"/>
    </row>
    <row r="520" spans="1:64" ht="15.95" hidden="1" customHeight="1">
      <c r="A520" s="1"/>
      <c r="B520" s="67" t="s">
        <v>73</v>
      </c>
      <c r="C520" s="135"/>
      <c r="D520" s="136">
        <v>1</v>
      </c>
      <c r="E520" s="38" t="s">
        <v>8</v>
      </c>
      <c r="F520" s="136">
        <v>1</v>
      </c>
      <c r="G520" s="136" t="s">
        <v>8</v>
      </c>
      <c r="H520" s="68">
        <v>20</v>
      </c>
      <c r="I520" s="136" t="s">
        <v>8</v>
      </c>
      <c r="J520" s="137">
        <v>6</v>
      </c>
      <c r="K520" s="136" t="s">
        <v>8</v>
      </c>
      <c r="L520" s="141">
        <v>0.17</v>
      </c>
      <c r="M520" s="3" t="s">
        <v>9</v>
      </c>
      <c r="N520" s="39">
        <f t="shared" si="45"/>
        <v>20</v>
      </c>
      <c r="O520" s="2"/>
      <c r="R520" s="4"/>
      <c r="S520" s="108"/>
      <c r="T520" s="4"/>
      <c r="U520" s="4"/>
      <c r="V520" s="4"/>
      <c r="W520" s="4"/>
      <c r="X520" s="4"/>
      <c r="Y520" s="4"/>
      <c r="Z520" s="4"/>
      <c r="AA520" s="4"/>
      <c r="AB520" s="4"/>
      <c r="AC520" s="4"/>
      <c r="AD520" s="4"/>
      <c r="AE520" s="4"/>
      <c r="AF520" s="4"/>
      <c r="AG520" s="4"/>
      <c r="AH520" s="4"/>
      <c r="AI520" s="4"/>
      <c r="AJ520" s="4"/>
      <c r="AK520" s="4"/>
      <c r="AL520" s="4"/>
      <c r="AM520" s="4"/>
      <c r="AN520" s="4"/>
      <c r="AO520" s="4"/>
      <c r="AP520" s="4"/>
      <c r="AQ520" s="4"/>
      <c r="AR520" s="4"/>
      <c r="AS520" s="4"/>
      <c r="AT520" s="4"/>
      <c r="AU520" s="4"/>
      <c r="AV520" s="4"/>
      <c r="AW520" s="4"/>
      <c r="AX520" s="4"/>
      <c r="AY520" s="4"/>
      <c r="AZ520" s="4"/>
      <c r="BA520" s="4"/>
      <c r="BB520" s="4"/>
      <c r="BC520" s="4"/>
      <c r="BD520" s="4"/>
      <c r="BE520" s="4"/>
      <c r="BF520" s="4"/>
      <c r="BG520" s="4"/>
      <c r="BH520" s="4"/>
      <c r="BI520" s="4"/>
      <c r="BJ520" s="4"/>
      <c r="BK520" s="4"/>
      <c r="BL520" s="4"/>
    </row>
    <row r="521" spans="1:64" ht="15.95" hidden="1" customHeight="1">
      <c r="A521" s="1"/>
      <c r="B521" s="67" t="s">
        <v>69</v>
      </c>
      <c r="C521" s="135"/>
      <c r="D521" s="136">
        <v>1</v>
      </c>
      <c r="E521" s="38" t="s">
        <v>8</v>
      </c>
      <c r="F521" s="136">
        <v>2</v>
      </c>
      <c r="G521" s="136" t="s">
        <v>8</v>
      </c>
      <c r="H521" s="68">
        <v>14</v>
      </c>
      <c r="I521" s="136" t="s">
        <v>8</v>
      </c>
      <c r="J521" s="137">
        <v>18</v>
      </c>
      <c r="K521" s="136" t="s">
        <v>8</v>
      </c>
      <c r="L521" s="141">
        <v>0.17</v>
      </c>
      <c r="M521" s="3" t="s">
        <v>9</v>
      </c>
      <c r="N521" s="39">
        <f t="shared" si="45"/>
        <v>86</v>
      </c>
      <c r="O521" s="2"/>
      <c r="R521" s="4"/>
      <c r="S521" s="135"/>
      <c r="T521" s="4"/>
      <c r="U521" s="4"/>
      <c r="V521" s="4"/>
      <c r="W521" s="4"/>
      <c r="X521" s="4"/>
      <c r="Y521" s="4"/>
      <c r="Z521" s="4"/>
      <c r="AA521" s="4"/>
      <c r="AB521" s="4"/>
      <c r="AC521" s="4"/>
      <c r="AD521" s="4"/>
      <c r="AE521" s="4"/>
      <c r="AF521" s="4"/>
      <c r="AG521" s="4"/>
      <c r="AH521" s="4"/>
      <c r="AI521" s="4"/>
      <c r="AJ521" s="4"/>
      <c r="AK521" s="4"/>
      <c r="AL521" s="4"/>
      <c r="AM521" s="4"/>
      <c r="AN521" s="4"/>
      <c r="AO521" s="4"/>
      <c r="AP521" s="4"/>
      <c r="AQ521" s="4"/>
      <c r="AR521" s="4"/>
      <c r="AS521" s="4"/>
      <c r="AT521" s="4"/>
      <c r="AU521" s="4"/>
      <c r="AV521" s="4"/>
      <c r="AW521" s="4"/>
      <c r="AX521" s="4"/>
      <c r="AY521" s="4"/>
      <c r="AZ521" s="4"/>
      <c r="BA521" s="4"/>
      <c r="BB521" s="4"/>
      <c r="BC521" s="4"/>
      <c r="BD521" s="4"/>
      <c r="BE521" s="4"/>
      <c r="BF521" s="4"/>
      <c r="BG521" s="4"/>
      <c r="BH521" s="4"/>
      <c r="BI521" s="4"/>
      <c r="BJ521" s="4"/>
      <c r="BK521" s="4"/>
      <c r="BL521" s="4"/>
    </row>
    <row r="522" spans="1:64" ht="15.95" hidden="1" customHeight="1">
      <c r="A522" s="1"/>
      <c r="B522" s="67" t="s">
        <v>162</v>
      </c>
      <c r="C522" s="135"/>
      <c r="D522" s="136">
        <v>1</v>
      </c>
      <c r="E522" s="38" t="s">
        <v>8</v>
      </c>
      <c r="F522" s="136">
        <v>1</v>
      </c>
      <c r="G522" s="136" t="s">
        <v>8</v>
      </c>
      <c r="H522" s="68">
        <v>19.5</v>
      </c>
      <c r="I522" s="136" t="s">
        <v>8</v>
      </c>
      <c r="J522" s="137">
        <v>6</v>
      </c>
      <c r="K522" s="136" t="s">
        <v>8</v>
      </c>
      <c r="L522" s="141">
        <v>0.17</v>
      </c>
      <c r="M522" s="3" t="s">
        <v>9</v>
      </c>
      <c r="N522" s="39">
        <f t="shared" si="45"/>
        <v>20</v>
      </c>
      <c r="O522" s="2"/>
      <c r="R522" s="4"/>
      <c r="S522" s="135"/>
      <c r="T522" s="4"/>
      <c r="U522" s="4"/>
      <c r="V522" s="4"/>
      <c r="W522" s="4"/>
      <c r="X522" s="4"/>
      <c r="Y522" s="4"/>
      <c r="Z522" s="4"/>
      <c r="AA522" s="4"/>
      <c r="AB522" s="4"/>
      <c r="AC522" s="4"/>
      <c r="AD522" s="4"/>
      <c r="AE522" s="4"/>
      <c r="AF522" s="4"/>
      <c r="AG522" s="4"/>
      <c r="AH522" s="4"/>
      <c r="AI522" s="4"/>
      <c r="AJ522" s="4"/>
      <c r="AK522" s="4"/>
      <c r="AL522" s="4"/>
      <c r="AM522" s="4"/>
      <c r="AN522" s="4"/>
      <c r="AO522" s="4"/>
      <c r="AP522" s="4"/>
      <c r="AQ522" s="4"/>
      <c r="AR522" s="4"/>
      <c r="AS522" s="4"/>
      <c r="AT522" s="4"/>
      <c r="AU522" s="4"/>
      <c r="AV522" s="4"/>
      <c r="AW522" s="4"/>
      <c r="AX522" s="4"/>
      <c r="AY522" s="4"/>
      <c r="AZ522" s="4"/>
      <c r="BA522" s="4"/>
      <c r="BB522" s="4"/>
      <c r="BC522" s="4"/>
      <c r="BD522" s="4"/>
      <c r="BE522" s="4"/>
      <c r="BF522" s="4"/>
      <c r="BG522" s="4"/>
      <c r="BH522" s="4"/>
      <c r="BI522" s="4"/>
      <c r="BJ522" s="4"/>
      <c r="BK522" s="4"/>
      <c r="BL522" s="4"/>
    </row>
    <row r="523" spans="1:64" ht="15.95" hidden="1" customHeight="1">
      <c r="A523" s="1"/>
      <c r="B523" s="67" t="s">
        <v>71</v>
      </c>
      <c r="C523" s="135"/>
      <c r="D523" s="136">
        <v>1</v>
      </c>
      <c r="E523" s="38" t="s">
        <v>8</v>
      </c>
      <c r="F523" s="136">
        <v>1</v>
      </c>
      <c r="G523" s="136" t="s">
        <v>8</v>
      </c>
      <c r="H523" s="68">
        <v>8.5</v>
      </c>
      <c r="I523" s="136" t="s">
        <v>8</v>
      </c>
      <c r="J523" s="137">
        <v>6</v>
      </c>
      <c r="K523" s="136" t="s">
        <v>8</v>
      </c>
      <c r="L523" s="141">
        <v>0.17</v>
      </c>
      <c r="M523" s="3" t="s">
        <v>9</v>
      </c>
      <c r="N523" s="39">
        <f t="shared" si="45"/>
        <v>9</v>
      </c>
      <c r="O523" s="2"/>
      <c r="R523" s="4"/>
      <c r="S523" s="135"/>
      <c r="T523" s="4"/>
      <c r="U523" s="4"/>
      <c r="V523" s="4"/>
      <c r="W523" s="4"/>
      <c r="X523" s="4"/>
      <c r="Y523" s="4"/>
      <c r="Z523" s="4"/>
      <c r="AA523" s="4"/>
      <c r="AB523" s="4"/>
      <c r="AC523" s="4"/>
      <c r="AD523" s="4"/>
      <c r="AE523" s="4"/>
      <c r="AF523" s="4"/>
      <c r="AG523" s="4"/>
      <c r="AH523" s="4"/>
      <c r="AI523" s="4"/>
      <c r="AJ523" s="4"/>
      <c r="AK523" s="4"/>
      <c r="AL523" s="4"/>
      <c r="AM523" s="4"/>
      <c r="AN523" s="4"/>
      <c r="AO523" s="4"/>
      <c r="AP523" s="4"/>
      <c r="AQ523" s="4"/>
      <c r="AR523" s="4"/>
      <c r="AS523" s="4"/>
      <c r="AT523" s="4"/>
      <c r="AU523" s="4"/>
      <c r="AV523" s="4"/>
      <c r="AW523" s="4"/>
      <c r="AX523" s="4"/>
      <c r="AY523" s="4"/>
      <c r="AZ523" s="4"/>
      <c r="BA523" s="4"/>
      <c r="BB523" s="4"/>
      <c r="BC523" s="4"/>
      <c r="BD523" s="4"/>
      <c r="BE523" s="4"/>
      <c r="BF523" s="4"/>
      <c r="BG523" s="4"/>
      <c r="BH523" s="4"/>
      <c r="BI523" s="4"/>
      <c r="BJ523" s="4"/>
      <c r="BK523" s="4"/>
      <c r="BL523" s="4"/>
    </row>
    <row r="524" spans="1:64" ht="15.95" hidden="1" customHeight="1">
      <c r="A524" s="1"/>
      <c r="B524" s="67" t="s">
        <v>163</v>
      </c>
      <c r="C524" s="135"/>
      <c r="D524" s="136">
        <v>1</v>
      </c>
      <c r="E524" s="38" t="s">
        <v>8</v>
      </c>
      <c r="F524" s="136">
        <v>2</v>
      </c>
      <c r="G524" s="136" t="s">
        <v>8</v>
      </c>
      <c r="H524" s="68">
        <v>4</v>
      </c>
      <c r="I524" s="136" t="s">
        <v>8</v>
      </c>
      <c r="J524" s="137">
        <v>4</v>
      </c>
      <c r="K524" s="136" t="s">
        <v>8</v>
      </c>
      <c r="L524" s="141">
        <v>0.17</v>
      </c>
      <c r="M524" s="3" t="s">
        <v>9</v>
      </c>
      <c r="N524" s="39">
        <f t="shared" si="45"/>
        <v>5</v>
      </c>
      <c r="O524" s="2"/>
      <c r="R524" s="4"/>
      <c r="S524" s="135"/>
      <c r="T524" s="4"/>
      <c r="U524" s="4"/>
      <c r="V524" s="4"/>
      <c r="W524" s="4"/>
      <c r="X524" s="4"/>
      <c r="Y524" s="4"/>
      <c r="Z524" s="4"/>
      <c r="AA524" s="4"/>
      <c r="AB524" s="4"/>
      <c r="AC524" s="4"/>
      <c r="AD524" s="4"/>
      <c r="AE524" s="4"/>
      <c r="AF524" s="4"/>
      <c r="AG524" s="4"/>
      <c r="AH524" s="4"/>
      <c r="AI524" s="4"/>
      <c r="AJ524" s="4"/>
      <c r="AK524" s="4"/>
      <c r="AL524" s="4"/>
      <c r="AM524" s="4"/>
      <c r="AN524" s="4"/>
      <c r="AO524" s="4"/>
      <c r="AP524" s="4"/>
      <c r="AQ524" s="4"/>
      <c r="AR524" s="4"/>
      <c r="AS524" s="4"/>
      <c r="AT524" s="4"/>
      <c r="AU524" s="4"/>
      <c r="AV524" s="4"/>
      <c r="AW524" s="4"/>
      <c r="AX524" s="4"/>
      <c r="AY524" s="4"/>
      <c r="AZ524" s="4"/>
      <c r="BA524" s="4"/>
      <c r="BB524" s="4"/>
      <c r="BC524" s="4"/>
      <c r="BD524" s="4"/>
      <c r="BE524" s="4"/>
      <c r="BF524" s="4"/>
      <c r="BG524" s="4"/>
      <c r="BH524" s="4"/>
      <c r="BI524" s="4"/>
      <c r="BJ524" s="4"/>
      <c r="BK524" s="4"/>
      <c r="BL524" s="4"/>
    </row>
    <row r="525" spans="1:64" ht="15.95" hidden="1" customHeight="1">
      <c r="A525" s="1"/>
      <c r="B525" s="67" t="s">
        <v>164</v>
      </c>
      <c r="C525" s="135"/>
      <c r="D525" s="136">
        <v>1</v>
      </c>
      <c r="E525" s="38" t="s">
        <v>8</v>
      </c>
      <c r="F525" s="136">
        <v>1</v>
      </c>
      <c r="G525" s="136" t="s">
        <v>8</v>
      </c>
      <c r="H525" s="68">
        <v>12.25</v>
      </c>
      <c r="I525" s="136" t="s">
        <v>8</v>
      </c>
      <c r="J525" s="137">
        <v>7.5</v>
      </c>
      <c r="K525" s="136" t="s">
        <v>8</v>
      </c>
      <c r="L525" s="141">
        <v>0.125</v>
      </c>
      <c r="M525" s="3" t="s">
        <v>9</v>
      </c>
      <c r="N525" s="39">
        <f t="shared" si="45"/>
        <v>11</v>
      </c>
      <c r="O525" s="2"/>
      <c r="R525" s="4"/>
      <c r="S525" s="135"/>
      <c r="T525" s="4"/>
      <c r="U525" s="4"/>
      <c r="V525" s="4"/>
      <c r="W525" s="4"/>
      <c r="X525" s="4"/>
      <c r="Y525" s="4"/>
      <c r="Z525" s="4"/>
      <c r="AA525" s="4"/>
      <c r="AB525" s="4"/>
      <c r="AC525" s="4"/>
      <c r="AD525" s="4"/>
      <c r="AE525" s="4"/>
      <c r="AF525" s="4"/>
      <c r="AG525" s="4"/>
      <c r="AH525" s="4"/>
      <c r="AI525" s="4"/>
      <c r="AJ525" s="4"/>
      <c r="AK525" s="4"/>
      <c r="AL525" s="4"/>
      <c r="AM525" s="4"/>
      <c r="AN525" s="4"/>
      <c r="AO525" s="4"/>
      <c r="AP525" s="4"/>
      <c r="AQ525" s="4"/>
      <c r="AR525" s="4"/>
      <c r="AS525" s="4"/>
      <c r="AT525" s="4"/>
      <c r="AU525" s="4"/>
      <c r="AV525" s="4"/>
      <c r="AW525" s="4"/>
      <c r="AX525" s="4"/>
      <c r="AY525" s="4"/>
      <c r="AZ525" s="4"/>
      <c r="BA525" s="4"/>
      <c r="BB525" s="4"/>
      <c r="BC525" s="4"/>
      <c r="BD525" s="4"/>
      <c r="BE525" s="4"/>
      <c r="BF525" s="4"/>
      <c r="BG525" s="4"/>
      <c r="BH525" s="4"/>
      <c r="BI525" s="4"/>
      <c r="BJ525" s="4"/>
      <c r="BK525" s="4"/>
      <c r="BL525" s="4"/>
    </row>
    <row r="526" spans="1:64" ht="15.95" hidden="1" customHeight="1">
      <c r="A526" s="1"/>
      <c r="B526" s="67" t="s">
        <v>165</v>
      </c>
      <c r="C526" s="135"/>
      <c r="D526" s="136">
        <v>1</v>
      </c>
      <c r="E526" s="38" t="s">
        <v>8</v>
      </c>
      <c r="F526" s="136">
        <v>1</v>
      </c>
      <c r="G526" s="136" t="s">
        <v>8</v>
      </c>
      <c r="H526" s="68">
        <v>25.25</v>
      </c>
      <c r="I526" s="136" t="s">
        <v>8</v>
      </c>
      <c r="J526" s="137">
        <v>26.375</v>
      </c>
      <c r="K526" s="136" t="s">
        <v>8</v>
      </c>
      <c r="L526" s="141">
        <v>0.125</v>
      </c>
      <c r="M526" s="3" t="s">
        <v>9</v>
      </c>
      <c r="N526" s="39">
        <f t="shared" ref="N526" si="46">ROUND(D526*F526*H526*J526*L526,0)</f>
        <v>83</v>
      </c>
      <c r="O526" s="2"/>
      <c r="R526" s="4"/>
      <c r="S526" s="108"/>
      <c r="T526" s="4"/>
      <c r="U526" s="4"/>
      <c r="V526" s="4"/>
      <c r="W526" s="4"/>
      <c r="X526" s="4"/>
      <c r="Y526" s="4"/>
      <c r="Z526" s="4"/>
      <c r="AA526" s="4"/>
      <c r="AB526" s="4"/>
      <c r="AC526" s="4"/>
      <c r="AD526" s="4"/>
      <c r="AE526" s="4"/>
      <c r="AF526" s="4"/>
      <c r="AG526" s="4"/>
      <c r="AH526" s="4"/>
      <c r="AI526" s="4"/>
      <c r="AJ526" s="4"/>
      <c r="AK526" s="4"/>
      <c r="AL526" s="4"/>
      <c r="AM526" s="4"/>
      <c r="AN526" s="4"/>
      <c r="AO526" s="4"/>
      <c r="AP526" s="4"/>
      <c r="AQ526" s="4"/>
      <c r="AR526" s="4"/>
      <c r="AS526" s="4"/>
      <c r="AT526" s="4"/>
      <c r="AU526" s="4"/>
      <c r="AV526" s="4"/>
      <c r="AW526" s="4"/>
      <c r="AX526" s="4"/>
      <c r="AY526" s="4"/>
      <c r="AZ526" s="4"/>
      <c r="BA526" s="4"/>
      <c r="BB526" s="4"/>
      <c r="BC526" s="4"/>
      <c r="BD526" s="4"/>
      <c r="BE526" s="4"/>
      <c r="BF526" s="4"/>
      <c r="BG526" s="4"/>
      <c r="BH526" s="4"/>
      <c r="BI526" s="4"/>
      <c r="BJ526" s="4"/>
      <c r="BK526" s="4"/>
      <c r="BL526" s="4"/>
    </row>
    <row r="527" spans="1:64" ht="21" hidden="1" customHeight="1">
      <c r="A527" s="1"/>
      <c r="C527" s="38"/>
      <c r="D527" s="69"/>
      <c r="F527" s="136"/>
      <c r="G527" s="136"/>
      <c r="H527" s="68"/>
      <c r="I527" s="136"/>
      <c r="J527" s="137"/>
      <c r="K527" s="136"/>
      <c r="L527" s="12" t="s">
        <v>10</v>
      </c>
      <c r="M527" s="40"/>
      <c r="N527" s="5"/>
      <c r="O527" s="6"/>
      <c r="P527" s="197"/>
      <c r="S527" s="38"/>
    </row>
    <row r="528" spans="1:64" ht="21.75" hidden="1" customHeight="1">
      <c r="A528" s="1"/>
      <c r="B528" s="66"/>
      <c r="C528" s="528">
        <f>N527</f>
        <v>0</v>
      </c>
      <c r="D528" s="529"/>
      <c r="E528" s="528"/>
      <c r="F528" s="7" t="s">
        <v>11</v>
      </c>
      <c r="G528" s="8" t="s">
        <v>12</v>
      </c>
      <c r="H528" s="70">
        <v>1306.8</v>
      </c>
      <c r="I528" s="129"/>
      <c r="J528" s="129"/>
      <c r="K528" s="129"/>
      <c r="L528" s="530" t="s">
        <v>13</v>
      </c>
      <c r="M528" s="530"/>
      <c r="N528" s="140"/>
      <c r="O528" s="9" t="s">
        <v>14</v>
      </c>
      <c r="P528" s="223">
        <f>ROUND(C528*H528/100,0)</f>
        <v>0</v>
      </c>
      <c r="S528" s="96"/>
    </row>
    <row r="529" spans="1:24" s="17" customFormat="1" ht="15.95" hidden="1" customHeight="1">
      <c r="A529" s="15"/>
      <c r="B529" s="99"/>
      <c r="C529" s="58"/>
      <c r="D529" s="99"/>
      <c r="E529" s="103"/>
      <c r="F529" s="99"/>
      <c r="G529" s="21"/>
      <c r="H529" s="94"/>
      <c r="I529" s="94"/>
      <c r="J529" s="105"/>
      <c r="K529" s="94"/>
      <c r="L529" s="93"/>
      <c r="M529" s="32"/>
      <c r="N529" s="106"/>
      <c r="O529" s="103"/>
      <c r="P529" s="224"/>
      <c r="Q529" s="52"/>
      <c r="S529" s="58"/>
    </row>
    <row r="530" spans="1:24" ht="15.95" hidden="1" customHeight="1">
      <c r="A530" s="1"/>
      <c r="B530" s="525" t="s">
        <v>190</v>
      </c>
      <c r="C530" s="525"/>
      <c r="D530" s="526"/>
      <c r="E530" s="525"/>
      <c r="F530" s="526"/>
      <c r="G530" s="525"/>
      <c r="H530" s="526"/>
      <c r="I530" s="525"/>
      <c r="J530" s="526"/>
      <c r="K530" s="525"/>
      <c r="L530" s="525"/>
      <c r="M530" s="525"/>
      <c r="N530" s="525"/>
      <c r="O530" s="525"/>
      <c r="Q530" s="45"/>
      <c r="R530" s="45"/>
      <c r="S530" s="45"/>
      <c r="T530" s="45"/>
      <c r="U530" s="45"/>
      <c r="V530" s="45"/>
      <c r="W530" s="45"/>
      <c r="X530" s="45"/>
    </row>
    <row r="531" spans="1:24" ht="15.95" hidden="1" customHeight="1">
      <c r="A531" s="43"/>
      <c r="B531" s="3" t="s">
        <v>99</v>
      </c>
      <c r="C531" s="108"/>
      <c r="D531" s="99">
        <v>1</v>
      </c>
      <c r="E531" s="48" t="s">
        <v>8</v>
      </c>
      <c r="F531" s="99">
        <v>2</v>
      </c>
      <c r="G531" s="99" t="s">
        <v>8</v>
      </c>
      <c r="H531" s="27">
        <v>20</v>
      </c>
      <c r="I531" s="99" t="s">
        <v>8</v>
      </c>
      <c r="J531" s="105">
        <v>16</v>
      </c>
      <c r="K531" s="99"/>
      <c r="L531" s="105"/>
      <c r="M531" s="17" t="s">
        <v>9</v>
      </c>
      <c r="N531" s="30">
        <f>ROUND(D531*F531*H531*J531,0)</f>
        <v>640</v>
      </c>
      <c r="O531" s="2"/>
      <c r="S531" s="108"/>
    </row>
    <row r="532" spans="1:24" ht="15.95" hidden="1" customHeight="1">
      <c r="A532" s="43"/>
      <c r="B532" s="3" t="s">
        <v>21</v>
      </c>
      <c r="C532" s="108"/>
      <c r="D532" s="99">
        <v>1</v>
      </c>
      <c r="E532" s="48" t="s">
        <v>8</v>
      </c>
      <c r="F532" s="99">
        <v>1</v>
      </c>
      <c r="G532" s="99" t="s">
        <v>8</v>
      </c>
      <c r="H532" s="27">
        <v>40.75</v>
      </c>
      <c r="I532" s="99" t="s">
        <v>8</v>
      </c>
      <c r="J532" s="105">
        <v>7</v>
      </c>
      <c r="K532" s="99"/>
      <c r="L532" s="105"/>
      <c r="M532" s="17" t="s">
        <v>9</v>
      </c>
      <c r="N532" s="30">
        <f>ROUND(D532*F532*H532*J532,0)</f>
        <v>285</v>
      </c>
      <c r="O532" s="2"/>
      <c r="S532" s="108"/>
    </row>
    <row r="533" spans="1:24" ht="15.95" hidden="1" customHeight="1">
      <c r="A533" s="1"/>
      <c r="C533" s="38"/>
      <c r="D533" s="69"/>
      <c r="H533" s="68"/>
      <c r="I533" s="109"/>
      <c r="J533" s="110"/>
      <c r="K533" s="109"/>
      <c r="L533" s="12" t="s">
        <v>10</v>
      </c>
      <c r="M533" s="40"/>
      <c r="N533" s="79"/>
      <c r="O533" s="6"/>
      <c r="P533" s="197"/>
      <c r="S533" s="38"/>
    </row>
    <row r="534" spans="1:24" ht="15.95" hidden="1" customHeight="1">
      <c r="A534" s="1"/>
      <c r="C534" s="46">
        <f>N533</f>
        <v>0</v>
      </c>
      <c r="D534" s="529" t="s">
        <v>32</v>
      </c>
      <c r="E534" s="529"/>
      <c r="G534" s="8" t="s">
        <v>12</v>
      </c>
      <c r="H534" s="533">
        <v>425.84</v>
      </c>
      <c r="I534" s="533"/>
      <c r="J534" s="533"/>
      <c r="K534" s="533"/>
      <c r="L534" s="98" t="s">
        <v>59</v>
      </c>
      <c r="M534" s="98"/>
      <c r="O534" s="113" t="s">
        <v>14</v>
      </c>
      <c r="P534" s="223">
        <f>ROUND(C534*H534/100,0)</f>
        <v>0</v>
      </c>
      <c r="Q534" s="45"/>
      <c r="R534" s="45"/>
      <c r="S534" s="46"/>
      <c r="T534" s="45"/>
      <c r="U534" s="45"/>
      <c r="V534" s="45"/>
      <c r="W534" s="45"/>
      <c r="X534" s="45"/>
    </row>
    <row r="535" spans="1:24" ht="15.95" hidden="1" customHeight="1">
      <c r="A535" s="1"/>
      <c r="B535" s="45"/>
      <c r="C535" s="46"/>
      <c r="D535" s="114"/>
      <c r="E535" s="98"/>
      <c r="F535" s="41"/>
      <c r="G535" s="8"/>
      <c r="H535" s="97"/>
      <c r="I535" s="97"/>
      <c r="J535" s="97"/>
      <c r="K535" s="97"/>
      <c r="L535" s="115"/>
      <c r="M535" s="115"/>
      <c r="N535" s="3"/>
      <c r="O535" s="113"/>
      <c r="S535" s="46"/>
    </row>
    <row r="536" spans="1:24" ht="15.95" hidden="1" customHeight="1">
      <c r="A536" s="1"/>
      <c r="B536" s="45"/>
      <c r="C536" s="46"/>
      <c r="D536" s="114"/>
      <c r="E536" s="98"/>
      <c r="F536" s="41"/>
      <c r="G536" s="8"/>
      <c r="H536" s="97"/>
      <c r="I536" s="97"/>
      <c r="J536" s="97"/>
      <c r="K536" s="97"/>
      <c r="L536" s="115"/>
      <c r="M536" s="115"/>
      <c r="N536" s="3"/>
      <c r="O536" s="113"/>
      <c r="S536" s="46"/>
    </row>
    <row r="537" spans="1:24" s="17" customFormat="1" ht="82.5" hidden="1" customHeight="1">
      <c r="A537" s="86"/>
      <c r="B537" s="535" t="s">
        <v>55</v>
      </c>
      <c r="C537" s="535"/>
      <c r="D537" s="535"/>
      <c r="E537" s="535"/>
      <c r="F537" s="535"/>
      <c r="G537" s="535"/>
      <c r="H537" s="535"/>
      <c r="I537" s="535"/>
      <c r="J537" s="535"/>
      <c r="K537" s="535"/>
      <c r="L537" s="535"/>
      <c r="M537" s="535"/>
      <c r="N537" s="535"/>
      <c r="O537" s="106"/>
      <c r="P537" s="224"/>
    </row>
    <row r="538" spans="1:24" s="17" customFormat="1" ht="15.95" hidden="1" customHeight="1" thickBot="1">
      <c r="A538" s="15"/>
      <c r="B538" s="17" t="s">
        <v>122</v>
      </c>
      <c r="C538" s="95"/>
      <c r="D538" s="99">
        <v>1</v>
      </c>
      <c r="E538" s="48" t="s">
        <v>8</v>
      </c>
      <c r="F538" s="99">
        <v>20</v>
      </c>
      <c r="G538" s="99" t="s">
        <v>8</v>
      </c>
      <c r="H538" s="27">
        <v>3</v>
      </c>
      <c r="I538" s="99" t="s">
        <v>8</v>
      </c>
      <c r="J538" s="105">
        <v>1</v>
      </c>
      <c r="K538" s="99"/>
      <c r="L538" s="105"/>
      <c r="M538" s="17" t="s">
        <v>9</v>
      </c>
      <c r="N538" s="30">
        <f>ROUND(D538*F538*H538*J538,0)</f>
        <v>60</v>
      </c>
      <c r="O538" s="16"/>
      <c r="P538" s="224"/>
      <c r="S538" s="95"/>
    </row>
    <row r="539" spans="1:24" s="17" customFormat="1" ht="15.95" hidden="1" customHeight="1" thickBot="1">
      <c r="A539" s="93"/>
      <c r="C539" s="107"/>
      <c r="D539" s="99"/>
      <c r="E539" s="49"/>
      <c r="F539" s="99"/>
      <c r="G539" s="93"/>
      <c r="H539" s="27"/>
      <c r="I539" s="94"/>
      <c r="J539" s="24"/>
      <c r="K539" s="94"/>
      <c r="L539" s="24" t="s">
        <v>10</v>
      </c>
      <c r="M539" s="93"/>
      <c r="N539" s="26"/>
      <c r="O539" s="19"/>
      <c r="P539" s="224"/>
      <c r="S539" s="107"/>
    </row>
    <row r="540" spans="1:24" s="17" customFormat="1" ht="15.95" hidden="1" customHeight="1">
      <c r="A540" s="15"/>
      <c r="B540" s="52"/>
      <c r="C540" s="121">
        <f>N539</f>
        <v>0</v>
      </c>
      <c r="D540" s="99" t="s">
        <v>32</v>
      </c>
      <c r="E540" s="104"/>
      <c r="F540" s="99"/>
      <c r="G540" s="52" t="s">
        <v>12</v>
      </c>
      <c r="H540" s="94">
        <v>395</v>
      </c>
      <c r="I540" s="94"/>
      <c r="J540" s="105"/>
      <c r="K540" s="94"/>
      <c r="L540" s="93" t="s">
        <v>52</v>
      </c>
      <c r="M540" s="93"/>
      <c r="N540" s="52"/>
      <c r="O540" s="103" t="s">
        <v>14</v>
      </c>
      <c r="P540" s="224">
        <f>(C540*H540)</f>
        <v>0</v>
      </c>
      <c r="S540" s="121"/>
    </row>
    <row r="541" spans="1:24" s="17" customFormat="1" ht="15.95" hidden="1" customHeight="1">
      <c r="A541" s="15"/>
      <c r="B541" s="52"/>
      <c r="C541" s="53"/>
      <c r="D541" s="92"/>
      <c r="E541" s="93"/>
      <c r="F541" s="50"/>
      <c r="G541" s="21"/>
      <c r="H541" s="94"/>
      <c r="I541" s="94"/>
      <c r="J541" s="94"/>
      <c r="K541" s="94"/>
      <c r="L541" s="92"/>
      <c r="M541" s="93"/>
      <c r="O541" s="103"/>
      <c r="P541" s="224"/>
      <c r="S541" s="53"/>
    </row>
    <row r="542" spans="1:24" ht="15.95" hidden="1" customHeight="1">
      <c r="A542" s="1"/>
      <c r="B542" s="527" t="s">
        <v>34</v>
      </c>
      <c r="C542" s="527"/>
      <c r="D542" s="527"/>
      <c r="E542" s="527"/>
      <c r="F542" s="527"/>
      <c r="G542" s="527"/>
      <c r="H542" s="527"/>
      <c r="I542" s="527"/>
      <c r="J542" s="527"/>
      <c r="K542" s="527"/>
      <c r="L542" s="527"/>
      <c r="M542" s="527"/>
      <c r="N542" s="527"/>
      <c r="O542" s="527"/>
      <c r="S542" s="3"/>
    </row>
    <row r="543" spans="1:24" ht="15.95" hidden="1" customHeight="1">
      <c r="A543" s="1"/>
      <c r="B543" s="3" t="s">
        <v>35</v>
      </c>
      <c r="C543" s="108"/>
      <c r="D543" s="109">
        <v>1</v>
      </c>
      <c r="E543" s="38" t="s">
        <v>8</v>
      </c>
      <c r="F543" s="109">
        <v>1</v>
      </c>
      <c r="G543" s="109" t="s">
        <v>8</v>
      </c>
      <c r="H543" s="68">
        <v>30</v>
      </c>
      <c r="I543" s="109" t="s">
        <v>8</v>
      </c>
      <c r="J543" s="110">
        <v>19.920000000000002</v>
      </c>
      <c r="K543" s="109"/>
      <c r="L543" s="110"/>
      <c r="M543" s="3" t="s">
        <v>9</v>
      </c>
      <c r="N543" s="39">
        <f t="shared" ref="N543:N549" si="47">ROUND(D543*F543*H543*J543,0)</f>
        <v>598</v>
      </c>
      <c r="O543" s="2"/>
      <c r="P543" s="199"/>
      <c r="S543" s="108"/>
    </row>
    <row r="544" spans="1:24" ht="15.95" hidden="1" customHeight="1">
      <c r="A544" s="1"/>
      <c r="B544" s="3" t="s">
        <v>19</v>
      </c>
      <c r="C544" s="108"/>
      <c r="D544" s="109">
        <v>1</v>
      </c>
      <c r="E544" s="38" t="s">
        <v>8</v>
      </c>
      <c r="F544" s="109">
        <v>1</v>
      </c>
      <c r="G544" s="109" t="s">
        <v>8</v>
      </c>
      <c r="H544" s="68">
        <v>24</v>
      </c>
      <c r="I544" s="109" t="s">
        <v>8</v>
      </c>
      <c r="J544" s="110">
        <v>19.920000000000002</v>
      </c>
      <c r="K544" s="109"/>
      <c r="L544" s="110"/>
      <c r="M544" s="3" t="s">
        <v>9</v>
      </c>
      <c r="N544" s="39">
        <f t="shared" si="47"/>
        <v>478</v>
      </c>
      <c r="O544" s="2"/>
      <c r="S544" s="108"/>
    </row>
    <row r="545" spans="1:19" ht="15.95" hidden="1" customHeight="1">
      <c r="A545" s="1"/>
      <c r="B545" s="3" t="s">
        <v>36</v>
      </c>
      <c r="C545" s="108"/>
      <c r="D545" s="109">
        <v>3</v>
      </c>
      <c r="E545" s="38" t="s">
        <v>8</v>
      </c>
      <c r="F545" s="109">
        <v>2</v>
      </c>
      <c r="G545" s="109" t="s">
        <v>8</v>
      </c>
      <c r="H545" s="68">
        <v>19.920000000000002</v>
      </c>
      <c r="I545" s="109" t="s">
        <v>8</v>
      </c>
      <c r="J545" s="110">
        <v>2</v>
      </c>
      <c r="K545" s="109"/>
      <c r="L545" s="110"/>
      <c r="M545" s="3" t="s">
        <v>9</v>
      </c>
      <c r="N545" s="39">
        <f t="shared" si="47"/>
        <v>239</v>
      </c>
      <c r="O545" s="2"/>
      <c r="S545" s="108"/>
    </row>
    <row r="546" spans="1:19" ht="15.95" hidden="1" customHeight="1">
      <c r="A546" s="1"/>
      <c r="B546" s="3" t="s">
        <v>37</v>
      </c>
      <c r="C546" s="108"/>
      <c r="D546" s="109">
        <v>1</v>
      </c>
      <c r="E546" s="38" t="s">
        <v>8</v>
      </c>
      <c r="F546" s="109">
        <v>1</v>
      </c>
      <c r="G546" s="109" t="s">
        <v>8</v>
      </c>
      <c r="H546" s="68">
        <v>13.92</v>
      </c>
      <c r="I546" s="109" t="s">
        <v>8</v>
      </c>
      <c r="J546" s="110">
        <v>19.920000000000002</v>
      </c>
      <c r="K546" s="109"/>
      <c r="L546" s="110"/>
      <c r="M546" s="3" t="s">
        <v>9</v>
      </c>
      <c r="N546" s="39">
        <f t="shared" si="47"/>
        <v>277</v>
      </c>
      <c r="O546" s="2"/>
      <c r="S546" s="108"/>
    </row>
    <row r="547" spans="1:19" ht="15.95" hidden="1" customHeight="1">
      <c r="A547" s="1"/>
      <c r="B547" s="3" t="s">
        <v>20</v>
      </c>
      <c r="C547" s="108"/>
      <c r="D547" s="109">
        <v>1</v>
      </c>
      <c r="E547" s="38" t="s">
        <v>8</v>
      </c>
      <c r="F547" s="109">
        <v>1</v>
      </c>
      <c r="G547" s="109" t="s">
        <v>8</v>
      </c>
      <c r="H547" s="68">
        <v>12</v>
      </c>
      <c r="I547" s="109" t="s">
        <v>8</v>
      </c>
      <c r="J547" s="110">
        <v>11.75</v>
      </c>
      <c r="K547" s="109"/>
      <c r="L547" s="110"/>
      <c r="M547" s="3" t="s">
        <v>9</v>
      </c>
      <c r="N547" s="39">
        <f t="shared" si="47"/>
        <v>141</v>
      </c>
      <c r="O547" s="2"/>
      <c r="S547" s="108"/>
    </row>
    <row r="548" spans="1:19" ht="15.95" hidden="1" customHeight="1">
      <c r="A548" s="1"/>
      <c r="B548" s="3" t="s">
        <v>38</v>
      </c>
      <c r="C548" s="108"/>
      <c r="D548" s="109">
        <v>1</v>
      </c>
      <c r="E548" s="38" t="s">
        <v>8</v>
      </c>
      <c r="F548" s="109">
        <v>1</v>
      </c>
      <c r="G548" s="109" t="s">
        <v>8</v>
      </c>
      <c r="H548" s="68">
        <v>12.83</v>
      </c>
      <c r="I548" s="109" t="s">
        <v>8</v>
      </c>
      <c r="J548" s="110">
        <v>6.92</v>
      </c>
      <c r="K548" s="109"/>
      <c r="L548" s="110"/>
      <c r="M548" s="3" t="s">
        <v>9</v>
      </c>
      <c r="N548" s="39">
        <f t="shared" si="47"/>
        <v>89</v>
      </c>
      <c r="O548" s="2"/>
      <c r="S548" s="108"/>
    </row>
    <row r="549" spans="1:19" ht="15.95" hidden="1" customHeight="1">
      <c r="A549" s="1"/>
      <c r="B549" s="3" t="s">
        <v>39</v>
      </c>
      <c r="C549" s="108"/>
      <c r="D549" s="109">
        <v>1</v>
      </c>
      <c r="E549" s="38" t="s">
        <v>8</v>
      </c>
      <c r="F549" s="109">
        <v>1</v>
      </c>
      <c r="G549" s="109" t="s">
        <v>8</v>
      </c>
      <c r="H549" s="68">
        <v>84.83</v>
      </c>
      <c r="I549" s="109" t="s">
        <v>8</v>
      </c>
      <c r="J549" s="110">
        <v>6.92</v>
      </c>
      <c r="K549" s="109"/>
      <c r="L549" s="110"/>
      <c r="M549" s="3" t="s">
        <v>9</v>
      </c>
      <c r="N549" s="39">
        <f t="shared" si="47"/>
        <v>587</v>
      </c>
      <c r="O549" s="2"/>
      <c r="S549" s="108"/>
    </row>
    <row r="550" spans="1:19" ht="15.95" hidden="1" customHeight="1">
      <c r="A550" s="1"/>
      <c r="B550" s="3" t="s">
        <v>22</v>
      </c>
      <c r="C550" s="108"/>
      <c r="D550" s="109">
        <v>1</v>
      </c>
      <c r="E550" s="38" t="s">
        <v>8</v>
      </c>
      <c r="F550" s="109">
        <v>1</v>
      </c>
      <c r="G550" s="109" t="s">
        <v>8</v>
      </c>
      <c r="H550" s="68">
        <v>23.92</v>
      </c>
      <c r="I550" s="109" t="s">
        <v>8</v>
      </c>
      <c r="J550" s="110">
        <v>19.829999999999998</v>
      </c>
      <c r="K550" s="109"/>
      <c r="L550" s="110"/>
      <c r="M550" s="3" t="s">
        <v>9</v>
      </c>
      <c r="N550" s="39">
        <f>ROUND(D550*F550*H550*J550,0)</f>
        <v>474</v>
      </c>
      <c r="O550" s="2"/>
      <c r="S550" s="108"/>
    </row>
    <row r="551" spans="1:19" ht="15.95" hidden="1" customHeight="1">
      <c r="A551" s="1"/>
      <c r="B551" s="3" t="s">
        <v>23</v>
      </c>
      <c r="C551" s="108"/>
      <c r="D551" s="109">
        <v>1</v>
      </c>
      <c r="E551" s="38" t="s">
        <v>8</v>
      </c>
      <c r="F551" s="109">
        <v>1</v>
      </c>
      <c r="G551" s="109" t="s">
        <v>8</v>
      </c>
      <c r="H551" s="68">
        <v>30</v>
      </c>
      <c r="I551" s="109" t="s">
        <v>8</v>
      </c>
      <c r="J551" s="110">
        <v>19.829999999999998</v>
      </c>
      <c r="K551" s="109"/>
      <c r="L551" s="110"/>
      <c r="M551" s="3" t="s">
        <v>9</v>
      </c>
      <c r="N551" s="39">
        <f>ROUND(D551*F551*H551*J551,0)</f>
        <v>595</v>
      </c>
      <c r="O551" s="2"/>
      <c r="S551" s="108"/>
    </row>
    <row r="552" spans="1:19" ht="15.95" hidden="1" customHeight="1">
      <c r="A552" s="1"/>
      <c r="B552" s="3" t="s">
        <v>21</v>
      </c>
      <c r="C552" s="108"/>
      <c r="D552" s="109">
        <v>1</v>
      </c>
      <c r="E552" s="38" t="s">
        <v>8</v>
      </c>
      <c r="F552" s="109">
        <v>1</v>
      </c>
      <c r="G552" s="109" t="s">
        <v>8</v>
      </c>
      <c r="H552" s="68">
        <v>55.83</v>
      </c>
      <c r="I552" s="109" t="s">
        <v>8</v>
      </c>
      <c r="J552" s="110">
        <v>6.92</v>
      </c>
      <c r="K552" s="109"/>
      <c r="L552" s="110"/>
      <c r="M552" s="3" t="s">
        <v>9</v>
      </c>
      <c r="N552" s="39">
        <f>ROUND(D552*F552*H552*J552,0)</f>
        <v>386</v>
      </c>
      <c r="O552" s="2"/>
      <c r="S552" s="108"/>
    </row>
    <row r="553" spans="1:19" ht="15.95" hidden="1" customHeight="1">
      <c r="A553" s="1"/>
      <c r="B553" s="3" t="s">
        <v>40</v>
      </c>
      <c r="C553" s="108"/>
      <c r="D553" s="109">
        <v>1</v>
      </c>
      <c r="E553" s="38" t="s">
        <v>8</v>
      </c>
      <c r="F553" s="109">
        <v>1</v>
      </c>
      <c r="G553" s="109" t="s">
        <v>16</v>
      </c>
      <c r="H553" s="68">
        <v>59.58</v>
      </c>
      <c r="I553" s="109" t="s">
        <v>17</v>
      </c>
      <c r="J553" s="110">
        <v>24.58</v>
      </c>
      <c r="K553" s="109" t="s">
        <v>18</v>
      </c>
      <c r="L553" s="110">
        <v>2</v>
      </c>
      <c r="M553" s="3" t="s">
        <v>9</v>
      </c>
      <c r="N553" s="76">
        <f>ROUND(D553*F553*(H553+J553)*L553,0)</f>
        <v>168</v>
      </c>
      <c r="O553" s="2"/>
      <c r="S553" s="108"/>
    </row>
    <row r="554" spans="1:19" ht="15.95" hidden="1" customHeight="1">
      <c r="A554" s="1"/>
      <c r="C554" s="38"/>
      <c r="D554" s="69"/>
      <c r="H554" s="68"/>
      <c r="I554" s="109"/>
      <c r="J554" s="110"/>
      <c r="K554" s="109"/>
      <c r="L554" s="12" t="s">
        <v>10</v>
      </c>
      <c r="M554" s="40"/>
      <c r="N554" s="5"/>
      <c r="O554" s="6"/>
      <c r="P554" s="197"/>
      <c r="S554" s="38"/>
    </row>
    <row r="555" spans="1:19" ht="15.95" hidden="1" customHeight="1">
      <c r="A555" s="1"/>
      <c r="B555" s="71" t="s">
        <v>24</v>
      </c>
      <c r="C555" s="38"/>
      <c r="E555" s="113"/>
      <c r="G555" s="98"/>
      <c r="H555" s="68"/>
      <c r="I555" s="97"/>
      <c r="J555" s="110"/>
      <c r="K555" s="98"/>
      <c r="L555" s="110"/>
      <c r="M555" s="45"/>
      <c r="N555" s="45"/>
      <c r="O555" s="113"/>
      <c r="Q555" s="45"/>
      <c r="S555" s="38"/>
    </row>
    <row r="556" spans="1:19" ht="15.95" hidden="1" customHeight="1" thickBot="1">
      <c r="A556" s="1"/>
      <c r="B556" s="3" t="s">
        <v>41</v>
      </c>
      <c r="C556" s="38"/>
      <c r="D556" s="109">
        <v>1</v>
      </c>
      <c r="E556" s="38" t="s">
        <v>8</v>
      </c>
      <c r="F556" s="109">
        <v>1</v>
      </c>
      <c r="G556" s="109" t="s">
        <v>8</v>
      </c>
      <c r="H556" s="68">
        <v>12.75</v>
      </c>
      <c r="I556" s="109" t="s">
        <v>8</v>
      </c>
      <c r="J556" s="110">
        <v>7.75</v>
      </c>
      <c r="K556" s="109"/>
      <c r="L556" s="110"/>
      <c r="M556" s="3" t="s">
        <v>9</v>
      </c>
      <c r="N556" s="39">
        <f>ROUND(D556*F556*H556*J556,0)</f>
        <v>99</v>
      </c>
      <c r="O556" s="6"/>
      <c r="P556" s="198"/>
      <c r="S556" s="38"/>
    </row>
    <row r="557" spans="1:19" ht="15.95" hidden="1" customHeight="1" thickBot="1">
      <c r="A557" s="1"/>
      <c r="B557" s="109"/>
      <c r="C557" s="3"/>
      <c r="E557" s="113"/>
      <c r="G557" s="98"/>
      <c r="H557" s="68"/>
      <c r="I557" s="97"/>
      <c r="J557" s="110"/>
      <c r="K557" s="98"/>
      <c r="L557" s="12" t="s">
        <v>10</v>
      </c>
      <c r="M557" s="3" t="s">
        <v>9</v>
      </c>
      <c r="N557" s="14"/>
      <c r="O557" s="113"/>
      <c r="P557" s="80"/>
      <c r="Q557" s="45"/>
      <c r="S557" s="3"/>
    </row>
    <row r="558" spans="1:19" ht="15.95" hidden="1" customHeight="1">
      <c r="A558" s="1"/>
      <c r="B558" s="71" t="s">
        <v>28</v>
      </c>
      <c r="C558" s="38"/>
      <c r="E558" s="113"/>
      <c r="G558" s="98"/>
      <c r="H558" s="68"/>
      <c r="I558" s="97"/>
      <c r="J558" s="110"/>
      <c r="K558" s="97"/>
      <c r="L558" s="98"/>
      <c r="M558" s="98"/>
      <c r="N558" s="45"/>
      <c r="O558" s="41"/>
      <c r="P558" s="80"/>
      <c r="Q558" s="45"/>
      <c r="S558" s="38"/>
    </row>
    <row r="559" spans="1:19" ht="15.95" hidden="1" customHeight="1">
      <c r="A559" s="1"/>
      <c r="C559" s="71"/>
      <c r="D559" s="538">
        <f>N554</f>
        <v>0</v>
      </c>
      <c r="E559" s="538"/>
      <c r="F559" s="538"/>
      <c r="G559" s="98" t="s">
        <v>29</v>
      </c>
      <c r="H559" s="73">
        <f>N557</f>
        <v>0</v>
      </c>
      <c r="I559" s="12" t="s">
        <v>9</v>
      </c>
      <c r="J559" s="539">
        <f>D559-H559</f>
        <v>0</v>
      </c>
      <c r="K559" s="539"/>
      <c r="L559" s="40" t="s">
        <v>30</v>
      </c>
      <c r="M559" s="98"/>
      <c r="N559" s="42"/>
      <c r="O559" s="113"/>
      <c r="P559" s="80"/>
      <c r="Q559" s="45"/>
      <c r="S559" s="71"/>
    </row>
    <row r="560" spans="1:19" ht="15.95" hidden="1" customHeight="1">
      <c r="A560" s="1"/>
      <c r="B560" s="3" t="s">
        <v>31</v>
      </c>
      <c r="C560" s="528">
        <f>J559*50%</f>
        <v>0</v>
      </c>
      <c r="D560" s="529"/>
      <c r="E560" s="528"/>
      <c r="F560" s="7" t="s">
        <v>32</v>
      </c>
      <c r="G560" s="8" t="s">
        <v>12</v>
      </c>
      <c r="H560" s="70">
        <v>75.63</v>
      </c>
      <c r="I560" s="97"/>
      <c r="J560" s="97"/>
      <c r="K560" s="97"/>
      <c r="L560" s="530" t="s">
        <v>33</v>
      </c>
      <c r="M560" s="530"/>
      <c r="O560" s="9" t="s">
        <v>14</v>
      </c>
      <c r="P560" s="223">
        <f>ROUND(C560*H560/100,0)</f>
        <v>0</v>
      </c>
      <c r="S560" s="96"/>
    </row>
    <row r="561" spans="1:19" ht="15.95" hidden="1" customHeight="1">
      <c r="A561" s="1"/>
      <c r="B561" s="47"/>
      <c r="C561" s="46"/>
      <c r="D561" s="114"/>
      <c r="E561" s="98"/>
      <c r="F561" s="41"/>
      <c r="G561" s="8"/>
      <c r="H561" s="97"/>
      <c r="I561" s="97"/>
      <c r="J561" s="97"/>
      <c r="K561" s="97"/>
      <c r="L561" s="115"/>
      <c r="M561" s="115"/>
      <c r="N561" s="3"/>
      <c r="O561" s="113"/>
      <c r="S561" s="46"/>
    </row>
    <row r="562" spans="1:19" s="17" customFormat="1" ht="15.95" hidden="1" customHeight="1">
      <c r="A562" s="15"/>
      <c r="B562" s="99"/>
      <c r="C562" s="58"/>
      <c r="D562" s="99"/>
      <c r="E562" s="103"/>
      <c r="F562" s="99"/>
      <c r="G562" s="21"/>
      <c r="H562" s="94"/>
      <c r="I562" s="94"/>
      <c r="J562" s="105"/>
      <c r="K562" s="94"/>
      <c r="L562" s="93"/>
      <c r="M562" s="32"/>
      <c r="N562" s="106"/>
      <c r="O562" s="103"/>
      <c r="P562" s="224"/>
      <c r="Q562" s="52"/>
      <c r="S562" s="58"/>
    </row>
    <row r="563" spans="1:19" s="17" customFormat="1" ht="15.95" hidden="1" customHeight="1">
      <c r="A563" s="15"/>
      <c r="B563" s="515" t="s">
        <v>15</v>
      </c>
      <c r="C563" s="515"/>
      <c r="D563" s="515"/>
      <c r="E563" s="515"/>
      <c r="F563" s="515"/>
      <c r="G563" s="515"/>
      <c r="H563" s="515"/>
      <c r="I563" s="515"/>
      <c r="J563" s="515"/>
      <c r="K563" s="515"/>
      <c r="L563" s="515"/>
      <c r="M563" s="515"/>
      <c r="N563" s="515"/>
      <c r="O563" s="515"/>
      <c r="P563" s="224"/>
    </row>
    <row r="564" spans="1:19" s="17" customFormat="1" ht="15.95" hidden="1" customHeight="1">
      <c r="A564" s="15"/>
      <c r="B564" s="116" t="s">
        <v>70</v>
      </c>
      <c r="C564" s="95"/>
      <c r="D564" s="99">
        <v>1</v>
      </c>
      <c r="E564" s="48" t="s">
        <v>8</v>
      </c>
      <c r="F564" s="99">
        <v>2</v>
      </c>
      <c r="G564" s="99" t="s">
        <v>16</v>
      </c>
      <c r="H564" s="27">
        <v>29.75</v>
      </c>
      <c r="I564" s="99" t="s">
        <v>17</v>
      </c>
      <c r="J564" s="105">
        <v>19.829999999999998</v>
      </c>
      <c r="K564" s="99" t="s">
        <v>18</v>
      </c>
      <c r="L564" s="105">
        <v>11</v>
      </c>
      <c r="M564" s="17" t="s">
        <v>9</v>
      </c>
      <c r="N564" s="28">
        <f t="shared" ref="N564:N569" si="48">ROUND(D564*F564*(H564+J564)*L564,0)</f>
        <v>1091</v>
      </c>
      <c r="O564" s="16"/>
      <c r="P564" s="224"/>
      <c r="S564" s="95"/>
    </row>
    <row r="565" spans="1:19" s="17" customFormat="1" ht="15.95" hidden="1" customHeight="1">
      <c r="A565" s="15"/>
      <c r="B565" s="116" t="s">
        <v>69</v>
      </c>
      <c r="C565" s="95"/>
      <c r="D565" s="99">
        <v>3</v>
      </c>
      <c r="E565" s="48" t="s">
        <v>8</v>
      </c>
      <c r="F565" s="99">
        <v>2</v>
      </c>
      <c r="G565" s="99" t="s">
        <v>16</v>
      </c>
      <c r="H565" s="27">
        <v>23.75</v>
      </c>
      <c r="I565" s="99" t="s">
        <v>17</v>
      </c>
      <c r="J565" s="105">
        <v>19.829999999999998</v>
      </c>
      <c r="K565" s="99" t="s">
        <v>18</v>
      </c>
      <c r="L565" s="105">
        <v>11</v>
      </c>
      <c r="M565" s="17" t="s">
        <v>9</v>
      </c>
      <c r="N565" s="28">
        <f t="shared" si="48"/>
        <v>2876</v>
      </c>
      <c r="O565" s="16"/>
      <c r="P565" s="224"/>
      <c r="S565" s="95"/>
    </row>
    <row r="566" spans="1:19" s="17" customFormat="1" ht="15.95" hidden="1" customHeight="1">
      <c r="A566" s="15"/>
      <c r="B566" s="116" t="s">
        <v>73</v>
      </c>
      <c r="C566" s="95"/>
      <c r="D566" s="99">
        <v>1</v>
      </c>
      <c r="E566" s="48" t="s">
        <v>8</v>
      </c>
      <c r="F566" s="99">
        <v>2</v>
      </c>
      <c r="G566" s="99" t="s">
        <v>16</v>
      </c>
      <c r="H566" s="27">
        <v>105</v>
      </c>
      <c r="I566" s="99" t="s">
        <v>17</v>
      </c>
      <c r="J566" s="105">
        <v>6.83</v>
      </c>
      <c r="K566" s="99" t="s">
        <v>18</v>
      </c>
      <c r="L566" s="105">
        <v>11</v>
      </c>
      <c r="M566" s="17" t="s">
        <v>9</v>
      </c>
      <c r="N566" s="28">
        <f t="shared" si="48"/>
        <v>2460</v>
      </c>
      <c r="O566" s="16"/>
      <c r="P566" s="224"/>
      <c r="S566" s="95"/>
    </row>
    <row r="567" spans="1:19" s="17" customFormat="1" ht="15.95" hidden="1" customHeight="1">
      <c r="A567" s="15"/>
      <c r="B567" s="116" t="s">
        <v>19</v>
      </c>
      <c r="C567" s="95"/>
      <c r="D567" s="99">
        <v>1</v>
      </c>
      <c r="E567" s="48" t="s">
        <v>8</v>
      </c>
      <c r="F567" s="99">
        <v>2</v>
      </c>
      <c r="G567" s="99" t="s">
        <v>16</v>
      </c>
      <c r="H567" s="27">
        <v>26.25</v>
      </c>
      <c r="I567" s="99" t="s">
        <v>17</v>
      </c>
      <c r="J567" s="105">
        <v>6.83</v>
      </c>
      <c r="K567" s="99" t="s">
        <v>18</v>
      </c>
      <c r="L567" s="105">
        <v>11</v>
      </c>
      <c r="M567" s="17" t="s">
        <v>9</v>
      </c>
      <c r="N567" s="28">
        <f t="shared" si="48"/>
        <v>728</v>
      </c>
      <c r="O567" s="16"/>
      <c r="P567" s="224"/>
      <c r="S567" s="95"/>
    </row>
    <row r="568" spans="1:19" s="17" customFormat="1" ht="15.95" hidden="1" customHeight="1">
      <c r="A568" s="15"/>
      <c r="B568" s="116" t="s">
        <v>92</v>
      </c>
      <c r="C568" s="95"/>
      <c r="D568" s="99">
        <v>1</v>
      </c>
      <c r="E568" s="48" t="s">
        <v>8</v>
      </c>
      <c r="F568" s="99">
        <v>2</v>
      </c>
      <c r="G568" s="99" t="s">
        <v>16</v>
      </c>
      <c r="H568" s="27">
        <v>11.58</v>
      </c>
      <c r="I568" s="99" t="s">
        <v>17</v>
      </c>
      <c r="J568" s="105">
        <v>7</v>
      </c>
      <c r="K568" s="99" t="s">
        <v>18</v>
      </c>
      <c r="L568" s="105">
        <v>7.75</v>
      </c>
      <c r="M568" s="17" t="s">
        <v>9</v>
      </c>
      <c r="N568" s="28">
        <f t="shared" si="48"/>
        <v>288</v>
      </c>
      <c r="O568" s="16"/>
      <c r="P568" s="224"/>
      <c r="S568" s="95"/>
    </row>
    <row r="569" spans="1:19" s="17" customFormat="1" ht="15.95" hidden="1" customHeight="1">
      <c r="A569" s="15"/>
      <c r="B569" s="116" t="s">
        <v>71</v>
      </c>
      <c r="C569" s="95"/>
      <c r="D569" s="99">
        <v>1</v>
      </c>
      <c r="E569" s="48" t="s">
        <v>8</v>
      </c>
      <c r="F569" s="99">
        <v>2</v>
      </c>
      <c r="G569" s="99" t="s">
        <v>16</v>
      </c>
      <c r="H569" s="27">
        <v>11.83</v>
      </c>
      <c r="I569" s="99" t="s">
        <v>17</v>
      </c>
      <c r="J569" s="105">
        <v>11.83</v>
      </c>
      <c r="K569" s="99" t="s">
        <v>18</v>
      </c>
      <c r="L569" s="105">
        <v>11</v>
      </c>
      <c r="M569" s="17" t="s">
        <v>9</v>
      </c>
      <c r="N569" s="28">
        <f t="shared" si="48"/>
        <v>521</v>
      </c>
      <c r="O569" s="16"/>
      <c r="P569" s="224"/>
      <c r="S569" s="95"/>
    </row>
    <row r="570" spans="1:19" s="17" customFormat="1" ht="15.95" hidden="1" customHeight="1">
      <c r="A570" s="15"/>
      <c r="C570" s="48"/>
      <c r="D570" s="55"/>
      <c r="E570" s="48"/>
      <c r="F570" s="99"/>
      <c r="G570" s="99"/>
      <c r="H570" s="27"/>
      <c r="I570" s="99"/>
      <c r="J570" s="105"/>
      <c r="K570" s="99"/>
      <c r="L570" s="24" t="s">
        <v>10</v>
      </c>
      <c r="M570" s="32"/>
      <c r="N570" s="18"/>
      <c r="O570" s="19"/>
      <c r="P570" s="197"/>
      <c r="S570" s="48"/>
    </row>
    <row r="571" spans="1:19" s="17" customFormat="1" ht="15.95" hidden="1" customHeight="1">
      <c r="A571" s="15"/>
      <c r="B571" s="29" t="s">
        <v>24</v>
      </c>
      <c r="C571" s="48"/>
      <c r="D571" s="99"/>
      <c r="E571" s="103"/>
      <c r="F571" s="99"/>
      <c r="G571" s="93"/>
      <c r="H571" s="27"/>
      <c r="I571" s="94"/>
      <c r="J571" s="105"/>
      <c r="K571" s="93"/>
      <c r="L571" s="105"/>
      <c r="M571" s="52"/>
      <c r="N571" s="52"/>
      <c r="O571" s="103"/>
      <c r="P571" s="224"/>
      <c r="Q571" s="52"/>
      <c r="S571" s="48"/>
    </row>
    <row r="572" spans="1:19" s="17" customFormat="1" ht="15.95" hidden="1" customHeight="1">
      <c r="A572" s="15"/>
      <c r="B572" s="17" t="s">
        <v>65</v>
      </c>
      <c r="C572" s="48"/>
      <c r="D572" s="99">
        <v>1</v>
      </c>
      <c r="E572" s="48" t="s">
        <v>8</v>
      </c>
      <c r="F572" s="99">
        <v>6</v>
      </c>
      <c r="G572" s="99" t="s">
        <v>8</v>
      </c>
      <c r="H572" s="27">
        <v>4</v>
      </c>
      <c r="I572" s="99" t="s">
        <v>8</v>
      </c>
      <c r="J572" s="105">
        <v>7</v>
      </c>
      <c r="K572" s="99"/>
      <c r="L572" s="105"/>
      <c r="M572" s="17" t="s">
        <v>9</v>
      </c>
      <c r="N572" s="30">
        <f>ROUND(D572*F572*H572*J572,0)</f>
        <v>168</v>
      </c>
      <c r="O572" s="19"/>
      <c r="P572" s="197"/>
      <c r="S572" s="48"/>
    </row>
    <row r="573" spans="1:19" s="17" customFormat="1" ht="15.95" hidden="1" customHeight="1">
      <c r="A573" s="15"/>
      <c r="B573" s="17" t="s">
        <v>25</v>
      </c>
      <c r="C573" s="48"/>
      <c r="D573" s="99">
        <v>1</v>
      </c>
      <c r="E573" s="48" t="s">
        <v>8</v>
      </c>
      <c r="F573" s="99">
        <v>5</v>
      </c>
      <c r="G573" s="99" t="s">
        <v>8</v>
      </c>
      <c r="H573" s="27">
        <v>4</v>
      </c>
      <c r="I573" s="99" t="s">
        <v>8</v>
      </c>
      <c r="J573" s="105">
        <v>4</v>
      </c>
      <c r="K573" s="99"/>
      <c r="L573" s="105"/>
      <c r="M573" s="17" t="s">
        <v>9</v>
      </c>
      <c r="N573" s="30">
        <f>ROUND(D573*F573*H573*J573,0)</f>
        <v>80</v>
      </c>
      <c r="O573" s="19"/>
      <c r="P573" s="197"/>
      <c r="S573" s="48"/>
    </row>
    <row r="574" spans="1:19" s="17" customFormat="1" ht="15.95" hidden="1" customHeight="1" thickBot="1">
      <c r="A574" s="15"/>
      <c r="B574" s="17" t="s">
        <v>19</v>
      </c>
      <c r="C574" s="48"/>
      <c r="D574" s="99">
        <v>1</v>
      </c>
      <c r="E574" s="48" t="s">
        <v>8</v>
      </c>
      <c r="F574" s="99">
        <v>2</v>
      </c>
      <c r="G574" s="99" t="s">
        <v>8</v>
      </c>
      <c r="H574" s="27">
        <v>3</v>
      </c>
      <c r="I574" s="99" t="s">
        <v>8</v>
      </c>
      <c r="J574" s="105">
        <v>4</v>
      </c>
      <c r="K574" s="99"/>
      <c r="L574" s="105"/>
      <c r="M574" s="17" t="s">
        <v>9</v>
      </c>
      <c r="N574" s="30">
        <f>ROUND(D574*F574*H574*J574,0)</f>
        <v>24</v>
      </c>
      <c r="O574" s="19"/>
      <c r="P574" s="197"/>
      <c r="S574" s="48"/>
    </row>
    <row r="575" spans="1:19" s="17" customFormat="1" ht="15.95" hidden="1" customHeight="1" thickBot="1">
      <c r="A575" s="15"/>
      <c r="B575" s="99"/>
      <c r="D575" s="99"/>
      <c r="E575" s="103"/>
      <c r="F575" s="99"/>
      <c r="G575" s="93"/>
      <c r="H575" s="27"/>
      <c r="I575" s="94"/>
      <c r="J575" s="105"/>
      <c r="K575" s="93"/>
      <c r="L575" s="24" t="s">
        <v>10</v>
      </c>
      <c r="M575" s="17" t="s">
        <v>9</v>
      </c>
      <c r="N575" s="26"/>
      <c r="O575" s="103"/>
      <c r="P575" s="60"/>
      <c r="Q575" s="52"/>
    </row>
    <row r="576" spans="1:19" s="17" customFormat="1" ht="15.95" hidden="1" customHeight="1">
      <c r="A576" s="15"/>
      <c r="B576" s="29" t="s">
        <v>28</v>
      </c>
      <c r="C576" s="48"/>
      <c r="D576" s="99"/>
      <c r="E576" s="103"/>
      <c r="F576" s="99"/>
      <c r="G576" s="93"/>
      <c r="H576" s="27"/>
      <c r="I576" s="94"/>
      <c r="J576" s="105"/>
      <c r="K576" s="94"/>
      <c r="L576" s="93"/>
      <c r="M576" s="93"/>
      <c r="N576" s="52"/>
      <c r="O576" s="50"/>
      <c r="P576" s="60"/>
      <c r="Q576" s="52"/>
      <c r="S576" s="48"/>
    </row>
    <row r="577" spans="1:24" s="17" customFormat="1" ht="15.95" hidden="1" customHeight="1">
      <c r="A577" s="15"/>
      <c r="C577" s="29"/>
      <c r="D577" s="523">
        <f>N570</f>
        <v>0</v>
      </c>
      <c r="E577" s="523"/>
      <c r="F577" s="523"/>
      <c r="G577" s="93" t="s">
        <v>29</v>
      </c>
      <c r="H577" s="31">
        <f>N575</f>
        <v>0</v>
      </c>
      <c r="I577" s="24" t="s">
        <v>9</v>
      </c>
      <c r="J577" s="524">
        <f>D577-H577</f>
        <v>0</v>
      </c>
      <c r="K577" s="524"/>
      <c r="L577" s="32" t="s">
        <v>30</v>
      </c>
      <c r="M577" s="93"/>
      <c r="N577" s="51"/>
      <c r="O577" s="103"/>
      <c r="P577" s="60"/>
      <c r="Q577" s="52"/>
      <c r="S577" s="29"/>
    </row>
    <row r="578" spans="1:24" s="17" customFormat="1" ht="15.95" hidden="1" customHeight="1">
      <c r="A578" s="15"/>
      <c r="B578" s="17" t="s">
        <v>31</v>
      </c>
      <c r="C578" s="516">
        <f>J577*50%</f>
        <v>0</v>
      </c>
      <c r="D578" s="517"/>
      <c r="E578" s="516"/>
      <c r="F578" s="20" t="s">
        <v>32</v>
      </c>
      <c r="G578" s="21" t="s">
        <v>12</v>
      </c>
      <c r="H578" s="57">
        <v>226.88</v>
      </c>
      <c r="I578" s="94"/>
      <c r="J578" s="94"/>
      <c r="K578" s="94"/>
      <c r="L578" s="518" t="s">
        <v>33</v>
      </c>
      <c r="M578" s="518"/>
      <c r="N578" s="107"/>
      <c r="O578" s="22" t="s">
        <v>14</v>
      </c>
      <c r="P578" s="224">
        <f>ROUND(C578*H578/100,0)</f>
        <v>0</v>
      </c>
      <c r="S578" s="104"/>
    </row>
    <row r="579" spans="1:24" s="17" customFormat="1" ht="15.95" hidden="1" customHeight="1">
      <c r="A579" s="15"/>
      <c r="B579" s="515" t="s">
        <v>100</v>
      </c>
      <c r="C579" s="515"/>
      <c r="D579" s="515"/>
      <c r="E579" s="515"/>
      <c r="F579" s="515"/>
      <c r="G579" s="515"/>
      <c r="H579" s="515"/>
      <c r="I579" s="515"/>
      <c r="J579" s="515"/>
      <c r="K579" s="515"/>
      <c r="L579" s="515"/>
      <c r="M579" s="515"/>
      <c r="N579" s="515"/>
      <c r="O579" s="515"/>
      <c r="P579" s="224"/>
    </row>
    <row r="580" spans="1:24" s="17" customFormat="1" ht="15.95" hidden="1" customHeight="1">
      <c r="A580" s="15"/>
      <c r="B580" s="116" t="s">
        <v>69</v>
      </c>
      <c r="C580" s="95"/>
      <c r="D580" s="99">
        <v>1</v>
      </c>
      <c r="E580" s="48" t="s">
        <v>8</v>
      </c>
      <c r="F580" s="99">
        <v>5</v>
      </c>
      <c r="G580" s="99" t="s">
        <v>8</v>
      </c>
      <c r="H580" s="27">
        <v>20</v>
      </c>
      <c r="I580" s="99" t="s">
        <v>8</v>
      </c>
      <c r="J580" s="105">
        <v>16</v>
      </c>
      <c r="K580" s="99"/>
      <c r="L580" s="105"/>
      <c r="M580" s="17" t="s">
        <v>9</v>
      </c>
      <c r="N580" s="30">
        <f>ROUND(D580*F580*H580*J580,0)</f>
        <v>1600</v>
      </c>
      <c r="O580" s="16"/>
      <c r="P580" s="224"/>
      <c r="S580" s="95"/>
    </row>
    <row r="581" spans="1:24" s="17" customFormat="1" ht="15.95" hidden="1" customHeight="1">
      <c r="A581" s="15"/>
      <c r="B581" s="17" t="s">
        <v>21</v>
      </c>
      <c r="C581" s="95"/>
      <c r="D581" s="99">
        <v>1</v>
      </c>
      <c r="E581" s="48" t="s">
        <v>8</v>
      </c>
      <c r="F581" s="99">
        <v>1</v>
      </c>
      <c r="G581" s="99" t="s">
        <v>8</v>
      </c>
      <c r="H581" s="27">
        <v>56</v>
      </c>
      <c r="I581" s="99" t="s">
        <v>8</v>
      </c>
      <c r="J581" s="105">
        <v>5.75</v>
      </c>
      <c r="K581" s="99"/>
      <c r="L581" s="105"/>
      <c r="M581" s="17" t="s">
        <v>9</v>
      </c>
      <c r="N581" s="30">
        <f>ROUND(D581*F581*H581*J581,0)</f>
        <v>322</v>
      </c>
      <c r="O581" s="16"/>
      <c r="P581" s="224"/>
      <c r="S581" s="95"/>
    </row>
    <row r="582" spans="1:24" s="17" customFormat="1" ht="15.95" hidden="1" customHeight="1">
      <c r="A582" s="15"/>
      <c r="B582" s="17" t="s">
        <v>19</v>
      </c>
      <c r="C582" s="95"/>
      <c r="D582" s="99">
        <v>1</v>
      </c>
      <c r="E582" s="48" t="s">
        <v>8</v>
      </c>
      <c r="F582" s="99">
        <v>1</v>
      </c>
      <c r="G582" s="99" t="s">
        <v>8</v>
      </c>
      <c r="H582" s="27">
        <v>24.5</v>
      </c>
      <c r="I582" s="99" t="s">
        <v>8</v>
      </c>
      <c r="J582" s="105">
        <v>6</v>
      </c>
      <c r="K582" s="99"/>
      <c r="L582" s="105"/>
      <c r="M582" s="17" t="s">
        <v>9</v>
      </c>
      <c r="N582" s="30">
        <f>ROUND(D582*F582*H582*J582,0)</f>
        <v>147</v>
      </c>
      <c r="O582" s="16"/>
      <c r="P582" s="224"/>
      <c r="S582" s="95"/>
    </row>
    <row r="583" spans="1:24" s="17" customFormat="1" ht="15.95" hidden="1" customHeight="1">
      <c r="A583" s="15"/>
      <c r="B583" s="17" t="s">
        <v>71</v>
      </c>
      <c r="C583" s="95"/>
      <c r="D583" s="99">
        <v>1</v>
      </c>
      <c r="E583" s="48" t="s">
        <v>8</v>
      </c>
      <c r="F583" s="99">
        <v>1</v>
      </c>
      <c r="G583" s="99" t="s">
        <v>8</v>
      </c>
      <c r="H583" s="27">
        <v>15.17</v>
      </c>
      <c r="I583" s="99" t="s">
        <v>8</v>
      </c>
      <c r="J583" s="105">
        <v>9.83</v>
      </c>
      <c r="K583" s="99"/>
      <c r="L583" s="105"/>
      <c r="M583" s="17" t="s">
        <v>9</v>
      </c>
      <c r="N583" s="30">
        <f>ROUND(D583*F583*H583*J583,0)</f>
        <v>149</v>
      </c>
      <c r="O583" s="16"/>
      <c r="P583" s="224"/>
      <c r="S583" s="95"/>
    </row>
    <row r="584" spans="1:24" s="17" customFormat="1" ht="15.95" hidden="1" customHeight="1">
      <c r="A584" s="15"/>
      <c r="C584" s="48"/>
      <c r="D584" s="55"/>
      <c r="E584" s="48"/>
      <c r="F584" s="99"/>
      <c r="G584" s="99"/>
      <c r="H584" s="27"/>
      <c r="I584" s="99"/>
      <c r="J584" s="105"/>
      <c r="K584" s="99"/>
      <c r="L584" s="24" t="s">
        <v>10</v>
      </c>
      <c r="M584" s="32"/>
      <c r="N584" s="18"/>
      <c r="O584" s="19"/>
      <c r="P584" s="197"/>
      <c r="S584" s="48"/>
    </row>
    <row r="585" spans="1:24" s="17" customFormat="1" ht="15.95" hidden="1" customHeight="1">
      <c r="A585" s="15"/>
      <c r="B585" s="56"/>
      <c r="C585" s="516">
        <f>N584</f>
        <v>0</v>
      </c>
      <c r="D585" s="517"/>
      <c r="E585" s="516"/>
      <c r="F585" s="20" t="s">
        <v>32</v>
      </c>
      <c r="G585" s="21" t="s">
        <v>12</v>
      </c>
      <c r="H585" s="57">
        <v>786.5</v>
      </c>
      <c r="I585" s="94"/>
      <c r="J585" s="94"/>
      <c r="K585" s="94"/>
      <c r="L585" s="518" t="s">
        <v>33</v>
      </c>
      <c r="M585" s="518"/>
      <c r="N585" s="107"/>
      <c r="O585" s="22" t="s">
        <v>14</v>
      </c>
      <c r="P585" s="224">
        <f>ROUND(C585*H585/100,0)</f>
        <v>0</v>
      </c>
      <c r="S585" s="104"/>
    </row>
    <row r="586" spans="1:24" s="23" customFormat="1" ht="15.95" hidden="1" customHeight="1">
      <c r="A586" s="36"/>
      <c r="B586" s="540" t="s">
        <v>42</v>
      </c>
      <c r="C586" s="540"/>
      <c r="D586" s="540"/>
      <c r="E586" s="540"/>
      <c r="F586" s="540"/>
      <c r="G586" s="540"/>
      <c r="H586" s="540"/>
      <c r="I586" s="540"/>
      <c r="J586" s="540"/>
      <c r="K586" s="540"/>
      <c r="L586" s="540"/>
      <c r="M586" s="540"/>
      <c r="N586" s="540"/>
      <c r="O586" s="540"/>
      <c r="P586" s="200"/>
    </row>
    <row r="587" spans="1:24" s="17" customFormat="1" ht="15.95" hidden="1" customHeight="1">
      <c r="A587" s="15"/>
      <c r="B587" s="17" t="s">
        <v>101</v>
      </c>
      <c r="D587" s="187"/>
      <c r="E587" s="48"/>
      <c r="F587" s="187"/>
      <c r="G587" s="187"/>
      <c r="H587" s="27"/>
      <c r="I587" s="187"/>
      <c r="J587" s="188"/>
      <c r="K587" s="187"/>
      <c r="L587" s="188"/>
      <c r="M587" s="17" t="s">
        <v>9</v>
      </c>
      <c r="N587" s="30">
        <f>N580*0.33</f>
        <v>528</v>
      </c>
      <c r="P587" s="197"/>
    </row>
    <row r="588" spans="1:24" s="17" customFormat="1" ht="15.95" hidden="1" customHeight="1">
      <c r="A588" s="15"/>
      <c r="C588" s="48"/>
      <c r="D588" s="55"/>
      <c r="E588" s="48"/>
      <c r="F588" s="187"/>
      <c r="G588" s="187"/>
      <c r="H588" s="27"/>
      <c r="I588" s="187"/>
      <c r="J588" s="188"/>
      <c r="K588" s="187"/>
      <c r="L588" s="24" t="s">
        <v>10</v>
      </c>
      <c r="M588" s="32"/>
      <c r="N588" s="18"/>
      <c r="O588" s="19"/>
      <c r="P588" s="197"/>
      <c r="S588" s="48"/>
    </row>
    <row r="589" spans="1:24" s="17" customFormat="1" ht="15.95" hidden="1" customHeight="1">
      <c r="A589" s="15"/>
      <c r="B589" s="195"/>
      <c r="C589" s="516">
        <f>N588</f>
        <v>0</v>
      </c>
      <c r="D589" s="517"/>
      <c r="E589" s="516"/>
      <c r="F589" s="20" t="s">
        <v>11</v>
      </c>
      <c r="G589" s="21" t="s">
        <v>12</v>
      </c>
      <c r="H589" s="182">
        <v>14429.25</v>
      </c>
      <c r="I589" s="182"/>
      <c r="J589" s="182"/>
      <c r="K589" s="182"/>
      <c r="L589" s="518" t="s">
        <v>13</v>
      </c>
      <c r="M589" s="518"/>
      <c r="N589" s="107"/>
      <c r="O589" s="22" t="s">
        <v>14</v>
      </c>
      <c r="P589" s="224">
        <f>ROUND(C589*H589/100,0)</f>
        <v>0</v>
      </c>
      <c r="S589" s="185"/>
    </row>
    <row r="590" spans="1:24" s="17" customFormat="1" ht="15.95" hidden="1" customHeight="1">
      <c r="A590" s="15"/>
      <c r="C590" s="104"/>
      <c r="D590" s="102"/>
      <c r="E590" s="104"/>
      <c r="F590" s="20"/>
      <c r="G590" s="21"/>
      <c r="H590" s="94"/>
      <c r="I590" s="94"/>
      <c r="J590" s="94"/>
      <c r="K590" s="94"/>
      <c r="L590" s="93"/>
      <c r="M590" s="93"/>
      <c r="N590" s="107"/>
      <c r="O590" s="22"/>
      <c r="P590" s="224"/>
      <c r="S590" s="104"/>
    </row>
    <row r="591" spans="1:24" s="17" customFormat="1" ht="15.95" hidden="1" customHeight="1">
      <c r="A591" s="15"/>
      <c r="B591" s="52"/>
      <c r="C591" s="104"/>
      <c r="D591" s="99"/>
      <c r="E591" s="104"/>
      <c r="F591" s="99"/>
      <c r="G591" s="52"/>
      <c r="H591" s="94"/>
      <c r="I591" s="94"/>
      <c r="J591" s="105"/>
      <c r="K591" s="94"/>
      <c r="L591" s="93"/>
      <c r="M591" s="93"/>
      <c r="N591" s="52"/>
      <c r="O591" s="103"/>
      <c r="P591" s="224"/>
      <c r="S591" s="104"/>
    </row>
    <row r="592" spans="1:24" s="17" customFormat="1" ht="15.95" hidden="1" customHeight="1">
      <c r="A592" s="36"/>
      <c r="B592" s="515" t="s">
        <v>104</v>
      </c>
      <c r="C592" s="515"/>
      <c r="D592" s="515"/>
      <c r="E592" s="515"/>
      <c r="F592" s="515"/>
      <c r="G592" s="515"/>
      <c r="H592" s="515"/>
      <c r="I592" s="515"/>
      <c r="J592" s="515"/>
      <c r="K592" s="515"/>
      <c r="L592" s="515"/>
      <c r="M592" s="515"/>
      <c r="N592" s="515"/>
      <c r="O592" s="515"/>
      <c r="P592" s="224"/>
      <c r="Q592" s="52"/>
      <c r="R592" s="52"/>
      <c r="S592" s="52"/>
      <c r="T592" s="52"/>
      <c r="U592" s="52"/>
      <c r="V592" s="52"/>
      <c r="W592" s="52"/>
      <c r="X592" s="52"/>
    </row>
    <row r="593" spans="1:19" s="17" customFormat="1" ht="15.95" hidden="1" customHeight="1" thickBot="1">
      <c r="A593" s="15"/>
      <c r="B593" s="17" t="s">
        <v>67</v>
      </c>
      <c r="C593" s="48"/>
      <c r="D593" s="99">
        <v>1</v>
      </c>
      <c r="E593" s="48" t="s">
        <v>8</v>
      </c>
      <c r="F593" s="99">
        <v>2</v>
      </c>
      <c r="G593" s="99" t="s">
        <v>16</v>
      </c>
      <c r="H593" s="27">
        <v>78.5</v>
      </c>
      <c r="I593" s="99" t="s">
        <v>17</v>
      </c>
      <c r="J593" s="105">
        <v>42.25</v>
      </c>
      <c r="K593" s="99" t="s">
        <v>18</v>
      </c>
      <c r="L593" s="105">
        <v>11.5</v>
      </c>
      <c r="M593" s="17" t="s">
        <v>9</v>
      </c>
      <c r="N593" s="28">
        <f>ROUND(D593*F593*(H593+J593)*L593,0)</f>
        <v>2777</v>
      </c>
      <c r="O593" s="19"/>
      <c r="P593" s="197"/>
      <c r="S593" s="48"/>
    </row>
    <row r="594" spans="1:19" s="17" customFormat="1" ht="15.95" hidden="1" customHeight="1" thickBot="1">
      <c r="A594" s="15"/>
      <c r="C594" s="60"/>
      <c r="D594" s="93"/>
      <c r="E594" s="48"/>
      <c r="F594" s="99"/>
      <c r="G594" s="99"/>
      <c r="H594" s="37"/>
      <c r="I594" s="50"/>
      <c r="J594" s="24"/>
      <c r="K594" s="50"/>
      <c r="L594" s="93" t="s">
        <v>10</v>
      </c>
      <c r="M594" s="50"/>
      <c r="N594" s="26"/>
      <c r="O594" s="103"/>
      <c r="P594" s="224"/>
      <c r="S594" s="60"/>
    </row>
    <row r="595" spans="1:19" s="17" customFormat="1" ht="15.95" hidden="1" customHeight="1">
      <c r="A595" s="15"/>
      <c r="B595" s="29" t="s">
        <v>24</v>
      </c>
      <c r="C595" s="48"/>
      <c r="D595" s="99"/>
      <c r="E595" s="103"/>
      <c r="F595" s="99"/>
      <c r="G595" s="93"/>
      <c r="H595" s="27"/>
      <c r="I595" s="94"/>
      <c r="J595" s="105"/>
      <c r="K595" s="93"/>
      <c r="L595" s="105"/>
      <c r="M595" s="52"/>
      <c r="N595" s="52"/>
      <c r="O595" s="103"/>
      <c r="P595" s="224"/>
      <c r="Q595" s="52"/>
      <c r="S595" s="48"/>
    </row>
    <row r="596" spans="1:19" s="17" customFormat="1" ht="15.95" hidden="1" customHeight="1">
      <c r="A596" s="15"/>
      <c r="B596" s="17" t="s">
        <v>105</v>
      </c>
      <c r="C596" s="48"/>
      <c r="D596" s="99">
        <v>1</v>
      </c>
      <c r="E596" s="48" t="s">
        <v>8</v>
      </c>
      <c r="F596" s="99">
        <v>11</v>
      </c>
      <c r="G596" s="99" t="s">
        <v>8</v>
      </c>
      <c r="H596" s="27">
        <v>4</v>
      </c>
      <c r="I596" s="99" t="s">
        <v>8</v>
      </c>
      <c r="J596" s="105">
        <v>4</v>
      </c>
      <c r="K596" s="99"/>
      <c r="L596" s="105"/>
      <c r="M596" s="17" t="s">
        <v>9</v>
      </c>
      <c r="N596" s="30">
        <f>ROUND(D596*F596*H596*J596,0)</f>
        <v>176</v>
      </c>
      <c r="O596" s="19"/>
      <c r="P596" s="197"/>
      <c r="S596" s="48"/>
    </row>
    <row r="597" spans="1:19" s="17" customFormat="1" ht="15.95" hidden="1" customHeight="1">
      <c r="A597" s="15"/>
      <c r="B597" s="17" t="s">
        <v>27</v>
      </c>
      <c r="C597" s="48"/>
      <c r="D597" s="99">
        <v>1</v>
      </c>
      <c r="E597" s="48" t="s">
        <v>8</v>
      </c>
      <c r="F597" s="99">
        <v>5</v>
      </c>
      <c r="G597" s="99" t="s">
        <v>8</v>
      </c>
      <c r="H597" s="27">
        <v>7.5</v>
      </c>
      <c r="I597" s="99" t="s">
        <v>8</v>
      </c>
      <c r="J597" s="105">
        <v>7.75</v>
      </c>
      <c r="K597" s="99"/>
      <c r="L597" s="105"/>
      <c r="M597" s="17" t="s">
        <v>9</v>
      </c>
      <c r="N597" s="30">
        <f>ROUND(D597*F597*H597*J597,0)</f>
        <v>291</v>
      </c>
      <c r="O597" s="19"/>
      <c r="P597" s="197"/>
      <c r="S597" s="48"/>
    </row>
    <row r="598" spans="1:19" s="17" customFormat="1" ht="15.95" hidden="1" customHeight="1">
      <c r="A598" s="15"/>
      <c r="B598" s="17" t="s">
        <v>27</v>
      </c>
      <c r="C598" s="48"/>
      <c r="D598" s="99">
        <v>1</v>
      </c>
      <c r="E598" s="48" t="s">
        <v>8</v>
      </c>
      <c r="F598" s="99">
        <v>4</v>
      </c>
      <c r="G598" s="99" t="s">
        <v>8</v>
      </c>
      <c r="H598" s="27">
        <v>5.5</v>
      </c>
      <c r="I598" s="99" t="s">
        <v>8</v>
      </c>
      <c r="J598" s="105">
        <v>8.5</v>
      </c>
      <c r="K598" s="99"/>
      <c r="L598" s="105"/>
      <c r="M598" s="17" t="s">
        <v>9</v>
      </c>
      <c r="N598" s="30">
        <f>ROUND(D598*F598*H598*J598,0)</f>
        <v>187</v>
      </c>
      <c r="O598" s="19"/>
      <c r="P598" s="197"/>
      <c r="S598" s="48"/>
    </row>
    <row r="599" spans="1:19" s="17" customFormat="1" ht="15.95" hidden="1" customHeight="1" thickBot="1">
      <c r="A599" s="15"/>
      <c r="B599" s="17" t="s">
        <v>27</v>
      </c>
      <c r="C599" s="48"/>
      <c r="D599" s="99">
        <v>1</v>
      </c>
      <c r="E599" s="48" t="s">
        <v>8</v>
      </c>
      <c r="F599" s="99">
        <v>1</v>
      </c>
      <c r="G599" s="99" t="s">
        <v>8</v>
      </c>
      <c r="H599" s="27">
        <v>7.5</v>
      </c>
      <c r="I599" s="99" t="s">
        <v>8</v>
      </c>
      <c r="J599" s="105">
        <v>8.5</v>
      </c>
      <c r="K599" s="99"/>
      <c r="L599" s="105"/>
      <c r="M599" s="17" t="s">
        <v>9</v>
      </c>
      <c r="N599" s="30">
        <f>ROUND(D599*F599*H599*J599,0)</f>
        <v>64</v>
      </c>
      <c r="O599" s="19"/>
      <c r="P599" s="197"/>
      <c r="S599" s="48"/>
    </row>
    <row r="600" spans="1:19" s="17" customFormat="1" ht="15.95" hidden="1" customHeight="1" thickBot="1">
      <c r="A600" s="15"/>
      <c r="B600" s="99"/>
      <c r="D600" s="99"/>
      <c r="E600" s="103"/>
      <c r="F600" s="99"/>
      <c r="G600" s="93"/>
      <c r="H600" s="27"/>
      <c r="I600" s="94"/>
      <c r="J600" s="105"/>
      <c r="K600" s="93"/>
      <c r="L600" s="24" t="s">
        <v>10</v>
      </c>
      <c r="M600" s="17" t="s">
        <v>9</v>
      </c>
      <c r="N600" s="26"/>
      <c r="O600" s="103"/>
      <c r="P600" s="60"/>
      <c r="Q600" s="52"/>
    </row>
    <row r="601" spans="1:19" s="17" customFormat="1" ht="15.95" hidden="1" customHeight="1">
      <c r="A601" s="15"/>
      <c r="B601" s="29" t="s">
        <v>28</v>
      </c>
      <c r="C601" s="48"/>
      <c r="D601" s="99"/>
      <c r="E601" s="103"/>
      <c r="F601" s="99"/>
      <c r="G601" s="93"/>
      <c r="H601" s="27"/>
      <c r="I601" s="94"/>
      <c r="J601" s="105"/>
      <c r="K601" s="94"/>
      <c r="L601" s="93"/>
      <c r="M601" s="93"/>
      <c r="N601" s="52"/>
      <c r="O601" s="50"/>
      <c r="P601" s="60"/>
      <c r="Q601" s="52"/>
      <c r="S601" s="48"/>
    </row>
    <row r="602" spans="1:19" s="17" customFormat="1" ht="15.95" hidden="1" customHeight="1">
      <c r="A602" s="15"/>
      <c r="C602" s="29"/>
      <c r="D602" s="523">
        <f>N594</f>
        <v>0</v>
      </c>
      <c r="E602" s="523"/>
      <c r="F602" s="523"/>
      <c r="G602" s="93" t="s">
        <v>29</v>
      </c>
      <c r="H602" s="31">
        <f>N600</f>
        <v>0</v>
      </c>
      <c r="I602" s="24" t="s">
        <v>9</v>
      </c>
      <c r="J602" s="524">
        <f>D602-H602</f>
        <v>0</v>
      </c>
      <c r="K602" s="524"/>
      <c r="L602" s="32" t="s">
        <v>30</v>
      </c>
      <c r="M602" s="93"/>
      <c r="N602" s="51"/>
      <c r="O602" s="103"/>
      <c r="P602" s="60"/>
      <c r="Q602" s="52"/>
      <c r="S602" s="29"/>
    </row>
    <row r="603" spans="1:19" s="17" customFormat="1" ht="15.95" hidden="1" customHeight="1">
      <c r="A603" s="15"/>
      <c r="C603" s="516">
        <f>J602</f>
        <v>0</v>
      </c>
      <c r="D603" s="517"/>
      <c r="E603" s="516"/>
      <c r="F603" s="20" t="s">
        <v>32</v>
      </c>
      <c r="G603" s="21" t="s">
        <v>12</v>
      </c>
      <c r="H603" s="521">
        <v>1498.58</v>
      </c>
      <c r="I603" s="521"/>
      <c r="J603" s="521"/>
      <c r="K603" s="94"/>
      <c r="L603" s="518" t="s">
        <v>33</v>
      </c>
      <c r="M603" s="518"/>
      <c r="N603" s="107"/>
      <c r="O603" s="22" t="s">
        <v>14</v>
      </c>
      <c r="P603" s="224">
        <f>ROUND(C603*H603/100,0)</f>
        <v>0</v>
      </c>
      <c r="S603" s="104"/>
    </row>
    <row r="604" spans="1:19" s="17" customFormat="1" ht="15.95" hidden="1" customHeight="1">
      <c r="A604" s="15"/>
      <c r="B604" s="515" t="s">
        <v>118</v>
      </c>
      <c r="C604" s="515"/>
      <c r="D604" s="515"/>
      <c r="E604" s="515"/>
      <c r="F604" s="515"/>
      <c r="G604" s="515"/>
      <c r="H604" s="515"/>
      <c r="I604" s="515"/>
      <c r="J604" s="515"/>
      <c r="K604" s="515"/>
      <c r="L604" s="515"/>
      <c r="M604" s="515"/>
      <c r="N604" s="515"/>
      <c r="O604" s="515"/>
      <c r="P604" s="224"/>
    </row>
    <row r="605" spans="1:19" s="17" customFormat="1" ht="15.95" hidden="1" customHeight="1">
      <c r="A605" s="15"/>
      <c r="B605" s="35" t="s">
        <v>116</v>
      </c>
      <c r="C605" s="48"/>
      <c r="D605" s="99"/>
      <c r="E605" s="48"/>
      <c r="F605" s="99"/>
      <c r="G605" s="99"/>
      <c r="H605" s="27"/>
      <c r="I605" s="99"/>
      <c r="J605" s="105"/>
      <c r="K605" s="99"/>
      <c r="L605" s="105"/>
      <c r="N605" s="30"/>
      <c r="P605" s="197"/>
      <c r="S605" s="48"/>
    </row>
    <row r="606" spans="1:19" s="17" customFormat="1" ht="15.95" hidden="1" customHeight="1">
      <c r="A606" s="15"/>
      <c r="B606" s="17" t="s">
        <v>117</v>
      </c>
      <c r="C606" s="48"/>
      <c r="D606" s="99">
        <v>1</v>
      </c>
      <c r="E606" s="48" t="s">
        <v>8</v>
      </c>
      <c r="F606" s="99">
        <v>2</v>
      </c>
      <c r="G606" s="99" t="s">
        <v>8</v>
      </c>
      <c r="H606" s="27">
        <v>90</v>
      </c>
      <c r="I606" s="99" t="s">
        <v>8</v>
      </c>
      <c r="J606" s="105">
        <v>10</v>
      </c>
      <c r="K606" s="99" t="s">
        <v>8</v>
      </c>
      <c r="L606" s="105">
        <v>0.67</v>
      </c>
      <c r="M606" s="17" t="s">
        <v>9</v>
      </c>
      <c r="N606" s="30">
        <f>ROUND(D606*F606*H606*J606*L606,0)</f>
        <v>1206</v>
      </c>
      <c r="P606" s="197"/>
      <c r="S606" s="48"/>
    </row>
    <row r="607" spans="1:19" s="17" customFormat="1" ht="15.95" hidden="1" customHeight="1">
      <c r="A607" s="15"/>
      <c r="C607" s="48"/>
      <c r="D607" s="55"/>
      <c r="E607" s="48"/>
      <c r="F607" s="99"/>
      <c r="G607" s="99"/>
      <c r="H607" s="27"/>
      <c r="I607" s="99"/>
      <c r="J607" s="105"/>
      <c r="K607" s="99"/>
      <c r="L607" s="24" t="s">
        <v>10</v>
      </c>
      <c r="M607" s="32"/>
      <c r="N607" s="18"/>
      <c r="O607" s="19"/>
      <c r="P607" s="197"/>
      <c r="S607" s="48"/>
    </row>
    <row r="608" spans="1:19" s="17" customFormat="1" ht="15.95" hidden="1" customHeight="1">
      <c r="A608" s="15"/>
      <c r="B608" s="103"/>
      <c r="C608" s="516">
        <f>N607</f>
        <v>0</v>
      </c>
      <c r="D608" s="517"/>
      <c r="E608" s="516"/>
      <c r="F608" s="20" t="s">
        <v>11</v>
      </c>
      <c r="G608" s="21" t="s">
        <v>12</v>
      </c>
      <c r="H608" s="82">
        <v>13051.5</v>
      </c>
      <c r="I608" s="94"/>
      <c r="J608" s="94"/>
      <c r="K608" s="94"/>
      <c r="L608" s="518" t="s">
        <v>13</v>
      </c>
      <c r="M608" s="518"/>
      <c r="N608" s="107"/>
      <c r="O608" s="22" t="s">
        <v>14</v>
      </c>
      <c r="P608" s="224">
        <f>ROUND(C608*H608/100,0)</f>
        <v>0</v>
      </c>
      <c r="S608" s="104"/>
    </row>
    <row r="609" spans="1:19" ht="15.95" hidden="1" customHeight="1"/>
    <row r="610" spans="1:19" ht="15.95" hidden="1" customHeight="1">
      <c r="A610" s="179"/>
      <c r="C610" s="194"/>
      <c r="D610" s="189"/>
      <c r="E610" s="192"/>
      <c r="F610" s="189"/>
      <c r="G610" s="189"/>
      <c r="J610" s="189"/>
      <c r="N610" s="194"/>
      <c r="S610" s="194"/>
    </row>
    <row r="611" spans="1:19" ht="15.95" customHeight="1">
      <c r="N611" s="380" t="s">
        <v>281</v>
      </c>
      <c r="P611" s="223">
        <f>SUM(P5:P376)</f>
        <v>8110</v>
      </c>
    </row>
    <row r="612" spans="1:19" ht="15.95" hidden="1" customHeight="1">
      <c r="N612" s="112" t="s">
        <v>149</v>
      </c>
      <c r="P612" s="223">
        <f>P285+P438+P365</f>
        <v>0</v>
      </c>
    </row>
    <row r="613" spans="1:19" ht="15.95" hidden="1" customHeight="1">
      <c r="N613" s="112" t="s">
        <v>150</v>
      </c>
      <c r="P613" s="223">
        <f>P387</f>
        <v>0</v>
      </c>
    </row>
    <row r="614" spans="1:19" ht="15.95" customHeight="1">
      <c r="N614" s="112" t="s">
        <v>151</v>
      </c>
      <c r="P614" s="223">
        <f>P611-P612</f>
        <v>8110</v>
      </c>
    </row>
    <row r="615" spans="1:19" ht="15.95" customHeight="1">
      <c r="B615" s="109"/>
      <c r="J615" s="412"/>
    </row>
    <row r="616" spans="1:19" ht="15.95" customHeight="1">
      <c r="A616" s="503"/>
      <c r="B616" s="504"/>
      <c r="C616" s="505"/>
      <c r="D616" s="505"/>
      <c r="E616" s="505"/>
      <c r="F616" s="505"/>
      <c r="G616" s="505"/>
      <c r="H616" s="505"/>
      <c r="I616" s="505"/>
      <c r="J616" s="505"/>
      <c r="K616" s="505"/>
      <c r="L616" s="505"/>
      <c r="M616" s="505"/>
      <c r="N616" s="505"/>
      <c r="O616" s="505"/>
      <c r="P616" s="505"/>
    </row>
    <row r="617" spans="1:19" ht="15.95" customHeight="1">
      <c r="A617" s="504"/>
      <c r="B617" s="504"/>
      <c r="C617" s="505"/>
      <c r="D617" s="505"/>
      <c r="E617" s="505"/>
      <c r="F617" s="505"/>
      <c r="G617" s="505"/>
      <c r="H617" s="505"/>
      <c r="I617" s="505"/>
      <c r="J617" s="505"/>
      <c r="K617" s="505"/>
      <c r="L617" s="505"/>
      <c r="M617" s="505"/>
      <c r="N617" s="505"/>
      <c r="O617" s="505"/>
      <c r="P617" s="505"/>
    </row>
    <row r="618" spans="1:19" ht="15.95" customHeight="1">
      <c r="A618" s="503"/>
      <c r="B618" s="506"/>
      <c r="C618" s="505"/>
      <c r="D618" s="505"/>
      <c r="E618" s="505"/>
      <c r="F618" s="505"/>
      <c r="G618" s="505"/>
      <c r="H618" s="505"/>
      <c r="I618" s="505"/>
      <c r="J618" s="505"/>
      <c r="K618" s="505"/>
      <c r="L618" s="505"/>
      <c r="M618" s="505"/>
      <c r="N618" s="505"/>
      <c r="O618" s="505"/>
      <c r="P618" s="505"/>
    </row>
    <row r="619" spans="1:19" ht="15.95" customHeight="1">
      <c r="A619" s="503"/>
      <c r="B619" s="506"/>
      <c r="C619" s="505"/>
      <c r="D619" s="505"/>
      <c r="E619" s="505"/>
      <c r="F619" s="505"/>
      <c r="G619" s="505"/>
      <c r="H619" s="505"/>
      <c r="I619" s="505"/>
      <c r="J619" s="505"/>
      <c r="K619" s="505"/>
      <c r="L619" s="505"/>
      <c r="M619" s="505"/>
      <c r="N619" s="505"/>
      <c r="O619" s="505"/>
      <c r="P619" s="505"/>
    </row>
    <row r="620" spans="1:19" ht="15.95" customHeight="1">
      <c r="A620" s="504"/>
      <c r="B620" s="506"/>
      <c r="C620" s="505"/>
      <c r="D620" s="505"/>
      <c r="E620" s="505"/>
      <c r="F620" s="505"/>
      <c r="G620" s="505"/>
      <c r="H620" s="505"/>
      <c r="I620" s="505"/>
      <c r="J620" s="505"/>
      <c r="K620" s="505"/>
      <c r="L620" s="505"/>
      <c r="M620" s="505"/>
      <c r="N620" s="505"/>
      <c r="O620" s="505"/>
      <c r="P620" s="505"/>
    </row>
    <row r="621" spans="1:19" ht="15.95" customHeight="1">
      <c r="A621" s="504"/>
      <c r="B621" s="506"/>
      <c r="C621" s="505"/>
      <c r="D621" s="505"/>
      <c r="E621" s="505"/>
      <c r="F621" s="505"/>
      <c r="G621" s="505"/>
      <c r="H621" s="505"/>
      <c r="I621" s="505"/>
      <c r="J621" s="505"/>
      <c r="K621" s="505"/>
      <c r="L621" s="505"/>
      <c r="M621" s="505"/>
      <c r="N621" s="505"/>
      <c r="O621" s="505"/>
      <c r="P621" s="505"/>
    </row>
    <row r="622" spans="1:19" ht="15.95" customHeight="1">
      <c r="A622" s="504"/>
      <c r="B622" s="506"/>
      <c r="C622" s="505"/>
      <c r="D622" s="505"/>
      <c r="E622" s="505"/>
      <c r="F622" s="505"/>
      <c r="G622" s="505"/>
      <c r="H622" s="505"/>
      <c r="I622" s="505"/>
      <c r="J622" s="505"/>
      <c r="K622" s="505"/>
      <c r="L622" s="505"/>
      <c r="M622" s="505"/>
      <c r="N622" s="505"/>
      <c r="O622" s="505"/>
      <c r="P622" s="505"/>
    </row>
    <row r="623" spans="1:19" ht="15.95" customHeight="1">
      <c r="A623" s="504"/>
      <c r="B623" s="506"/>
      <c r="C623" s="505"/>
      <c r="D623" s="505"/>
      <c r="E623" s="505"/>
      <c r="F623" s="505"/>
      <c r="G623" s="505"/>
      <c r="H623" s="505"/>
      <c r="I623" s="505"/>
      <c r="J623" s="505"/>
      <c r="K623" s="505"/>
      <c r="L623" s="505"/>
      <c r="M623" s="505"/>
      <c r="N623" s="505"/>
      <c r="O623" s="505"/>
      <c r="P623" s="505"/>
    </row>
    <row r="624" spans="1:19" ht="15.95" customHeight="1">
      <c r="A624" s="504"/>
      <c r="B624" s="504"/>
      <c r="C624" s="505"/>
      <c r="D624" s="505"/>
      <c r="E624" s="505"/>
      <c r="F624" s="505"/>
      <c r="G624" s="505"/>
      <c r="H624" s="505"/>
      <c r="I624" s="505"/>
      <c r="J624" s="505"/>
      <c r="K624" s="505"/>
      <c r="L624" s="505"/>
      <c r="M624" s="505"/>
      <c r="N624" s="505"/>
      <c r="O624" s="505"/>
      <c r="P624" s="505"/>
    </row>
    <row r="625" spans="1:16" ht="15.95" customHeight="1">
      <c r="A625" s="504"/>
      <c r="B625" s="504"/>
      <c r="C625" s="505"/>
      <c r="D625" s="505"/>
      <c r="E625" s="505"/>
      <c r="F625" s="505"/>
      <c r="G625" s="505"/>
      <c r="H625" s="505"/>
      <c r="I625" s="505"/>
      <c r="J625" s="505"/>
      <c r="K625" s="505"/>
      <c r="L625" s="505"/>
      <c r="M625" s="507"/>
      <c r="N625" s="505"/>
      <c r="O625" s="505"/>
      <c r="P625" s="505"/>
    </row>
    <row r="626" spans="1:16" ht="15.95" customHeight="1">
      <c r="A626" s="504"/>
      <c r="B626" s="504"/>
      <c r="C626" s="505"/>
      <c r="D626" s="507"/>
      <c r="E626" s="505"/>
      <c r="F626" s="507"/>
      <c r="G626" s="505"/>
      <c r="H626" s="505"/>
      <c r="I626" s="505"/>
      <c r="J626" s="505"/>
      <c r="K626" s="505"/>
      <c r="L626" s="505"/>
      <c r="M626" s="507"/>
      <c r="N626" s="505"/>
      <c r="O626" s="505"/>
      <c r="P626" s="505"/>
    </row>
    <row r="627" spans="1:16" ht="15.95" customHeight="1">
      <c r="A627" s="504"/>
      <c r="B627" s="504"/>
      <c r="C627" s="505"/>
      <c r="D627" s="507"/>
      <c r="E627" s="505"/>
      <c r="F627" s="507"/>
      <c r="G627" s="505"/>
      <c r="H627" s="505"/>
      <c r="I627" s="505"/>
      <c r="J627" s="505"/>
      <c r="K627" s="505"/>
      <c r="L627" s="505"/>
      <c r="M627" s="507"/>
      <c r="N627" s="505"/>
      <c r="O627" s="505"/>
      <c r="P627" s="505"/>
    </row>
    <row r="628" spans="1:16" ht="15.95" customHeight="1">
      <c r="A628" s="508"/>
      <c r="B628" s="508"/>
      <c r="C628" s="509"/>
      <c r="D628" s="509"/>
      <c r="E628" s="509"/>
      <c r="F628" s="510"/>
      <c r="G628" s="509"/>
      <c r="H628" s="509"/>
      <c r="I628" s="509"/>
      <c r="J628" s="509"/>
      <c r="K628" s="509"/>
      <c r="L628" s="509"/>
      <c r="M628" s="509"/>
      <c r="N628" s="509"/>
      <c r="O628" s="509"/>
      <c r="P628" s="509"/>
    </row>
    <row r="629" spans="1:16" ht="15.95" customHeight="1">
      <c r="A629" s="508"/>
      <c r="B629" s="508"/>
      <c r="C629" s="509"/>
      <c r="D629" s="509"/>
      <c r="E629" s="509"/>
      <c r="F629" s="510"/>
      <c r="G629" s="509"/>
      <c r="H629" s="509"/>
      <c r="I629" s="509"/>
      <c r="J629" s="509"/>
      <c r="K629" s="509"/>
      <c r="L629" s="509"/>
      <c r="M629" s="509"/>
      <c r="N629" s="509"/>
      <c r="O629" s="509"/>
      <c r="P629" s="509"/>
    </row>
  </sheetData>
  <mergeCells count="308">
    <mergeCell ref="L585:M585"/>
    <mergeCell ref="B563:O563"/>
    <mergeCell ref="H534:K534"/>
    <mergeCell ref="B439:O439"/>
    <mergeCell ref="C446:E446"/>
    <mergeCell ref="B530:O530"/>
    <mergeCell ref="D559:F559"/>
    <mergeCell ref="B45:O45"/>
    <mergeCell ref="J559:K559"/>
    <mergeCell ref="C560:E560"/>
    <mergeCell ref="H52:J52"/>
    <mergeCell ref="C509:E509"/>
    <mergeCell ref="L528:M528"/>
    <mergeCell ref="B537:N537"/>
    <mergeCell ref="H353:K353"/>
    <mergeCell ref="L353:M353"/>
    <mergeCell ref="D421:E421"/>
    <mergeCell ref="B362:O362"/>
    <mergeCell ref="B370:O370"/>
    <mergeCell ref="B506:N506"/>
    <mergeCell ref="H460:J460"/>
    <mergeCell ref="B447:O447"/>
    <mergeCell ref="C450:E450"/>
    <mergeCell ref="D534:E534"/>
    <mergeCell ref="C608:E608"/>
    <mergeCell ref="L608:M608"/>
    <mergeCell ref="L48:M48"/>
    <mergeCell ref="J602:K602"/>
    <mergeCell ref="C603:E603"/>
    <mergeCell ref="H603:J603"/>
    <mergeCell ref="L603:M603"/>
    <mergeCell ref="B586:O586"/>
    <mergeCell ref="D577:F577"/>
    <mergeCell ref="J577:K577"/>
    <mergeCell ref="C578:E578"/>
    <mergeCell ref="L578:M578"/>
    <mergeCell ref="B592:O592"/>
    <mergeCell ref="D602:F602"/>
    <mergeCell ref="B579:O579"/>
    <mergeCell ref="B542:O542"/>
    <mergeCell ref="C589:E589"/>
    <mergeCell ref="L589:M589"/>
    <mergeCell ref="L560:M560"/>
    <mergeCell ref="D48:E48"/>
    <mergeCell ref="H48:J48"/>
    <mergeCell ref="B604:O604"/>
    <mergeCell ref="C585:E585"/>
    <mergeCell ref="B494:N494"/>
    <mergeCell ref="L429:M429"/>
    <mergeCell ref="D52:E52"/>
    <mergeCell ref="C493:E493"/>
    <mergeCell ref="B13:O13"/>
    <mergeCell ref="C22:E22"/>
    <mergeCell ref="L22:M22"/>
    <mergeCell ref="B79:N79"/>
    <mergeCell ref="H421:K421"/>
    <mergeCell ref="B422:O422"/>
    <mergeCell ref="D425:E425"/>
    <mergeCell ref="H425:K425"/>
    <mergeCell ref="B75:N75"/>
    <mergeCell ref="B37:O37"/>
    <mergeCell ref="D40:E40"/>
    <mergeCell ref="B140:O140"/>
    <mergeCell ref="H192:J192"/>
    <mergeCell ref="L192:M192"/>
    <mergeCell ref="B430:N430"/>
    <mergeCell ref="L438:M438"/>
    <mergeCell ref="D108:F108"/>
    <mergeCell ref="J108:K108"/>
    <mergeCell ref="J393:K393"/>
    <mergeCell ref="D188:E188"/>
    <mergeCell ref="B317:O317"/>
    <mergeCell ref="C517:E517"/>
    <mergeCell ref="L517:M517"/>
    <mergeCell ref="H174:K174"/>
    <mergeCell ref="B170:N170"/>
    <mergeCell ref="D174:E174"/>
    <mergeCell ref="B510:N510"/>
    <mergeCell ref="B518:O518"/>
    <mergeCell ref="C528:E528"/>
    <mergeCell ref="L52:M52"/>
    <mergeCell ref="C394:E394"/>
    <mergeCell ref="L394:M394"/>
    <mergeCell ref="B434:O434"/>
    <mergeCell ref="C438:E438"/>
    <mergeCell ref="C401:E401"/>
    <mergeCell ref="L401:M401"/>
    <mergeCell ref="E484:F484"/>
    <mergeCell ref="H485:K485"/>
    <mergeCell ref="L485:M485"/>
    <mergeCell ref="E483:F483"/>
    <mergeCell ref="L493:M493"/>
    <mergeCell ref="C505:E505"/>
    <mergeCell ref="H433:J433"/>
    <mergeCell ref="B426:N426"/>
    <mergeCell ref="E481:F481"/>
    <mergeCell ref="C513:E513"/>
    <mergeCell ref="H513:K513"/>
    <mergeCell ref="L513:M513"/>
    <mergeCell ref="H482:I482"/>
    <mergeCell ref="D361:E361"/>
    <mergeCell ref="H361:K361"/>
    <mergeCell ref="L460:M460"/>
    <mergeCell ref="H505:K505"/>
    <mergeCell ref="L505:M505"/>
    <mergeCell ref="H509:K509"/>
    <mergeCell ref="L509:M509"/>
    <mergeCell ref="B486:O486"/>
    <mergeCell ref="E480:F480"/>
    <mergeCell ref="B479:N479"/>
    <mergeCell ref="B475:O475"/>
    <mergeCell ref="D478:E478"/>
    <mergeCell ref="H478:K478"/>
    <mergeCell ref="B480:C480"/>
    <mergeCell ref="L375:M375"/>
    <mergeCell ref="B395:O395"/>
    <mergeCell ref="L387:M387"/>
    <mergeCell ref="E482:F482"/>
    <mergeCell ref="D504:F504"/>
    <mergeCell ref="J504:K504"/>
    <mergeCell ref="B514:O514"/>
    <mergeCell ref="B461:N461"/>
    <mergeCell ref="L446:M446"/>
    <mergeCell ref="D460:E460"/>
    <mergeCell ref="B313:N313"/>
    <mergeCell ref="C341:E341"/>
    <mergeCell ref="L341:M341"/>
    <mergeCell ref="D316:E316"/>
    <mergeCell ref="B471:O471"/>
    <mergeCell ref="D474:E474"/>
    <mergeCell ref="H474:K474"/>
    <mergeCell ref="B414:N414"/>
    <mergeCell ref="D433:E433"/>
    <mergeCell ref="L433:M433"/>
    <mergeCell ref="H450:J450"/>
    <mergeCell ref="L450:M450"/>
    <mergeCell ref="H438:J438"/>
    <mergeCell ref="B451:O451"/>
    <mergeCell ref="B402:N402"/>
    <mergeCell ref="B408:N408"/>
    <mergeCell ref="B388:O388"/>
    <mergeCell ref="B366:O366"/>
    <mergeCell ref="C387:E387"/>
    <mergeCell ref="H387:J387"/>
    <mergeCell ref="F412:G412"/>
    <mergeCell ref="B418:O418"/>
    <mergeCell ref="L334:M334"/>
    <mergeCell ref="F406:G406"/>
    <mergeCell ref="D393:F393"/>
    <mergeCell ref="C375:E375"/>
    <mergeCell ref="H375:J375"/>
    <mergeCell ref="B350:N350"/>
    <mergeCell ref="B335:O335"/>
    <mergeCell ref="B376:O376"/>
    <mergeCell ref="B342:N342"/>
    <mergeCell ref="D345:E345"/>
    <mergeCell ref="B346:N346"/>
    <mergeCell ref="B162:N162"/>
    <mergeCell ref="H429:K429"/>
    <mergeCell ref="A1:P1"/>
    <mergeCell ref="A3:B3"/>
    <mergeCell ref="C3:P3"/>
    <mergeCell ref="C4:G4"/>
    <mergeCell ref="H4:J4"/>
    <mergeCell ref="K4:M4"/>
    <mergeCell ref="N4:P4"/>
    <mergeCell ref="B136:O136"/>
    <mergeCell ref="C139:E139"/>
    <mergeCell ref="L139:M139"/>
    <mergeCell ref="B110:N110"/>
    <mergeCell ref="C114:E114"/>
    <mergeCell ref="C135:D135"/>
    <mergeCell ref="H126:K126"/>
    <mergeCell ref="L126:M126"/>
    <mergeCell ref="B49:O49"/>
    <mergeCell ref="B6:N6"/>
    <mergeCell ref="C12:E12"/>
    <mergeCell ref="G393:H393"/>
    <mergeCell ref="L12:M12"/>
    <mergeCell ref="B127:O127"/>
    <mergeCell ref="D131:E131"/>
    <mergeCell ref="H131:J131"/>
    <mergeCell ref="C165:E165"/>
    <mergeCell ref="B158:N158"/>
    <mergeCell ref="B189:O189"/>
    <mergeCell ref="C67:E67"/>
    <mergeCell ref="B64:N64"/>
    <mergeCell ref="B68:N68"/>
    <mergeCell ref="H67:K67"/>
    <mergeCell ref="L67:M67"/>
    <mergeCell ref="E71:F71"/>
    <mergeCell ref="E72:F72"/>
    <mergeCell ref="H72:I72"/>
    <mergeCell ref="E73:F73"/>
    <mergeCell ref="E70:F70"/>
    <mergeCell ref="L95:M95"/>
    <mergeCell ref="L109:M109"/>
    <mergeCell ref="B92:O92"/>
    <mergeCell ref="C95:E95"/>
    <mergeCell ref="L74:M74"/>
    <mergeCell ref="B132:N132"/>
    <mergeCell ref="C126:E126"/>
    <mergeCell ref="B248:N248"/>
    <mergeCell ref="L209:M209"/>
    <mergeCell ref="B237:N237"/>
    <mergeCell ref="B87:N87"/>
    <mergeCell ref="B83:N83"/>
    <mergeCell ref="D161:E161"/>
    <mergeCell ref="C241:D241"/>
    <mergeCell ref="H74:K74"/>
    <mergeCell ref="H91:I91"/>
    <mergeCell ref="H82:I82"/>
    <mergeCell ref="L157:M157"/>
    <mergeCell ref="L161:M161"/>
    <mergeCell ref="B166:N166"/>
    <mergeCell ref="H184:K184"/>
    <mergeCell ref="L131:M131"/>
    <mergeCell ref="B96:O96"/>
    <mergeCell ref="B210:O210"/>
    <mergeCell ref="B193:N193"/>
    <mergeCell ref="C209:E209"/>
    <mergeCell ref="D125:F125"/>
    <mergeCell ref="J125:K125"/>
    <mergeCell ref="D86:E86"/>
    <mergeCell ref="J231:K231"/>
    <mergeCell ref="C232:E232"/>
    <mergeCell ref="L143:M143"/>
    <mergeCell ref="H86:K86"/>
    <mergeCell ref="D153:E153"/>
    <mergeCell ref="H153:K153"/>
    <mergeCell ref="B144:N144"/>
    <mergeCell ref="D152:F152"/>
    <mergeCell ref="B217:N217"/>
    <mergeCell ref="D231:F231"/>
    <mergeCell ref="B242:N242"/>
    <mergeCell ref="H114:I114"/>
    <mergeCell ref="H232:K232"/>
    <mergeCell ref="L232:M232"/>
    <mergeCell ref="L165:M165"/>
    <mergeCell ref="H161:J161"/>
    <mergeCell ref="L215:M215"/>
    <mergeCell ref="L135:M135"/>
    <mergeCell ref="C215:E215"/>
    <mergeCell ref="D184:E184"/>
    <mergeCell ref="H345:K345"/>
    <mergeCell ref="C353:E353"/>
    <mergeCell ref="B175:O175"/>
    <mergeCell ref="H293:J293"/>
    <mergeCell ref="D333:F333"/>
    <mergeCell ref="J333:K333"/>
    <mergeCell ref="C109:E109"/>
    <mergeCell ref="B115:N115"/>
    <mergeCell ref="H308:K308"/>
    <mergeCell ref="C334:E334"/>
    <mergeCell ref="H334:J334"/>
    <mergeCell ref="J152:K152"/>
    <mergeCell ref="B252:O252"/>
    <mergeCell ref="D256:E256"/>
    <mergeCell ref="H256:J256"/>
    <mergeCell ref="D183:F183"/>
    <mergeCell ref="J183:K183"/>
    <mergeCell ref="B154:N154"/>
    <mergeCell ref="D157:E157"/>
    <mergeCell ref="H157:J157"/>
    <mergeCell ref="D261:E261"/>
    <mergeCell ref="H316:J316"/>
    <mergeCell ref="L261:M261"/>
    <mergeCell ref="H165:K165"/>
    <mergeCell ref="L316:M316"/>
    <mergeCell ref="B290:N290"/>
    <mergeCell ref="D303:E303"/>
    <mergeCell ref="H303:K303"/>
    <mergeCell ref="B185:O185"/>
    <mergeCell ref="L256:M256"/>
    <mergeCell ref="B274:O274"/>
    <mergeCell ref="B309:N309"/>
    <mergeCell ref="B286:N286"/>
    <mergeCell ref="L293:M293"/>
    <mergeCell ref="B280:N280"/>
    <mergeCell ref="B294:O294"/>
    <mergeCell ref="B270:N270"/>
    <mergeCell ref="D192:E192"/>
    <mergeCell ref="D308:E308"/>
    <mergeCell ref="H261:J261"/>
    <mergeCell ref="C236:E236"/>
    <mergeCell ref="L236:M236"/>
    <mergeCell ref="L241:M241"/>
    <mergeCell ref="B233:N233"/>
    <mergeCell ref="D208:F208"/>
    <mergeCell ref="J208:K208"/>
    <mergeCell ref="D302:F302"/>
    <mergeCell ref="J302:K302"/>
    <mergeCell ref="D21:F21"/>
    <mergeCell ref="J21:K21"/>
    <mergeCell ref="B23:O23"/>
    <mergeCell ref="D31:F31"/>
    <mergeCell ref="J31:K31"/>
    <mergeCell ref="C32:E32"/>
    <mergeCell ref="L32:M32"/>
    <mergeCell ref="D62:F62"/>
    <mergeCell ref="J62:K62"/>
    <mergeCell ref="B53:N53"/>
    <mergeCell ref="B41:O41"/>
    <mergeCell ref="D44:E44"/>
    <mergeCell ref="L36:M36"/>
    <mergeCell ref="B33:N33"/>
    <mergeCell ref="C36:E36"/>
    <mergeCell ref="H36:K36"/>
  </mergeCells>
  <pageMargins left="0.5" right="0.25" top="0.5" bottom="0.5" header="0.3" footer="0.3"/>
  <pageSetup paperSize="9" scale="95" orientation="portrait" r:id="rId1"/>
  <headerFooter>
    <oddHeader>&amp;R&amp;"Arial,Italic"&amp;8Page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W&amp;S</vt:lpstr>
      <vt:lpstr>C.Wall</vt:lpstr>
      <vt:lpstr>Lav Block</vt:lpstr>
      <vt:lpstr>'W&amp;S'!Print_Area</vt:lpstr>
      <vt:lpstr>C.Wall!Print_Titles</vt:lpstr>
      <vt:lpstr>'Lav Block'!Print_Titles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2017-05-01T08:19:43Z</cp:lastPrinted>
  <dcterms:created xsi:type="dcterms:W3CDTF">2017-02-10T14:37:45Z</dcterms:created>
  <dcterms:modified xsi:type="dcterms:W3CDTF">2017-05-01T08:19:52Z</dcterms:modified>
</cp:coreProperties>
</file>