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W&amp;S" sheetId="7" r:id="rId1"/>
    <sheet name="C.Wall" sheetId="6" r:id="rId2"/>
    <sheet name="Lav Block" sheetId="4" r:id="rId3"/>
  </sheets>
  <definedNames>
    <definedName name="_xlnm._FilterDatabase" localSheetId="0" hidden="1">'W&amp;S'!$A$7:$F$81</definedName>
    <definedName name="_xlnm.Print_Area" localSheetId="0">'W&amp;S'!$A$1:$F$96</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91" i="7"/>
  <c r="F89"/>
  <c r="F88"/>
  <c r="F87"/>
  <c r="F83"/>
  <c r="F82"/>
  <c r="F81"/>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86" s="1"/>
  <c r="N577" i="6"/>
  <c r="N578" s="1"/>
  <c r="C579" s="1"/>
  <c r="P579" s="1"/>
  <c r="N573"/>
  <c r="N574" s="1"/>
  <c r="C575" s="1"/>
  <c r="P575" s="1"/>
  <c r="N568"/>
  <c r="N569" s="1"/>
  <c r="C570" s="1"/>
  <c r="P570" s="1"/>
  <c r="N97"/>
  <c r="H73"/>
  <c r="N69"/>
  <c r="N68"/>
  <c r="N67"/>
  <c r="N66"/>
  <c r="N65"/>
  <c r="N70" s="1"/>
  <c r="N53"/>
  <c r="N54"/>
  <c r="N55"/>
  <c r="N56"/>
  <c r="N57"/>
  <c r="N47"/>
  <c r="N48"/>
  <c r="N49"/>
  <c r="N50"/>
  <c r="N51"/>
  <c r="N42"/>
  <c r="H29"/>
  <c r="N17"/>
  <c r="N16"/>
  <c r="N15"/>
  <c r="N14"/>
  <c r="N18" s="1"/>
  <c r="N9"/>
  <c r="H8"/>
  <c r="N8" s="1"/>
  <c r="N7"/>
  <c r="N108" i="4"/>
  <c r="N103"/>
  <c r="N102"/>
  <c r="N104" s="1"/>
  <c r="N93"/>
  <c r="N79"/>
  <c r="N80" s="1"/>
  <c r="H82" s="1"/>
  <c r="N75"/>
  <c r="N76"/>
  <c r="N61"/>
  <c r="N62" s="1"/>
  <c r="N31"/>
  <c r="N32" s="1"/>
  <c r="H34" s="1"/>
  <c r="N22"/>
  <c r="N10"/>
  <c r="N13"/>
  <c r="N12"/>
  <c r="N11"/>
  <c r="N9"/>
  <c r="N105" i="6"/>
  <c r="N104"/>
  <c r="N99"/>
  <c r="N98"/>
  <c r="N91"/>
  <c r="N90"/>
  <c r="N52"/>
  <c r="N10"/>
  <c r="N89" i="4"/>
  <c r="N157"/>
  <c r="N156"/>
  <c r="N152"/>
  <c r="N146"/>
  <c r="N147"/>
  <c r="N141"/>
  <c r="N140"/>
  <c r="N8"/>
  <c r="N25" i="6"/>
  <c r="N26" s="1"/>
  <c r="N113"/>
  <c r="N30"/>
  <c r="N29"/>
  <c r="H125"/>
  <c r="N184" i="4"/>
  <c r="N176"/>
  <c r="N92" i="6"/>
  <c r="N129"/>
  <c r="N158" i="4"/>
  <c r="N161"/>
  <c r="H164" s="1"/>
  <c r="H187"/>
  <c r="N181"/>
  <c r="N180"/>
  <c r="N103" i="6"/>
  <c r="N43"/>
  <c r="N44" s="1"/>
  <c r="N125"/>
  <c r="N228" i="4"/>
  <c r="N65"/>
  <c r="N66" s="1"/>
  <c r="N73" i="6"/>
  <c r="N74" s="1"/>
  <c r="C75" s="1"/>
  <c r="P75" s="1"/>
  <c r="C230" i="4"/>
  <c r="P230" s="1"/>
  <c r="C565" i="6"/>
  <c r="P565" s="1"/>
  <c r="N563"/>
  <c r="H559"/>
  <c r="D559"/>
  <c r="N556"/>
  <c r="N555"/>
  <c r="N554"/>
  <c r="N553"/>
  <c r="N550"/>
  <c r="C546"/>
  <c r="P546" s="1"/>
  <c r="N544"/>
  <c r="N543"/>
  <c r="N542"/>
  <c r="N541"/>
  <c r="H538"/>
  <c r="D538"/>
  <c r="N535"/>
  <c r="N534"/>
  <c r="N533"/>
  <c r="N530"/>
  <c r="N529"/>
  <c r="N528"/>
  <c r="N527"/>
  <c r="N526"/>
  <c r="N525"/>
  <c r="C520"/>
  <c r="P520" s="1"/>
  <c r="N518"/>
  <c r="C514"/>
  <c r="P514" s="1"/>
  <c r="N512"/>
  <c r="N511"/>
  <c r="C509"/>
  <c r="P509" s="1"/>
  <c r="N507"/>
  <c r="N506"/>
  <c r="C503"/>
  <c r="P503" s="1"/>
  <c r="N501"/>
  <c r="N500"/>
  <c r="C498"/>
  <c r="P498" s="1"/>
  <c r="N496"/>
  <c r="N495"/>
  <c r="N494"/>
  <c r="N493"/>
  <c r="N492"/>
  <c r="N491"/>
  <c r="N490"/>
  <c r="N489"/>
  <c r="C487"/>
  <c r="P487" s="1"/>
  <c r="N485"/>
  <c r="C483"/>
  <c r="P483" s="1"/>
  <c r="N481"/>
  <c r="C479"/>
  <c r="P479" s="1"/>
  <c r="N477"/>
  <c r="H474"/>
  <c r="D474"/>
  <c r="N471"/>
  <c r="N470"/>
  <c r="N467"/>
  <c r="N466"/>
  <c r="C463"/>
  <c r="P463" s="1"/>
  <c r="N461"/>
  <c r="N460"/>
  <c r="N459"/>
  <c r="N458"/>
  <c r="N457"/>
  <c r="C455"/>
  <c r="P455" s="1"/>
  <c r="C452"/>
  <c r="H452" s="1"/>
  <c r="C448"/>
  <c r="P448" s="1"/>
  <c r="N446"/>
  <c r="N121"/>
  <c r="C123" s="1"/>
  <c r="P123" s="1"/>
  <c r="C444"/>
  <c r="P444" s="1"/>
  <c r="N442"/>
  <c r="C435"/>
  <c r="P435" s="1"/>
  <c r="N433"/>
  <c r="N432"/>
  <c r="N117"/>
  <c r="C119" s="1"/>
  <c r="P119" s="1"/>
  <c r="C430"/>
  <c r="P430" s="1"/>
  <c r="N428"/>
  <c r="N427"/>
  <c r="N426"/>
  <c r="N425"/>
  <c r="C422"/>
  <c r="P422" s="1"/>
  <c r="N420"/>
  <c r="L419"/>
  <c r="N77"/>
  <c r="N78" s="1"/>
  <c r="C79" s="1"/>
  <c r="P79" s="1"/>
  <c r="C417"/>
  <c r="P417" s="1"/>
  <c r="N415"/>
  <c r="C413"/>
  <c r="P413" s="1"/>
  <c r="N411"/>
  <c r="C404"/>
  <c r="F404" s="1"/>
  <c r="C405" s="1"/>
  <c r="N403"/>
  <c r="N402"/>
  <c r="N401"/>
  <c r="C398"/>
  <c r="F398" s="1"/>
  <c r="C399" s="1"/>
  <c r="P399" s="1"/>
  <c r="N397"/>
  <c r="N396"/>
  <c r="N395"/>
  <c r="N21"/>
  <c r="N22" s="1"/>
  <c r="C23" s="1"/>
  <c r="P23" s="1"/>
  <c r="D392"/>
  <c r="J392" s="1"/>
  <c r="C393" s="1"/>
  <c r="P393" s="1"/>
  <c r="N390"/>
  <c r="N389"/>
  <c r="N388"/>
  <c r="C386"/>
  <c r="P386" s="1"/>
  <c r="P583" s="1"/>
  <c r="N384"/>
  <c r="N383"/>
  <c r="N379"/>
  <c r="H378"/>
  <c r="N378" s="1"/>
  <c r="C374"/>
  <c r="P374" s="1"/>
  <c r="N372"/>
  <c r="N371"/>
  <c r="N370"/>
  <c r="C368"/>
  <c r="P368" s="1"/>
  <c r="N366"/>
  <c r="C364"/>
  <c r="P364" s="1"/>
  <c r="N362"/>
  <c r="C360"/>
  <c r="H382" s="1"/>
  <c r="N382" s="1"/>
  <c r="N358"/>
  <c r="N357"/>
  <c r="N354"/>
  <c r="C352"/>
  <c r="P352" s="1"/>
  <c r="N350"/>
  <c r="C348"/>
  <c r="P348" s="1"/>
  <c r="N346"/>
  <c r="C344"/>
  <c r="P344" s="1"/>
  <c r="N342"/>
  <c r="C340"/>
  <c r="P340" s="1"/>
  <c r="N338"/>
  <c r="N337"/>
  <c r="N336"/>
  <c r="N335"/>
  <c r="N334"/>
  <c r="N333"/>
  <c r="N332"/>
  <c r="C330"/>
  <c r="P330" s="1"/>
  <c r="N328"/>
  <c r="C326"/>
  <c r="P326" s="1"/>
  <c r="C322"/>
  <c r="P322" s="1"/>
  <c r="N320"/>
  <c r="N319"/>
  <c r="H316"/>
  <c r="D316"/>
  <c r="N313"/>
  <c r="N310"/>
  <c r="C307"/>
  <c r="P307" s="1"/>
  <c r="N305"/>
  <c r="C303"/>
  <c r="P303" s="1"/>
  <c r="N301"/>
  <c r="C299"/>
  <c r="P299" s="1"/>
  <c r="N297"/>
  <c r="N296"/>
  <c r="N295"/>
  <c r="C293"/>
  <c r="P293" s="1"/>
  <c r="N291"/>
  <c r="N290"/>
  <c r="N289"/>
  <c r="C287"/>
  <c r="P287" s="1"/>
  <c r="N285"/>
  <c r="C279"/>
  <c r="N281" s="1"/>
  <c r="N282" s="1"/>
  <c r="C283" s="1"/>
  <c r="P283" s="1"/>
  <c r="N277"/>
  <c r="C275"/>
  <c r="P275" s="1"/>
  <c r="N273"/>
  <c r="N272"/>
  <c r="C270"/>
  <c r="P270" s="1"/>
  <c r="N268"/>
  <c r="C261"/>
  <c r="N263" s="1"/>
  <c r="N264" s="1"/>
  <c r="C265" s="1"/>
  <c r="P265" s="1"/>
  <c r="N259"/>
  <c r="N258"/>
  <c r="N257"/>
  <c r="C255"/>
  <c r="P255" s="1"/>
  <c r="N253"/>
  <c r="N252"/>
  <c r="J248"/>
  <c r="H245"/>
  <c r="D245"/>
  <c r="N242"/>
  <c r="N241"/>
  <c r="N240"/>
  <c r="N239"/>
  <c r="N236"/>
  <c r="N235"/>
  <c r="N234"/>
  <c r="N233"/>
  <c r="C229"/>
  <c r="H376" s="1"/>
  <c r="N376" s="1"/>
  <c r="N227"/>
  <c r="N226"/>
  <c r="N225"/>
  <c r="H222"/>
  <c r="D222"/>
  <c r="N219"/>
  <c r="N218"/>
  <c r="N217"/>
  <c r="N214"/>
  <c r="N213"/>
  <c r="N212"/>
  <c r="N211"/>
  <c r="N210"/>
  <c r="N209"/>
  <c r="N208"/>
  <c r="N200"/>
  <c r="C202" s="1"/>
  <c r="P202" s="1"/>
  <c r="N193"/>
  <c r="H196" s="1"/>
  <c r="N190"/>
  <c r="D196" s="1"/>
  <c r="N186"/>
  <c r="C188" s="1"/>
  <c r="P188" s="1"/>
  <c r="N182"/>
  <c r="C184" s="1"/>
  <c r="N178"/>
  <c r="C180" s="1"/>
  <c r="N174"/>
  <c r="C176" s="1"/>
  <c r="N170"/>
  <c r="C172" s="1"/>
  <c r="P172" s="1"/>
  <c r="N166"/>
  <c r="C168" s="1"/>
  <c r="P168" s="1"/>
  <c r="N162"/>
  <c r="C164" s="1"/>
  <c r="P164" s="1"/>
  <c r="N155"/>
  <c r="N154"/>
  <c r="N153"/>
  <c r="N150"/>
  <c r="N149"/>
  <c r="E38"/>
  <c r="N31"/>
  <c r="N145"/>
  <c r="C147" s="1"/>
  <c r="P147" s="1"/>
  <c r="N111" i="4"/>
  <c r="N112" s="1"/>
  <c r="N107"/>
  <c r="N109" s="1"/>
  <c r="N48"/>
  <c r="N49" s="1"/>
  <c r="N53"/>
  <c r="N54" s="1"/>
  <c r="N217"/>
  <c r="N218"/>
  <c r="N216"/>
  <c r="N213"/>
  <c r="N212"/>
  <c r="N376"/>
  <c r="N375"/>
  <c r="N374"/>
  <c r="N373"/>
  <c r="N372"/>
  <c r="N371"/>
  <c r="N370"/>
  <c r="N369"/>
  <c r="N368"/>
  <c r="N367"/>
  <c r="N364"/>
  <c r="D379" s="1"/>
  <c r="N342"/>
  <c r="N328"/>
  <c r="N329"/>
  <c r="N98"/>
  <c r="N97"/>
  <c r="N99" s="1"/>
  <c r="C100" s="1"/>
  <c r="N121" s="1"/>
  <c r="N122" s="1"/>
  <c r="N274"/>
  <c r="N273"/>
  <c r="N272"/>
  <c r="N271"/>
  <c r="N268"/>
  <c r="N267"/>
  <c r="N266"/>
  <c r="N265"/>
  <c r="N11" i="6" l="1"/>
  <c r="C12" s="1"/>
  <c r="P12" s="1"/>
  <c r="H114" i="4"/>
  <c r="N94"/>
  <c r="N90"/>
  <c r="C55"/>
  <c r="P55" s="1"/>
  <c r="N32" i="6"/>
  <c r="C33" s="1"/>
  <c r="C36" s="1"/>
  <c r="C38" s="1"/>
  <c r="H38" s="1"/>
  <c r="C40" s="1"/>
  <c r="P40" s="1"/>
  <c r="C19"/>
  <c r="D187" i="4"/>
  <c r="J187" s="1"/>
  <c r="C107" i="6"/>
  <c r="P107" s="1"/>
  <c r="C45"/>
  <c r="P45" s="1"/>
  <c r="C101"/>
  <c r="P101" s="1"/>
  <c r="C94"/>
  <c r="P94" s="1"/>
  <c r="J222"/>
  <c r="C223" s="1"/>
  <c r="P223" s="1"/>
  <c r="J245"/>
  <c r="C246" s="1"/>
  <c r="P246" s="1"/>
  <c r="C71"/>
  <c r="N85" s="1"/>
  <c r="P582"/>
  <c r="J196"/>
  <c r="C197" s="1"/>
  <c r="P197" s="1"/>
  <c r="C27"/>
  <c r="P27" s="1"/>
  <c r="D158"/>
  <c r="H158"/>
  <c r="J316"/>
  <c r="C317" s="1"/>
  <c r="P317" s="1"/>
  <c r="J474"/>
  <c r="C475" s="1"/>
  <c r="P475" s="1"/>
  <c r="J538"/>
  <c r="C539" s="1"/>
  <c r="P539" s="1"/>
  <c r="J559"/>
  <c r="C560" s="1"/>
  <c r="P560" s="1"/>
  <c r="P176"/>
  <c r="H377"/>
  <c r="N377" s="1"/>
  <c r="H380"/>
  <c r="N380" s="1"/>
  <c r="P180"/>
  <c r="N204"/>
  <c r="C206" s="1"/>
  <c r="P206" s="1"/>
  <c r="P184"/>
  <c r="P405"/>
  <c r="N407"/>
  <c r="N408" s="1"/>
  <c r="C409" s="1"/>
  <c r="P409" s="1"/>
  <c r="P229"/>
  <c r="P261"/>
  <c r="P279"/>
  <c r="P360"/>
  <c r="D114" i="4"/>
  <c r="D221"/>
  <c r="H221"/>
  <c r="H379"/>
  <c r="J379" s="1"/>
  <c r="C380" s="1"/>
  <c r="N309"/>
  <c r="C311" s="1"/>
  <c r="H277"/>
  <c r="D277"/>
  <c r="J114" l="1"/>
  <c r="C115" s="1"/>
  <c r="N117" s="1"/>
  <c r="C95"/>
  <c r="P95" s="1"/>
  <c r="H248" i="6"/>
  <c r="N248" s="1"/>
  <c r="N249" s="1"/>
  <c r="C250" s="1"/>
  <c r="P250" s="1"/>
  <c r="C131"/>
  <c r="P131" s="1"/>
  <c r="C115"/>
  <c r="P115" s="1"/>
  <c r="C127"/>
  <c r="P127" s="1"/>
  <c r="P19"/>
  <c r="C188" i="4"/>
  <c r="N324" i="6"/>
  <c r="J158"/>
  <c r="C159" s="1"/>
  <c r="P159" s="1"/>
  <c r="H381"/>
  <c r="N381" s="1"/>
  <c r="P71"/>
  <c r="P33"/>
  <c r="J221" i="4"/>
  <c r="C222" s="1"/>
  <c r="J277"/>
  <c r="C278" s="1"/>
  <c r="P278" s="1"/>
  <c r="P311"/>
  <c r="N313"/>
  <c r="N314" s="1"/>
  <c r="C315" s="1"/>
  <c r="P315" s="1"/>
  <c r="N58" i="6" l="1"/>
  <c r="C59" s="1"/>
  <c r="N133"/>
  <c r="C135" s="1"/>
  <c r="P135" s="1"/>
  <c r="P188" i="4"/>
  <c r="E44"/>
  <c r="N259"/>
  <c r="N258"/>
  <c r="N257"/>
  <c r="N251"/>
  <c r="N250"/>
  <c r="N249"/>
  <c r="N333"/>
  <c r="D164"/>
  <c r="J164" s="1"/>
  <c r="C165" s="1"/>
  <c r="N323"/>
  <c r="N317"/>
  <c r="C319" s="1"/>
  <c r="P319" s="1"/>
  <c r="N305"/>
  <c r="N290"/>
  <c r="J280"/>
  <c r="N23"/>
  <c r="N24" s="1"/>
  <c r="N240"/>
  <c r="N243"/>
  <c r="N232"/>
  <c r="N327"/>
  <c r="C407"/>
  <c r="N345"/>
  <c r="H348" s="1"/>
  <c r="N304"/>
  <c r="N389"/>
  <c r="C391" s="1"/>
  <c r="N385"/>
  <c r="N384"/>
  <c r="N383"/>
  <c r="C25" l="1"/>
  <c r="N61" i="6"/>
  <c r="N62" s="1"/>
  <c r="C63" s="1"/>
  <c r="P59"/>
  <c r="H254" i="4"/>
  <c r="C387"/>
  <c r="P387" s="1"/>
  <c r="N109" i="6" l="1"/>
  <c r="N81"/>
  <c r="N82" s="1"/>
  <c r="C83" s="1"/>
  <c r="C111"/>
  <c r="P111" s="1"/>
  <c r="N137"/>
  <c r="C139" s="1"/>
  <c r="P63"/>
  <c r="N503" i="4"/>
  <c r="N502"/>
  <c r="N501"/>
  <c r="N500"/>
  <c r="N499"/>
  <c r="N498"/>
  <c r="N504"/>
  <c r="N419"/>
  <c r="N405"/>
  <c r="N404"/>
  <c r="N322"/>
  <c r="N321"/>
  <c r="N148"/>
  <c r="N285"/>
  <c r="N284"/>
  <c r="N489"/>
  <c r="N488"/>
  <c r="N487"/>
  <c r="N57"/>
  <c r="N58" s="1"/>
  <c r="N455"/>
  <c r="N450"/>
  <c r="N224"/>
  <c r="N291"/>
  <c r="N289"/>
  <c r="N206"/>
  <c r="N202"/>
  <c r="N444"/>
  <c r="N443"/>
  <c r="N194"/>
  <c r="P83" i="6" l="1"/>
  <c r="N86"/>
  <c r="N87" s="1"/>
  <c r="C88" s="1"/>
  <c r="P88" s="1"/>
  <c r="N141"/>
  <c r="C143" s="1"/>
  <c r="P143" s="1"/>
  <c r="P139"/>
  <c r="C287" i="4"/>
  <c r="C226"/>
  <c r="N351"/>
  <c r="N300"/>
  <c r="N473"/>
  <c r="N246"/>
  <c r="N242"/>
  <c r="N241"/>
  <c r="N431"/>
  <c r="N426"/>
  <c r="N360"/>
  <c r="N469"/>
  <c r="N37"/>
  <c r="N38" s="1"/>
  <c r="N201"/>
  <c r="N442"/>
  <c r="P581" i="6" l="1"/>
  <c r="P584" s="1"/>
  <c r="H425" i="4"/>
  <c r="C39"/>
  <c r="C42" s="1"/>
  <c r="D348"/>
  <c r="N482"/>
  <c r="L481"/>
  <c r="N337"/>
  <c r="N508"/>
  <c r="N509"/>
  <c r="N549"/>
  <c r="N545"/>
  <c r="C547" s="1"/>
  <c r="P547" s="1"/>
  <c r="C50"/>
  <c r="P50" s="1"/>
  <c r="N539"/>
  <c r="N538"/>
  <c r="N245"/>
  <c r="N244"/>
  <c r="C511" l="1"/>
  <c r="P511" s="1"/>
  <c r="C335"/>
  <c r="P335" s="1"/>
  <c r="H542"/>
  <c r="D254" l="1"/>
  <c r="J254" s="1"/>
  <c r="C255" s="1"/>
  <c r="H280" s="1"/>
  <c r="N280" s="1"/>
  <c r="P222"/>
  <c r="N28"/>
  <c r="N27"/>
  <c r="N417"/>
  <c r="N29" l="1"/>
  <c r="D34" s="1"/>
  <c r="J34" s="1"/>
  <c r="P255"/>
  <c r="C528"/>
  <c r="H528" s="1"/>
  <c r="C531" s="1"/>
  <c r="C35" l="1"/>
  <c r="N70"/>
  <c r="N71" s="1"/>
  <c r="N401"/>
  <c r="J348" s="1"/>
  <c r="C349" s="1"/>
  <c r="N456"/>
  <c r="N535"/>
  <c r="N7"/>
  <c r="N14" s="1"/>
  <c r="C15" l="1"/>
  <c r="N74" s="1"/>
  <c r="N77" s="1"/>
  <c r="D82" s="1"/>
  <c r="J82" s="1"/>
  <c r="C83" s="1"/>
  <c r="N356"/>
  <c r="P349"/>
  <c r="N190" l="1"/>
  <c r="P15"/>
  <c r="N436" l="1"/>
  <c r="N437"/>
  <c r="N435"/>
  <c r="N553"/>
  <c r="D439" l="1"/>
  <c r="C196"/>
  <c r="P196" s="1"/>
  <c r="J439" l="1"/>
  <c r="C440" s="1"/>
  <c r="P440" l="1"/>
  <c r="C555"/>
  <c r="P555" s="1"/>
  <c r="N205"/>
  <c r="N200" l="1"/>
  <c r="N199"/>
  <c r="N18"/>
  <c r="N418" l="1"/>
  <c r="N352"/>
  <c r="N17"/>
  <c r="N19" s="1"/>
  <c r="N445"/>
  <c r="C447" l="1"/>
  <c r="P447" s="1"/>
  <c r="N409" l="1"/>
  <c r="N413"/>
  <c r="N397"/>
  <c r="N522"/>
  <c r="C524" s="1"/>
  <c r="P524" s="1"/>
  <c r="N518"/>
  <c r="N465"/>
  <c r="N457"/>
  <c r="N449"/>
  <c r="N451"/>
  <c r="N393"/>
  <c r="C395" s="1"/>
  <c r="P395" s="1"/>
  <c r="N534"/>
  <c r="N198"/>
  <c r="N142"/>
  <c r="N560"/>
  <c r="C562" s="1"/>
  <c r="P562" s="1"/>
  <c r="C331"/>
  <c r="N490"/>
  <c r="N608"/>
  <c r="C610" s="1"/>
  <c r="P610" s="1"/>
  <c r="N601"/>
  <c r="N600"/>
  <c r="N599"/>
  <c r="N598"/>
  <c r="N595"/>
  <c r="D604" s="1"/>
  <c r="N589"/>
  <c r="N588"/>
  <c r="N587"/>
  <c r="N586"/>
  <c r="C63" s="1"/>
  <c r="P63" s="1"/>
  <c r="N134"/>
  <c r="N131"/>
  <c r="N130"/>
  <c r="N129"/>
  <c r="N477"/>
  <c r="C362"/>
  <c r="P362" s="1"/>
  <c r="C234"/>
  <c r="P234" s="1"/>
  <c r="N167"/>
  <c r="N171"/>
  <c r="N578"/>
  <c r="H581" s="1"/>
  <c r="N575"/>
  <c r="N574"/>
  <c r="N573"/>
  <c r="N572"/>
  <c r="N571"/>
  <c r="N570"/>
  <c r="N569"/>
  <c r="N568"/>
  <c r="N567"/>
  <c r="N566"/>
  <c r="N565"/>
  <c r="N175"/>
  <c r="C67" l="1"/>
  <c r="C178"/>
  <c r="C492"/>
  <c r="P492" s="1"/>
  <c r="C399"/>
  <c r="P399" s="1"/>
  <c r="C452"/>
  <c r="F452" s="1"/>
  <c r="C453" s="1"/>
  <c r="P453" s="1"/>
  <c r="C59"/>
  <c r="N125" s="1"/>
  <c r="C479"/>
  <c r="P479" s="1"/>
  <c r="C91"/>
  <c r="P91" s="1"/>
  <c r="C520"/>
  <c r="P520" s="1"/>
  <c r="C467"/>
  <c r="P467" s="1"/>
  <c r="C339"/>
  <c r="P339" s="1"/>
  <c r="C484"/>
  <c r="P484" s="1"/>
  <c r="N281"/>
  <c r="C282" s="1"/>
  <c r="C72"/>
  <c r="H429"/>
  <c r="N429" s="1"/>
  <c r="P331"/>
  <c r="C302"/>
  <c r="P302" s="1"/>
  <c r="C354"/>
  <c r="C551"/>
  <c r="P551" s="1"/>
  <c r="C506"/>
  <c r="P506" s="1"/>
  <c r="C411"/>
  <c r="C307"/>
  <c r="P307" s="1"/>
  <c r="C471"/>
  <c r="P471" s="1"/>
  <c r="C458"/>
  <c r="F458" s="1"/>
  <c r="C459" s="1"/>
  <c r="H428"/>
  <c r="N428" s="1"/>
  <c r="C144"/>
  <c r="P144" s="1"/>
  <c r="C20"/>
  <c r="P20" s="1"/>
  <c r="H209"/>
  <c r="C173"/>
  <c r="P173" s="1"/>
  <c r="C169"/>
  <c r="P169" s="1"/>
  <c r="D137"/>
  <c r="H137"/>
  <c r="H604"/>
  <c r="J604" s="1"/>
  <c r="C605" s="1"/>
  <c r="P605" s="1"/>
  <c r="C261"/>
  <c r="H423" s="1"/>
  <c r="N423" s="1"/>
  <c r="C415"/>
  <c r="P415" s="1"/>
  <c r="C591"/>
  <c r="P591" s="1"/>
  <c r="D581"/>
  <c r="J581" s="1"/>
  <c r="C582" s="1"/>
  <c r="P582" s="1"/>
  <c r="C293"/>
  <c r="N430" l="1"/>
  <c r="C358"/>
  <c r="P358" s="1"/>
  <c r="P293"/>
  <c r="N295"/>
  <c r="N296" s="1"/>
  <c r="C297" s="1"/>
  <c r="P297" s="1"/>
  <c r="P165"/>
  <c r="H424"/>
  <c r="N424" s="1"/>
  <c r="P261"/>
  <c r="D542"/>
  <c r="J542" s="1"/>
  <c r="C543" s="1"/>
  <c r="P543" s="1"/>
  <c r="P282"/>
  <c r="P72"/>
  <c r="P354"/>
  <c r="C105"/>
  <c r="P105" s="1"/>
  <c r="C150"/>
  <c r="H427" s="1"/>
  <c r="N427" s="1"/>
  <c r="P35"/>
  <c r="P411"/>
  <c r="P614" s="1"/>
  <c r="P25"/>
  <c r="P407"/>
  <c r="P59"/>
  <c r="N126"/>
  <c r="C127" s="1"/>
  <c r="P127" s="1"/>
  <c r="C421"/>
  <c r="P421" s="1"/>
  <c r="P459"/>
  <c r="N461"/>
  <c r="N462" s="1"/>
  <c r="C475"/>
  <c r="P475" s="1"/>
  <c r="P178"/>
  <c r="D209"/>
  <c r="J209" s="1"/>
  <c r="C210" s="1"/>
  <c r="P210" s="1"/>
  <c r="J137"/>
  <c r="C138" s="1"/>
  <c r="N118" s="1"/>
  <c r="C119" s="1"/>
  <c r="P119" s="1"/>
  <c r="C192"/>
  <c r="C154" l="1"/>
  <c r="P154" s="1"/>
  <c r="N85"/>
  <c r="N86" s="1"/>
  <c r="C87" s="1"/>
  <c r="P87" s="1"/>
  <c r="P83"/>
  <c r="P380"/>
  <c r="N494"/>
  <c r="P226"/>
  <c r="P150"/>
  <c r="P100"/>
  <c r="C496"/>
  <c r="P496" s="1"/>
  <c r="P192"/>
  <c r="C463"/>
  <c r="P463" s="1"/>
  <c r="P67"/>
  <c r="P138"/>
  <c r="C123" l="1"/>
  <c r="P123" s="1"/>
  <c r="P287"/>
  <c r="P391" l="1"/>
  <c r="C325"/>
  <c r="N236" l="1"/>
  <c r="C238" s="1"/>
  <c r="P238" s="1"/>
  <c r="P115"/>
  <c r="P325"/>
  <c r="P531" l="1"/>
  <c r="N425"/>
  <c r="C433" s="1"/>
  <c r="P433" s="1"/>
  <c r="P615" s="1"/>
  <c r="P39" l="1"/>
  <c r="C44"/>
  <c r="H44" l="1"/>
  <c r="C46" s="1"/>
  <c r="P46" l="1"/>
  <c r="P613" s="1"/>
  <c r="P616" s="1"/>
</calcChain>
</file>

<file path=xl/sharedStrings.xml><?xml version="1.0" encoding="utf-8"?>
<sst xmlns="http://schemas.openxmlformats.org/spreadsheetml/2006/main" count="3801" uniqueCount="416">
  <si>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</si>
  <si>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</si>
  <si>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</si>
  <si>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</si>
  <si>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</si>
  <si>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</si>
  <si>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</si>
  <si>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</si>
  <si>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</si>
  <si>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</si>
  <si>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</si>
  <si>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</si>
  <si>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</si>
  <si>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</si>
  <si>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</si>
  <si>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</si>
  <si>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</si>
  <si>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</si>
  <si>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</si>
  <si>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</si>
  <si>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</si>
  <si>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</si>
  <si>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</si>
  <si>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</si>
  <si>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</si>
  <si>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</si>
  <si>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</si>
  <si>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</si>
  <si>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</si>
  <si>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</si>
  <si>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</si>
  <si>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</si>
  <si>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</si>
  <si>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</si>
  <si>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</si>
  <si>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</si>
  <si>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</si>
  <si>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</si>
  <si>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</si>
  <si>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</si>
  <si>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</si>
  <si>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</si>
  <si>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</si>
  <si>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</si>
  <si>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</si>
  <si>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</si>
  <si>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6</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</si>
  <si>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</si>
  <si>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</si>
  <si>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</si>
  <si>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</si>
  <si>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</si>
  <si>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</si>
  <si>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Cwt</t>
  </si>
  <si>
    <t>P.Cwt</t>
  </si>
  <si>
    <t>P.Sft</t>
  </si>
  <si>
    <t>10</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</si>
  <si>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</si>
  <si>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</si>
  <si>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</si>
  <si>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</si>
  <si>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</si>
  <si>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</si>
  <si>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</si>
  <si>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</si>
  <si>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</si>
  <si>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</si>
  <si>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</si>
  <si>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</si>
  <si>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</si>
  <si>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</si>
  <si>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</si>
  <si>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</si>
  <si>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</si>
  <si>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</si>
  <si>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</si>
  <si>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</si>
  <si>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</si>
  <si>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</si>
  <si>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</si>
  <si>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</si>
  <si>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</si>
  <si>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</si>
  <si>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</si>
  <si>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</si>
  <si>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</si>
  <si>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</si>
  <si>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</si>
  <si>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</si>
  <si>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</si>
  <si>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</si>
  <si>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</si>
  <si>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</si>
  <si>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</si>
  <si>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</si>
  <si>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</si>
  <si>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</si>
  <si>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</si>
  <si>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</si>
  <si>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</si>
  <si>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</si>
  <si>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</si>
  <si>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</si>
  <si>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</si>
  <si>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</si>
  <si>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</si>
  <si>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</si>
  <si>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</si>
  <si>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</si>
  <si>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</si>
  <si>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</si>
  <si>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</si>
  <si>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</si>
  <si>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</si>
  <si>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</si>
  <si>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</si>
  <si>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</si>
  <si>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</si>
  <si>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</si>
  <si>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</si>
  <si>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</si>
  <si>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</si>
  <si>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</si>
  <si>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</si>
  <si>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</si>
  <si>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</si>
  <si>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</si>
  <si>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</si>
  <si>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</si>
  <si>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</si>
  <si>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</si>
  <si>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</si>
  <si>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</si>
  <si>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</si>
  <si>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</si>
  <si>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</si>
  <si>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</si>
  <si>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</si>
  <si>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</si>
  <si>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</si>
  <si>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</si>
  <si>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</si>
  <si>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</si>
  <si>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</si>
  <si>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</si>
  <si>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</si>
  <si>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</si>
  <si>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</si>
  <si>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</si>
  <si>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</si>
  <si>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</si>
  <si>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3</t>
  </si>
  <si>
    <t>4</t>
  </si>
  <si>
    <t>N.S.I</t>
  </si>
  <si>
    <t xml:space="preserve">S/R Cement </t>
  </si>
  <si>
    <t>S.Item</t>
  </si>
  <si>
    <t>Ver dedo</t>
  </si>
  <si>
    <t>1-1/2'' Thick</t>
  </si>
  <si>
    <t>15</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</si>
  <si>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</si>
  <si>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</si>
  <si>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</si>
  <si>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</si>
  <si>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</si>
  <si>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</si>
  <si>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</si>
  <si>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</si>
  <si>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</si>
  <si>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</si>
  <si>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</si>
  <si>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</si>
  <si>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</si>
  <si>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</si>
  <si>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</si>
  <si>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</si>
  <si>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</si>
  <si>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</si>
  <si>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</si>
  <si>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</si>
  <si>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</si>
  <si>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</si>
  <si>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</si>
  <si>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</si>
  <si>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</si>
  <si>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</si>
  <si>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</si>
  <si>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</si>
  <si>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</si>
  <si>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</si>
  <si>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</si>
  <si>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</si>
  <si>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</si>
  <si>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</si>
  <si>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</si>
  <si>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</si>
  <si>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</si>
  <si>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</si>
  <si>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</si>
  <si>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</si>
  <si>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</si>
  <si>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</si>
  <si>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</si>
  <si>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</si>
  <si>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</si>
  <si>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</si>
  <si>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</si>
  <si>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</si>
  <si>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</si>
  <si>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</si>
  <si>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</si>
  <si>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</si>
  <si>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</si>
  <si>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</si>
  <si>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</si>
  <si>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</si>
  <si>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</si>
  <si>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</si>
  <si>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</si>
  <si>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</si>
  <si>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</si>
  <si>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</si>
  <si>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</si>
  <si>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</si>
  <si>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</si>
  <si>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</si>
  <si>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</si>
  <si>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</si>
  <si>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</si>
  <si>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</si>
  <si>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</si>
  <si>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</si>
  <si>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</si>
  <si>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</si>
  <si>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</si>
  <si>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</si>
  <si>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</si>
  <si>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</si>
  <si>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</si>
  <si>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</si>
  <si>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</si>
  <si>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</si>
  <si>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</si>
  <si>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</si>
  <si>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</si>
  <si>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</si>
  <si>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</si>
  <si>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</si>
  <si>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</si>
  <si>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</si>
  <si>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</si>
  <si>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</si>
  <si>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</si>
  <si>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</si>
  <si>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</si>
  <si>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</si>
  <si>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</si>
  <si>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</si>
  <si>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</si>
  <si>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</si>
  <si>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</si>
  <si>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</si>
  <si>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</si>
  <si>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</si>
  <si>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</si>
  <si>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</si>
  <si>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</si>
  <si>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</si>
  <si>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</si>
  <si>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</si>
  <si>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</si>
  <si>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</si>
  <si>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</si>
  <si>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</si>
  <si>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</si>
  <si>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total Qty  of R C C</t>
  </si>
  <si>
    <t>Lint</t>
  </si>
  <si>
    <t>Lav Vent</t>
  </si>
  <si>
    <t>Lav Bed</t>
  </si>
  <si>
    <t>lav</t>
  </si>
  <si>
    <t xml:space="preserve">F/S </t>
  </si>
  <si>
    <t>Lav B/S</t>
  </si>
  <si>
    <t>Sides</t>
  </si>
  <si>
    <t>Same as Item No. (20)</t>
  </si>
  <si>
    <t>Same as Item No. (14)</t>
  </si>
  <si>
    <t>Qty Same as Item No.(16)x2</t>
  </si>
  <si>
    <t xml:space="preserve">Total </t>
  </si>
  <si>
    <t xml:space="preserve">C/Wall </t>
  </si>
  <si>
    <t>Supplying and fixing broken glasses on courtyard walls.</t>
  </si>
  <si>
    <t>Qty Same as Item No (11)</t>
  </si>
  <si>
    <t>Gen Lav</t>
  </si>
  <si>
    <t>Qty Same as Item No (1)</t>
  </si>
  <si>
    <t xml:space="preserve">OHT Base </t>
  </si>
  <si>
    <t>Preparing the surface and painting with weather coat i/c rubbing the surface with rubbing bricks / sand paper filling the viod with chalk/plaster of paris painting with weather coat of approved make new surface. (Old Surface 2 Coat)</t>
  </si>
  <si>
    <t>Gen Lav B/S</t>
  </si>
  <si>
    <t>Gen Lav Door</t>
  </si>
  <si>
    <t>Qty Same as Item No. 1</t>
  </si>
  <si>
    <t>Water Room</t>
  </si>
  <si>
    <t xml:space="preserve">Gen Lav </t>
  </si>
  <si>
    <t xml:space="preserve">Gen Lav Celling </t>
  </si>
  <si>
    <t>Allowed 70%</t>
  </si>
  <si>
    <t>Plinth</t>
  </si>
  <si>
    <t>Col.</t>
  </si>
  <si>
    <t>C/WallI/S</t>
  </si>
  <si>
    <t>Gen lav</t>
  </si>
  <si>
    <t>Office Lav</t>
  </si>
  <si>
    <t xml:space="preserve">Office Lav </t>
  </si>
  <si>
    <t>Office lav</t>
  </si>
  <si>
    <t>Removing door with chowkat</t>
  </si>
  <si>
    <t>Qty Same as Item No.(9)x2</t>
  </si>
  <si>
    <t>Gen Lav Grill Lav</t>
  </si>
  <si>
    <t>C/Wall P.Beam</t>
  </si>
  <si>
    <t>Qty Same as Item No (8)</t>
  </si>
  <si>
    <t>Same as Item No. (9)</t>
  </si>
  <si>
    <t>M.Gate</t>
  </si>
  <si>
    <t>Repair &amp; Maintainance of Non functional Washrooms &amp; Boundary Wall in Existing Primary Schools Taluka Sehwan @ GBPS Morio Panhwar .(Lav Block)</t>
  </si>
  <si>
    <t>Repair &amp; Maintainance of Non functional Washrooms &amp; Boundary Wall in Existing Primary Schools Taluka Sehwan @ GBPS Morio Panhwar (Boundary Wall)</t>
  </si>
  <si>
    <t>Lav Ceilling Chhaja</t>
  </si>
  <si>
    <t>OHT WallI/S</t>
  </si>
  <si>
    <t>OHT Wall O/S</t>
  </si>
  <si>
    <t xml:space="preserve">OHT Wall </t>
  </si>
  <si>
    <t>Lav F/S</t>
  </si>
  <si>
    <t>Over roof</t>
  </si>
  <si>
    <t>M/Room</t>
  </si>
  <si>
    <t>M/RoomSlab</t>
  </si>
  <si>
    <t>M/RoomWindow</t>
  </si>
  <si>
    <t>Qty Same as Item No. 13</t>
  </si>
  <si>
    <t>M/RoomI/S</t>
  </si>
  <si>
    <t>M/Room O/S</t>
  </si>
  <si>
    <t>M/Room Window</t>
  </si>
  <si>
    <t xml:space="preserve">Gen Lav Chaja </t>
  </si>
  <si>
    <t>Qty Same as Item No. 19</t>
  </si>
  <si>
    <t>Qty Same as Item No. 17</t>
  </si>
  <si>
    <t>L/S</t>
  </si>
  <si>
    <t>F/S</t>
  </si>
  <si>
    <t>W/S</t>
  </si>
  <si>
    <t>C/Wall B/S</t>
  </si>
  <si>
    <t>C/Wall W/S</t>
  </si>
  <si>
    <t>C/Wall Piller</t>
  </si>
  <si>
    <t>C/Wall Plinth</t>
  </si>
  <si>
    <t>C/Wall B/W Gate</t>
  </si>
  <si>
    <t>C/Wall  Plinth</t>
  </si>
  <si>
    <t>Qty same as item No (10)</t>
  </si>
  <si>
    <t>Qty same as item No (13)</t>
  </si>
  <si>
    <t xml:space="preserve">WATER SUPPLY &amp; SANITARY FITTING </t>
  </si>
  <si>
    <t>Name of Scheme:-</t>
  </si>
  <si>
    <t>(A) Description and Rate of Item based on composite Schedule Rate.</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</si>
  <si>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</si>
  <si>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</si>
  <si>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</si>
  <si>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</si>
  <si>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</si>
  <si>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</si>
  <si>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</si>
  <si>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</si>
  <si>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</si>
  <si>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</si>
  <si>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</si>
  <si>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</si>
  <si>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</si>
  <si>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</si>
  <si>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</si>
  <si>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</si>
  <si>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</si>
  <si>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</si>
  <si>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</si>
  <si>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</si>
  <si>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</si>
  <si>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</si>
  <si>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</si>
  <si>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</si>
  <si>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</si>
  <si>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</si>
  <si>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</si>
  <si>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</si>
  <si>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</si>
  <si>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</si>
  <si>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</si>
  <si>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</si>
  <si>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</si>
  <si>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</si>
  <si>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</si>
  <si>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</si>
  <si>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</si>
  <si>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</si>
  <si>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</si>
  <si>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</si>
  <si>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</si>
  <si>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</si>
  <si>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</si>
  <si>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</si>
  <si>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</si>
  <si>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</si>
  <si>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</si>
  <si>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</si>
  <si>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</si>
  <si>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</si>
  <si>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</si>
  <si>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</si>
  <si>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</si>
  <si>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</si>
  <si>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</si>
  <si>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</si>
  <si>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</si>
  <si>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</si>
  <si>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</si>
  <si>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</si>
  <si>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25</t>
  </si>
  <si>
    <t>Providing Laying UPVC pipes of Class "D" fixing in trench i/c cutting, fitting and jointing with solvent cement i/c tsting with water to a head of 122 meter or 400ft. (S.I No: 6 P/24)</t>
  </si>
  <si>
    <t>30.00</t>
  </si>
  <si>
    <t>6.00</t>
  </si>
  <si>
    <t>Add: 10%</t>
  </si>
  <si>
    <t xml:space="preserve">Repair &amp; Maintainance of Non functional Washrooms &amp; Boundary Wall in Existing Primary Schools Taluka Sehwan @ GBPS Morio Panhwar </t>
  </si>
  <si>
    <t>NSI</t>
  </si>
  <si>
    <t>SI</t>
  </si>
  <si>
    <t>Schedul B</t>
  </si>
  <si>
    <t>Schedule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</si>
</sst>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40">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sz val="11"/>
      <color indexed="8"/>
      <name val="Arial"/>
      <family val="2"/>
    </font>
    <font>
      <b/>
      <u/>
      <sz val="10"/>
      <color indexed="8"/>
      <name val="Arial"/>
      <family val="2"/>
    </font>
    <font>
      <b/>
      <u/>
      <sz val="11"/>
      <color indexed="8"/>
      <name val="Arial"/>
      <family val="2"/>
    </font>
    <font>
      <b/>
      <u/>
      <sz val="11"/>
      <name val="Arial"/>
      <family val="2"/>
    </font>
    <font>
      <b/>
      <sz val="12"/>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name val="Arial"/>
      <family val="2"/>
    </font>
    <font>
      <sz val="10"/>
      <color indexed="8"/>
      <name val="Cambria"/>
      <family val="1"/>
      <scheme val="major"/>
    </font>
    <font>
      <sz val="10"/>
      <color theme="1"/>
      <name val="Cambria"/>
      <family val="1"/>
      <scheme val="major"/>
    </font>
    <font>
      <sz val="10"/>
      <name val="Cambria"/>
      <family val="1"/>
      <scheme val="major"/>
    </font>
    <font>
      <b/>
      <sz val="10"/>
      <color indexed="8"/>
      <name val="Cambria"/>
      <family val="1"/>
      <scheme val="major"/>
    </font>
    <font>
      <sz val="11"/>
      <name val="Arial"/>
      <family val="2"/>
    </font>
    <font>
      <b/>
      <sz val="10"/>
      <name val="Arial"/>
      <family val="2"/>
    </font>
    <font>
      <sz val="10"/>
      <color theme="1"/>
      <name val="Algerian"/>
      <family val="5"/>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610">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3" fontId="4"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0" applyNumberFormat="1" applyFont="1" applyFill="1" applyAlignment="1">
      <alignment horizontal="justify" vertical="center"/>
    </xf>
    <xf numFmtId="3"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2" fontId="5" fillId="3" borderId="0" xfId="3" applyNumberFormat="1" applyFont="1" applyFill="1" applyAlignment="1">
      <alignment horizontal="right" vertical="center"/>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167" fontId="5" fillId="0" borderId="0" xfId="0" applyNumberFormat="1" applyFont="1" applyFill="1" applyAlignment="1">
      <alignment horizontal="center" vertical="center"/>
    </xf>
    <xf numFmtId="0" fontId="20" fillId="0" borderId="0" xfId="14" applyFont="1" applyFill="1" applyAlignment="1">
      <alignment vertical="center"/>
    </xf>
    <xf numFmtId="0" fontId="19" fillId="0" borderId="0" xfId="14" applyFont="1" applyFill="1" applyAlignment="1">
      <alignment horizontal="center" vertical="center"/>
    </xf>
    <xf numFmtId="0" fontId="21" fillId="0" borderId="0" xfId="14" applyFont="1" applyFill="1" applyAlignment="1">
      <alignment horizontal="center" vertical="center"/>
    </xf>
    <xf numFmtId="0" fontId="22" fillId="0" borderId="0" xfId="14" applyFont="1" applyFill="1" applyAlignment="1">
      <alignment horizontal="left" vertical="top"/>
    </xf>
    <xf numFmtId="0" fontId="24" fillId="0" borderId="0" xfId="14" applyFont="1" applyFill="1" applyAlignment="1">
      <alignment horizontal="left" vertical="top"/>
    </xf>
    <xf numFmtId="0" fontId="25" fillId="0" borderId="0" xfId="14" applyFont="1" applyFill="1" applyAlignment="1">
      <alignment horizontal="left" vertical="top" wrapText="1"/>
    </xf>
    <xf numFmtId="0" fontId="26" fillId="0" borderId="0" xfId="14" applyFont="1" applyFill="1" applyAlignment="1">
      <alignment horizontal="left" vertical="top" wrapText="1"/>
    </xf>
    <xf numFmtId="49" fontId="23" fillId="0" borderId="8" xfId="14" applyNumberFormat="1" applyFont="1" applyFill="1" applyBorder="1" applyAlignment="1">
      <alignment horizontal="center" vertical="center" wrapText="1"/>
    </xf>
    <xf numFmtId="0" fontId="23" fillId="0" borderId="8" xfId="14" applyFont="1" applyFill="1" applyBorder="1" applyAlignment="1">
      <alignment horizontal="center" vertical="center" wrapText="1"/>
    </xf>
    <xf numFmtId="0" fontId="28"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29"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29"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29"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29"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30"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7" fillId="0" borderId="10" xfId="14" applyNumberFormat="1" applyFont="1" applyFill="1" applyBorder="1" applyAlignment="1">
      <alignment horizontal="left" vertical="center"/>
    </xf>
    <xf numFmtId="0" fontId="31" fillId="0" borderId="10" xfId="14" applyFont="1" applyFill="1" applyBorder="1" applyAlignment="1">
      <alignment wrapText="1"/>
    </xf>
    <xf numFmtId="0" fontId="20" fillId="0" borderId="10" xfId="14" applyFont="1" applyFill="1" applyBorder="1" applyAlignment="1">
      <alignment vertical="center"/>
    </xf>
    <xf numFmtId="1" fontId="32" fillId="0" borderId="10" xfId="14" applyNumberFormat="1" applyFont="1" applyFill="1" applyBorder="1" applyAlignment="1">
      <alignment horizontal="center" vertical="center"/>
    </xf>
    <xf numFmtId="49" fontId="33" fillId="0" borderId="10" xfId="14" applyNumberFormat="1" applyFont="1" applyFill="1" applyBorder="1" applyAlignment="1">
      <alignment horizontal="center" vertical="center"/>
    </xf>
    <xf numFmtId="2" fontId="33" fillId="0" borderId="10" xfId="14" applyNumberFormat="1" applyFont="1" applyFill="1" applyBorder="1" applyAlignment="1">
      <alignment horizontal="center" vertical="center"/>
    </xf>
    <xf numFmtId="0" fontId="33" fillId="0" borderId="10" xfId="14" applyFont="1" applyFill="1" applyBorder="1" applyAlignment="1">
      <alignment vertical="center"/>
    </xf>
    <xf numFmtId="0" fontId="34" fillId="0" borderId="10" xfId="14" applyFont="1" applyFill="1" applyBorder="1" applyAlignment="1">
      <alignment horizontal="center" wrapText="1"/>
    </xf>
    <xf numFmtId="1" fontId="35" fillId="0" borderId="10" xfId="14" applyNumberFormat="1" applyFont="1" applyFill="1" applyBorder="1" applyAlignment="1">
      <alignment horizontal="center" vertical="center"/>
    </xf>
    <xf numFmtId="49" fontId="35" fillId="0" borderId="10" xfId="14" applyNumberFormat="1" applyFont="1" applyFill="1" applyBorder="1" applyAlignment="1">
      <alignment horizontal="center" vertical="center"/>
    </xf>
    <xf numFmtId="49" fontId="36" fillId="0" borderId="10" xfId="14" applyNumberFormat="1" applyFont="1" applyFill="1" applyBorder="1" applyAlignment="1">
      <alignment horizontal="left" vertical="center"/>
    </xf>
    <xf numFmtId="0" fontId="35" fillId="0" borderId="10" xfId="14" applyFont="1" applyFill="1" applyBorder="1" applyAlignment="1">
      <alignment vertical="center"/>
    </xf>
    <xf numFmtId="49" fontId="20" fillId="0" borderId="0" xfId="14" applyNumberFormat="1" applyFont="1" applyFill="1" applyAlignment="1">
      <alignment horizontal="center" vertical="center"/>
    </xf>
    <xf numFmtId="0" fontId="22" fillId="0" borderId="0" xfId="14" applyFont="1" applyFill="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37" fillId="0" borderId="0" xfId="14" applyFont="1" applyFill="1" applyAlignment="1">
      <alignment horizontal="center" vertical="center"/>
    </xf>
    <xf numFmtId="0" fontId="37" fillId="0" borderId="0" xfId="14" applyFont="1" applyFill="1" applyBorder="1" applyAlignment="1">
      <alignment horizontal="center" vertical="center"/>
    </xf>
    <xf numFmtId="1" fontId="37" fillId="0" borderId="0" xfId="14" applyNumberFormat="1" applyFont="1" applyFill="1" applyBorder="1" applyAlignment="1">
      <alignment horizontal="center" vertical="center"/>
    </xf>
    <xf numFmtId="0" fontId="38" fillId="0" borderId="0" xfId="14" applyFont="1" applyFill="1" applyAlignment="1">
      <alignment vertical="center"/>
    </xf>
    <xf numFmtId="49" fontId="22" fillId="0" borderId="0" xfId="14" applyNumberFormat="1" applyFont="1" applyFill="1" applyAlignment="1">
      <alignment horizontal="left" vertical="center"/>
    </xf>
    <xf numFmtId="49" fontId="20" fillId="0" borderId="0" xfId="14" applyNumberFormat="1" applyFont="1" applyFill="1" applyAlignment="1">
      <alignment horizontal="left" vertical="center"/>
    </xf>
    <xf numFmtId="0" fontId="10" fillId="0" borderId="0" xfId="14" applyFont="1" applyFill="1" applyAlignment="1">
      <alignment vertical="center"/>
    </xf>
    <xf numFmtId="0" fontId="37" fillId="0" borderId="0" xfId="14" applyFont="1" applyFill="1" applyAlignment="1">
      <alignment vertical="center"/>
    </xf>
    <xf numFmtId="0" fontId="23" fillId="0" borderId="8" xfId="14" applyFont="1" applyFill="1" applyBorder="1" applyAlignment="1">
      <alignment horizontal="center" vertical="center"/>
    </xf>
    <xf numFmtId="1" fontId="28" fillId="0" borderId="8" xfId="14" applyNumberFormat="1" applyFont="1" applyFill="1" applyBorder="1" applyAlignment="1">
      <alignment horizontal="center" vertical="center"/>
    </xf>
    <xf numFmtId="49" fontId="22" fillId="0" borderId="0" xfId="14" applyNumberFormat="1" applyFont="1" applyFill="1" applyAlignment="1">
      <alignment horizontal="center" vertical="center"/>
    </xf>
    <xf numFmtId="0" fontId="39" fillId="0" borderId="0" xfId="14" applyFont="1" applyAlignment="1">
      <alignment horizontal="left" vertical="top"/>
    </xf>
    <xf numFmtId="3" fontId="20" fillId="0" borderId="0" xfId="14" applyNumberFormat="1" applyFont="1" applyFill="1" applyAlignment="1">
      <alignment vertical="center"/>
    </xf>
    <xf numFmtId="0" fontId="39" fillId="0" borderId="0" xfId="14" applyFont="1" applyAlignment="1">
      <alignment horizontal="center"/>
    </xf>
    <xf numFmtId="1" fontId="37" fillId="0" borderId="0" xfId="14" applyNumberFormat="1" applyFont="1" applyFill="1" applyAlignment="1">
      <alignment horizontal="center" vertical="center"/>
    </xf>
    <xf numFmtId="0" fontId="39" fillId="0" borderId="0" xfId="14" applyFont="1" applyAlignment="1">
      <alignment horizontal="center"/>
    </xf>
    <xf numFmtId="0" fontId="19" fillId="0" borderId="0" xfId="14" applyFont="1" applyFill="1" applyAlignment="1">
      <alignment horizontal="center" vertical="center"/>
    </xf>
    <xf numFmtId="3" fontId="23" fillId="0" borderId="0" xfId="14" applyNumberFormat="1" applyFont="1" applyFill="1" applyAlignment="1">
      <alignment horizontal="left" vertical="top" wrapText="1"/>
    </xf>
    <xf numFmtId="49" fontId="27" fillId="0" borderId="0" xfId="14" applyNumberFormat="1" applyFont="1" applyFill="1" applyAlignment="1">
      <alignment horizontal="center" vertical="top"/>
    </xf>
    <xf numFmtId="0" fontId="37" fillId="0" borderId="0" xfId="14" applyFont="1" applyFill="1" applyAlignment="1">
      <alignment horizontal="right" vertical="center"/>
    </xf>
    <xf numFmtId="49" fontId="4" fillId="0" borderId="0" xfId="0" applyNumberFormat="1"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center" wrapText="1"/>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center"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4" fillId="0" borderId="0" xfId="0" applyFont="1" applyFill="1" applyAlignment="1">
      <alignment horizontal="left" vertical="top" wrapText="1"/>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3" fontId="4" fillId="0" borderId="0" xfId="0" applyNumberFormat="1" applyFont="1" applyFill="1" applyAlignment="1">
      <alignment horizontal="left" vertical="top" wrapText="1"/>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2"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43" fontId="4" fillId="0" borderId="0" xfId="0" applyNumberFormat="1" applyFont="1" applyFill="1" applyAlignment="1">
      <alignment horizontal="justify" vertical="top"/>
    </xf>
    <xf numFmtId="0" fontId="4" fillId="0" borderId="0" xfId="1" applyFont="1" applyFill="1" applyAlignment="1">
      <alignment horizontal="left" vertical="top" wrapText="1"/>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167" fontId="4" fillId="0" borderId="0" xfId="1" applyNumberFormat="1" applyFont="1" applyFill="1" applyAlignment="1">
      <alignment horizontal="right" vertical="center"/>
    </xf>
    <xf numFmtId="0" fontId="15" fillId="0" borderId="0" xfId="0" applyFont="1"/>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2" fontId="5"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2" fontId="4" fillId="3" borderId="0" xfId="0" applyNumberFormat="1" applyFont="1" applyFill="1" applyAlignment="1">
      <alignment horizontal="right" vertical="center"/>
    </xf>
    <xf numFmtId="1" fontId="5" fillId="0" borderId="0"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P98"/>
  <sheetViews>
    <sheetView tabSelected="1" topLeftCell="A46" zoomScaleSheetLayoutView="100" workbookViewId="0">
      <selection activeCell="F94" sqref="A94:XFD97"/>
    </sheetView>
  </sheetViews>
  <sheetFormatPr defaultRowHeight="12.75"/>
  <cols>
    <col min="1" max="1" width="6.42578125" style="520" customWidth="1"/>
    <col min="2" max="2" width="11.42578125" style="520" customWidth="1"/>
    <col min="3" max="3" width="42.85546875" style="453" customWidth="1"/>
    <col min="4" max="4" width="9.85546875" style="453" customWidth="1"/>
    <col min="5" max="5" width="9" style="453" customWidth="1"/>
    <col min="6" max="6" width="13.140625" style="522" customWidth="1"/>
    <col min="7" max="256" width="9.140625" style="453"/>
    <col min="257" max="257" width="6.42578125" style="453" customWidth="1"/>
    <col min="258" max="258" width="11.42578125" style="453" customWidth="1"/>
    <col min="259" max="259" width="42.85546875" style="453" customWidth="1"/>
    <col min="260" max="260" width="9.85546875" style="453" customWidth="1"/>
    <col min="261" max="261" width="9" style="453" customWidth="1"/>
    <col min="262" max="262" width="13.140625" style="453" customWidth="1"/>
    <col min="263" max="512" width="9.140625" style="453"/>
    <col min="513" max="513" width="6.42578125" style="453" customWidth="1"/>
    <col min="514" max="514" width="11.42578125" style="453" customWidth="1"/>
    <col min="515" max="515" width="42.85546875" style="453" customWidth="1"/>
    <col min="516" max="516" width="9.85546875" style="453" customWidth="1"/>
    <col min="517" max="517" width="9" style="453" customWidth="1"/>
    <col min="518" max="518" width="13.140625" style="453" customWidth="1"/>
    <col min="519" max="768" width="9.140625" style="453"/>
    <col min="769" max="769" width="6.42578125" style="453" customWidth="1"/>
    <col min="770" max="770" width="11.42578125" style="453" customWidth="1"/>
    <col min="771" max="771" width="42.85546875" style="453" customWidth="1"/>
    <col min="772" max="772" width="9.85546875" style="453" customWidth="1"/>
    <col min="773" max="773" width="9" style="453" customWidth="1"/>
    <col min="774" max="774" width="13.140625" style="453" customWidth="1"/>
    <col min="775" max="1024" width="9.140625" style="453"/>
    <col min="1025" max="1025" width="6.42578125" style="453" customWidth="1"/>
    <col min="1026" max="1026" width="11.42578125" style="453" customWidth="1"/>
    <col min="1027" max="1027" width="42.85546875" style="453" customWidth="1"/>
    <col min="1028" max="1028" width="9.85546875" style="453" customWidth="1"/>
    <col min="1029" max="1029" width="9" style="453" customWidth="1"/>
    <col min="1030" max="1030" width="13.140625" style="453" customWidth="1"/>
    <col min="1031" max="1280" width="9.140625" style="453"/>
    <col min="1281" max="1281" width="6.42578125" style="453" customWidth="1"/>
    <col min="1282" max="1282" width="11.42578125" style="453" customWidth="1"/>
    <col min="1283" max="1283" width="42.85546875" style="453" customWidth="1"/>
    <col min="1284" max="1284" width="9.85546875" style="453" customWidth="1"/>
    <col min="1285" max="1285" width="9" style="453" customWidth="1"/>
    <col min="1286" max="1286" width="13.140625" style="453" customWidth="1"/>
    <col min="1287" max="1536" width="9.140625" style="453"/>
    <col min="1537" max="1537" width="6.42578125" style="453" customWidth="1"/>
    <col min="1538" max="1538" width="11.42578125" style="453" customWidth="1"/>
    <col min="1539" max="1539" width="42.85546875" style="453" customWidth="1"/>
    <col min="1540" max="1540" width="9.85546875" style="453" customWidth="1"/>
    <col min="1541" max="1541" width="9" style="453" customWidth="1"/>
    <col min="1542" max="1542" width="13.140625" style="453" customWidth="1"/>
    <col min="1543" max="1792" width="9.140625" style="453"/>
    <col min="1793" max="1793" width="6.42578125" style="453" customWidth="1"/>
    <col min="1794" max="1794" width="11.42578125" style="453" customWidth="1"/>
    <col min="1795" max="1795" width="42.85546875" style="453" customWidth="1"/>
    <col min="1796" max="1796" width="9.85546875" style="453" customWidth="1"/>
    <col min="1797" max="1797" width="9" style="453" customWidth="1"/>
    <col min="1798" max="1798" width="13.140625" style="453" customWidth="1"/>
    <col min="1799" max="2048" width="9.140625" style="453"/>
    <col min="2049" max="2049" width="6.42578125" style="453" customWidth="1"/>
    <col min="2050" max="2050" width="11.42578125" style="453" customWidth="1"/>
    <col min="2051" max="2051" width="42.85546875" style="453" customWidth="1"/>
    <col min="2052" max="2052" width="9.85546875" style="453" customWidth="1"/>
    <col min="2053" max="2053" width="9" style="453" customWidth="1"/>
    <col min="2054" max="2054" width="13.140625" style="453" customWidth="1"/>
    <col min="2055" max="2304" width="9.140625" style="453"/>
    <col min="2305" max="2305" width="6.42578125" style="453" customWidth="1"/>
    <col min="2306" max="2306" width="11.42578125" style="453" customWidth="1"/>
    <col min="2307" max="2307" width="42.85546875" style="453" customWidth="1"/>
    <col min="2308" max="2308" width="9.85546875" style="453" customWidth="1"/>
    <col min="2309" max="2309" width="9" style="453" customWidth="1"/>
    <col min="2310" max="2310" width="13.140625" style="453" customWidth="1"/>
    <col min="2311" max="2560" width="9.140625" style="453"/>
    <col min="2561" max="2561" width="6.42578125" style="453" customWidth="1"/>
    <col min="2562" max="2562" width="11.42578125" style="453" customWidth="1"/>
    <col min="2563" max="2563" width="42.85546875" style="453" customWidth="1"/>
    <col min="2564" max="2564" width="9.85546875" style="453" customWidth="1"/>
    <col min="2565" max="2565" width="9" style="453" customWidth="1"/>
    <col min="2566" max="2566" width="13.140625" style="453" customWidth="1"/>
    <col min="2567" max="2816" width="9.140625" style="453"/>
    <col min="2817" max="2817" width="6.42578125" style="453" customWidth="1"/>
    <col min="2818" max="2818" width="11.42578125" style="453" customWidth="1"/>
    <col min="2819" max="2819" width="42.85546875" style="453" customWidth="1"/>
    <col min="2820" max="2820" width="9.85546875" style="453" customWidth="1"/>
    <col min="2821" max="2821" width="9" style="453" customWidth="1"/>
    <col min="2822" max="2822" width="13.140625" style="453" customWidth="1"/>
    <col min="2823" max="3072" width="9.140625" style="453"/>
    <col min="3073" max="3073" width="6.42578125" style="453" customWidth="1"/>
    <col min="3074" max="3074" width="11.42578125" style="453" customWidth="1"/>
    <col min="3075" max="3075" width="42.85546875" style="453" customWidth="1"/>
    <col min="3076" max="3076" width="9.85546875" style="453" customWidth="1"/>
    <col min="3077" max="3077" width="9" style="453" customWidth="1"/>
    <col min="3078" max="3078" width="13.140625" style="453" customWidth="1"/>
    <col min="3079" max="3328" width="9.140625" style="453"/>
    <col min="3329" max="3329" width="6.42578125" style="453" customWidth="1"/>
    <col min="3330" max="3330" width="11.42578125" style="453" customWidth="1"/>
    <col min="3331" max="3331" width="42.85546875" style="453" customWidth="1"/>
    <col min="3332" max="3332" width="9.85546875" style="453" customWidth="1"/>
    <col min="3333" max="3333" width="9" style="453" customWidth="1"/>
    <col min="3334" max="3334" width="13.140625" style="453" customWidth="1"/>
    <col min="3335" max="3584" width="9.140625" style="453"/>
    <col min="3585" max="3585" width="6.42578125" style="453" customWidth="1"/>
    <col min="3586" max="3586" width="11.42578125" style="453" customWidth="1"/>
    <col min="3587" max="3587" width="42.85546875" style="453" customWidth="1"/>
    <col min="3588" max="3588" width="9.85546875" style="453" customWidth="1"/>
    <col min="3589" max="3589" width="9" style="453" customWidth="1"/>
    <col min="3590" max="3590" width="13.140625" style="453" customWidth="1"/>
    <col min="3591" max="3840" width="9.140625" style="453"/>
    <col min="3841" max="3841" width="6.42578125" style="453" customWidth="1"/>
    <col min="3842" max="3842" width="11.42578125" style="453" customWidth="1"/>
    <col min="3843" max="3843" width="42.85546875" style="453" customWidth="1"/>
    <col min="3844" max="3844" width="9.85546875" style="453" customWidth="1"/>
    <col min="3845" max="3845" width="9" style="453" customWidth="1"/>
    <col min="3846" max="3846" width="13.140625" style="453" customWidth="1"/>
    <col min="3847" max="4096" width="9.140625" style="453"/>
    <col min="4097" max="4097" width="6.42578125" style="453" customWidth="1"/>
    <col min="4098" max="4098" width="11.42578125" style="453" customWidth="1"/>
    <col min="4099" max="4099" width="42.85546875" style="453" customWidth="1"/>
    <col min="4100" max="4100" width="9.85546875" style="453" customWidth="1"/>
    <col min="4101" max="4101" width="9" style="453" customWidth="1"/>
    <col min="4102" max="4102" width="13.140625" style="453" customWidth="1"/>
    <col min="4103" max="4352" width="9.140625" style="453"/>
    <col min="4353" max="4353" width="6.42578125" style="453" customWidth="1"/>
    <col min="4354" max="4354" width="11.42578125" style="453" customWidth="1"/>
    <col min="4355" max="4355" width="42.85546875" style="453" customWidth="1"/>
    <col min="4356" max="4356" width="9.85546875" style="453" customWidth="1"/>
    <col min="4357" max="4357" width="9" style="453" customWidth="1"/>
    <col min="4358" max="4358" width="13.140625" style="453" customWidth="1"/>
    <col min="4359" max="4608" width="9.140625" style="453"/>
    <col min="4609" max="4609" width="6.42578125" style="453" customWidth="1"/>
    <col min="4610" max="4610" width="11.42578125" style="453" customWidth="1"/>
    <col min="4611" max="4611" width="42.85546875" style="453" customWidth="1"/>
    <col min="4612" max="4612" width="9.85546875" style="453" customWidth="1"/>
    <col min="4613" max="4613" width="9" style="453" customWidth="1"/>
    <col min="4614" max="4614" width="13.140625" style="453" customWidth="1"/>
    <col min="4615" max="4864" width="9.140625" style="453"/>
    <col min="4865" max="4865" width="6.42578125" style="453" customWidth="1"/>
    <col min="4866" max="4866" width="11.42578125" style="453" customWidth="1"/>
    <col min="4867" max="4867" width="42.85546875" style="453" customWidth="1"/>
    <col min="4868" max="4868" width="9.85546875" style="453" customWidth="1"/>
    <col min="4869" max="4869" width="9" style="453" customWidth="1"/>
    <col min="4870" max="4870" width="13.140625" style="453" customWidth="1"/>
    <col min="4871" max="5120" width="9.140625" style="453"/>
    <col min="5121" max="5121" width="6.42578125" style="453" customWidth="1"/>
    <col min="5122" max="5122" width="11.42578125" style="453" customWidth="1"/>
    <col min="5123" max="5123" width="42.85546875" style="453" customWidth="1"/>
    <col min="5124" max="5124" width="9.85546875" style="453" customWidth="1"/>
    <col min="5125" max="5125" width="9" style="453" customWidth="1"/>
    <col min="5126" max="5126" width="13.140625" style="453" customWidth="1"/>
    <col min="5127" max="5376" width="9.140625" style="453"/>
    <col min="5377" max="5377" width="6.42578125" style="453" customWidth="1"/>
    <col min="5378" max="5378" width="11.42578125" style="453" customWidth="1"/>
    <col min="5379" max="5379" width="42.85546875" style="453" customWidth="1"/>
    <col min="5380" max="5380" width="9.85546875" style="453" customWidth="1"/>
    <col min="5381" max="5381" width="9" style="453" customWidth="1"/>
    <col min="5382" max="5382" width="13.140625" style="453" customWidth="1"/>
    <col min="5383" max="5632" width="9.140625" style="453"/>
    <col min="5633" max="5633" width="6.42578125" style="453" customWidth="1"/>
    <col min="5634" max="5634" width="11.42578125" style="453" customWidth="1"/>
    <col min="5635" max="5635" width="42.85546875" style="453" customWidth="1"/>
    <col min="5636" max="5636" width="9.85546875" style="453" customWidth="1"/>
    <col min="5637" max="5637" width="9" style="453" customWidth="1"/>
    <col min="5638" max="5638" width="13.140625" style="453" customWidth="1"/>
    <col min="5639" max="5888" width="9.140625" style="453"/>
    <col min="5889" max="5889" width="6.42578125" style="453" customWidth="1"/>
    <col min="5890" max="5890" width="11.42578125" style="453" customWidth="1"/>
    <col min="5891" max="5891" width="42.85546875" style="453" customWidth="1"/>
    <col min="5892" max="5892" width="9.85546875" style="453" customWidth="1"/>
    <col min="5893" max="5893" width="9" style="453" customWidth="1"/>
    <col min="5894" max="5894" width="13.140625" style="453" customWidth="1"/>
    <col min="5895" max="6144" width="9.140625" style="453"/>
    <col min="6145" max="6145" width="6.42578125" style="453" customWidth="1"/>
    <col min="6146" max="6146" width="11.42578125" style="453" customWidth="1"/>
    <col min="6147" max="6147" width="42.85546875" style="453" customWidth="1"/>
    <col min="6148" max="6148" width="9.85546875" style="453" customWidth="1"/>
    <col min="6149" max="6149" width="9" style="453" customWidth="1"/>
    <col min="6150" max="6150" width="13.140625" style="453" customWidth="1"/>
    <col min="6151" max="6400" width="9.140625" style="453"/>
    <col min="6401" max="6401" width="6.42578125" style="453" customWidth="1"/>
    <col min="6402" max="6402" width="11.42578125" style="453" customWidth="1"/>
    <col min="6403" max="6403" width="42.85546875" style="453" customWidth="1"/>
    <col min="6404" max="6404" width="9.85546875" style="453" customWidth="1"/>
    <col min="6405" max="6405" width="9" style="453" customWidth="1"/>
    <col min="6406" max="6406" width="13.140625" style="453" customWidth="1"/>
    <col min="6407" max="6656" width="9.140625" style="453"/>
    <col min="6657" max="6657" width="6.42578125" style="453" customWidth="1"/>
    <col min="6658" max="6658" width="11.42578125" style="453" customWidth="1"/>
    <col min="6659" max="6659" width="42.85546875" style="453" customWidth="1"/>
    <col min="6660" max="6660" width="9.85546875" style="453" customWidth="1"/>
    <col min="6661" max="6661" width="9" style="453" customWidth="1"/>
    <col min="6662" max="6662" width="13.140625" style="453" customWidth="1"/>
    <col min="6663" max="6912" width="9.140625" style="453"/>
    <col min="6913" max="6913" width="6.42578125" style="453" customWidth="1"/>
    <col min="6914" max="6914" width="11.42578125" style="453" customWidth="1"/>
    <col min="6915" max="6915" width="42.85546875" style="453" customWidth="1"/>
    <col min="6916" max="6916" width="9.85546875" style="453" customWidth="1"/>
    <col min="6917" max="6917" width="9" style="453" customWidth="1"/>
    <col min="6918" max="6918" width="13.140625" style="453" customWidth="1"/>
    <col min="6919" max="7168" width="9.140625" style="453"/>
    <col min="7169" max="7169" width="6.42578125" style="453" customWidth="1"/>
    <col min="7170" max="7170" width="11.42578125" style="453" customWidth="1"/>
    <col min="7171" max="7171" width="42.85546875" style="453" customWidth="1"/>
    <col min="7172" max="7172" width="9.85546875" style="453" customWidth="1"/>
    <col min="7173" max="7173" width="9" style="453" customWidth="1"/>
    <col min="7174" max="7174" width="13.140625" style="453" customWidth="1"/>
    <col min="7175" max="7424" width="9.140625" style="453"/>
    <col min="7425" max="7425" width="6.42578125" style="453" customWidth="1"/>
    <col min="7426" max="7426" width="11.42578125" style="453" customWidth="1"/>
    <col min="7427" max="7427" width="42.85546875" style="453" customWidth="1"/>
    <col min="7428" max="7428" width="9.85546875" style="453" customWidth="1"/>
    <col min="7429" max="7429" width="9" style="453" customWidth="1"/>
    <col min="7430" max="7430" width="13.140625" style="453" customWidth="1"/>
    <col min="7431" max="7680" width="9.140625" style="453"/>
    <col min="7681" max="7681" width="6.42578125" style="453" customWidth="1"/>
    <col min="7682" max="7682" width="11.42578125" style="453" customWidth="1"/>
    <col min="7683" max="7683" width="42.85546875" style="453" customWidth="1"/>
    <col min="7684" max="7684" width="9.85546875" style="453" customWidth="1"/>
    <col min="7685" max="7685" width="9" style="453" customWidth="1"/>
    <col min="7686" max="7686" width="13.140625" style="453" customWidth="1"/>
    <col min="7687" max="7936" width="9.140625" style="453"/>
    <col min="7937" max="7937" width="6.42578125" style="453" customWidth="1"/>
    <col min="7938" max="7938" width="11.42578125" style="453" customWidth="1"/>
    <col min="7939" max="7939" width="42.85546875" style="453" customWidth="1"/>
    <col min="7940" max="7940" width="9.85546875" style="453" customWidth="1"/>
    <col min="7941" max="7941" width="9" style="453" customWidth="1"/>
    <col min="7942" max="7942" width="13.140625" style="453" customWidth="1"/>
    <col min="7943" max="8192" width="9.140625" style="453"/>
    <col min="8193" max="8193" width="6.42578125" style="453" customWidth="1"/>
    <col min="8194" max="8194" width="11.42578125" style="453" customWidth="1"/>
    <col min="8195" max="8195" width="42.85546875" style="453" customWidth="1"/>
    <col min="8196" max="8196" width="9.85546875" style="453" customWidth="1"/>
    <col min="8197" max="8197" width="9" style="453" customWidth="1"/>
    <col min="8198" max="8198" width="13.140625" style="453" customWidth="1"/>
    <col min="8199" max="8448" width="9.140625" style="453"/>
    <col min="8449" max="8449" width="6.42578125" style="453" customWidth="1"/>
    <col min="8450" max="8450" width="11.42578125" style="453" customWidth="1"/>
    <col min="8451" max="8451" width="42.85546875" style="453" customWidth="1"/>
    <col min="8452" max="8452" width="9.85546875" style="453" customWidth="1"/>
    <col min="8453" max="8453" width="9" style="453" customWidth="1"/>
    <col min="8454" max="8454" width="13.140625" style="453" customWidth="1"/>
    <col min="8455" max="8704" width="9.140625" style="453"/>
    <col min="8705" max="8705" width="6.42578125" style="453" customWidth="1"/>
    <col min="8706" max="8706" width="11.42578125" style="453" customWidth="1"/>
    <col min="8707" max="8707" width="42.85546875" style="453" customWidth="1"/>
    <col min="8708" max="8708" width="9.85546875" style="453" customWidth="1"/>
    <col min="8709" max="8709" width="9" style="453" customWidth="1"/>
    <col min="8710" max="8710" width="13.140625" style="453" customWidth="1"/>
    <col min="8711" max="8960" width="9.140625" style="453"/>
    <col min="8961" max="8961" width="6.42578125" style="453" customWidth="1"/>
    <col min="8962" max="8962" width="11.42578125" style="453" customWidth="1"/>
    <col min="8963" max="8963" width="42.85546875" style="453" customWidth="1"/>
    <col min="8964" max="8964" width="9.85546875" style="453" customWidth="1"/>
    <col min="8965" max="8965" width="9" style="453" customWidth="1"/>
    <col min="8966" max="8966" width="13.140625" style="453" customWidth="1"/>
    <col min="8967" max="9216" width="9.140625" style="453"/>
    <col min="9217" max="9217" width="6.42578125" style="453" customWidth="1"/>
    <col min="9218" max="9218" width="11.42578125" style="453" customWidth="1"/>
    <col min="9219" max="9219" width="42.85546875" style="453" customWidth="1"/>
    <col min="9220" max="9220" width="9.85546875" style="453" customWidth="1"/>
    <col min="9221" max="9221" width="9" style="453" customWidth="1"/>
    <col min="9222" max="9222" width="13.140625" style="453" customWidth="1"/>
    <col min="9223" max="9472" width="9.140625" style="453"/>
    <col min="9473" max="9473" width="6.42578125" style="453" customWidth="1"/>
    <col min="9474" max="9474" width="11.42578125" style="453" customWidth="1"/>
    <col min="9475" max="9475" width="42.85546875" style="453" customWidth="1"/>
    <col min="9476" max="9476" width="9.85546875" style="453" customWidth="1"/>
    <col min="9477" max="9477" width="9" style="453" customWidth="1"/>
    <col min="9478" max="9478" width="13.140625" style="453" customWidth="1"/>
    <col min="9479" max="9728" width="9.140625" style="453"/>
    <col min="9729" max="9729" width="6.42578125" style="453" customWidth="1"/>
    <col min="9730" max="9730" width="11.42578125" style="453" customWidth="1"/>
    <col min="9731" max="9731" width="42.85546875" style="453" customWidth="1"/>
    <col min="9732" max="9732" width="9.85546875" style="453" customWidth="1"/>
    <col min="9733" max="9733" width="9" style="453" customWidth="1"/>
    <col min="9734" max="9734" width="13.140625" style="453" customWidth="1"/>
    <col min="9735" max="9984" width="9.140625" style="453"/>
    <col min="9985" max="9985" width="6.42578125" style="453" customWidth="1"/>
    <col min="9986" max="9986" width="11.42578125" style="453" customWidth="1"/>
    <col min="9987" max="9987" width="42.85546875" style="453" customWidth="1"/>
    <col min="9988" max="9988" width="9.85546875" style="453" customWidth="1"/>
    <col min="9989" max="9989" width="9" style="453" customWidth="1"/>
    <col min="9990" max="9990" width="13.140625" style="453" customWidth="1"/>
    <col min="9991" max="10240" width="9.140625" style="453"/>
    <col min="10241" max="10241" width="6.42578125" style="453" customWidth="1"/>
    <col min="10242" max="10242" width="11.42578125" style="453" customWidth="1"/>
    <col min="10243" max="10243" width="42.85546875" style="453" customWidth="1"/>
    <col min="10244" max="10244" width="9.85546875" style="453" customWidth="1"/>
    <col min="10245" max="10245" width="9" style="453" customWidth="1"/>
    <col min="10246" max="10246" width="13.140625" style="453" customWidth="1"/>
    <col min="10247" max="10496" width="9.140625" style="453"/>
    <col min="10497" max="10497" width="6.42578125" style="453" customWidth="1"/>
    <col min="10498" max="10498" width="11.42578125" style="453" customWidth="1"/>
    <col min="10499" max="10499" width="42.85546875" style="453" customWidth="1"/>
    <col min="10500" max="10500" width="9.85546875" style="453" customWidth="1"/>
    <col min="10501" max="10501" width="9" style="453" customWidth="1"/>
    <col min="10502" max="10502" width="13.140625" style="453" customWidth="1"/>
    <col min="10503" max="10752" width="9.140625" style="453"/>
    <col min="10753" max="10753" width="6.42578125" style="453" customWidth="1"/>
    <col min="10754" max="10754" width="11.42578125" style="453" customWidth="1"/>
    <col min="10755" max="10755" width="42.85546875" style="453" customWidth="1"/>
    <col min="10756" max="10756" width="9.85546875" style="453" customWidth="1"/>
    <col min="10757" max="10757" width="9" style="453" customWidth="1"/>
    <col min="10758" max="10758" width="13.140625" style="453" customWidth="1"/>
    <col min="10759" max="11008" width="9.140625" style="453"/>
    <col min="11009" max="11009" width="6.42578125" style="453" customWidth="1"/>
    <col min="11010" max="11010" width="11.42578125" style="453" customWidth="1"/>
    <col min="11011" max="11011" width="42.85546875" style="453" customWidth="1"/>
    <col min="11012" max="11012" width="9.85546875" style="453" customWidth="1"/>
    <col min="11013" max="11013" width="9" style="453" customWidth="1"/>
    <col min="11014" max="11014" width="13.140625" style="453" customWidth="1"/>
    <col min="11015" max="11264" width="9.140625" style="453"/>
    <col min="11265" max="11265" width="6.42578125" style="453" customWidth="1"/>
    <col min="11266" max="11266" width="11.42578125" style="453" customWidth="1"/>
    <col min="11267" max="11267" width="42.85546875" style="453" customWidth="1"/>
    <col min="11268" max="11268" width="9.85546875" style="453" customWidth="1"/>
    <col min="11269" max="11269" width="9" style="453" customWidth="1"/>
    <col min="11270" max="11270" width="13.140625" style="453" customWidth="1"/>
    <col min="11271" max="11520" width="9.140625" style="453"/>
    <col min="11521" max="11521" width="6.42578125" style="453" customWidth="1"/>
    <col min="11522" max="11522" width="11.42578125" style="453" customWidth="1"/>
    <col min="11523" max="11523" width="42.85546875" style="453" customWidth="1"/>
    <col min="11524" max="11524" width="9.85546875" style="453" customWidth="1"/>
    <col min="11525" max="11525" width="9" style="453" customWidth="1"/>
    <col min="11526" max="11526" width="13.140625" style="453" customWidth="1"/>
    <col min="11527" max="11776" width="9.140625" style="453"/>
    <col min="11777" max="11777" width="6.42578125" style="453" customWidth="1"/>
    <col min="11778" max="11778" width="11.42578125" style="453" customWidth="1"/>
    <col min="11779" max="11779" width="42.85546875" style="453" customWidth="1"/>
    <col min="11780" max="11780" width="9.85546875" style="453" customWidth="1"/>
    <col min="11781" max="11781" width="9" style="453" customWidth="1"/>
    <col min="11782" max="11782" width="13.140625" style="453" customWidth="1"/>
    <col min="11783" max="12032" width="9.140625" style="453"/>
    <col min="12033" max="12033" width="6.42578125" style="453" customWidth="1"/>
    <col min="12034" max="12034" width="11.42578125" style="453" customWidth="1"/>
    <col min="12035" max="12035" width="42.85546875" style="453" customWidth="1"/>
    <col min="12036" max="12036" width="9.85546875" style="453" customWidth="1"/>
    <col min="12037" max="12037" width="9" style="453" customWidth="1"/>
    <col min="12038" max="12038" width="13.140625" style="453" customWidth="1"/>
    <col min="12039" max="12288" width="9.140625" style="453"/>
    <col min="12289" max="12289" width="6.42578125" style="453" customWidth="1"/>
    <col min="12290" max="12290" width="11.42578125" style="453" customWidth="1"/>
    <col min="12291" max="12291" width="42.85546875" style="453" customWidth="1"/>
    <col min="12292" max="12292" width="9.85546875" style="453" customWidth="1"/>
    <col min="12293" max="12293" width="9" style="453" customWidth="1"/>
    <col min="12294" max="12294" width="13.140625" style="453" customWidth="1"/>
    <col min="12295" max="12544" width="9.140625" style="453"/>
    <col min="12545" max="12545" width="6.42578125" style="453" customWidth="1"/>
    <col min="12546" max="12546" width="11.42578125" style="453" customWidth="1"/>
    <col min="12547" max="12547" width="42.85546875" style="453" customWidth="1"/>
    <col min="12548" max="12548" width="9.85546875" style="453" customWidth="1"/>
    <col min="12549" max="12549" width="9" style="453" customWidth="1"/>
    <col min="12550" max="12550" width="13.140625" style="453" customWidth="1"/>
    <col min="12551" max="12800" width="9.140625" style="453"/>
    <col min="12801" max="12801" width="6.42578125" style="453" customWidth="1"/>
    <col min="12802" max="12802" width="11.42578125" style="453" customWidth="1"/>
    <col min="12803" max="12803" width="42.85546875" style="453" customWidth="1"/>
    <col min="12804" max="12804" width="9.85546875" style="453" customWidth="1"/>
    <col min="12805" max="12805" width="9" style="453" customWidth="1"/>
    <col min="12806" max="12806" width="13.140625" style="453" customWidth="1"/>
    <col min="12807" max="13056" width="9.140625" style="453"/>
    <col min="13057" max="13057" width="6.42578125" style="453" customWidth="1"/>
    <col min="13058" max="13058" width="11.42578125" style="453" customWidth="1"/>
    <col min="13059" max="13059" width="42.85546875" style="453" customWidth="1"/>
    <col min="13060" max="13060" width="9.85546875" style="453" customWidth="1"/>
    <col min="13061" max="13061" width="9" style="453" customWidth="1"/>
    <col min="13062" max="13062" width="13.140625" style="453" customWidth="1"/>
    <col min="13063" max="13312" width="9.140625" style="453"/>
    <col min="13313" max="13313" width="6.42578125" style="453" customWidth="1"/>
    <col min="13314" max="13314" width="11.42578125" style="453" customWidth="1"/>
    <col min="13315" max="13315" width="42.85546875" style="453" customWidth="1"/>
    <col min="13316" max="13316" width="9.85546875" style="453" customWidth="1"/>
    <col min="13317" max="13317" width="9" style="453" customWidth="1"/>
    <col min="13318" max="13318" width="13.140625" style="453" customWidth="1"/>
    <col min="13319" max="13568" width="9.140625" style="453"/>
    <col min="13569" max="13569" width="6.42578125" style="453" customWidth="1"/>
    <col min="13570" max="13570" width="11.42578125" style="453" customWidth="1"/>
    <col min="13571" max="13571" width="42.85546875" style="453" customWidth="1"/>
    <col min="13572" max="13572" width="9.85546875" style="453" customWidth="1"/>
    <col min="13573" max="13573" width="9" style="453" customWidth="1"/>
    <col min="13574" max="13574" width="13.140625" style="453" customWidth="1"/>
    <col min="13575" max="13824" width="9.140625" style="453"/>
    <col min="13825" max="13825" width="6.42578125" style="453" customWidth="1"/>
    <col min="13826" max="13826" width="11.42578125" style="453" customWidth="1"/>
    <col min="13827" max="13827" width="42.85546875" style="453" customWidth="1"/>
    <col min="13828" max="13828" width="9.85546875" style="453" customWidth="1"/>
    <col min="13829" max="13829" width="9" style="453" customWidth="1"/>
    <col min="13830" max="13830" width="13.140625" style="453" customWidth="1"/>
    <col min="13831" max="14080" width="9.140625" style="453"/>
    <col min="14081" max="14081" width="6.42578125" style="453" customWidth="1"/>
    <col min="14082" max="14082" width="11.42578125" style="453" customWidth="1"/>
    <col min="14083" max="14083" width="42.85546875" style="453" customWidth="1"/>
    <col min="14084" max="14084" width="9.85546875" style="453" customWidth="1"/>
    <col min="14085" max="14085" width="9" style="453" customWidth="1"/>
    <col min="14086" max="14086" width="13.140625" style="453" customWidth="1"/>
    <col min="14087" max="14336" width="9.140625" style="453"/>
    <col min="14337" max="14337" width="6.42578125" style="453" customWidth="1"/>
    <col min="14338" max="14338" width="11.42578125" style="453" customWidth="1"/>
    <col min="14339" max="14339" width="42.85546875" style="453" customWidth="1"/>
    <col min="14340" max="14340" width="9.85546875" style="453" customWidth="1"/>
    <col min="14341" max="14341" width="9" style="453" customWidth="1"/>
    <col min="14342" max="14342" width="13.140625" style="453" customWidth="1"/>
    <col min="14343" max="14592" width="9.140625" style="453"/>
    <col min="14593" max="14593" width="6.42578125" style="453" customWidth="1"/>
    <col min="14594" max="14594" width="11.42578125" style="453" customWidth="1"/>
    <col min="14595" max="14595" width="42.85546875" style="453" customWidth="1"/>
    <col min="14596" max="14596" width="9.85546875" style="453" customWidth="1"/>
    <col min="14597" max="14597" width="9" style="453" customWidth="1"/>
    <col min="14598" max="14598" width="13.140625" style="453" customWidth="1"/>
    <col min="14599" max="14848" width="9.140625" style="453"/>
    <col min="14849" max="14849" width="6.42578125" style="453" customWidth="1"/>
    <col min="14850" max="14850" width="11.42578125" style="453" customWidth="1"/>
    <col min="14851" max="14851" width="42.85546875" style="453" customWidth="1"/>
    <col min="14852" max="14852" width="9.85546875" style="453" customWidth="1"/>
    <col min="14853" max="14853" width="9" style="453" customWidth="1"/>
    <col min="14854" max="14854" width="13.140625" style="453" customWidth="1"/>
    <col min="14855" max="15104" width="9.140625" style="453"/>
    <col min="15105" max="15105" width="6.42578125" style="453" customWidth="1"/>
    <col min="15106" max="15106" width="11.42578125" style="453" customWidth="1"/>
    <col min="15107" max="15107" width="42.85546875" style="453" customWidth="1"/>
    <col min="15108" max="15108" width="9.85546875" style="453" customWidth="1"/>
    <col min="15109" max="15109" width="9" style="453" customWidth="1"/>
    <col min="15110" max="15110" width="13.140625" style="453" customWidth="1"/>
    <col min="15111" max="15360" width="9.140625" style="453"/>
    <col min="15361" max="15361" width="6.42578125" style="453" customWidth="1"/>
    <col min="15362" max="15362" width="11.42578125" style="453" customWidth="1"/>
    <col min="15363" max="15363" width="42.85546875" style="453" customWidth="1"/>
    <col min="15364" max="15364" width="9.85546875" style="453" customWidth="1"/>
    <col min="15365" max="15365" width="9" style="453" customWidth="1"/>
    <col min="15366" max="15366" width="13.140625" style="453" customWidth="1"/>
    <col min="15367" max="15616" width="9.140625" style="453"/>
    <col min="15617" max="15617" width="6.42578125" style="453" customWidth="1"/>
    <col min="15618" max="15618" width="11.42578125" style="453" customWidth="1"/>
    <col min="15619" max="15619" width="42.85546875" style="453" customWidth="1"/>
    <col min="15620" max="15620" width="9.85546875" style="453" customWidth="1"/>
    <col min="15621" max="15621" width="9" style="453" customWidth="1"/>
    <col min="15622" max="15622" width="13.140625" style="453" customWidth="1"/>
    <col min="15623" max="15872" width="9.140625" style="453"/>
    <col min="15873" max="15873" width="6.42578125" style="453" customWidth="1"/>
    <col min="15874" max="15874" width="11.42578125" style="453" customWidth="1"/>
    <col min="15875" max="15875" width="42.85546875" style="453" customWidth="1"/>
    <col min="15876" max="15876" width="9.85546875" style="453" customWidth="1"/>
    <col min="15877" max="15877" width="9" style="453" customWidth="1"/>
    <col min="15878" max="15878" width="13.140625" style="453" customWidth="1"/>
    <col min="15879" max="16128" width="9.140625" style="453"/>
    <col min="16129" max="16129" width="6.42578125" style="453" customWidth="1"/>
    <col min="16130" max="16130" width="11.42578125" style="453" customWidth="1"/>
    <col min="16131" max="16131" width="42.85546875" style="453" customWidth="1"/>
    <col min="16132" max="16132" width="9.85546875" style="453" customWidth="1"/>
    <col min="16133" max="16133" width="9" style="453" customWidth="1"/>
    <col min="16134" max="16134" width="13.140625" style="453" customWidth="1"/>
    <col min="16135" max="16384" width="9.140625" style="453"/>
  </cols>
  <sheetData>
    <row r="1" spans="1:16" ht="23.25" customHeight="1">
      <c r="A1" s="540" t="s">
        <v>343</v>
      </c>
      <c r="B1" s="540"/>
      <c r="C1" s="540"/>
      <c r="D1" s="540"/>
      <c r="E1" s="540"/>
      <c r="F1" s="540"/>
    </row>
    <row r="2" spans="1:16" ht="12" customHeight="1">
      <c r="A2" s="454"/>
      <c r="B2" s="454"/>
      <c r="C2" s="454"/>
      <c r="D2" s="454"/>
      <c r="E2" s="454"/>
      <c r="F2" s="455"/>
    </row>
    <row r="3" spans="1:16" ht="50.25" customHeight="1">
      <c r="A3" s="456" t="s">
        <v>344</v>
      </c>
      <c r="B3" s="454"/>
      <c r="C3" s="541" t="s">
        <v>411</v>
      </c>
      <c r="D3" s="541"/>
      <c r="E3" s="541"/>
      <c r="F3" s="541"/>
      <c r="G3" s="536"/>
      <c r="H3" s="536"/>
      <c r="I3" s="536"/>
      <c r="J3" s="536"/>
      <c r="K3" s="536"/>
      <c r="L3" s="536"/>
      <c r="M3" s="536"/>
      <c r="N3" s="536"/>
      <c r="O3" s="536"/>
      <c r="P3" s="536"/>
    </row>
    <row r="4" spans="1:16" ht="15" customHeight="1">
      <c r="A4" s="457"/>
      <c r="B4" s="454"/>
      <c r="C4" s="458"/>
      <c r="D4" s="458"/>
      <c r="E4" s="458"/>
      <c r="F4" s="459"/>
    </row>
    <row r="5" spans="1:16" ht="19.5" customHeight="1">
      <c r="A5" s="542" t="s">
        <v>345</v>
      </c>
      <c r="B5" s="542"/>
      <c r="C5" s="542"/>
      <c r="D5" s="542"/>
      <c r="E5" s="542"/>
      <c r="F5" s="542"/>
    </row>
    <row r="6" spans="1:16" ht="38.25" customHeight="1">
      <c r="A6" s="460" t="s">
        <v>346</v>
      </c>
      <c r="B6" s="460" t="s">
        <v>347</v>
      </c>
      <c r="C6" s="461" t="s">
        <v>348</v>
      </c>
      <c r="D6" s="461" t="s">
        <v>349</v>
      </c>
      <c r="E6" s="461" t="s">
        <v>350</v>
      </c>
      <c r="F6" s="462" t="s">
        <v>351</v>
      </c>
    </row>
    <row r="7" spans="1:16">
      <c r="A7" s="463"/>
      <c r="B7" s="463"/>
      <c r="C7" s="464"/>
      <c r="D7" s="464"/>
      <c r="E7" s="464"/>
      <c r="F7" s="465"/>
    </row>
    <row r="8" spans="1:16" ht="59.25" customHeight="1">
      <c r="A8" s="466">
        <v>1</v>
      </c>
      <c r="B8" s="467">
        <v>2</v>
      </c>
      <c r="C8" s="468" t="s">
        <v>352</v>
      </c>
      <c r="D8" s="469">
        <v>4802.8999999999996</v>
      </c>
      <c r="E8" s="470" t="s">
        <v>89</v>
      </c>
      <c r="F8" s="471">
        <f>(B8*D8)</f>
        <v>9605.7999999999993</v>
      </c>
    </row>
    <row r="9" spans="1:16" ht="87.75" customHeight="1">
      <c r="A9" s="472">
        <v>2</v>
      </c>
      <c r="B9" s="473">
        <v>1</v>
      </c>
      <c r="C9" s="474" t="s">
        <v>353</v>
      </c>
      <c r="D9" s="475">
        <v>4253.7</v>
      </c>
      <c r="E9" s="476" t="s">
        <v>89</v>
      </c>
      <c r="F9" s="477">
        <f t="shared" ref="F9:F18" si="0">(B9*D9)</f>
        <v>4253.7</v>
      </c>
    </row>
    <row r="10" spans="1:16" ht="48.75" customHeight="1">
      <c r="A10" s="472">
        <v>3</v>
      </c>
      <c r="B10" s="473">
        <v>1</v>
      </c>
      <c r="C10" s="474" t="s">
        <v>354</v>
      </c>
      <c r="D10" s="475">
        <v>2533.4699999999998</v>
      </c>
      <c r="E10" s="476" t="s">
        <v>89</v>
      </c>
      <c r="F10" s="477">
        <f t="shared" si="0"/>
        <v>2533.4699999999998</v>
      </c>
    </row>
    <row r="11" spans="1:16" ht="78" customHeight="1">
      <c r="A11" s="478">
        <v>4</v>
      </c>
      <c r="B11" s="473">
        <v>2</v>
      </c>
      <c r="C11" s="474" t="s">
        <v>355</v>
      </c>
      <c r="D11" s="475">
        <v>2042.43</v>
      </c>
      <c r="E11" s="476" t="s">
        <v>89</v>
      </c>
      <c r="F11" s="477">
        <f t="shared" si="0"/>
        <v>4084.86</v>
      </c>
    </row>
    <row r="12" spans="1:16" ht="58.5" customHeight="1">
      <c r="A12" s="472">
        <v>5</v>
      </c>
      <c r="B12" s="479">
        <v>3</v>
      </c>
      <c r="C12" s="474" t="s">
        <v>356</v>
      </c>
      <c r="D12" s="475">
        <v>447.15</v>
      </c>
      <c r="E12" s="476" t="s">
        <v>89</v>
      </c>
      <c r="F12" s="477">
        <f t="shared" si="0"/>
        <v>1341.4499999999998</v>
      </c>
    </row>
    <row r="13" spans="1:16" ht="49.5" customHeight="1">
      <c r="A13" s="472">
        <v>6</v>
      </c>
      <c r="B13" s="473">
        <v>2</v>
      </c>
      <c r="C13" s="474" t="s">
        <v>357</v>
      </c>
      <c r="D13" s="475">
        <v>1161.5999999999999</v>
      </c>
      <c r="E13" s="476" t="s">
        <v>89</v>
      </c>
      <c r="F13" s="477">
        <f t="shared" si="0"/>
        <v>2323.1999999999998</v>
      </c>
    </row>
    <row r="14" spans="1:16" ht="49.5" customHeight="1">
      <c r="A14" s="472">
        <v>7</v>
      </c>
      <c r="B14" s="473">
        <v>0</v>
      </c>
      <c r="C14" s="474" t="s">
        <v>358</v>
      </c>
      <c r="D14" s="475">
        <v>169.4</v>
      </c>
      <c r="E14" s="476" t="s">
        <v>89</v>
      </c>
      <c r="F14" s="477">
        <f t="shared" si="0"/>
        <v>0</v>
      </c>
    </row>
    <row r="15" spans="1:16" ht="49.5" customHeight="1">
      <c r="A15" s="480">
        <v>8</v>
      </c>
      <c r="B15" s="481">
        <v>0</v>
      </c>
      <c r="C15" s="482" t="s">
        <v>359</v>
      </c>
      <c r="D15" s="481">
        <v>333.29</v>
      </c>
      <c r="E15" s="483" t="s">
        <v>92</v>
      </c>
      <c r="F15" s="484">
        <f t="shared" si="0"/>
        <v>0</v>
      </c>
    </row>
    <row r="16" spans="1:16" ht="65.25" customHeight="1">
      <c r="A16" s="472">
        <v>9</v>
      </c>
      <c r="B16" s="473">
        <v>0</v>
      </c>
      <c r="C16" s="485" t="s">
        <v>360</v>
      </c>
      <c r="D16" s="473">
        <v>702</v>
      </c>
      <c r="E16" s="486" t="s">
        <v>89</v>
      </c>
      <c r="F16" s="477">
        <f t="shared" si="0"/>
        <v>0</v>
      </c>
    </row>
    <row r="17" spans="1:6" ht="59.25" customHeight="1">
      <c r="A17" s="487">
        <v>10</v>
      </c>
      <c r="B17" s="488">
        <v>0</v>
      </c>
      <c r="C17" s="489" t="s">
        <v>361</v>
      </c>
      <c r="D17" s="490">
        <v>270.60000000000002</v>
      </c>
      <c r="E17" s="491" t="s">
        <v>89</v>
      </c>
      <c r="F17" s="492">
        <f t="shared" si="0"/>
        <v>0</v>
      </c>
    </row>
    <row r="18" spans="1:6" ht="49.5" customHeight="1">
      <c r="A18" s="472">
        <v>11</v>
      </c>
      <c r="B18" s="473">
        <v>0</v>
      </c>
      <c r="C18" s="485" t="s">
        <v>362</v>
      </c>
      <c r="D18" s="473">
        <v>389.7</v>
      </c>
      <c r="E18" s="486" t="s">
        <v>89</v>
      </c>
      <c r="F18" s="493">
        <f t="shared" si="0"/>
        <v>0</v>
      </c>
    </row>
    <row r="19" spans="1:6" ht="85.5" customHeight="1">
      <c r="A19" s="472">
        <v>12</v>
      </c>
      <c r="B19" s="473"/>
      <c r="C19" s="474" t="s">
        <v>363</v>
      </c>
      <c r="D19" s="475"/>
      <c r="E19" s="476"/>
      <c r="F19" s="493"/>
    </row>
    <row r="20" spans="1:6" ht="21" customHeight="1">
      <c r="A20" s="472">
        <v>12</v>
      </c>
      <c r="B20" s="473">
        <v>15</v>
      </c>
      <c r="C20" s="474" t="s">
        <v>364</v>
      </c>
      <c r="D20" s="475">
        <v>73.209999999999994</v>
      </c>
      <c r="E20" s="476" t="s">
        <v>92</v>
      </c>
      <c r="F20" s="477">
        <f>(B20*D20)</f>
        <v>1098.1499999999999</v>
      </c>
    </row>
    <row r="21" spans="1:6" ht="21" customHeight="1">
      <c r="A21" s="472">
        <v>12</v>
      </c>
      <c r="B21" s="473">
        <v>30</v>
      </c>
      <c r="C21" s="474" t="s">
        <v>365</v>
      </c>
      <c r="D21" s="475">
        <v>95.79</v>
      </c>
      <c r="E21" s="476" t="s">
        <v>92</v>
      </c>
      <c r="F21" s="477">
        <f>(B21*D21)</f>
        <v>2873.7000000000003</v>
      </c>
    </row>
    <row r="22" spans="1:6" ht="21" customHeight="1">
      <c r="A22" s="472">
        <v>12</v>
      </c>
      <c r="B22" s="473">
        <v>10</v>
      </c>
      <c r="C22" s="474" t="s">
        <v>366</v>
      </c>
      <c r="D22" s="475">
        <v>128.55000000000001</v>
      </c>
      <c r="E22" s="476" t="s">
        <v>92</v>
      </c>
      <c r="F22" s="477">
        <f>(B22*D22)</f>
        <v>1285.5</v>
      </c>
    </row>
    <row r="23" spans="1:6" ht="21" customHeight="1">
      <c r="A23" s="472">
        <v>12</v>
      </c>
      <c r="B23" s="473">
        <v>60</v>
      </c>
      <c r="C23" s="474" t="s">
        <v>367</v>
      </c>
      <c r="D23" s="475">
        <v>188.97</v>
      </c>
      <c r="E23" s="476" t="s">
        <v>92</v>
      </c>
      <c r="F23" s="477">
        <f>(B23*D23)</f>
        <v>11338.2</v>
      </c>
    </row>
    <row r="24" spans="1:6" ht="51">
      <c r="A24" s="472">
        <v>13</v>
      </c>
      <c r="B24" s="473"/>
      <c r="C24" s="485" t="s">
        <v>368</v>
      </c>
      <c r="D24" s="473"/>
      <c r="E24" s="486"/>
      <c r="F24" s="493"/>
    </row>
    <row r="25" spans="1:6" ht="18" customHeight="1">
      <c r="A25" s="472">
        <v>13</v>
      </c>
      <c r="B25" s="473">
        <v>0</v>
      </c>
      <c r="C25" s="485" t="s">
        <v>364</v>
      </c>
      <c r="D25" s="473">
        <v>7.82</v>
      </c>
      <c r="E25" s="486" t="s">
        <v>92</v>
      </c>
      <c r="F25" s="493">
        <f t="shared" ref="F25:F33" si="1">(B25*D25)</f>
        <v>0</v>
      </c>
    </row>
    <row r="26" spans="1:6" ht="18" customHeight="1">
      <c r="A26" s="480">
        <v>13</v>
      </c>
      <c r="B26" s="481">
        <v>15</v>
      </c>
      <c r="C26" s="482" t="s">
        <v>365</v>
      </c>
      <c r="D26" s="481">
        <v>8.4499999999999993</v>
      </c>
      <c r="E26" s="483" t="s">
        <v>92</v>
      </c>
      <c r="F26" s="494">
        <f t="shared" si="1"/>
        <v>126.74999999999999</v>
      </c>
    </row>
    <row r="27" spans="1:6" ht="18" customHeight="1">
      <c r="A27" s="472">
        <v>13</v>
      </c>
      <c r="B27" s="473">
        <v>0</v>
      </c>
      <c r="C27" s="485" t="s">
        <v>366</v>
      </c>
      <c r="D27" s="473">
        <v>9.9600000000000009</v>
      </c>
      <c r="E27" s="486" t="s">
        <v>92</v>
      </c>
      <c r="F27" s="493">
        <f t="shared" si="1"/>
        <v>0</v>
      </c>
    </row>
    <row r="28" spans="1:6" ht="18" customHeight="1">
      <c r="A28" s="472">
        <v>14</v>
      </c>
      <c r="B28" s="473">
        <v>2</v>
      </c>
      <c r="C28" s="474" t="s">
        <v>369</v>
      </c>
      <c r="D28" s="475">
        <v>200.42</v>
      </c>
      <c r="E28" s="476" t="s">
        <v>89</v>
      </c>
      <c r="F28" s="493">
        <f t="shared" si="1"/>
        <v>400.84</v>
      </c>
    </row>
    <row r="29" spans="1:6" ht="18" customHeight="1">
      <c r="A29" s="472">
        <v>14</v>
      </c>
      <c r="B29" s="473">
        <v>2</v>
      </c>
      <c r="C29" s="474" t="s">
        <v>370</v>
      </c>
      <c r="D29" s="475">
        <v>271.92</v>
      </c>
      <c r="E29" s="476" t="s">
        <v>89</v>
      </c>
      <c r="F29" s="477">
        <f t="shared" si="1"/>
        <v>543.84</v>
      </c>
    </row>
    <row r="30" spans="1:6" ht="25.5">
      <c r="A30" s="472">
        <v>15</v>
      </c>
      <c r="B30" s="473">
        <v>2</v>
      </c>
      <c r="C30" s="474" t="s">
        <v>371</v>
      </c>
      <c r="D30" s="476">
        <v>889.46</v>
      </c>
      <c r="E30" s="476" t="s">
        <v>89</v>
      </c>
      <c r="F30" s="477">
        <f t="shared" si="1"/>
        <v>1778.92</v>
      </c>
    </row>
    <row r="31" spans="1:6" ht="25.5">
      <c r="A31" s="472">
        <v>16</v>
      </c>
      <c r="B31" s="473">
        <v>0</v>
      </c>
      <c r="C31" s="485" t="s">
        <v>372</v>
      </c>
      <c r="D31" s="473">
        <v>1109.46</v>
      </c>
      <c r="E31" s="486" t="s">
        <v>92</v>
      </c>
      <c r="F31" s="477">
        <f t="shared" si="1"/>
        <v>0</v>
      </c>
    </row>
    <row r="32" spans="1:6" ht="25.5">
      <c r="A32" s="472">
        <v>17</v>
      </c>
      <c r="B32" s="473">
        <v>1</v>
      </c>
      <c r="C32" s="485" t="s">
        <v>373</v>
      </c>
      <c r="D32" s="473">
        <v>795.3</v>
      </c>
      <c r="E32" s="486" t="s">
        <v>374</v>
      </c>
      <c r="F32" s="477">
        <f t="shared" si="1"/>
        <v>795.3</v>
      </c>
    </row>
    <row r="33" spans="1:6" ht="63.75">
      <c r="A33" s="487">
        <v>18</v>
      </c>
      <c r="B33" s="488">
        <v>0</v>
      </c>
      <c r="C33" s="489" t="s">
        <v>375</v>
      </c>
      <c r="D33" s="490">
        <v>21989.61</v>
      </c>
      <c r="E33" s="491" t="s">
        <v>374</v>
      </c>
      <c r="F33" s="495">
        <f t="shared" si="1"/>
        <v>0</v>
      </c>
    </row>
    <row r="34" spans="1:6" ht="89.25">
      <c r="A34" s="472">
        <v>19</v>
      </c>
      <c r="B34" s="473"/>
      <c r="C34" s="474" t="s">
        <v>376</v>
      </c>
      <c r="D34" s="475"/>
      <c r="E34" s="476"/>
      <c r="F34" s="493"/>
    </row>
    <row r="35" spans="1:6" ht="21" customHeight="1">
      <c r="A35" s="472">
        <v>19</v>
      </c>
      <c r="B35" s="473">
        <v>0</v>
      </c>
      <c r="C35" s="474" t="s">
        <v>377</v>
      </c>
      <c r="D35" s="475">
        <v>113.97</v>
      </c>
      <c r="E35" s="476" t="s">
        <v>92</v>
      </c>
      <c r="F35" s="493">
        <f>(B35*D35)</f>
        <v>0</v>
      </c>
    </row>
    <row r="36" spans="1:6" ht="21" customHeight="1">
      <c r="A36" s="472">
        <v>19</v>
      </c>
      <c r="B36" s="473">
        <v>0</v>
      </c>
      <c r="C36" s="474" t="s">
        <v>378</v>
      </c>
      <c r="D36" s="475">
        <v>146.57</v>
      </c>
      <c r="E36" s="476" t="s">
        <v>92</v>
      </c>
      <c r="F36" s="477">
        <f>(B36*D36)</f>
        <v>0</v>
      </c>
    </row>
    <row r="37" spans="1:6" ht="21" customHeight="1">
      <c r="A37" s="472">
        <v>19</v>
      </c>
      <c r="B37" s="473">
        <v>12</v>
      </c>
      <c r="C37" s="474" t="s">
        <v>379</v>
      </c>
      <c r="D37" s="475">
        <v>199.25</v>
      </c>
      <c r="E37" s="476" t="s">
        <v>92</v>
      </c>
      <c r="F37" s="477">
        <f>(B37*D37)</f>
        <v>2391</v>
      </c>
    </row>
    <row r="38" spans="1:6" ht="38.25">
      <c r="A38" s="472">
        <v>20</v>
      </c>
      <c r="B38" s="473">
        <v>2</v>
      </c>
      <c r="C38" s="485" t="s">
        <v>380</v>
      </c>
      <c r="D38" s="473">
        <v>14748</v>
      </c>
      <c r="E38" s="486" t="s">
        <v>374</v>
      </c>
      <c r="F38" s="477">
        <f>(B38*D38)</f>
        <v>29496</v>
      </c>
    </row>
    <row r="39" spans="1:6" ht="25.5">
      <c r="A39" s="472">
        <v>21</v>
      </c>
      <c r="B39" s="473"/>
      <c r="C39" s="474" t="s">
        <v>381</v>
      </c>
      <c r="D39" s="475"/>
      <c r="E39" s="476"/>
      <c r="F39" s="493"/>
    </row>
    <row r="40" spans="1:6" ht="21" customHeight="1">
      <c r="A40" s="472">
        <v>21</v>
      </c>
      <c r="B40" s="473">
        <v>0</v>
      </c>
      <c r="C40" s="474" t="s">
        <v>382</v>
      </c>
      <c r="D40" s="475">
        <v>90</v>
      </c>
      <c r="E40" s="476" t="s">
        <v>92</v>
      </c>
      <c r="F40" s="493">
        <f>(B40*D40)</f>
        <v>0</v>
      </c>
    </row>
    <row r="41" spans="1:6" ht="21" customHeight="1">
      <c r="A41" s="472">
        <v>21</v>
      </c>
      <c r="B41" s="473">
        <v>12</v>
      </c>
      <c r="C41" s="474" t="s">
        <v>383</v>
      </c>
      <c r="D41" s="475">
        <v>136</v>
      </c>
      <c r="E41" s="476" t="s">
        <v>92</v>
      </c>
      <c r="F41" s="493">
        <f>(B41*D41)</f>
        <v>1632</v>
      </c>
    </row>
    <row r="42" spans="1:6" ht="21" customHeight="1">
      <c r="A42" s="472">
        <v>21</v>
      </c>
      <c r="B42" s="473">
        <v>6</v>
      </c>
      <c r="C42" s="474" t="s">
        <v>384</v>
      </c>
      <c r="D42" s="475">
        <v>259</v>
      </c>
      <c r="E42" s="476" t="s">
        <v>92</v>
      </c>
      <c r="F42" s="493">
        <f>(B42*D42)</f>
        <v>1554</v>
      </c>
    </row>
    <row r="43" spans="1:6" ht="89.25">
      <c r="A43" s="472">
        <v>22</v>
      </c>
      <c r="B43" s="473">
        <v>1</v>
      </c>
      <c r="C43" s="474" t="s">
        <v>385</v>
      </c>
      <c r="D43" s="475">
        <v>14417.7</v>
      </c>
      <c r="E43" s="476" t="s">
        <v>89</v>
      </c>
      <c r="F43" s="477">
        <f>(B43*D43)</f>
        <v>14417.7</v>
      </c>
    </row>
    <row r="44" spans="1:6" ht="25.5">
      <c r="A44" s="472">
        <v>23</v>
      </c>
      <c r="B44" s="473"/>
      <c r="C44" s="474" t="s">
        <v>386</v>
      </c>
      <c r="D44" s="475"/>
      <c r="E44" s="476"/>
      <c r="F44" s="493"/>
    </row>
    <row r="45" spans="1:6" ht="21" customHeight="1">
      <c r="A45" s="493">
        <v>23</v>
      </c>
      <c r="B45" s="473">
        <v>10</v>
      </c>
      <c r="C45" s="474" t="s">
        <v>387</v>
      </c>
      <c r="D45" s="475">
        <v>76.05</v>
      </c>
      <c r="E45" s="476" t="s">
        <v>92</v>
      </c>
      <c r="F45" s="477">
        <f t="shared" ref="F45:F53" si="2">(B45*D45)</f>
        <v>760.5</v>
      </c>
    </row>
    <row r="46" spans="1:6" ht="21" customHeight="1">
      <c r="A46" s="493">
        <v>23</v>
      </c>
      <c r="B46" s="473">
        <v>0</v>
      </c>
      <c r="C46" s="474" t="s">
        <v>388</v>
      </c>
      <c r="D46" s="476">
        <v>38.950000000000003</v>
      </c>
      <c r="E46" s="476" t="s">
        <v>92</v>
      </c>
      <c r="F46" s="477">
        <f t="shared" si="2"/>
        <v>0</v>
      </c>
    </row>
    <row r="47" spans="1:6" ht="21" customHeight="1">
      <c r="A47" s="493">
        <v>23</v>
      </c>
      <c r="B47" s="473">
        <v>1</v>
      </c>
      <c r="C47" s="474" t="s">
        <v>389</v>
      </c>
      <c r="D47" s="475">
        <v>1441.65</v>
      </c>
      <c r="E47" s="476" t="s">
        <v>89</v>
      </c>
      <c r="F47" s="477">
        <f t="shared" si="2"/>
        <v>1441.65</v>
      </c>
    </row>
    <row r="48" spans="1:6" ht="21" customHeight="1">
      <c r="A48" s="493">
        <v>23</v>
      </c>
      <c r="B48" s="481">
        <v>0</v>
      </c>
      <c r="C48" s="496" t="s">
        <v>390</v>
      </c>
      <c r="D48" s="497">
        <v>5404.59</v>
      </c>
      <c r="E48" s="498" t="s">
        <v>89</v>
      </c>
      <c r="F48" s="484">
        <f t="shared" si="2"/>
        <v>0</v>
      </c>
    </row>
    <row r="49" spans="1:6" ht="84.75" hidden="1" customHeight="1">
      <c r="A49" s="472"/>
      <c r="B49" s="473">
        <v>0</v>
      </c>
      <c r="C49" s="474" t="s">
        <v>359</v>
      </c>
      <c r="D49" s="475">
        <v>333.29</v>
      </c>
      <c r="E49" s="476" t="s">
        <v>92</v>
      </c>
      <c r="F49" s="493">
        <f t="shared" si="2"/>
        <v>0</v>
      </c>
    </row>
    <row r="50" spans="1:6" ht="51.75" hidden="1" customHeight="1">
      <c r="A50" s="487"/>
      <c r="B50" s="488">
        <v>0</v>
      </c>
      <c r="C50" s="489" t="s">
        <v>360</v>
      </c>
      <c r="D50" s="490">
        <v>702</v>
      </c>
      <c r="E50" s="491" t="s">
        <v>89</v>
      </c>
      <c r="F50" s="492">
        <f t="shared" si="2"/>
        <v>0</v>
      </c>
    </row>
    <row r="51" spans="1:6" ht="73.5" hidden="1" customHeight="1">
      <c r="A51" s="466"/>
      <c r="B51" s="473">
        <v>0</v>
      </c>
      <c r="C51" s="474" t="s">
        <v>371</v>
      </c>
      <c r="D51" s="475">
        <v>1109.46</v>
      </c>
      <c r="E51" s="476" t="s">
        <v>89</v>
      </c>
      <c r="F51" s="493">
        <f t="shared" si="2"/>
        <v>0</v>
      </c>
    </row>
    <row r="52" spans="1:6" ht="61.5" hidden="1" customHeight="1">
      <c r="A52" s="472"/>
      <c r="B52" s="473"/>
      <c r="C52" s="474" t="s">
        <v>391</v>
      </c>
      <c r="D52" s="475">
        <v>795.3</v>
      </c>
      <c r="E52" s="476" t="s">
        <v>89</v>
      </c>
      <c r="F52" s="493">
        <f t="shared" si="2"/>
        <v>0</v>
      </c>
    </row>
    <row r="53" spans="1:6" ht="61.5" hidden="1" customHeight="1">
      <c r="A53" s="466"/>
      <c r="B53" s="473"/>
      <c r="C53" s="474" t="s">
        <v>392</v>
      </c>
      <c r="D53" s="475">
        <v>14748</v>
      </c>
      <c r="E53" s="476" t="s">
        <v>89</v>
      </c>
      <c r="F53" s="493">
        <f t="shared" si="2"/>
        <v>0</v>
      </c>
    </row>
    <row r="54" spans="1:6" ht="49.5" hidden="1" customHeight="1">
      <c r="A54" s="494"/>
      <c r="B54" s="481"/>
      <c r="C54" s="499" t="s">
        <v>393</v>
      </c>
      <c r="D54" s="497"/>
      <c r="E54" s="498"/>
      <c r="F54" s="494"/>
    </row>
    <row r="55" spans="1:6" ht="49.5" hidden="1" customHeight="1">
      <c r="A55" s="472"/>
      <c r="B55" s="473"/>
      <c r="C55" s="474" t="s">
        <v>394</v>
      </c>
      <c r="D55" s="475">
        <v>4846</v>
      </c>
      <c r="E55" s="476" t="s">
        <v>89</v>
      </c>
      <c r="F55" s="493">
        <f>(B55*D55)</f>
        <v>0</v>
      </c>
    </row>
    <row r="56" spans="1:6" ht="61.5" hidden="1" customHeight="1">
      <c r="A56" s="500"/>
      <c r="B56" s="501"/>
      <c r="C56" s="502" t="s">
        <v>361</v>
      </c>
      <c r="D56" s="501">
        <v>270.60000000000002</v>
      </c>
      <c r="E56" s="503" t="s">
        <v>89</v>
      </c>
      <c r="F56" s="504">
        <f>(B56*D56)</f>
        <v>0</v>
      </c>
    </row>
    <row r="57" spans="1:6" ht="61.5" hidden="1" customHeight="1">
      <c r="A57" s="472"/>
      <c r="B57" s="473"/>
      <c r="C57" s="485" t="s">
        <v>395</v>
      </c>
      <c r="D57" s="473">
        <v>10000</v>
      </c>
      <c r="E57" s="486" t="s">
        <v>374</v>
      </c>
      <c r="F57" s="493">
        <f>(B57*D57)</f>
        <v>0</v>
      </c>
    </row>
    <row r="58" spans="1:6" ht="61.5" hidden="1" customHeight="1">
      <c r="A58" s="487"/>
      <c r="B58" s="488"/>
      <c r="C58" s="505" t="s">
        <v>363</v>
      </c>
      <c r="D58" s="488"/>
      <c r="E58" s="506"/>
      <c r="F58" s="492"/>
    </row>
    <row r="59" spans="1:6" ht="40.5" hidden="1" customHeight="1">
      <c r="A59" s="466"/>
      <c r="B59" s="473"/>
      <c r="C59" s="485" t="s">
        <v>364</v>
      </c>
      <c r="D59" s="473">
        <v>73.209999999999994</v>
      </c>
      <c r="E59" s="486" t="s">
        <v>92</v>
      </c>
      <c r="F59" s="493">
        <f t="shared" ref="F59:F79" si="3">(B59*D59)</f>
        <v>0</v>
      </c>
    </row>
    <row r="60" spans="1:6" ht="40.5" hidden="1" customHeight="1">
      <c r="A60" s="472"/>
      <c r="B60" s="473"/>
      <c r="C60" s="485" t="s">
        <v>365</v>
      </c>
      <c r="D60" s="473">
        <v>95.79</v>
      </c>
      <c r="E60" s="486" t="s">
        <v>92</v>
      </c>
      <c r="F60" s="493">
        <f t="shared" si="3"/>
        <v>0</v>
      </c>
    </row>
    <row r="61" spans="1:6" ht="40.5" hidden="1" customHeight="1">
      <c r="A61" s="466"/>
      <c r="B61" s="473"/>
      <c r="C61" s="474" t="s">
        <v>371</v>
      </c>
      <c r="D61" s="476">
        <v>337.92</v>
      </c>
      <c r="E61" s="476" t="s">
        <v>89</v>
      </c>
      <c r="F61" s="493">
        <f t="shared" si="3"/>
        <v>0</v>
      </c>
    </row>
    <row r="62" spans="1:6" ht="63.75" hidden="1">
      <c r="A62" s="472"/>
      <c r="B62" s="473"/>
      <c r="C62" s="474" t="s">
        <v>396</v>
      </c>
      <c r="D62" s="475">
        <v>37505.42</v>
      </c>
      <c r="E62" s="476" t="s">
        <v>374</v>
      </c>
      <c r="F62" s="493">
        <f t="shared" si="3"/>
        <v>0</v>
      </c>
    </row>
    <row r="63" spans="1:6" ht="40.5" hidden="1" customHeight="1">
      <c r="A63" s="466"/>
      <c r="B63" s="473"/>
      <c r="C63" s="474" t="s">
        <v>378</v>
      </c>
      <c r="D63" s="475">
        <v>136</v>
      </c>
      <c r="E63" s="476" t="s">
        <v>92</v>
      </c>
      <c r="F63" s="493">
        <f t="shared" si="3"/>
        <v>0</v>
      </c>
    </row>
    <row r="64" spans="1:6" ht="18.75" hidden="1" customHeight="1">
      <c r="A64" s="472"/>
      <c r="B64" s="473"/>
      <c r="C64" s="474" t="s">
        <v>379</v>
      </c>
      <c r="D64" s="475">
        <v>259</v>
      </c>
      <c r="E64" s="476" t="s">
        <v>92</v>
      </c>
      <c r="F64" s="493">
        <f t="shared" si="3"/>
        <v>0</v>
      </c>
    </row>
    <row r="65" spans="1:6" ht="63.75" hidden="1">
      <c r="A65" s="466"/>
      <c r="B65" s="473"/>
      <c r="C65" s="485" t="s">
        <v>352</v>
      </c>
      <c r="D65" s="473">
        <v>4928</v>
      </c>
      <c r="E65" s="486" t="s">
        <v>89</v>
      </c>
      <c r="F65" s="493">
        <f t="shared" si="3"/>
        <v>0</v>
      </c>
    </row>
    <row r="66" spans="1:6" ht="24.75" hidden="1" customHeight="1">
      <c r="A66" s="487"/>
      <c r="B66" s="473"/>
      <c r="C66" s="485" t="s">
        <v>354</v>
      </c>
      <c r="D66" s="473">
        <v>2533.4699999999998</v>
      </c>
      <c r="E66" s="486" t="s">
        <v>89</v>
      </c>
      <c r="F66" s="493">
        <f t="shared" si="3"/>
        <v>0</v>
      </c>
    </row>
    <row r="67" spans="1:6" ht="24.75" hidden="1" customHeight="1">
      <c r="A67" s="487"/>
      <c r="B67" s="473"/>
      <c r="C67" s="485" t="s">
        <v>355</v>
      </c>
      <c r="D67" s="473">
        <v>2042.43</v>
      </c>
      <c r="E67" s="486" t="s">
        <v>89</v>
      </c>
      <c r="F67" s="493">
        <f t="shared" si="3"/>
        <v>0</v>
      </c>
    </row>
    <row r="68" spans="1:6" ht="24.75" hidden="1" customHeight="1">
      <c r="A68" s="487"/>
      <c r="B68" s="479"/>
      <c r="C68" s="485" t="s">
        <v>356</v>
      </c>
      <c r="D68" s="473">
        <v>447.15</v>
      </c>
      <c r="E68" s="486" t="s">
        <v>89</v>
      </c>
      <c r="F68" s="493">
        <f t="shared" si="3"/>
        <v>0</v>
      </c>
    </row>
    <row r="69" spans="1:6" ht="84.75" hidden="1" customHeight="1">
      <c r="A69" s="472"/>
      <c r="B69" s="479"/>
      <c r="C69" s="485" t="s">
        <v>397</v>
      </c>
      <c r="D69" s="473">
        <v>10322.4</v>
      </c>
      <c r="E69" s="486"/>
      <c r="F69" s="493">
        <f t="shared" si="3"/>
        <v>0</v>
      </c>
    </row>
    <row r="70" spans="1:6" ht="84.75" hidden="1" customHeight="1">
      <c r="A70" s="466"/>
      <c r="B70" s="473"/>
      <c r="C70" s="485" t="s">
        <v>398</v>
      </c>
      <c r="D70" s="473">
        <v>72.16</v>
      </c>
      <c r="E70" s="486" t="s">
        <v>374</v>
      </c>
      <c r="F70" s="493">
        <f t="shared" si="3"/>
        <v>0</v>
      </c>
    </row>
    <row r="71" spans="1:6" ht="84.75" hidden="1" customHeight="1">
      <c r="A71" s="472"/>
      <c r="B71" s="473"/>
      <c r="C71" s="485" t="s">
        <v>399</v>
      </c>
      <c r="D71" s="473">
        <v>566.70000000000005</v>
      </c>
      <c r="E71" s="486" t="s">
        <v>89</v>
      </c>
      <c r="F71" s="493">
        <f t="shared" si="3"/>
        <v>0</v>
      </c>
    </row>
    <row r="72" spans="1:6" ht="40.5" hidden="1" customHeight="1">
      <c r="A72" s="466"/>
      <c r="B72" s="473"/>
      <c r="C72" s="485" t="s">
        <v>400</v>
      </c>
      <c r="D72" s="473">
        <v>478.28</v>
      </c>
      <c r="E72" s="486" t="s">
        <v>374</v>
      </c>
      <c r="F72" s="493">
        <f t="shared" si="3"/>
        <v>0</v>
      </c>
    </row>
    <row r="73" spans="1:6" ht="84.75" hidden="1" customHeight="1">
      <c r="A73" s="480"/>
      <c r="B73" s="481"/>
      <c r="C73" s="482" t="s">
        <v>401</v>
      </c>
      <c r="D73" s="481">
        <v>271.92</v>
      </c>
      <c r="E73" s="483" t="s">
        <v>89</v>
      </c>
      <c r="F73" s="494">
        <f t="shared" si="3"/>
        <v>0</v>
      </c>
    </row>
    <row r="74" spans="1:6" ht="81" hidden="1" customHeight="1">
      <c r="A74" s="472"/>
      <c r="B74" s="473"/>
      <c r="C74" s="485" t="s">
        <v>402</v>
      </c>
      <c r="D74" s="473">
        <v>365.42</v>
      </c>
      <c r="E74" s="486" t="s">
        <v>374</v>
      </c>
      <c r="F74" s="493">
        <f t="shared" si="3"/>
        <v>0</v>
      </c>
    </row>
    <row r="75" spans="1:6" ht="18.75" hidden="1" customHeight="1">
      <c r="A75" s="472"/>
      <c r="B75" s="473"/>
      <c r="C75" s="485" t="s">
        <v>403</v>
      </c>
      <c r="D75" s="473">
        <v>30773.42</v>
      </c>
      <c r="E75" s="486" t="s">
        <v>374</v>
      </c>
      <c r="F75" s="493">
        <f t="shared" si="3"/>
        <v>0</v>
      </c>
    </row>
    <row r="76" spans="1:6" ht="18.75" hidden="1" customHeight="1">
      <c r="A76" s="500"/>
      <c r="B76" s="501"/>
      <c r="C76" s="502" t="s">
        <v>404</v>
      </c>
      <c r="D76" s="501">
        <v>199.25</v>
      </c>
      <c r="E76" s="503" t="s">
        <v>374</v>
      </c>
      <c r="F76" s="504">
        <f t="shared" si="3"/>
        <v>0</v>
      </c>
    </row>
    <row r="77" spans="1:6" ht="18.75" hidden="1" customHeight="1">
      <c r="A77" s="472"/>
      <c r="B77" s="473"/>
      <c r="C77" s="485" t="s">
        <v>405</v>
      </c>
      <c r="D77" s="473">
        <v>188.44</v>
      </c>
      <c r="E77" s="486" t="s">
        <v>374</v>
      </c>
      <c r="F77" s="493">
        <f t="shared" si="3"/>
        <v>0</v>
      </c>
    </row>
    <row r="78" spans="1:6" ht="18.75" hidden="1" customHeight="1">
      <c r="A78" s="472"/>
      <c r="B78" s="473"/>
      <c r="C78" s="485" t="s">
        <v>366</v>
      </c>
      <c r="D78" s="473">
        <v>128.55000000000001</v>
      </c>
      <c r="E78" s="486" t="s">
        <v>92</v>
      </c>
      <c r="F78" s="493">
        <f t="shared" si="3"/>
        <v>0</v>
      </c>
    </row>
    <row r="79" spans="1:6" hidden="1">
      <c r="A79" s="487"/>
      <c r="B79" s="488"/>
      <c r="C79" s="505" t="s">
        <v>401</v>
      </c>
      <c r="D79" s="488">
        <v>271.92</v>
      </c>
      <c r="E79" s="506" t="s">
        <v>89</v>
      </c>
      <c r="F79" s="492">
        <f t="shared" si="3"/>
        <v>0</v>
      </c>
    </row>
    <row r="80" spans="1:6" ht="57">
      <c r="A80" s="507" t="s">
        <v>406</v>
      </c>
      <c r="B80" s="508"/>
      <c r="C80" s="509" t="s">
        <v>407</v>
      </c>
      <c r="D80" s="510"/>
      <c r="E80" s="510"/>
      <c r="F80" s="511"/>
    </row>
    <row r="81" spans="1:7">
      <c r="A81" s="512"/>
      <c r="B81" s="513">
        <v>15</v>
      </c>
      <c r="C81" s="514"/>
      <c r="D81" s="515">
        <v>12</v>
      </c>
      <c r="E81" s="515" t="s">
        <v>91</v>
      </c>
      <c r="F81" s="516">
        <f>B81*D81</f>
        <v>180</v>
      </c>
    </row>
    <row r="82" spans="1:7">
      <c r="A82" s="512"/>
      <c r="B82" s="512" t="s">
        <v>408</v>
      </c>
      <c r="C82" s="514"/>
      <c r="D82" s="515">
        <v>19</v>
      </c>
      <c r="E82" s="515" t="s">
        <v>91</v>
      </c>
      <c r="F82" s="516">
        <f>B82*D82</f>
        <v>570</v>
      </c>
    </row>
    <row r="83" spans="1:7">
      <c r="A83" s="512"/>
      <c r="B83" s="512" t="s">
        <v>409</v>
      </c>
      <c r="C83" s="514"/>
      <c r="D83" s="515">
        <v>27</v>
      </c>
      <c r="E83" s="515" t="s">
        <v>91</v>
      </c>
      <c r="F83" s="517">
        <f>B83*D83</f>
        <v>162</v>
      </c>
    </row>
    <row r="84" spans="1:7">
      <c r="A84" s="518"/>
      <c r="B84" s="512"/>
      <c r="C84" s="514"/>
      <c r="D84" s="515">
        <v>33</v>
      </c>
      <c r="E84" s="515" t="s">
        <v>91</v>
      </c>
      <c r="F84" s="519"/>
    </row>
    <row r="85" spans="1:7">
      <c r="D85" s="521"/>
      <c r="G85" s="522"/>
    </row>
    <row r="86" spans="1:7" ht="15" customHeight="1">
      <c r="A86" s="523"/>
      <c r="B86" s="522"/>
      <c r="C86" s="524"/>
      <c r="D86" s="524"/>
      <c r="E86" s="525" t="s">
        <v>10</v>
      </c>
      <c r="F86" s="526">
        <f>SUM(F8:F85)</f>
        <v>96988.529999999984</v>
      </c>
      <c r="G86" s="522"/>
    </row>
    <row r="87" spans="1:7" ht="14.25">
      <c r="A87" s="523"/>
      <c r="B87" s="527"/>
      <c r="C87" s="524"/>
      <c r="D87" s="524"/>
      <c r="E87" s="524" t="s">
        <v>412</v>
      </c>
      <c r="F87" s="538">
        <f>F43</f>
        <v>14417.7</v>
      </c>
    </row>
    <row r="88" spans="1:7" ht="14.25">
      <c r="A88" s="523"/>
      <c r="B88" s="527"/>
      <c r="C88" s="524"/>
      <c r="D88" s="524"/>
      <c r="E88" s="524" t="s">
        <v>413</v>
      </c>
      <c r="F88" s="538">
        <f>F86-F87</f>
        <v>82570.829999999987</v>
      </c>
    </row>
    <row r="89" spans="1:7" ht="14.25" customHeight="1">
      <c r="A89" s="528"/>
      <c r="B89" s="528"/>
      <c r="C89" s="543" t="s">
        <v>410</v>
      </c>
      <c r="D89" s="543"/>
      <c r="E89" s="543"/>
      <c r="F89" s="538">
        <f>F88*10%</f>
        <v>8257.0829999999987</v>
      </c>
    </row>
    <row r="90" spans="1:7" ht="14.25" customHeight="1">
      <c r="A90" s="529"/>
      <c r="B90" s="528"/>
      <c r="C90" s="530"/>
      <c r="D90" s="530"/>
      <c r="E90" s="530"/>
      <c r="F90" s="531"/>
    </row>
    <row r="91" spans="1:7" ht="15">
      <c r="A91" s="529"/>
      <c r="B91" s="528"/>
      <c r="C91" s="530"/>
      <c r="D91" s="530"/>
      <c r="E91" s="532" t="s">
        <v>10</v>
      </c>
      <c r="F91" s="533">
        <f>SUM(F87:F90)</f>
        <v>105245.61299999998</v>
      </c>
    </row>
    <row r="92" spans="1:7">
      <c r="B92" s="529"/>
    </row>
    <row r="94" spans="1:7" ht="14.25">
      <c r="E94" s="537"/>
      <c r="F94" s="537"/>
    </row>
    <row r="95" spans="1:7" ht="14.25">
      <c r="B95" s="534"/>
      <c r="D95" s="539"/>
      <c r="E95" s="539"/>
      <c r="F95" s="539"/>
    </row>
    <row r="96" spans="1:7" ht="14.25">
      <c r="A96" s="535"/>
      <c r="B96" s="535"/>
      <c r="C96" s="522"/>
      <c r="D96" s="539"/>
      <c r="E96" s="539"/>
      <c r="F96" s="539"/>
    </row>
    <row r="97" spans="1:3">
      <c r="A97" s="523"/>
      <c r="B97" s="523"/>
      <c r="C97" s="522"/>
    </row>
    <row r="98" spans="1:3">
      <c r="A98" s="523"/>
      <c r="B98" s="523"/>
      <c r="C98" s="522"/>
    </row>
  </sheetData>
  <autoFilter ref="A7:F81"/>
  <mergeCells count="6">
    <mergeCell ref="D96:F96"/>
    <mergeCell ref="A1:F1"/>
    <mergeCell ref="C3:F3"/>
    <mergeCell ref="A5:F5"/>
    <mergeCell ref="C89:E89"/>
    <mergeCell ref="D95:F95"/>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92"/>
  <sheetViews>
    <sheetView zoomScaleSheetLayoutView="100" workbookViewId="0">
      <selection activeCell="P6" sqref="P6"/>
    </sheetView>
  </sheetViews>
  <sheetFormatPr defaultColWidth="0" defaultRowHeight="15.95" customHeight="1"/>
  <cols>
    <col min="1" max="1" width="3.85546875" style="369" customWidth="1"/>
    <col min="2" max="2" width="22.140625" style="3" customWidth="1"/>
    <col min="3" max="3" width="7.42578125" style="377" customWidth="1"/>
    <col min="4" max="4" width="3.7109375" style="362" customWidth="1"/>
    <col min="5" max="5" width="2.28515625" style="385" customWidth="1"/>
    <col min="6" max="6" width="4.28515625" style="362" customWidth="1"/>
    <col min="7" max="7" width="2.85546875" style="362" customWidth="1"/>
    <col min="8" max="8" width="9.28515625" style="84" customWidth="1"/>
    <col min="9" max="9" width="2.7109375" style="3" customWidth="1"/>
    <col min="10" max="10" width="7.5703125" style="362" customWidth="1"/>
    <col min="11" max="11" width="3.140625" style="3" customWidth="1"/>
    <col min="12" max="12" width="6.7109375" style="3" customWidth="1"/>
    <col min="13" max="13" width="2.7109375" style="3" customWidth="1"/>
    <col min="14" max="14" width="9" style="377" customWidth="1"/>
    <col min="15" max="15" width="3.28515625" style="3" customWidth="1"/>
    <col min="16" max="16" width="9.42578125" style="376" customWidth="1"/>
    <col min="17" max="17" width="1.140625" style="3" hidden="1" customWidth="1"/>
    <col min="18" max="18" width="9.140625" style="3" hidden="1" customWidth="1"/>
    <col min="19" max="19" width="0" style="377" hidden="1" customWidth="1"/>
    <col min="20" max="64" width="0" style="3" hidden="1" customWidth="1"/>
    <col min="65" max="16384" width="9.140625" style="3" hidden="1"/>
  </cols>
  <sheetData>
    <row r="1" spans="1:64" s="61" customFormat="1" ht="22.5" customHeight="1">
      <c r="A1" s="553" t="s">
        <v>414</v>
      </c>
      <c r="B1" s="553"/>
      <c r="C1" s="553"/>
      <c r="D1" s="554"/>
      <c r="E1" s="553"/>
      <c r="F1" s="554"/>
      <c r="G1" s="553"/>
      <c r="H1" s="554"/>
      <c r="I1" s="553"/>
      <c r="J1" s="554"/>
      <c r="K1" s="553"/>
      <c r="L1" s="553"/>
      <c r="M1" s="553"/>
      <c r="N1" s="553"/>
      <c r="O1" s="553"/>
      <c r="P1" s="553"/>
    </row>
    <row r="2" spans="1:64" ht="7.5" customHeight="1">
      <c r="H2" s="375"/>
      <c r="J2" s="363"/>
    </row>
    <row r="3" spans="1:64" s="62" customFormat="1" ht="46.5" customHeight="1" thickBot="1">
      <c r="A3" s="555" t="s">
        <v>0</v>
      </c>
      <c r="B3" s="555"/>
      <c r="C3" s="556" t="s">
        <v>315</v>
      </c>
      <c r="D3" s="556"/>
      <c r="E3" s="556"/>
      <c r="F3" s="556"/>
      <c r="G3" s="556"/>
      <c r="H3" s="556"/>
      <c r="I3" s="556"/>
      <c r="J3" s="556"/>
      <c r="K3" s="556"/>
      <c r="L3" s="556"/>
      <c r="M3" s="556"/>
      <c r="N3" s="556"/>
      <c r="O3" s="556"/>
      <c r="P3" s="556"/>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1" t="s">
        <v>1</v>
      </c>
      <c r="B4" s="381" t="s">
        <v>2</v>
      </c>
      <c r="C4" s="557" t="s">
        <v>3</v>
      </c>
      <c r="D4" s="558"/>
      <c r="E4" s="557"/>
      <c r="F4" s="558"/>
      <c r="G4" s="557"/>
      <c r="H4" s="558" t="s">
        <v>4</v>
      </c>
      <c r="I4" s="557"/>
      <c r="J4" s="558"/>
      <c r="K4" s="559" t="s">
        <v>5</v>
      </c>
      <c r="L4" s="560"/>
      <c r="M4" s="561"/>
      <c r="N4" s="557" t="s">
        <v>6</v>
      </c>
      <c r="O4" s="557"/>
      <c r="P4" s="557"/>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
        <v>1</v>
      </c>
      <c r="B6" s="576" t="s">
        <v>78</v>
      </c>
      <c r="C6" s="576"/>
      <c r="D6" s="576"/>
      <c r="E6" s="576"/>
      <c r="F6" s="576"/>
      <c r="G6" s="576"/>
      <c r="H6" s="576"/>
      <c r="I6" s="576"/>
      <c r="J6" s="576"/>
      <c r="K6" s="576"/>
      <c r="L6" s="576"/>
      <c r="M6" s="576"/>
      <c r="N6" s="576"/>
      <c r="O6" s="576"/>
      <c r="S6" s="3"/>
    </row>
    <row r="7" spans="1:64" ht="15.95" hidden="1" customHeight="1">
      <c r="A7" s="1"/>
      <c r="B7" s="3" t="s">
        <v>332</v>
      </c>
      <c r="C7" s="431"/>
      <c r="D7" s="424">
        <v>1</v>
      </c>
      <c r="E7" s="431" t="s">
        <v>8</v>
      </c>
      <c r="F7" s="424">
        <v>1</v>
      </c>
      <c r="G7" s="424" t="s">
        <v>8</v>
      </c>
      <c r="H7" s="90">
        <v>67.5</v>
      </c>
      <c r="I7" s="424" t="s">
        <v>8</v>
      </c>
      <c r="J7" s="420">
        <v>0.37</v>
      </c>
      <c r="K7" s="424" t="s">
        <v>8</v>
      </c>
      <c r="L7" s="425">
        <v>4</v>
      </c>
      <c r="M7" s="3" t="s">
        <v>9</v>
      </c>
      <c r="N7" s="39">
        <f t="shared" ref="N7:N9" si="0">ROUND(D7*F7*H7*J7*L7,0)</f>
        <v>100</v>
      </c>
      <c r="O7" s="2"/>
      <c r="P7" s="426"/>
      <c r="R7" s="4"/>
      <c r="S7" s="431"/>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5.95" hidden="1" customHeight="1">
      <c r="A8" s="1"/>
      <c r="B8" s="3" t="s">
        <v>333</v>
      </c>
      <c r="C8" s="431"/>
      <c r="D8" s="424">
        <v>1</v>
      </c>
      <c r="E8" s="431" t="s">
        <v>8</v>
      </c>
      <c r="F8" s="424">
        <v>1</v>
      </c>
      <c r="G8" s="424" t="s">
        <v>8</v>
      </c>
      <c r="H8" s="90">
        <f>10.75+45.5</f>
        <v>56.25</v>
      </c>
      <c r="I8" s="424" t="s">
        <v>8</v>
      </c>
      <c r="J8" s="420">
        <v>0.37</v>
      </c>
      <c r="K8" s="424" t="s">
        <v>8</v>
      </c>
      <c r="L8" s="425">
        <v>4</v>
      </c>
      <c r="M8" s="3" t="s">
        <v>9</v>
      </c>
      <c r="N8" s="39">
        <f t="shared" si="0"/>
        <v>83</v>
      </c>
      <c r="O8" s="2"/>
      <c r="P8" s="426"/>
      <c r="R8" s="4"/>
      <c r="S8" s="431"/>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row>
    <row r="9" spans="1:64" ht="15.95" hidden="1" customHeight="1">
      <c r="A9" s="1"/>
      <c r="B9" s="3" t="s">
        <v>334</v>
      </c>
      <c r="C9" s="431"/>
      <c r="D9" s="424">
        <v>1</v>
      </c>
      <c r="E9" s="431" t="s">
        <v>8</v>
      </c>
      <c r="F9" s="424">
        <v>1</v>
      </c>
      <c r="G9" s="424" t="s">
        <v>8</v>
      </c>
      <c r="H9" s="90">
        <v>29.25</v>
      </c>
      <c r="I9" s="424" t="s">
        <v>8</v>
      </c>
      <c r="J9" s="420">
        <v>0.37</v>
      </c>
      <c r="K9" s="424" t="s">
        <v>8</v>
      </c>
      <c r="L9" s="425">
        <v>4</v>
      </c>
      <c r="M9" s="3" t="s">
        <v>9</v>
      </c>
      <c r="N9" s="39">
        <f t="shared" si="0"/>
        <v>43</v>
      </c>
      <c r="O9" s="2"/>
      <c r="P9" s="426"/>
      <c r="R9" s="4"/>
      <c r="S9" s="431"/>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row>
    <row r="10" spans="1:64" ht="15.95" hidden="1" customHeight="1">
      <c r="A10" s="1"/>
      <c r="B10" s="3" t="s">
        <v>140</v>
      </c>
      <c r="C10" s="385"/>
      <c r="D10" s="362">
        <v>1</v>
      </c>
      <c r="E10" s="385" t="s">
        <v>8</v>
      </c>
      <c r="F10" s="362">
        <v>28</v>
      </c>
      <c r="G10" s="362" t="s">
        <v>8</v>
      </c>
      <c r="H10" s="90">
        <v>0.75</v>
      </c>
      <c r="I10" s="362" t="s">
        <v>8</v>
      </c>
      <c r="J10" s="367">
        <v>0.37</v>
      </c>
      <c r="K10" s="362" t="s">
        <v>8</v>
      </c>
      <c r="L10" s="363">
        <v>4</v>
      </c>
      <c r="M10" s="3" t="s">
        <v>9</v>
      </c>
      <c r="N10" s="39">
        <f t="shared" ref="N10" si="1">ROUND(D10*F10*H10*J10*L10,0)</f>
        <v>31</v>
      </c>
      <c r="O10" s="2"/>
      <c r="R10" s="4"/>
      <c r="S10" s="385"/>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row>
    <row r="11" spans="1:64" ht="16.5" hidden="1" customHeight="1">
      <c r="A11" s="1"/>
      <c r="C11" s="385"/>
      <c r="D11" s="69"/>
      <c r="H11" s="68"/>
      <c r="I11" s="362"/>
      <c r="J11" s="363"/>
      <c r="K11" s="362"/>
      <c r="L11" s="12" t="s">
        <v>10</v>
      </c>
      <c r="M11" s="40"/>
      <c r="N11" s="5">
        <f>SUM(N7:N10)</f>
        <v>257</v>
      </c>
      <c r="O11" s="6"/>
      <c r="P11" s="197"/>
      <c r="S11" s="385"/>
    </row>
    <row r="12" spans="1:64" ht="15">
      <c r="A12" s="1"/>
      <c r="B12" s="66"/>
      <c r="C12" s="569">
        <f>N11</f>
        <v>257</v>
      </c>
      <c r="D12" s="570"/>
      <c r="E12" s="569"/>
      <c r="F12" s="7" t="s">
        <v>11</v>
      </c>
      <c r="G12" s="8" t="s">
        <v>12</v>
      </c>
      <c r="H12" s="70">
        <v>1285.6300000000001</v>
      </c>
      <c r="I12" s="368"/>
      <c r="J12" s="368"/>
      <c r="K12" s="368"/>
      <c r="L12" s="571" t="s">
        <v>13</v>
      </c>
      <c r="M12" s="571"/>
      <c r="O12" s="9" t="s">
        <v>14</v>
      </c>
      <c r="P12" s="376">
        <f>ROUND(C12*H12/100,0)</f>
        <v>3304</v>
      </c>
      <c r="S12" s="380"/>
    </row>
    <row r="13" spans="1:64" s="17" customFormat="1" ht="15.95" customHeight="1">
      <c r="A13" s="15">
        <v>2</v>
      </c>
      <c r="B13" s="548" t="s">
        <v>171</v>
      </c>
      <c r="C13" s="548"/>
      <c r="D13" s="548"/>
      <c r="E13" s="548"/>
      <c r="F13" s="548"/>
      <c r="G13" s="548"/>
      <c r="H13" s="548"/>
      <c r="I13" s="548"/>
      <c r="J13" s="548"/>
      <c r="K13" s="548"/>
      <c r="L13" s="548"/>
      <c r="M13" s="548"/>
      <c r="N13" s="548"/>
      <c r="O13" s="16"/>
      <c r="P13" s="384"/>
    </row>
    <row r="14" spans="1:64" s="17" customFormat="1" ht="15.95" hidden="1" customHeight="1">
      <c r="A14" s="15"/>
      <c r="B14" s="17" t="s">
        <v>335</v>
      </c>
      <c r="C14" s="429"/>
      <c r="D14" s="427">
        <v>1</v>
      </c>
      <c r="E14" s="48" t="s">
        <v>8</v>
      </c>
      <c r="F14" s="427">
        <v>1</v>
      </c>
      <c r="G14" s="427" t="s">
        <v>8</v>
      </c>
      <c r="H14" s="27">
        <v>78.75</v>
      </c>
      <c r="I14" s="427" t="s">
        <v>8</v>
      </c>
      <c r="J14" s="428">
        <v>4</v>
      </c>
      <c r="K14" s="427"/>
      <c r="L14" s="428"/>
      <c r="M14" s="17" t="s">
        <v>9</v>
      </c>
      <c r="N14" s="39">
        <f>ROUND(D14*F14*H14*J14,0)</f>
        <v>315</v>
      </c>
      <c r="O14" s="16"/>
      <c r="P14" s="423"/>
    </row>
    <row r="15" spans="1:64" s="17" customFormat="1" ht="15.95" hidden="1" customHeight="1">
      <c r="A15" s="15"/>
      <c r="B15" s="17" t="s">
        <v>336</v>
      </c>
      <c r="C15" s="434"/>
      <c r="D15" s="435">
        <v>1</v>
      </c>
      <c r="E15" s="48" t="s">
        <v>8</v>
      </c>
      <c r="F15" s="435">
        <v>1</v>
      </c>
      <c r="G15" s="435" t="s">
        <v>8</v>
      </c>
      <c r="H15" s="27">
        <v>33.75</v>
      </c>
      <c r="I15" s="435" t="s">
        <v>8</v>
      </c>
      <c r="J15" s="436">
        <v>4</v>
      </c>
      <c r="K15" s="435"/>
      <c r="L15" s="436"/>
      <c r="M15" s="17" t="s">
        <v>9</v>
      </c>
      <c r="N15" s="39">
        <f>ROUND(D15*F15*H15*J15,0)</f>
        <v>135</v>
      </c>
      <c r="O15" s="16"/>
      <c r="P15" s="441"/>
    </row>
    <row r="16" spans="1:64" s="17" customFormat="1" ht="15.95" hidden="1" customHeight="1">
      <c r="A16" s="15"/>
      <c r="B16" s="17" t="s">
        <v>337</v>
      </c>
      <c r="C16" s="434"/>
      <c r="D16" s="435">
        <v>2</v>
      </c>
      <c r="E16" s="48" t="s">
        <v>8</v>
      </c>
      <c r="F16" s="435">
        <v>22</v>
      </c>
      <c r="G16" s="435" t="s">
        <v>8</v>
      </c>
      <c r="H16" s="27">
        <v>0.37</v>
      </c>
      <c r="I16" s="435" t="s">
        <v>8</v>
      </c>
      <c r="J16" s="436">
        <v>4</v>
      </c>
      <c r="K16" s="435"/>
      <c r="L16" s="436"/>
      <c r="M16" s="17" t="s">
        <v>9</v>
      </c>
      <c r="N16" s="39">
        <f>ROUND(D16*F16*H16*J16,0)</f>
        <v>65</v>
      </c>
      <c r="O16" s="16"/>
      <c r="P16" s="441"/>
    </row>
    <row r="17" spans="1:64" s="17" customFormat="1" ht="15.95" hidden="1" customHeight="1">
      <c r="A17" s="15"/>
      <c r="B17" s="17" t="s">
        <v>338</v>
      </c>
      <c r="C17" s="429"/>
      <c r="D17" s="437">
        <v>2</v>
      </c>
      <c r="E17" s="440" t="s">
        <v>8</v>
      </c>
      <c r="F17" s="437">
        <v>2</v>
      </c>
      <c r="G17" s="437" t="s">
        <v>16</v>
      </c>
      <c r="H17" s="68">
        <v>78.75</v>
      </c>
      <c r="I17" s="437" t="s">
        <v>17</v>
      </c>
      <c r="J17" s="438">
        <v>67.75</v>
      </c>
      <c r="K17" s="437" t="s">
        <v>18</v>
      </c>
      <c r="L17" s="438">
        <v>1.5</v>
      </c>
      <c r="M17" s="3" t="s">
        <v>9</v>
      </c>
      <c r="N17" s="76">
        <f>ROUND(D17*F17*(H17+J17)*L17,0)</f>
        <v>879</v>
      </c>
      <c r="O17" s="16"/>
      <c r="P17" s="423"/>
    </row>
    <row r="18" spans="1:64" s="17" customFormat="1" ht="15.95" hidden="1" customHeight="1">
      <c r="A18" s="15"/>
      <c r="C18" s="382"/>
      <c r="D18" s="359"/>
      <c r="E18" s="48"/>
      <c r="F18" s="359"/>
      <c r="G18" s="359"/>
      <c r="H18" s="27"/>
      <c r="I18" s="359"/>
      <c r="J18" s="360"/>
      <c r="K18" s="359"/>
      <c r="L18" s="24" t="s">
        <v>172</v>
      </c>
      <c r="M18" s="32"/>
      <c r="N18" s="18">
        <f>SUM(N14:N17)</f>
        <v>1394</v>
      </c>
      <c r="O18" s="16"/>
      <c r="P18" s="384"/>
    </row>
    <row r="19" spans="1:64" s="17" customFormat="1" ht="15">
      <c r="A19" s="15"/>
      <c r="B19" s="384"/>
      <c r="C19" s="545">
        <f>N18</f>
        <v>1394</v>
      </c>
      <c r="D19" s="545"/>
      <c r="E19" s="545"/>
      <c r="F19" s="20" t="s">
        <v>32</v>
      </c>
      <c r="G19" s="21" t="s">
        <v>12</v>
      </c>
      <c r="H19" s="57">
        <v>121</v>
      </c>
      <c r="I19" s="365"/>
      <c r="J19" s="365"/>
      <c r="K19" s="365"/>
      <c r="L19" s="547" t="s">
        <v>33</v>
      </c>
      <c r="M19" s="547"/>
      <c r="N19" s="107"/>
      <c r="O19" s="22" t="s">
        <v>14</v>
      </c>
      <c r="P19" s="384">
        <f>ROUND(C19*H19/100,0)</f>
        <v>1687</v>
      </c>
    </row>
    <row r="20" spans="1:64" ht="26.25" customHeight="1">
      <c r="A20" s="77">
        <v>3</v>
      </c>
      <c r="B20" s="594" t="s">
        <v>72</v>
      </c>
      <c r="C20" s="594"/>
      <c r="D20" s="594"/>
      <c r="E20" s="594"/>
      <c r="F20" s="594"/>
      <c r="G20" s="594"/>
      <c r="H20" s="594"/>
      <c r="I20" s="594"/>
      <c r="J20" s="594"/>
      <c r="K20" s="594"/>
      <c r="L20" s="594"/>
      <c r="M20" s="594"/>
      <c r="N20" s="594"/>
      <c r="O20" s="594"/>
      <c r="S20" s="3"/>
    </row>
    <row r="21" spans="1:64" ht="15.95" hidden="1" customHeight="1">
      <c r="A21" s="1"/>
      <c r="B21" s="67" t="s">
        <v>95</v>
      </c>
      <c r="C21" s="374"/>
      <c r="D21" s="362">
        <v>1</v>
      </c>
      <c r="E21" s="385" t="s">
        <v>8</v>
      </c>
      <c r="F21" s="362">
        <v>2</v>
      </c>
      <c r="G21" s="362" t="s">
        <v>8</v>
      </c>
      <c r="H21" s="68">
        <v>1.5</v>
      </c>
      <c r="I21" s="362" t="s">
        <v>8</v>
      </c>
      <c r="J21" s="363">
        <v>1.5</v>
      </c>
      <c r="K21" s="362" t="s">
        <v>8</v>
      </c>
      <c r="L21" s="363">
        <v>7</v>
      </c>
      <c r="M21" s="3" t="s">
        <v>9</v>
      </c>
      <c r="N21" s="39">
        <f t="shared" ref="N21" si="2">ROUND(D21*F21*H21*J21*L21,0)</f>
        <v>32</v>
      </c>
      <c r="O21" s="2"/>
      <c r="R21" s="4"/>
      <c r="S21" s="37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row>
    <row r="22" spans="1:64" ht="21" hidden="1" customHeight="1">
      <c r="A22" s="1"/>
      <c r="C22" s="385"/>
      <c r="D22" s="69"/>
      <c r="H22" s="68"/>
      <c r="I22" s="362"/>
      <c r="J22" s="363"/>
      <c r="K22" s="362"/>
      <c r="L22" s="12" t="s">
        <v>10</v>
      </c>
      <c r="M22" s="40"/>
      <c r="N22" s="5">
        <f>SUM(N21)</f>
        <v>32</v>
      </c>
      <c r="O22" s="6"/>
      <c r="P22" s="197"/>
      <c r="S22" s="385"/>
    </row>
    <row r="23" spans="1:64" ht="21.75" customHeight="1">
      <c r="A23" s="1"/>
      <c r="B23" s="66"/>
      <c r="C23" s="569">
        <f>N22</f>
        <v>32</v>
      </c>
      <c r="D23" s="570"/>
      <c r="E23" s="569"/>
      <c r="F23" s="7" t="s">
        <v>11</v>
      </c>
      <c r="G23" s="8" t="s">
        <v>12</v>
      </c>
      <c r="H23" s="70">
        <v>5445</v>
      </c>
      <c r="I23" s="368"/>
      <c r="J23" s="368"/>
      <c r="K23" s="368"/>
      <c r="L23" s="571" t="s">
        <v>13</v>
      </c>
      <c r="M23" s="571"/>
      <c r="O23" s="9" t="s">
        <v>14</v>
      </c>
      <c r="P23" s="376">
        <f>ROUND(C23*H23/100,0)</f>
        <v>1742</v>
      </c>
      <c r="S23" s="380"/>
    </row>
    <row r="24" spans="1:64" s="17" customFormat="1" ht="15.95" customHeight="1">
      <c r="A24" s="85" t="s">
        <v>152</v>
      </c>
      <c r="B24" s="549" t="s">
        <v>81</v>
      </c>
      <c r="C24" s="549"/>
      <c r="D24" s="549"/>
      <c r="E24" s="549"/>
      <c r="F24" s="549"/>
      <c r="G24" s="549"/>
      <c r="H24" s="549"/>
      <c r="I24" s="549"/>
      <c r="J24" s="549"/>
      <c r="K24" s="549"/>
      <c r="L24" s="549"/>
      <c r="M24" s="549"/>
      <c r="N24" s="549"/>
      <c r="O24" s="51"/>
      <c r="P24" s="384"/>
    </row>
    <row r="25" spans="1:64" s="17" customFormat="1" ht="15.95" hidden="1" customHeight="1">
      <c r="A25" s="15"/>
      <c r="B25" s="17" t="s">
        <v>339</v>
      </c>
      <c r="C25" s="48"/>
      <c r="D25" s="359">
        <v>1</v>
      </c>
      <c r="E25" s="48" t="s">
        <v>8</v>
      </c>
      <c r="F25" s="359">
        <v>1</v>
      </c>
      <c r="G25" s="359" t="s">
        <v>8</v>
      </c>
      <c r="H25" s="27">
        <v>7.5</v>
      </c>
      <c r="I25" s="359" t="s">
        <v>8</v>
      </c>
      <c r="J25" s="360">
        <v>0.75</v>
      </c>
      <c r="K25" s="359" t="s">
        <v>8</v>
      </c>
      <c r="L25" s="360">
        <v>2</v>
      </c>
      <c r="M25" s="17" t="s">
        <v>9</v>
      </c>
      <c r="N25" s="30">
        <f t="shared" ref="N25" si="3">ROUND(D25*F25*H25*J25*L25,0)</f>
        <v>11</v>
      </c>
      <c r="P25" s="197"/>
      <c r="S25" s="48"/>
    </row>
    <row r="26" spans="1:64" ht="15.95" hidden="1" customHeight="1">
      <c r="A26" s="1"/>
      <c r="B26" s="362"/>
      <c r="C26" s="3"/>
      <c r="E26" s="376"/>
      <c r="G26" s="369"/>
      <c r="H26" s="68"/>
      <c r="I26" s="368"/>
      <c r="J26" s="363"/>
      <c r="K26" s="369"/>
      <c r="L26" s="12" t="s">
        <v>10</v>
      </c>
      <c r="M26" s="3" t="s">
        <v>9</v>
      </c>
      <c r="N26" s="18">
        <f>SUM(N25)</f>
        <v>11</v>
      </c>
      <c r="O26" s="376"/>
      <c r="P26" s="80"/>
      <c r="Q26" s="45"/>
      <c r="S26" s="3"/>
    </row>
    <row r="27" spans="1:64" s="17" customFormat="1" ht="15.95" customHeight="1">
      <c r="A27" s="15"/>
      <c r="C27" s="572">
        <f>N26</f>
        <v>11</v>
      </c>
      <c r="D27" s="573"/>
      <c r="E27" s="572"/>
      <c r="F27" s="359" t="s">
        <v>11</v>
      </c>
      <c r="G27" s="366" t="s">
        <v>12</v>
      </c>
      <c r="H27" s="551">
        <v>11948.36</v>
      </c>
      <c r="I27" s="551"/>
      <c r="J27" s="24"/>
      <c r="K27" s="365"/>
      <c r="L27" s="366" t="s">
        <v>79</v>
      </c>
      <c r="M27" s="366"/>
      <c r="N27" s="25"/>
      <c r="O27" s="384" t="s">
        <v>14</v>
      </c>
      <c r="P27" s="384">
        <f>ROUND(C27*H27/100,0)</f>
        <v>1314</v>
      </c>
      <c r="S27" s="364"/>
    </row>
    <row r="28" spans="1:64" ht="88.5" customHeight="1">
      <c r="A28" s="87" t="s">
        <v>43</v>
      </c>
      <c r="B28" s="549" t="s">
        <v>48</v>
      </c>
      <c r="C28" s="549"/>
      <c r="D28" s="549"/>
      <c r="E28" s="549"/>
      <c r="F28" s="549"/>
      <c r="G28" s="549"/>
      <c r="H28" s="549"/>
      <c r="I28" s="549"/>
      <c r="J28" s="549"/>
      <c r="K28" s="549"/>
      <c r="L28" s="549"/>
      <c r="M28" s="549"/>
      <c r="N28" s="549"/>
      <c r="O28" s="139"/>
      <c r="P28" s="228"/>
      <c r="S28" s="3"/>
    </row>
    <row r="29" spans="1:64" s="17" customFormat="1" ht="15.95" hidden="1" customHeight="1">
      <c r="A29" s="15"/>
      <c r="B29" s="17" t="s">
        <v>310</v>
      </c>
      <c r="C29" s="48"/>
      <c r="D29" s="427">
        <v>1</v>
      </c>
      <c r="E29" s="48" t="s">
        <v>8</v>
      </c>
      <c r="F29" s="427">
        <v>1</v>
      </c>
      <c r="G29" s="427" t="s">
        <v>8</v>
      </c>
      <c r="H29" s="27">
        <f>67.5+10.75+45.5+29.5</f>
        <v>153.25</v>
      </c>
      <c r="I29" s="427" t="s">
        <v>8</v>
      </c>
      <c r="J29" s="428">
        <v>0.75</v>
      </c>
      <c r="K29" s="427" t="s">
        <v>8</v>
      </c>
      <c r="L29" s="428">
        <v>0.5</v>
      </c>
      <c r="M29" s="17" t="s">
        <v>9</v>
      </c>
      <c r="N29" s="30">
        <f t="shared" ref="N29:N30" si="4">ROUND(D29*F29*H29*J29*L29,0)</f>
        <v>57</v>
      </c>
      <c r="P29" s="197"/>
      <c r="S29" s="48"/>
    </row>
    <row r="30" spans="1:64" s="17" customFormat="1" ht="15.95" hidden="1" customHeight="1">
      <c r="A30" s="15"/>
      <c r="B30" s="17" t="s">
        <v>95</v>
      </c>
      <c r="C30" s="48"/>
      <c r="D30" s="427">
        <v>1</v>
      </c>
      <c r="E30" s="48" t="s">
        <v>8</v>
      </c>
      <c r="F30" s="427">
        <v>2</v>
      </c>
      <c r="G30" s="427" t="s">
        <v>8</v>
      </c>
      <c r="H30" s="27">
        <v>2</v>
      </c>
      <c r="I30" s="427" t="s">
        <v>8</v>
      </c>
      <c r="J30" s="428">
        <v>2</v>
      </c>
      <c r="K30" s="427" t="s">
        <v>8</v>
      </c>
      <c r="L30" s="428">
        <v>2</v>
      </c>
      <c r="M30" s="17" t="s">
        <v>9</v>
      </c>
      <c r="N30" s="30">
        <f t="shared" si="4"/>
        <v>16</v>
      </c>
      <c r="P30" s="197"/>
      <c r="S30" s="48"/>
    </row>
    <row r="31" spans="1:64" s="17" customFormat="1" ht="15.95" hidden="1" customHeight="1">
      <c r="A31" s="15"/>
      <c r="B31" s="17" t="s">
        <v>301</v>
      </c>
      <c r="C31" s="48"/>
      <c r="D31" s="359">
        <v>1</v>
      </c>
      <c r="E31" s="48" t="s">
        <v>8</v>
      </c>
      <c r="F31" s="359">
        <v>2</v>
      </c>
      <c r="G31" s="359" t="s">
        <v>8</v>
      </c>
      <c r="H31" s="27">
        <v>1.5</v>
      </c>
      <c r="I31" s="359" t="s">
        <v>8</v>
      </c>
      <c r="J31" s="360">
        <v>1.5</v>
      </c>
      <c r="K31" s="359" t="s">
        <v>8</v>
      </c>
      <c r="L31" s="360">
        <v>7</v>
      </c>
      <c r="M31" s="17" t="s">
        <v>9</v>
      </c>
      <c r="N31" s="30">
        <f t="shared" ref="N31" si="5">ROUND(D31*F31*H31*J31*L31,0)</f>
        <v>32</v>
      </c>
      <c r="P31" s="197"/>
      <c r="S31" s="48"/>
    </row>
    <row r="32" spans="1:64" ht="15.95" hidden="1" customHeight="1">
      <c r="A32" s="1"/>
      <c r="B32" s="362"/>
      <c r="C32" s="3"/>
      <c r="E32" s="376"/>
      <c r="G32" s="369"/>
      <c r="H32" s="68"/>
      <c r="I32" s="368"/>
      <c r="J32" s="363"/>
      <c r="K32" s="369"/>
      <c r="L32" s="12" t="s">
        <v>10</v>
      </c>
      <c r="M32" s="3" t="s">
        <v>9</v>
      </c>
      <c r="N32" s="18">
        <f>SUM(N29:N31)</f>
        <v>105</v>
      </c>
      <c r="O32" s="376"/>
      <c r="P32" s="80"/>
      <c r="Q32" s="45"/>
      <c r="S32" s="3"/>
    </row>
    <row r="33" spans="1:19" ht="15.95" customHeight="1">
      <c r="C33" s="581">
        <f>N32</f>
        <v>105</v>
      </c>
      <c r="D33" s="582"/>
      <c r="E33" s="581"/>
      <c r="F33" s="7" t="s">
        <v>11</v>
      </c>
      <c r="G33" s="369" t="s">
        <v>12</v>
      </c>
      <c r="H33" s="575">
        <v>337</v>
      </c>
      <c r="I33" s="575"/>
      <c r="J33" s="575"/>
      <c r="K33" s="575"/>
      <c r="L33" s="571" t="s">
        <v>49</v>
      </c>
      <c r="M33" s="571"/>
      <c r="O33" s="376" t="s">
        <v>14</v>
      </c>
      <c r="P33" s="376">
        <f>ROUND(C33*H33,0)</f>
        <v>35385</v>
      </c>
      <c r="S33" s="379"/>
    </row>
    <row r="34" spans="1:19" ht="49.5" customHeight="1">
      <c r="A34" s="87" t="s">
        <v>46</v>
      </c>
      <c r="B34" s="549" t="s">
        <v>51</v>
      </c>
      <c r="C34" s="549"/>
      <c r="D34" s="549"/>
      <c r="E34" s="549"/>
      <c r="F34" s="549"/>
      <c r="G34" s="549"/>
      <c r="H34" s="549"/>
      <c r="I34" s="549"/>
      <c r="J34" s="549"/>
      <c r="K34" s="549"/>
      <c r="L34" s="549"/>
      <c r="M34" s="549"/>
      <c r="N34" s="549"/>
      <c r="O34" s="370"/>
      <c r="S34" s="3"/>
    </row>
    <row r="35" spans="1:19" ht="13.5" customHeight="1">
      <c r="A35" s="1"/>
      <c r="B35" s="74" t="s">
        <v>52</v>
      </c>
      <c r="E35" s="44"/>
      <c r="G35" s="369"/>
      <c r="H35" s="13"/>
      <c r="I35" s="368"/>
      <c r="J35" s="368"/>
      <c r="K35" s="368"/>
      <c r="L35" s="369"/>
      <c r="M35" s="369"/>
      <c r="O35" s="376"/>
    </row>
    <row r="36" spans="1:19" ht="13.5" hidden="1" customHeight="1" thickBot="1">
      <c r="A36" s="1"/>
      <c r="B36" s="377" t="s">
        <v>274</v>
      </c>
      <c r="C36" s="44">
        <f>C33</f>
        <v>105</v>
      </c>
      <c r="D36" s="362" t="s">
        <v>8</v>
      </c>
      <c r="E36" s="563">
        <v>5</v>
      </c>
      <c r="F36" s="564"/>
      <c r="G36" s="369"/>
      <c r="H36" s="13"/>
      <c r="I36" s="368"/>
      <c r="J36" s="12"/>
      <c r="K36" s="368"/>
      <c r="L36" s="369"/>
      <c r="M36" s="369"/>
      <c r="O36" s="376"/>
      <c r="S36" s="3"/>
    </row>
    <row r="37" spans="1:19" ht="13.5" hidden="1" customHeight="1">
      <c r="A37" s="1"/>
      <c r="C37" s="355"/>
      <c r="E37" s="565">
        <v>112</v>
      </c>
      <c r="F37" s="566"/>
      <c r="G37" s="369"/>
      <c r="H37" s="13"/>
      <c r="I37" s="368"/>
      <c r="J37" s="363"/>
      <c r="K37" s="368"/>
      <c r="L37" s="369"/>
      <c r="M37" s="369"/>
      <c r="O37" s="376"/>
    </row>
    <row r="38" spans="1:19" ht="13.5" hidden="1" customHeight="1" thickBot="1">
      <c r="A38" s="1"/>
      <c r="C38" s="355">
        <f>C36</f>
        <v>105</v>
      </c>
      <c r="D38" s="362" t="s">
        <v>8</v>
      </c>
      <c r="E38" s="563">
        <f>E36</f>
        <v>5</v>
      </c>
      <c r="F38" s="564"/>
      <c r="G38" s="362" t="s">
        <v>9</v>
      </c>
      <c r="H38" s="574">
        <f>C38*E38/E39</f>
        <v>4.6875</v>
      </c>
      <c r="I38" s="574"/>
      <c r="J38" s="363" t="s">
        <v>53</v>
      </c>
      <c r="K38" s="368"/>
      <c r="L38" s="369"/>
      <c r="M38" s="369"/>
      <c r="O38" s="376"/>
      <c r="S38" s="75"/>
    </row>
    <row r="39" spans="1:19" ht="13.5" hidden="1" customHeight="1">
      <c r="A39" s="1"/>
      <c r="E39" s="565">
        <v>112</v>
      </c>
      <c r="F39" s="566"/>
      <c r="G39" s="369"/>
      <c r="H39" s="68"/>
      <c r="I39" s="368"/>
      <c r="J39" s="363"/>
      <c r="K39" s="368"/>
      <c r="L39" s="369"/>
      <c r="M39" s="369"/>
      <c r="O39" s="376"/>
    </row>
    <row r="40" spans="1:19" ht="13.5" customHeight="1">
      <c r="A40" s="1"/>
      <c r="C40" s="356">
        <f>H38</f>
        <v>4.6875</v>
      </c>
      <c r="D40" s="362" t="s">
        <v>53</v>
      </c>
      <c r="E40" s="380"/>
      <c r="G40" s="8" t="s">
        <v>12</v>
      </c>
      <c r="H40" s="575">
        <v>5001.7</v>
      </c>
      <c r="I40" s="575"/>
      <c r="J40" s="575"/>
      <c r="K40" s="575"/>
      <c r="L40" s="571" t="s">
        <v>54</v>
      </c>
      <c r="M40" s="571"/>
      <c r="O40" s="376" t="s">
        <v>14</v>
      </c>
      <c r="P40" s="376">
        <f>(C40*H40)</f>
        <v>23445.46875</v>
      </c>
      <c r="S40" s="392"/>
    </row>
    <row r="41" spans="1:19" s="17" customFormat="1" ht="15.95" customHeight="1">
      <c r="A41" s="15">
        <v>7</v>
      </c>
      <c r="B41" s="567" t="s">
        <v>83</v>
      </c>
      <c r="C41" s="567"/>
      <c r="D41" s="567"/>
      <c r="E41" s="567"/>
      <c r="F41" s="567"/>
      <c r="G41" s="567"/>
      <c r="H41" s="567"/>
      <c r="I41" s="567"/>
      <c r="J41" s="567"/>
      <c r="K41" s="567"/>
      <c r="L41" s="567"/>
      <c r="M41" s="567"/>
      <c r="N41" s="567"/>
      <c r="O41" s="384"/>
      <c r="P41" s="60"/>
      <c r="Q41" s="52"/>
    </row>
    <row r="42" spans="1:19" s="17" customFormat="1" ht="14.25" hidden="1" customHeight="1">
      <c r="A42" s="15"/>
      <c r="B42" s="17" t="s">
        <v>286</v>
      </c>
      <c r="C42" s="434"/>
      <c r="D42" s="435">
        <v>1</v>
      </c>
      <c r="E42" s="48" t="s">
        <v>8</v>
      </c>
      <c r="F42" s="435">
        <v>1</v>
      </c>
      <c r="G42" s="435" t="s">
        <v>8</v>
      </c>
      <c r="H42" s="27">
        <v>153.25</v>
      </c>
      <c r="I42" s="435" t="s">
        <v>8</v>
      </c>
      <c r="J42" s="439">
        <v>0.375</v>
      </c>
      <c r="K42" s="435" t="s">
        <v>8</v>
      </c>
      <c r="L42" s="436">
        <v>4</v>
      </c>
      <c r="M42" s="17" t="s">
        <v>9</v>
      </c>
      <c r="N42" s="30">
        <f>ROUND(D42*F42*H42*J42*L42,0)</f>
        <v>230</v>
      </c>
      <c r="O42" s="16"/>
      <c r="P42" s="441"/>
      <c r="S42" s="434"/>
    </row>
    <row r="43" spans="1:19" s="17" customFormat="1" ht="14.25" hidden="1" customHeight="1" thickBot="1">
      <c r="A43" s="15"/>
      <c r="B43" s="17" t="s">
        <v>140</v>
      </c>
      <c r="C43" s="393"/>
      <c r="D43" s="394">
        <v>1</v>
      </c>
      <c r="E43" s="48" t="s">
        <v>8</v>
      </c>
      <c r="F43" s="394">
        <v>28</v>
      </c>
      <c r="G43" s="394" t="s">
        <v>8</v>
      </c>
      <c r="H43" s="27">
        <v>0.75</v>
      </c>
      <c r="I43" s="394" t="s">
        <v>8</v>
      </c>
      <c r="J43" s="402">
        <v>0.37</v>
      </c>
      <c r="K43" s="394" t="s">
        <v>8</v>
      </c>
      <c r="L43" s="395">
        <v>4</v>
      </c>
      <c r="M43" s="17" t="s">
        <v>9</v>
      </c>
      <c r="N43" s="30">
        <f>ROUND(D43*F43*H43*J43*L43,0)</f>
        <v>31</v>
      </c>
      <c r="O43" s="16"/>
      <c r="P43" s="403"/>
      <c r="S43" s="393"/>
    </row>
    <row r="44" spans="1:19" s="17" customFormat="1" ht="14.25" hidden="1" customHeight="1" thickBot="1">
      <c r="A44" s="366"/>
      <c r="C44" s="107"/>
      <c r="D44" s="359"/>
      <c r="E44" s="49"/>
      <c r="F44" s="359"/>
      <c r="G44" s="366"/>
      <c r="H44" s="27"/>
      <c r="I44" s="365"/>
      <c r="J44" s="24"/>
      <c r="K44" s="365"/>
      <c r="L44" s="24" t="s">
        <v>10</v>
      </c>
      <c r="M44" s="366"/>
      <c r="N44" s="26">
        <f>SUM(N42:N43)</f>
        <v>261</v>
      </c>
      <c r="O44" s="19"/>
      <c r="P44" s="384"/>
      <c r="S44" s="107"/>
    </row>
    <row r="45" spans="1:19" s="17" customFormat="1" ht="14.25" customHeight="1">
      <c r="A45" s="15"/>
      <c r="C45" s="124">
        <f>N44</f>
        <v>261</v>
      </c>
      <c r="D45" s="124"/>
      <c r="E45" s="124"/>
      <c r="F45" s="359" t="s">
        <v>11</v>
      </c>
      <c r="G45" s="21" t="s">
        <v>12</v>
      </c>
      <c r="H45" s="551">
        <v>12346.65</v>
      </c>
      <c r="I45" s="551"/>
      <c r="J45" s="551"/>
      <c r="K45" s="551"/>
      <c r="L45" s="547" t="s">
        <v>84</v>
      </c>
      <c r="M45" s="547"/>
      <c r="N45" s="25"/>
      <c r="O45" s="384" t="s">
        <v>14</v>
      </c>
      <c r="P45" s="384">
        <f>ROUND(C45*H45/100,0)</f>
        <v>32225</v>
      </c>
      <c r="S45" s="124"/>
    </row>
    <row r="46" spans="1:19" s="17" customFormat="1" ht="15.95" customHeight="1">
      <c r="A46" s="15">
        <v>8</v>
      </c>
      <c r="B46" s="567" t="s">
        <v>257</v>
      </c>
      <c r="C46" s="567"/>
      <c r="D46" s="567"/>
      <c r="E46" s="567"/>
      <c r="F46" s="567"/>
      <c r="G46" s="567"/>
      <c r="H46" s="567"/>
      <c r="I46" s="567"/>
      <c r="J46" s="567"/>
      <c r="K46" s="567"/>
      <c r="L46" s="567"/>
      <c r="M46" s="567"/>
      <c r="N46" s="567"/>
      <c r="O46" s="370"/>
      <c r="P46" s="384"/>
    </row>
    <row r="47" spans="1:19" s="17" customFormat="1" ht="15.95" hidden="1" customHeight="1">
      <c r="A47" s="15"/>
      <c r="B47" s="17" t="s">
        <v>286</v>
      </c>
      <c r="C47" s="434"/>
      <c r="D47" s="435">
        <v>1</v>
      </c>
      <c r="E47" s="48" t="s">
        <v>8</v>
      </c>
      <c r="F47" s="435">
        <v>1</v>
      </c>
      <c r="G47" s="435" t="s">
        <v>8</v>
      </c>
      <c r="H47" s="27">
        <v>45.5</v>
      </c>
      <c r="I47" s="435" t="s">
        <v>8</v>
      </c>
      <c r="J47" s="439">
        <v>4</v>
      </c>
      <c r="K47" s="435"/>
      <c r="L47" s="436"/>
      <c r="M47" s="17" t="s">
        <v>9</v>
      </c>
      <c r="N47" s="30">
        <f t="shared" ref="N47:N57" si="6">ROUND(D47*F47*H47*J47,0)</f>
        <v>182</v>
      </c>
      <c r="O47" s="16"/>
      <c r="P47" s="441"/>
      <c r="S47" s="434"/>
    </row>
    <row r="48" spans="1:19" s="17" customFormat="1" ht="15.95" hidden="1" customHeight="1">
      <c r="A48" s="15"/>
      <c r="B48" s="17" t="s">
        <v>286</v>
      </c>
      <c r="C48" s="434"/>
      <c r="D48" s="435">
        <v>1</v>
      </c>
      <c r="E48" s="48" t="s">
        <v>8</v>
      </c>
      <c r="F48" s="435">
        <v>1</v>
      </c>
      <c r="G48" s="435" t="s">
        <v>8</v>
      </c>
      <c r="H48" s="27">
        <v>10</v>
      </c>
      <c r="I48" s="435" t="s">
        <v>8</v>
      </c>
      <c r="J48" s="439">
        <v>4</v>
      </c>
      <c r="K48" s="435"/>
      <c r="L48" s="436"/>
      <c r="M48" s="17" t="s">
        <v>9</v>
      </c>
      <c r="N48" s="30">
        <f t="shared" si="6"/>
        <v>40</v>
      </c>
      <c r="O48" s="16"/>
      <c r="P48" s="441"/>
      <c r="S48" s="434"/>
    </row>
    <row r="49" spans="1:24" s="17" customFormat="1" ht="15.95" hidden="1" customHeight="1">
      <c r="A49" s="15"/>
      <c r="B49" s="17" t="s">
        <v>286</v>
      </c>
      <c r="C49" s="434"/>
      <c r="D49" s="435">
        <v>1</v>
      </c>
      <c r="E49" s="48" t="s">
        <v>8</v>
      </c>
      <c r="F49" s="435">
        <v>1</v>
      </c>
      <c r="G49" s="435" t="s">
        <v>8</v>
      </c>
      <c r="H49" s="27">
        <v>67.75</v>
      </c>
      <c r="I49" s="435" t="s">
        <v>8</v>
      </c>
      <c r="J49" s="439">
        <v>4</v>
      </c>
      <c r="K49" s="435"/>
      <c r="L49" s="436"/>
      <c r="M49" s="17" t="s">
        <v>9</v>
      </c>
      <c r="N49" s="30">
        <f t="shared" si="6"/>
        <v>271</v>
      </c>
      <c r="O49" s="16"/>
      <c r="P49" s="441"/>
      <c r="S49" s="434"/>
    </row>
    <row r="50" spans="1:24" s="17" customFormat="1" ht="15.95" hidden="1" customHeight="1">
      <c r="A50" s="15"/>
      <c r="B50" s="17" t="s">
        <v>286</v>
      </c>
      <c r="C50" s="434"/>
      <c r="D50" s="435">
        <v>1</v>
      </c>
      <c r="E50" s="48" t="s">
        <v>8</v>
      </c>
      <c r="F50" s="435">
        <v>1</v>
      </c>
      <c r="G50" s="435" t="s">
        <v>8</v>
      </c>
      <c r="H50" s="27">
        <v>78.75</v>
      </c>
      <c r="I50" s="435" t="s">
        <v>8</v>
      </c>
      <c r="J50" s="439">
        <v>4</v>
      </c>
      <c r="K50" s="435"/>
      <c r="L50" s="436"/>
      <c r="M50" s="17" t="s">
        <v>9</v>
      </c>
      <c r="N50" s="30">
        <f t="shared" si="6"/>
        <v>315</v>
      </c>
      <c r="O50" s="16"/>
      <c r="P50" s="441"/>
      <c r="S50" s="434"/>
    </row>
    <row r="51" spans="1:24" s="17" customFormat="1" ht="15.95" hidden="1" customHeight="1">
      <c r="A51" s="15"/>
      <c r="B51" s="17" t="s">
        <v>286</v>
      </c>
      <c r="C51" s="434"/>
      <c r="D51" s="435">
        <v>1</v>
      </c>
      <c r="E51" s="48" t="s">
        <v>8</v>
      </c>
      <c r="F51" s="435">
        <v>1</v>
      </c>
      <c r="G51" s="435" t="s">
        <v>8</v>
      </c>
      <c r="H51" s="27">
        <v>63</v>
      </c>
      <c r="I51" s="435" t="s">
        <v>8</v>
      </c>
      <c r="J51" s="439">
        <v>4</v>
      </c>
      <c r="K51" s="435"/>
      <c r="L51" s="436"/>
      <c r="M51" s="17" t="s">
        <v>9</v>
      </c>
      <c r="N51" s="30">
        <f t="shared" si="6"/>
        <v>252</v>
      </c>
      <c r="O51" s="16"/>
      <c r="P51" s="441"/>
      <c r="S51" s="434"/>
    </row>
    <row r="52" spans="1:24" s="17" customFormat="1" ht="15.95" hidden="1" customHeight="1">
      <c r="A52" s="15"/>
      <c r="B52" s="17" t="s">
        <v>140</v>
      </c>
      <c r="C52" s="429"/>
      <c r="D52" s="427">
        <v>2</v>
      </c>
      <c r="E52" s="48" t="s">
        <v>8</v>
      </c>
      <c r="F52" s="427">
        <v>51</v>
      </c>
      <c r="G52" s="427" t="s">
        <v>8</v>
      </c>
      <c r="H52" s="27">
        <v>0.37</v>
      </c>
      <c r="I52" s="427" t="s">
        <v>8</v>
      </c>
      <c r="J52" s="433">
        <v>4</v>
      </c>
      <c r="K52" s="427"/>
      <c r="L52" s="428"/>
      <c r="M52" s="17" t="s">
        <v>9</v>
      </c>
      <c r="N52" s="30">
        <f t="shared" si="6"/>
        <v>151</v>
      </c>
      <c r="O52" s="16"/>
      <c r="P52" s="423"/>
      <c r="S52" s="429"/>
    </row>
    <row r="53" spans="1:24" s="17" customFormat="1" ht="15.95" hidden="1" customHeight="1">
      <c r="A53" s="15"/>
      <c r="B53" s="17" t="s">
        <v>340</v>
      </c>
      <c r="C53" s="434"/>
      <c r="D53" s="435">
        <v>1</v>
      </c>
      <c r="E53" s="48" t="s">
        <v>8</v>
      </c>
      <c r="F53" s="435">
        <v>2</v>
      </c>
      <c r="G53" s="435" t="s">
        <v>8</v>
      </c>
      <c r="H53" s="27">
        <v>78.75</v>
      </c>
      <c r="I53" s="435" t="s">
        <v>8</v>
      </c>
      <c r="J53" s="439">
        <v>2.5</v>
      </c>
      <c r="K53" s="435"/>
      <c r="L53" s="436"/>
      <c r="M53" s="17" t="s">
        <v>9</v>
      </c>
      <c r="N53" s="30">
        <f t="shared" si="6"/>
        <v>394</v>
      </c>
      <c r="O53" s="16"/>
      <c r="P53" s="441"/>
      <c r="S53" s="434"/>
    </row>
    <row r="54" spans="1:24" s="17" customFormat="1" ht="15.95" hidden="1" customHeight="1">
      <c r="A54" s="15"/>
      <c r="B54" s="17" t="s">
        <v>340</v>
      </c>
      <c r="C54" s="434"/>
      <c r="D54" s="435">
        <v>1</v>
      </c>
      <c r="E54" s="48" t="s">
        <v>8</v>
      </c>
      <c r="F54" s="435">
        <v>2</v>
      </c>
      <c r="G54" s="435" t="s">
        <v>8</v>
      </c>
      <c r="H54" s="27">
        <v>67.75</v>
      </c>
      <c r="I54" s="435" t="s">
        <v>8</v>
      </c>
      <c r="J54" s="439">
        <v>2.5</v>
      </c>
      <c r="K54" s="435"/>
      <c r="L54" s="436"/>
      <c r="M54" s="17" t="s">
        <v>9</v>
      </c>
      <c r="N54" s="30">
        <f t="shared" si="6"/>
        <v>339</v>
      </c>
      <c r="O54" s="16"/>
      <c r="P54" s="441"/>
      <c r="S54" s="434"/>
    </row>
    <row r="55" spans="1:24" s="17" customFormat="1" ht="15.95" hidden="1" customHeight="1">
      <c r="A55" s="15"/>
      <c r="B55" s="17" t="s">
        <v>340</v>
      </c>
      <c r="C55" s="434"/>
      <c r="D55" s="435">
        <v>1</v>
      </c>
      <c r="E55" s="48" t="s">
        <v>8</v>
      </c>
      <c r="F55" s="435">
        <v>2</v>
      </c>
      <c r="G55" s="435" t="s">
        <v>8</v>
      </c>
      <c r="H55" s="27">
        <v>10</v>
      </c>
      <c r="I55" s="435" t="s">
        <v>8</v>
      </c>
      <c r="J55" s="439">
        <v>2.5</v>
      </c>
      <c r="K55" s="435"/>
      <c r="L55" s="436"/>
      <c r="M55" s="17" t="s">
        <v>9</v>
      </c>
      <c r="N55" s="30">
        <f t="shared" si="6"/>
        <v>50</v>
      </c>
      <c r="O55" s="16"/>
      <c r="P55" s="441"/>
      <c r="S55" s="434"/>
    </row>
    <row r="56" spans="1:24" s="17" customFormat="1" ht="15.95" hidden="1" customHeight="1">
      <c r="A56" s="15"/>
      <c r="B56" s="17" t="s">
        <v>340</v>
      </c>
      <c r="C56" s="434"/>
      <c r="D56" s="435">
        <v>1</v>
      </c>
      <c r="E56" s="48" t="s">
        <v>8</v>
      </c>
      <c r="F56" s="435">
        <v>2</v>
      </c>
      <c r="G56" s="435" t="s">
        <v>8</v>
      </c>
      <c r="H56" s="27">
        <v>45</v>
      </c>
      <c r="I56" s="435" t="s">
        <v>8</v>
      </c>
      <c r="J56" s="439">
        <v>2.5</v>
      </c>
      <c r="K56" s="435"/>
      <c r="L56" s="436"/>
      <c r="M56" s="17" t="s">
        <v>9</v>
      </c>
      <c r="N56" s="30">
        <f t="shared" si="6"/>
        <v>225</v>
      </c>
      <c r="O56" s="16"/>
      <c r="P56" s="441"/>
      <c r="S56" s="434"/>
    </row>
    <row r="57" spans="1:24" s="17" customFormat="1" ht="15.95" hidden="1" customHeight="1" thickBot="1">
      <c r="A57" s="15"/>
      <c r="B57" s="17" t="s">
        <v>340</v>
      </c>
      <c r="C57" s="434"/>
      <c r="D57" s="435">
        <v>1</v>
      </c>
      <c r="E57" s="48" t="s">
        <v>8</v>
      </c>
      <c r="F57" s="435">
        <v>2</v>
      </c>
      <c r="G57" s="435" t="s">
        <v>8</v>
      </c>
      <c r="H57" s="27">
        <v>63</v>
      </c>
      <c r="I57" s="435" t="s">
        <v>8</v>
      </c>
      <c r="J57" s="439">
        <v>2.5</v>
      </c>
      <c r="K57" s="435"/>
      <c r="L57" s="436"/>
      <c r="M57" s="17" t="s">
        <v>9</v>
      </c>
      <c r="N57" s="30">
        <f t="shared" si="6"/>
        <v>315</v>
      </c>
      <c r="O57" s="16"/>
      <c r="P57" s="441"/>
      <c r="S57" s="434"/>
    </row>
    <row r="58" spans="1:24" s="17" customFormat="1" ht="15.95" hidden="1" customHeight="1" thickBot="1">
      <c r="A58" s="15"/>
      <c r="B58" s="51"/>
      <c r="C58" s="48"/>
      <c r="D58" s="359"/>
      <c r="E58" s="48"/>
      <c r="F58" s="359"/>
      <c r="G58" s="359"/>
      <c r="H58" s="33"/>
      <c r="I58" s="359"/>
      <c r="J58" s="360"/>
      <c r="K58" s="359"/>
      <c r="L58" s="24" t="s">
        <v>10</v>
      </c>
      <c r="N58" s="34">
        <f>SUM(N47:N57)</f>
        <v>2534</v>
      </c>
      <c r="O58" s="384"/>
      <c r="P58" s="384"/>
      <c r="S58" s="48"/>
    </row>
    <row r="59" spans="1:24" s="17" customFormat="1" ht="15.95" customHeight="1">
      <c r="A59" s="15"/>
      <c r="B59" s="359"/>
      <c r="C59" s="157">
        <f>N58</f>
        <v>2534</v>
      </c>
      <c r="D59" s="366" t="s">
        <v>32</v>
      </c>
      <c r="E59" s="384"/>
      <c r="F59" s="359"/>
      <c r="G59" s="21" t="s">
        <v>12</v>
      </c>
      <c r="H59" s="551">
        <v>2206.6</v>
      </c>
      <c r="I59" s="551"/>
      <c r="J59" s="360"/>
      <c r="K59" s="365"/>
      <c r="L59" s="366" t="s">
        <v>63</v>
      </c>
      <c r="M59" s="32"/>
      <c r="N59" s="386"/>
      <c r="O59" s="384" t="s">
        <v>61</v>
      </c>
      <c r="P59" s="384">
        <f>ROUND(C59*H59/100,0)</f>
        <v>55915</v>
      </c>
      <c r="Q59" s="52"/>
      <c r="S59" s="29"/>
    </row>
    <row r="60" spans="1:24" s="17" customFormat="1" ht="15.95" customHeight="1">
      <c r="A60" s="1">
        <v>9</v>
      </c>
      <c r="B60" s="567" t="s">
        <v>258</v>
      </c>
      <c r="C60" s="567"/>
      <c r="D60" s="567"/>
      <c r="E60" s="567"/>
      <c r="F60" s="567"/>
      <c r="G60" s="567"/>
      <c r="H60" s="567"/>
      <c r="I60" s="567"/>
      <c r="J60" s="567"/>
      <c r="K60" s="567"/>
      <c r="L60" s="567"/>
      <c r="M60" s="567"/>
      <c r="N60" s="567"/>
      <c r="O60" s="370"/>
      <c r="P60" s="384"/>
    </row>
    <row r="61" spans="1:24" ht="15.95" hidden="1" customHeight="1" thickBot="1">
      <c r="B61" s="67" t="s">
        <v>311</v>
      </c>
      <c r="C61" s="374"/>
      <c r="H61" s="68"/>
      <c r="I61" s="362"/>
      <c r="J61" s="363"/>
      <c r="K61" s="362"/>
      <c r="L61" s="363"/>
      <c r="M61" s="3" t="s">
        <v>9</v>
      </c>
      <c r="N61" s="76">
        <f>C59</f>
        <v>2534</v>
      </c>
      <c r="O61" s="2"/>
      <c r="S61" s="374"/>
    </row>
    <row r="62" spans="1:24" s="17" customFormat="1" ht="15.95" hidden="1" customHeight="1" thickBot="1">
      <c r="A62" s="15"/>
      <c r="B62" s="51"/>
      <c r="C62" s="48"/>
      <c r="D62" s="359"/>
      <c r="E62" s="48"/>
      <c r="F62" s="359"/>
      <c r="G62" s="359"/>
      <c r="H62" s="33"/>
      <c r="I62" s="359"/>
      <c r="J62" s="360"/>
      <c r="K62" s="359"/>
      <c r="L62" s="24" t="s">
        <v>10</v>
      </c>
      <c r="N62" s="34">
        <f>SUM(N61:N61)</f>
        <v>2534</v>
      </c>
      <c r="O62" s="384"/>
      <c r="P62" s="384"/>
      <c r="S62" s="48"/>
    </row>
    <row r="63" spans="1:24" s="17" customFormat="1" ht="15.95" customHeight="1">
      <c r="A63" s="15"/>
      <c r="C63" s="53">
        <f>N62</f>
        <v>2534</v>
      </c>
      <c r="D63" s="546" t="s">
        <v>32</v>
      </c>
      <c r="E63" s="568"/>
      <c r="F63" s="359"/>
      <c r="G63" s="21" t="s">
        <v>12</v>
      </c>
      <c r="H63" s="551">
        <v>2197.52</v>
      </c>
      <c r="I63" s="551"/>
      <c r="J63" s="551"/>
      <c r="K63" s="551"/>
      <c r="L63" s="366" t="s">
        <v>63</v>
      </c>
      <c r="M63" s="366"/>
      <c r="N63" s="107"/>
      <c r="O63" s="384" t="s">
        <v>14</v>
      </c>
      <c r="P63" s="384">
        <f>ROUND(C63*H63/100,0)</f>
        <v>55685</v>
      </c>
      <c r="Q63" s="52"/>
      <c r="R63" s="52"/>
      <c r="S63" s="53"/>
      <c r="T63" s="52"/>
      <c r="U63" s="52"/>
      <c r="V63" s="52"/>
      <c r="W63" s="52"/>
      <c r="X63" s="52"/>
    </row>
    <row r="64" spans="1:24" ht="15.95" customHeight="1">
      <c r="A64" s="1">
        <v>10</v>
      </c>
      <c r="B64" s="567" t="s">
        <v>62</v>
      </c>
      <c r="C64" s="567"/>
      <c r="D64" s="567"/>
      <c r="E64" s="567"/>
      <c r="F64" s="567"/>
      <c r="G64" s="567"/>
      <c r="H64" s="567"/>
      <c r="I64" s="567"/>
      <c r="J64" s="567"/>
      <c r="K64" s="567"/>
      <c r="L64" s="567"/>
      <c r="M64" s="567"/>
      <c r="N64" s="567"/>
      <c r="O64" s="370"/>
      <c r="S64" s="3"/>
    </row>
    <row r="65" spans="1:24" s="17" customFormat="1" ht="15.95" hidden="1" customHeight="1">
      <c r="A65" s="15"/>
      <c r="B65" s="17" t="s">
        <v>286</v>
      </c>
      <c r="C65" s="434"/>
      <c r="D65" s="435">
        <v>1</v>
      </c>
      <c r="E65" s="48" t="s">
        <v>8</v>
      </c>
      <c r="F65" s="435">
        <v>1</v>
      </c>
      <c r="G65" s="435" t="s">
        <v>8</v>
      </c>
      <c r="H65" s="27">
        <v>78.75</v>
      </c>
      <c r="I65" s="435" t="s">
        <v>8</v>
      </c>
      <c r="J65" s="439">
        <v>3.5</v>
      </c>
      <c r="K65" s="435"/>
      <c r="L65" s="436"/>
      <c r="M65" s="17" t="s">
        <v>9</v>
      </c>
      <c r="N65" s="30">
        <f>ROUND(D65*F65*H65*J65,0)</f>
        <v>276</v>
      </c>
      <c r="O65" s="16"/>
      <c r="P65" s="441"/>
      <c r="S65" s="434"/>
    </row>
    <row r="66" spans="1:24" s="17" customFormat="1" ht="15.95" hidden="1" customHeight="1">
      <c r="A66" s="15"/>
      <c r="B66" s="17" t="s">
        <v>286</v>
      </c>
      <c r="C66" s="434"/>
      <c r="D66" s="435">
        <v>1</v>
      </c>
      <c r="E66" s="48" t="s">
        <v>8</v>
      </c>
      <c r="F66" s="435">
        <v>1</v>
      </c>
      <c r="G66" s="435" t="s">
        <v>8</v>
      </c>
      <c r="H66" s="27">
        <v>67.75</v>
      </c>
      <c r="I66" s="435" t="s">
        <v>8</v>
      </c>
      <c r="J66" s="439">
        <v>3.5</v>
      </c>
      <c r="K66" s="435"/>
      <c r="L66" s="436"/>
      <c r="M66" s="17" t="s">
        <v>9</v>
      </c>
      <c r="N66" s="30">
        <f>ROUND(D66*F66*H66*J66,0)</f>
        <v>237</v>
      </c>
      <c r="O66" s="16"/>
      <c r="P66" s="441"/>
      <c r="S66" s="434"/>
    </row>
    <row r="67" spans="1:24" s="17" customFormat="1" ht="15.95" hidden="1" customHeight="1">
      <c r="A67" s="15"/>
      <c r="B67" s="17" t="s">
        <v>286</v>
      </c>
      <c r="C67" s="434"/>
      <c r="D67" s="435">
        <v>1</v>
      </c>
      <c r="E67" s="48" t="s">
        <v>8</v>
      </c>
      <c r="F67" s="435">
        <v>1</v>
      </c>
      <c r="G67" s="435" t="s">
        <v>8</v>
      </c>
      <c r="H67" s="27">
        <v>10</v>
      </c>
      <c r="I67" s="435" t="s">
        <v>8</v>
      </c>
      <c r="J67" s="439">
        <v>3.5</v>
      </c>
      <c r="K67" s="435"/>
      <c r="L67" s="436"/>
      <c r="M67" s="17" t="s">
        <v>9</v>
      </c>
      <c r="N67" s="30">
        <f>ROUND(D67*F67*H67*J67,0)</f>
        <v>35</v>
      </c>
      <c r="O67" s="16"/>
      <c r="P67" s="441"/>
      <c r="S67" s="434"/>
    </row>
    <row r="68" spans="1:24" s="17" customFormat="1" ht="15.95" hidden="1" customHeight="1">
      <c r="A68" s="15"/>
      <c r="B68" s="17" t="s">
        <v>286</v>
      </c>
      <c r="C68" s="434"/>
      <c r="D68" s="435">
        <v>1</v>
      </c>
      <c r="E68" s="48" t="s">
        <v>8</v>
      </c>
      <c r="F68" s="435">
        <v>1</v>
      </c>
      <c r="G68" s="435" t="s">
        <v>8</v>
      </c>
      <c r="H68" s="27">
        <v>45</v>
      </c>
      <c r="I68" s="435" t="s">
        <v>8</v>
      </c>
      <c r="J68" s="439">
        <v>3.5</v>
      </c>
      <c r="K68" s="435"/>
      <c r="L68" s="436"/>
      <c r="M68" s="17" t="s">
        <v>9</v>
      </c>
      <c r="N68" s="30">
        <f>ROUND(D68*F68*H68*J68,0)</f>
        <v>158</v>
      </c>
      <c r="O68" s="16"/>
      <c r="P68" s="441"/>
      <c r="S68" s="434"/>
    </row>
    <row r="69" spans="1:24" s="17" customFormat="1" ht="15.95" hidden="1" customHeight="1" thickBot="1">
      <c r="A69" s="15"/>
      <c r="B69" s="17" t="s">
        <v>286</v>
      </c>
      <c r="C69" s="434"/>
      <c r="D69" s="435">
        <v>1</v>
      </c>
      <c r="E69" s="48" t="s">
        <v>8</v>
      </c>
      <c r="F69" s="435">
        <v>1</v>
      </c>
      <c r="G69" s="435" t="s">
        <v>8</v>
      </c>
      <c r="H69" s="27">
        <v>63</v>
      </c>
      <c r="I69" s="435" t="s">
        <v>8</v>
      </c>
      <c r="J69" s="439">
        <v>3.5</v>
      </c>
      <c r="K69" s="435"/>
      <c r="L69" s="436"/>
      <c r="M69" s="17" t="s">
        <v>9</v>
      </c>
      <c r="N69" s="30">
        <f>ROUND(D69*F69*H69*J69,0)</f>
        <v>221</v>
      </c>
      <c r="O69" s="16"/>
      <c r="P69" s="441"/>
      <c r="S69" s="434"/>
    </row>
    <row r="70" spans="1:24" ht="15.95" hidden="1" customHeight="1" thickBot="1">
      <c r="E70" s="44"/>
      <c r="G70" s="369"/>
      <c r="H70" s="68"/>
      <c r="I70" s="368"/>
      <c r="J70" s="12"/>
      <c r="K70" s="368"/>
      <c r="L70" s="12" t="s">
        <v>10</v>
      </c>
      <c r="M70" s="369"/>
      <c r="N70" s="14">
        <f>SUM(N65:N69)</f>
        <v>927</v>
      </c>
      <c r="O70" s="6"/>
    </row>
    <row r="71" spans="1:24" ht="15.95" customHeight="1">
      <c r="A71" s="1"/>
      <c r="C71" s="120">
        <f>N70</f>
        <v>927</v>
      </c>
      <c r="D71" s="570" t="s">
        <v>32</v>
      </c>
      <c r="E71" s="586"/>
      <c r="G71" s="8" t="s">
        <v>12</v>
      </c>
      <c r="H71" s="575">
        <v>1287.44</v>
      </c>
      <c r="I71" s="575"/>
      <c r="J71" s="575"/>
      <c r="K71" s="575"/>
      <c r="L71" s="369" t="s">
        <v>63</v>
      </c>
      <c r="M71" s="369"/>
      <c r="O71" s="376" t="s">
        <v>14</v>
      </c>
      <c r="P71" s="376">
        <f>ROUND(C71*H71/100,0)</f>
        <v>11935</v>
      </c>
      <c r="Q71" s="45"/>
      <c r="R71" s="45"/>
      <c r="S71" s="120"/>
      <c r="T71" s="45"/>
      <c r="U71" s="45"/>
      <c r="V71" s="45"/>
      <c r="W71" s="45"/>
      <c r="X71" s="45"/>
    </row>
    <row r="72" spans="1:24" s="17" customFormat="1" ht="32.25" customHeight="1">
      <c r="A72" s="86">
        <v>11</v>
      </c>
      <c r="B72" s="549" t="s">
        <v>90</v>
      </c>
      <c r="C72" s="549"/>
      <c r="D72" s="549"/>
      <c r="E72" s="549"/>
      <c r="F72" s="549"/>
      <c r="G72" s="549"/>
      <c r="H72" s="549"/>
      <c r="I72" s="549"/>
      <c r="J72" s="549"/>
      <c r="K72" s="549"/>
      <c r="L72" s="549"/>
      <c r="M72" s="549"/>
      <c r="N72" s="549"/>
      <c r="O72" s="361"/>
      <c r="P72" s="384"/>
      <c r="Q72" s="52"/>
      <c r="R72" s="52"/>
      <c r="S72" s="52"/>
      <c r="T72" s="52"/>
      <c r="U72" s="52"/>
      <c r="V72" s="52"/>
      <c r="W72" s="52"/>
      <c r="X72" s="52"/>
    </row>
    <row r="73" spans="1:24" s="17" customFormat="1" ht="15.95" hidden="1" customHeight="1" thickBot="1">
      <c r="A73" s="15"/>
      <c r="B73" s="17" t="s">
        <v>60</v>
      </c>
      <c r="C73" s="48"/>
      <c r="D73" s="359">
        <v>1</v>
      </c>
      <c r="E73" s="48" t="s">
        <v>8</v>
      </c>
      <c r="F73" s="359">
        <v>1</v>
      </c>
      <c r="G73" s="359" t="s">
        <v>8</v>
      </c>
      <c r="H73" s="27">
        <f>78.75+67.75+10+45+63</f>
        <v>264.5</v>
      </c>
      <c r="I73" s="359" t="s">
        <v>8</v>
      </c>
      <c r="J73" s="360"/>
      <c r="K73" s="359"/>
      <c r="L73" s="360"/>
      <c r="M73" s="17" t="s">
        <v>9</v>
      </c>
      <c r="N73" s="30">
        <f>ROUND(D73*F73*H73,0)</f>
        <v>265</v>
      </c>
      <c r="O73" s="19"/>
      <c r="P73" s="197"/>
      <c r="S73" s="48"/>
    </row>
    <row r="74" spans="1:24" s="17" customFormat="1" ht="15.95" hidden="1" customHeight="1" thickBot="1">
      <c r="A74" s="15"/>
      <c r="C74" s="60"/>
      <c r="D74" s="366"/>
      <c r="E74" s="48"/>
      <c r="F74" s="359"/>
      <c r="G74" s="359"/>
      <c r="H74" s="37"/>
      <c r="I74" s="50"/>
      <c r="J74" s="24"/>
      <c r="K74" s="50"/>
      <c r="L74" s="366" t="s">
        <v>10</v>
      </c>
      <c r="M74" s="50"/>
      <c r="N74" s="26">
        <f>SUM(N73)</f>
        <v>265</v>
      </c>
      <c r="O74" s="384"/>
      <c r="P74" s="384"/>
      <c r="S74" s="60"/>
    </row>
    <row r="75" spans="1:24" s="17" customFormat="1" ht="15.95" customHeight="1">
      <c r="A75" s="15"/>
      <c r="B75" s="52"/>
      <c r="C75" s="373">
        <f>N74</f>
        <v>265</v>
      </c>
      <c r="D75" s="550" t="s">
        <v>91</v>
      </c>
      <c r="E75" s="547"/>
      <c r="F75" s="50"/>
      <c r="G75" s="21" t="s">
        <v>12</v>
      </c>
      <c r="H75" s="551">
        <v>19.36</v>
      </c>
      <c r="I75" s="551"/>
      <c r="J75" s="551"/>
      <c r="K75" s="365"/>
      <c r="L75" s="552" t="s">
        <v>92</v>
      </c>
      <c r="M75" s="552"/>
      <c r="O75" s="384" t="s">
        <v>14</v>
      </c>
      <c r="P75" s="384">
        <f>ROUND(C75*H75,0)</f>
        <v>5130</v>
      </c>
      <c r="S75" s="53"/>
    </row>
    <row r="76" spans="1:24" s="17" customFormat="1" ht="33" customHeight="1">
      <c r="A76" s="86">
        <v>12</v>
      </c>
      <c r="B76" s="549" t="s">
        <v>98</v>
      </c>
      <c r="C76" s="549"/>
      <c r="D76" s="549"/>
      <c r="E76" s="549"/>
      <c r="F76" s="549"/>
      <c r="G76" s="549"/>
      <c r="H76" s="549"/>
      <c r="I76" s="549"/>
      <c r="J76" s="549"/>
      <c r="K76" s="549"/>
      <c r="L76" s="549"/>
      <c r="M76" s="549"/>
      <c r="N76" s="549"/>
      <c r="O76" s="361"/>
      <c r="P76" s="384"/>
      <c r="Q76" s="52"/>
      <c r="R76" s="52"/>
      <c r="S76" s="52"/>
      <c r="T76" s="52"/>
      <c r="U76" s="52"/>
      <c r="V76" s="52"/>
      <c r="W76" s="52"/>
      <c r="X76" s="52"/>
    </row>
    <row r="77" spans="1:24" s="17" customFormat="1" ht="15.95" hidden="1" customHeight="1" thickBot="1">
      <c r="A77" s="36"/>
      <c r="B77" s="17" t="s">
        <v>99</v>
      </c>
      <c r="C77" s="48"/>
      <c r="D77" s="359">
        <v>1</v>
      </c>
      <c r="E77" s="48" t="s">
        <v>8</v>
      </c>
      <c r="F77" s="359">
        <v>1</v>
      </c>
      <c r="G77" s="359" t="s">
        <v>8</v>
      </c>
      <c r="H77" s="27">
        <v>8</v>
      </c>
      <c r="I77" s="359" t="s">
        <v>8</v>
      </c>
      <c r="J77" s="360">
        <v>6</v>
      </c>
      <c r="K77" s="359"/>
      <c r="L77" s="360"/>
      <c r="M77" s="17" t="s">
        <v>9</v>
      </c>
      <c r="N77" s="30">
        <f>ROUND(D77*F77*H77*J77,0)</f>
        <v>48</v>
      </c>
      <c r="O77" s="19"/>
      <c r="P77" s="197"/>
      <c r="S77" s="48"/>
    </row>
    <row r="78" spans="1:24" s="17" customFormat="1" ht="15.95" hidden="1" customHeight="1" thickBot="1">
      <c r="A78" s="15"/>
      <c r="C78" s="60"/>
      <c r="D78" s="366"/>
      <c r="E78" s="48"/>
      <c r="F78" s="359"/>
      <c r="G78" s="359"/>
      <c r="H78" s="37"/>
      <c r="I78" s="50"/>
      <c r="J78" s="24"/>
      <c r="K78" s="50"/>
      <c r="L78" s="366" t="s">
        <v>10</v>
      </c>
      <c r="M78" s="50"/>
      <c r="N78" s="26">
        <f>SUM(N77)</f>
        <v>48</v>
      </c>
      <c r="O78" s="384"/>
      <c r="P78" s="384"/>
      <c r="S78" s="60"/>
    </row>
    <row r="79" spans="1:24" s="17" customFormat="1" ht="15.95" customHeight="1">
      <c r="A79" s="15"/>
      <c r="B79" s="52"/>
      <c r="C79" s="53">
        <f>N78</f>
        <v>48</v>
      </c>
      <c r="D79" s="550" t="s">
        <v>32</v>
      </c>
      <c r="E79" s="547"/>
      <c r="F79" s="50"/>
      <c r="G79" s="21" t="s">
        <v>12</v>
      </c>
      <c r="H79" s="551">
        <v>726.72</v>
      </c>
      <c r="I79" s="551"/>
      <c r="J79" s="551"/>
      <c r="K79" s="365"/>
      <c r="L79" s="552" t="s">
        <v>55</v>
      </c>
      <c r="M79" s="552"/>
      <c r="O79" s="384" t="s">
        <v>14</v>
      </c>
      <c r="P79" s="384">
        <f>ROUND(C79*H79,0)</f>
        <v>34883</v>
      </c>
      <c r="S79" s="53"/>
    </row>
    <row r="80" spans="1:24" s="17" customFormat="1" ht="15.95" customHeight="1">
      <c r="A80" s="15">
        <v>13</v>
      </c>
      <c r="B80" s="548" t="s">
        <v>112</v>
      </c>
      <c r="C80" s="548"/>
      <c r="D80" s="548"/>
      <c r="E80" s="548"/>
      <c r="F80" s="548"/>
      <c r="G80" s="548"/>
      <c r="H80" s="548"/>
      <c r="I80" s="548"/>
      <c r="J80" s="548"/>
      <c r="K80" s="548"/>
      <c r="L80" s="548"/>
      <c r="M80" s="548"/>
      <c r="N80" s="548"/>
      <c r="O80" s="548"/>
      <c r="P80" s="384"/>
    </row>
    <row r="81" spans="1:24" ht="15.95" hidden="1" customHeight="1">
      <c r="B81" s="3" t="s">
        <v>312</v>
      </c>
      <c r="C81" s="378"/>
      <c r="E81" s="362"/>
      <c r="H81" s="68"/>
      <c r="I81" s="362"/>
      <c r="J81" s="363"/>
      <c r="K81" s="362"/>
      <c r="L81" s="363"/>
      <c r="M81" s="3" t="s">
        <v>9</v>
      </c>
      <c r="N81" s="76">
        <f>C63</f>
        <v>2534</v>
      </c>
      <c r="O81" s="378"/>
      <c r="Q81" s="45"/>
      <c r="R81" s="45"/>
      <c r="S81" s="378"/>
      <c r="T81" s="45"/>
      <c r="U81" s="45"/>
      <c r="V81" s="45"/>
      <c r="W81" s="45"/>
      <c r="X81" s="45"/>
    </row>
    <row r="82" spans="1:24" s="17" customFormat="1" ht="15.95" hidden="1" customHeight="1">
      <c r="A82" s="15"/>
      <c r="C82" s="48"/>
      <c r="D82" s="55"/>
      <c r="E82" s="48"/>
      <c r="F82" s="359"/>
      <c r="G82" s="359"/>
      <c r="H82" s="27"/>
      <c r="I82" s="359"/>
      <c r="J82" s="360"/>
      <c r="K82" s="359"/>
      <c r="L82" s="24" t="s">
        <v>10</v>
      </c>
      <c r="M82" s="32"/>
      <c r="N82" s="18">
        <f>SUM(N81)</f>
        <v>2534</v>
      </c>
      <c r="O82" s="19"/>
      <c r="P82" s="197"/>
      <c r="S82" s="48"/>
    </row>
    <row r="83" spans="1:24" s="17" customFormat="1" ht="15.95" customHeight="1">
      <c r="A83" s="15"/>
      <c r="C83" s="545">
        <f>N82</f>
        <v>2534</v>
      </c>
      <c r="D83" s="546"/>
      <c r="E83" s="545"/>
      <c r="F83" s="20" t="s">
        <v>32</v>
      </c>
      <c r="G83" s="21" t="s">
        <v>12</v>
      </c>
      <c r="H83" s="551">
        <v>416.63</v>
      </c>
      <c r="I83" s="551"/>
      <c r="J83" s="551"/>
      <c r="K83" s="365"/>
      <c r="L83" s="547" t="s">
        <v>33</v>
      </c>
      <c r="M83" s="547"/>
      <c r="N83" s="107"/>
      <c r="O83" s="22" t="s">
        <v>14</v>
      </c>
      <c r="P83" s="384">
        <f>ROUND(C83*H83/100,0)</f>
        <v>10557</v>
      </c>
      <c r="S83" s="373"/>
    </row>
    <row r="84" spans="1:24" ht="15" customHeight="1">
      <c r="A84" s="1">
        <v>14</v>
      </c>
      <c r="B84" s="579" t="s">
        <v>67</v>
      </c>
      <c r="C84" s="579"/>
      <c r="D84" s="580"/>
      <c r="E84" s="579"/>
      <c r="F84" s="580"/>
      <c r="G84" s="579"/>
      <c r="H84" s="580"/>
      <c r="I84" s="579"/>
      <c r="J84" s="580"/>
      <c r="K84" s="579"/>
      <c r="L84" s="579"/>
      <c r="M84" s="579"/>
      <c r="N84" s="579"/>
      <c r="O84" s="579"/>
      <c r="Q84" s="45"/>
      <c r="R84" s="45"/>
      <c r="S84" s="45"/>
      <c r="T84" s="45"/>
      <c r="U84" s="45"/>
      <c r="V84" s="45"/>
      <c r="W84" s="45"/>
      <c r="X84" s="45"/>
    </row>
    <row r="85" spans="1:24" s="17" customFormat="1" ht="15.95" hidden="1" customHeight="1">
      <c r="A85" s="15"/>
      <c r="B85" s="17" t="s">
        <v>341</v>
      </c>
      <c r="C85" s="48"/>
      <c r="D85" s="427"/>
      <c r="E85" s="48"/>
      <c r="F85" s="427"/>
      <c r="G85" s="427"/>
      <c r="H85" s="27"/>
      <c r="I85" s="427"/>
      <c r="J85" s="428"/>
      <c r="K85" s="427"/>
      <c r="L85" s="428"/>
      <c r="M85" s="17" t="s">
        <v>9</v>
      </c>
      <c r="N85" s="30">
        <f>C71</f>
        <v>927</v>
      </c>
      <c r="O85" s="19"/>
      <c r="P85" s="197"/>
      <c r="S85" s="48"/>
    </row>
    <row r="86" spans="1:24" s="17" customFormat="1" ht="15.95" hidden="1" customHeight="1">
      <c r="A86" s="15"/>
      <c r="B86" s="17" t="s">
        <v>342</v>
      </c>
      <c r="C86" s="48"/>
      <c r="D86" s="427"/>
      <c r="E86" s="48"/>
      <c r="F86" s="427"/>
      <c r="G86" s="427"/>
      <c r="H86" s="27"/>
      <c r="I86" s="427"/>
      <c r="J86" s="428"/>
      <c r="K86" s="427"/>
      <c r="L86" s="428"/>
      <c r="M86" s="17" t="s">
        <v>9</v>
      </c>
      <c r="N86" s="30">
        <f>C83</f>
        <v>2534</v>
      </c>
      <c r="O86" s="19"/>
      <c r="P86" s="197"/>
      <c r="S86" s="48"/>
    </row>
    <row r="87" spans="1:24" ht="15" hidden="1" customHeight="1">
      <c r="A87" s="43"/>
      <c r="B87" s="42"/>
      <c r="C87" s="385"/>
      <c r="H87" s="68"/>
      <c r="I87" s="362"/>
      <c r="J87" s="363"/>
      <c r="K87" s="362"/>
      <c r="L87" s="12" t="s">
        <v>10</v>
      </c>
      <c r="N87" s="79">
        <f>SUM(N85:N86)</f>
        <v>3461</v>
      </c>
      <c r="O87" s="376" t="s">
        <v>32</v>
      </c>
      <c r="S87" s="385"/>
    </row>
    <row r="88" spans="1:24" ht="15" customHeight="1">
      <c r="A88" s="1"/>
      <c r="C88" s="46">
        <f>N87</f>
        <v>3461</v>
      </c>
      <c r="D88" s="570" t="s">
        <v>32</v>
      </c>
      <c r="E88" s="570"/>
      <c r="G88" s="369" t="s">
        <v>12</v>
      </c>
      <c r="H88" s="368">
        <v>859.9</v>
      </c>
      <c r="I88" s="368"/>
      <c r="J88" s="368"/>
      <c r="K88" s="368"/>
      <c r="L88" s="369" t="s">
        <v>63</v>
      </c>
      <c r="M88" s="369"/>
      <c r="O88" s="376" t="s">
        <v>14</v>
      </c>
      <c r="P88" s="376">
        <f>ROUND(C88*H88/100,0)</f>
        <v>29761</v>
      </c>
      <c r="Q88" s="45"/>
      <c r="R88" s="45"/>
      <c r="S88" s="46"/>
      <c r="T88" s="45"/>
      <c r="U88" s="45"/>
      <c r="V88" s="45"/>
      <c r="W88" s="45"/>
      <c r="X88" s="45"/>
    </row>
    <row r="89" spans="1:24" s="23" customFormat="1" ht="15.95" hidden="1" customHeight="1">
      <c r="A89" s="36"/>
      <c r="B89" s="544" t="s">
        <v>42</v>
      </c>
      <c r="C89" s="544"/>
      <c r="D89" s="544"/>
      <c r="E89" s="544"/>
      <c r="F89" s="544"/>
      <c r="G89" s="544"/>
      <c r="H89" s="544"/>
      <c r="I89" s="544"/>
      <c r="J89" s="544"/>
      <c r="K89" s="544"/>
      <c r="L89" s="544"/>
      <c r="M89" s="544"/>
      <c r="N89" s="544"/>
      <c r="O89" s="544"/>
      <c r="P89" s="200"/>
    </row>
    <row r="90" spans="1:24" s="17" customFormat="1" ht="15.95" hidden="1" customHeight="1">
      <c r="A90" s="15"/>
      <c r="B90" s="17" t="s">
        <v>60</v>
      </c>
      <c r="C90" s="429"/>
      <c r="D90" s="427">
        <v>1</v>
      </c>
      <c r="E90" s="48" t="s">
        <v>8</v>
      </c>
      <c r="F90" s="427">
        <v>1</v>
      </c>
      <c r="G90" s="427" t="s">
        <v>8</v>
      </c>
      <c r="H90" s="27">
        <v>298.33</v>
      </c>
      <c r="I90" s="427" t="s">
        <v>8</v>
      </c>
      <c r="J90" s="433">
        <v>1</v>
      </c>
      <c r="K90" s="427" t="s">
        <v>8</v>
      </c>
      <c r="L90" s="428">
        <v>0.33</v>
      </c>
      <c r="M90" s="17" t="s">
        <v>9</v>
      </c>
      <c r="N90" s="30">
        <f>ROUND(D90*F90*H90*J90*L90,0)</f>
        <v>98</v>
      </c>
      <c r="O90" s="16"/>
      <c r="P90" s="423"/>
      <c r="S90" s="429"/>
    </row>
    <row r="91" spans="1:24" s="17" customFormat="1" ht="15.95" hidden="1" customHeight="1">
      <c r="A91" s="15"/>
      <c r="B91" s="17" t="s">
        <v>60</v>
      </c>
      <c r="C91" s="429"/>
      <c r="D91" s="427">
        <v>1</v>
      </c>
      <c r="E91" s="48" t="s">
        <v>8</v>
      </c>
      <c r="F91" s="427">
        <v>1</v>
      </c>
      <c r="G91" s="427" t="s">
        <v>8</v>
      </c>
      <c r="H91" s="27">
        <v>40.5</v>
      </c>
      <c r="I91" s="427" t="s">
        <v>8</v>
      </c>
      <c r="J91" s="433">
        <v>0.75</v>
      </c>
      <c r="K91" s="427" t="s">
        <v>8</v>
      </c>
      <c r="L91" s="428">
        <v>0.33</v>
      </c>
      <c r="M91" s="17" t="s">
        <v>9</v>
      </c>
      <c r="N91" s="30">
        <f>ROUND(D91*F91*H91*J91*L91,0)</f>
        <v>10</v>
      </c>
      <c r="O91" s="16"/>
      <c r="P91" s="423"/>
      <c r="S91" s="429"/>
    </row>
    <row r="92" spans="1:24" s="17" customFormat="1" ht="15.95" hidden="1" customHeight="1">
      <c r="A92" s="15"/>
      <c r="B92" s="17" t="s">
        <v>60</v>
      </c>
      <c r="C92" s="393"/>
      <c r="D92" s="394">
        <v>1</v>
      </c>
      <c r="E92" s="48" t="s">
        <v>8</v>
      </c>
      <c r="F92" s="394">
        <v>1</v>
      </c>
      <c r="G92" s="394" t="s">
        <v>8</v>
      </c>
      <c r="H92" s="27">
        <v>115</v>
      </c>
      <c r="I92" s="394" t="s">
        <v>8</v>
      </c>
      <c r="J92" s="402">
        <v>0.75</v>
      </c>
      <c r="K92" s="394" t="s">
        <v>8</v>
      </c>
      <c r="L92" s="395">
        <v>0.33</v>
      </c>
      <c r="M92" s="17" t="s">
        <v>9</v>
      </c>
      <c r="N92" s="30">
        <f>ROUND(D92*F92*H92*J92*L92,0)</f>
        <v>28</v>
      </c>
      <c r="O92" s="16"/>
      <c r="P92" s="403"/>
      <c r="S92" s="393"/>
    </row>
    <row r="93" spans="1:24" s="17" customFormat="1" ht="15.95" hidden="1" customHeight="1">
      <c r="A93" s="15"/>
      <c r="C93" s="48"/>
      <c r="D93" s="55"/>
      <c r="E93" s="48"/>
      <c r="F93" s="359"/>
      <c r="G93" s="359"/>
      <c r="H93" s="27"/>
      <c r="I93" s="359"/>
      <c r="J93" s="360"/>
      <c r="K93" s="359"/>
      <c r="L93" s="24" t="s">
        <v>10</v>
      </c>
      <c r="M93" s="32"/>
      <c r="N93" s="18"/>
      <c r="O93" s="19"/>
      <c r="P93" s="197"/>
      <c r="S93" s="48"/>
    </row>
    <row r="94" spans="1:24" s="17" customFormat="1" ht="15.95" hidden="1" customHeight="1">
      <c r="A94" s="15"/>
      <c r="B94" s="384"/>
      <c r="C94" s="545">
        <f>N93</f>
        <v>0</v>
      </c>
      <c r="D94" s="546"/>
      <c r="E94" s="545"/>
      <c r="F94" s="20" t="s">
        <v>11</v>
      </c>
      <c r="G94" s="21" t="s">
        <v>12</v>
      </c>
      <c r="H94" s="365">
        <v>14429.25</v>
      </c>
      <c r="I94" s="365"/>
      <c r="J94" s="365"/>
      <c r="K94" s="365"/>
      <c r="L94" s="547" t="s">
        <v>13</v>
      </c>
      <c r="M94" s="547"/>
      <c r="N94" s="107"/>
      <c r="O94" s="22" t="s">
        <v>14</v>
      </c>
      <c r="P94" s="384">
        <f>ROUND(C94*H94/100,0)</f>
        <v>0</v>
      </c>
      <c r="S94" s="373"/>
    </row>
    <row r="95" spans="1:24" s="17" customFormat="1" ht="15.95" hidden="1" customHeight="1">
      <c r="A95" s="15"/>
      <c r="B95" s="548" t="s">
        <v>230</v>
      </c>
      <c r="C95" s="548"/>
      <c r="D95" s="548"/>
      <c r="E95" s="548"/>
      <c r="F95" s="548"/>
      <c r="G95" s="548"/>
      <c r="H95" s="548"/>
      <c r="I95" s="548"/>
      <c r="J95" s="548"/>
      <c r="K95" s="548"/>
      <c r="L95" s="548"/>
      <c r="M95" s="548"/>
      <c r="N95" s="548"/>
      <c r="O95" s="548"/>
      <c r="P95" s="384"/>
    </row>
    <row r="96" spans="1:24" s="17" customFormat="1" ht="15.95" hidden="1" customHeight="1">
      <c r="A96" s="15"/>
      <c r="B96" s="35"/>
      <c r="C96" s="48"/>
      <c r="D96" s="359"/>
      <c r="E96" s="48"/>
      <c r="F96" s="359"/>
      <c r="G96" s="359"/>
      <c r="H96" s="27"/>
      <c r="I96" s="359"/>
      <c r="J96" s="360"/>
      <c r="K96" s="359"/>
      <c r="L96" s="360"/>
      <c r="N96" s="30"/>
      <c r="P96" s="197"/>
      <c r="S96" s="48"/>
    </row>
    <row r="97" spans="1:24" s="17" customFormat="1" ht="15.95" hidden="1" customHeight="1">
      <c r="A97" s="15"/>
      <c r="B97" s="17" t="s">
        <v>60</v>
      </c>
      <c r="C97" s="393"/>
      <c r="D97" s="394">
        <v>1</v>
      </c>
      <c r="E97" s="48" t="s">
        <v>8</v>
      </c>
      <c r="F97" s="394">
        <v>2</v>
      </c>
      <c r="G97" s="394" t="s">
        <v>8</v>
      </c>
      <c r="H97" s="27">
        <v>298.33</v>
      </c>
      <c r="I97" s="394" t="s">
        <v>8</v>
      </c>
      <c r="J97" s="402">
        <v>0.33</v>
      </c>
      <c r="K97" s="394"/>
      <c r="L97" s="395"/>
      <c r="M97" s="17" t="s">
        <v>9</v>
      </c>
      <c r="N97" s="30">
        <f>ROUND(D97*F97*H97*J97,0)</f>
        <v>197</v>
      </c>
      <c r="O97" s="16"/>
      <c r="P97" s="403"/>
      <c r="S97" s="393"/>
    </row>
    <row r="98" spans="1:24" s="17" customFormat="1" ht="15.95" hidden="1" customHeight="1">
      <c r="A98" s="15"/>
      <c r="B98" s="17" t="s">
        <v>60</v>
      </c>
      <c r="C98" s="429"/>
      <c r="D98" s="427">
        <v>1</v>
      </c>
      <c r="E98" s="48" t="s">
        <v>8</v>
      </c>
      <c r="F98" s="427">
        <v>2</v>
      </c>
      <c r="G98" s="427" t="s">
        <v>8</v>
      </c>
      <c r="H98" s="27">
        <v>40.5</v>
      </c>
      <c r="I98" s="427" t="s">
        <v>8</v>
      </c>
      <c r="J98" s="433">
        <v>0.33</v>
      </c>
      <c r="K98" s="427"/>
      <c r="L98" s="428"/>
      <c r="M98" s="17" t="s">
        <v>9</v>
      </c>
      <c r="N98" s="30">
        <f>ROUND(D98*F98*H98*J98,0)</f>
        <v>27</v>
      </c>
      <c r="O98" s="16"/>
      <c r="P98" s="423"/>
      <c r="S98" s="429"/>
    </row>
    <row r="99" spans="1:24" s="17" customFormat="1" ht="15.95" hidden="1" customHeight="1">
      <c r="A99" s="15"/>
      <c r="B99" s="17" t="s">
        <v>60</v>
      </c>
      <c r="C99" s="429"/>
      <c r="D99" s="427">
        <v>1</v>
      </c>
      <c r="E99" s="48" t="s">
        <v>8</v>
      </c>
      <c r="F99" s="427">
        <v>2</v>
      </c>
      <c r="G99" s="427" t="s">
        <v>8</v>
      </c>
      <c r="H99" s="27">
        <v>115</v>
      </c>
      <c r="I99" s="427" t="s">
        <v>8</v>
      </c>
      <c r="J99" s="433">
        <v>0.33</v>
      </c>
      <c r="K99" s="427"/>
      <c r="L99" s="428"/>
      <c r="M99" s="17" t="s">
        <v>9</v>
      </c>
      <c r="N99" s="30">
        <f>ROUND(D99*F99*H99*J99,0)</f>
        <v>76</v>
      </c>
      <c r="O99" s="16"/>
      <c r="P99" s="423"/>
      <c r="S99" s="429"/>
    </row>
    <row r="100" spans="1:24" s="17" customFormat="1" ht="15.95" hidden="1" customHeight="1">
      <c r="A100" s="15"/>
      <c r="C100" s="48"/>
      <c r="D100" s="55"/>
      <c r="E100" s="48"/>
      <c r="F100" s="359"/>
      <c r="G100" s="359"/>
      <c r="H100" s="27"/>
      <c r="I100" s="359"/>
      <c r="J100" s="360"/>
      <c r="K100" s="359"/>
      <c r="L100" s="24" t="s">
        <v>10</v>
      </c>
      <c r="M100" s="32"/>
      <c r="N100" s="18"/>
      <c r="O100" s="19"/>
      <c r="P100" s="197"/>
      <c r="S100" s="48"/>
    </row>
    <row r="101" spans="1:24" s="17" customFormat="1" ht="15.95" hidden="1" customHeight="1">
      <c r="A101" s="15"/>
      <c r="B101" s="384"/>
      <c r="C101" s="545">
        <f>N100</f>
        <v>0</v>
      </c>
      <c r="D101" s="546"/>
      <c r="E101" s="545"/>
      <c r="F101" s="20" t="s">
        <v>32</v>
      </c>
      <c r="G101" s="21" t="s">
        <v>12</v>
      </c>
      <c r="H101" s="57">
        <v>3127.41</v>
      </c>
      <c r="I101" s="365"/>
      <c r="J101" s="365"/>
      <c r="K101" s="365"/>
      <c r="L101" s="547" t="s">
        <v>33</v>
      </c>
      <c r="M101" s="547"/>
      <c r="N101" s="107"/>
      <c r="O101" s="22" t="s">
        <v>14</v>
      </c>
      <c r="P101" s="384">
        <f>ROUND(C101*H101/100,0)</f>
        <v>0</v>
      </c>
      <c r="S101" s="373"/>
    </row>
    <row r="102" spans="1:24" s="17" customFormat="1" ht="39.75" hidden="1" customHeight="1">
      <c r="A102" s="86"/>
      <c r="B102" s="549" t="s">
        <v>287</v>
      </c>
      <c r="C102" s="549"/>
      <c r="D102" s="549"/>
      <c r="E102" s="549"/>
      <c r="F102" s="549"/>
      <c r="G102" s="549"/>
      <c r="H102" s="549"/>
      <c r="I102" s="549"/>
      <c r="J102" s="549"/>
      <c r="K102" s="549"/>
      <c r="L102" s="549"/>
      <c r="M102" s="549"/>
      <c r="N102" s="549"/>
      <c r="O102" s="361"/>
      <c r="P102" s="384"/>
      <c r="Q102" s="52"/>
      <c r="R102" s="52"/>
      <c r="S102" s="52"/>
      <c r="T102" s="52"/>
      <c r="U102" s="52"/>
      <c r="V102" s="52"/>
      <c r="W102" s="52"/>
      <c r="X102" s="52"/>
    </row>
    <row r="103" spans="1:24" s="17" customFormat="1" ht="15.95" hidden="1" customHeight="1">
      <c r="A103" s="36"/>
      <c r="B103" s="17" t="s">
        <v>60</v>
      </c>
      <c r="C103" s="48"/>
      <c r="D103" s="394">
        <v>1</v>
      </c>
      <c r="E103" s="48" t="s">
        <v>8</v>
      </c>
      <c r="F103" s="394">
        <v>1</v>
      </c>
      <c r="G103" s="394" t="s">
        <v>8</v>
      </c>
      <c r="H103" s="27">
        <v>298.33</v>
      </c>
      <c r="I103" s="394"/>
      <c r="J103" s="395"/>
      <c r="K103" s="394"/>
      <c r="L103" s="395"/>
      <c r="M103" s="17" t="s">
        <v>9</v>
      </c>
      <c r="N103" s="30">
        <f>ROUND(D103*F103*H103,0)</f>
        <v>298</v>
      </c>
      <c r="O103" s="19"/>
      <c r="P103" s="197"/>
      <c r="S103" s="48"/>
    </row>
    <row r="104" spans="1:24" s="17" customFormat="1" ht="15.95" hidden="1" customHeight="1">
      <c r="A104" s="15"/>
      <c r="B104" s="17" t="s">
        <v>60</v>
      </c>
      <c r="C104" s="429"/>
      <c r="D104" s="427">
        <v>1</v>
      </c>
      <c r="E104" s="48" t="s">
        <v>8</v>
      </c>
      <c r="F104" s="427">
        <v>1</v>
      </c>
      <c r="G104" s="427" t="s">
        <v>8</v>
      </c>
      <c r="H104" s="27">
        <v>40.5</v>
      </c>
      <c r="I104" s="427"/>
      <c r="J104" s="433"/>
      <c r="K104" s="427"/>
      <c r="L104" s="428"/>
      <c r="M104" s="17" t="s">
        <v>9</v>
      </c>
      <c r="N104" s="30">
        <f>ROUND(D104*F104*H104,0)</f>
        <v>41</v>
      </c>
      <c r="O104" s="16"/>
      <c r="P104" s="423"/>
      <c r="S104" s="429"/>
    </row>
    <row r="105" spans="1:24" s="17" customFormat="1" ht="15.95" hidden="1" customHeight="1" thickBot="1">
      <c r="A105" s="15"/>
      <c r="B105" s="17" t="s">
        <v>60</v>
      </c>
      <c r="C105" s="429"/>
      <c r="D105" s="427">
        <v>1</v>
      </c>
      <c r="E105" s="48" t="s">
        <v>8</v>
      </c>
      <c r="F105" s="427">
        <v>1</v>
      </c>
      <c r="G105" s="427" t="s">
        <v>8</v>
      </c>
      <c r="H105" s="27">
        <v>115</v>
      </c>
      <c r="I105" s="427"/>
      <c r="J105" s="433"/>
      <c r="K105" s="427"/>
      <c r="L105" s="428"/>
      <c r="M105" s="17" t="s">
        <v>9</v>
      </c>
      <c r="N105" s="30">
        <f>ROUND(D105*F105*H105,0)</f>
        <v>115</v>
      </c>
      <c r="O105" s="16"/>
      <c r="P105" s="423"/>
      <c r="S105" s="429"/>
    </row>
    <row r="106" spans="1:24" s="17" customFormat="1" ht="15.95" hidden="1" customHeight="1" thickBot="1">
      <c r="A106" s="15"/>
      <c r="C106" s="60"/>
      <c r="D106" s="366"/>
      <c r="E106" s="48"/>
      <c r="F106" s="359"/>
      <c r="G106" s="359"/>
      <c r="H106" s="37"/>
      <c r="I106" s="50"/>
      <c r="J106" s="24"/>
      <c r="K106" s="50"/>
      <c r="L106" s="366" t="s">
        <v>10</v>
      </c>
      <c r="M106" s="50"/>
      <c r="N106" s="26"/>
      <c r="O106" s="384"/>
      <c r="P106" s="384"/>
      <c r="S106" s="60"/>
    </row>
    <row r="107" spans="1:24" s="17" customFormat="1" ht="15.95" hidden="1" customHeight="1">
      <c r="A107" s="15"/>
      <c r="B107" s="52"/>
      <c r="C107" s="373">
        <f>N106</f>
        <v>0</v>
      </c>
      <c r="D107" s="550" t="s">
        <v>91</v>
      </c>
      <c r="E107" s="547"/>
      <c r="F107" s="50"/>
      <c r="G107" s="21" t="s">
        <v>12</v>
      </c>
      <c r="H107" s="551">
        <v>70.400000000000006</v>
      </c>
      <c r="I107" s="551"/>
      <c r="J107" s="551"/>
      <c r="K107" s="365"/>
      <c r="L107" s="552" t="s">
        <v>92</v>
      </c>
      <c r="M107" s="552"/>
      <c r="O107" s="384" t="s">
        <v>14</v>
      </c>
      <c r="P107" s="384">
        <f>ROUND(C107*H107,0)</f>
        <v>0</v>
      </c>
      <c r="S107" s="53"/>
    </row>
    <row r="108" spans="1:24" s="17" customFormat="1" ht="47.25" hidden="1" customHeight="1">
      <c r="A108" s="86"/>
      <c r="B108" s="562" t="s">
        <v>113</v>
      </c>
      <c r="C108" s="562"/>
      <c r="D108" s="562"/>
      <c r="E108" s="562"/>
      <c r="F108" s="562"/>
      <c r="G108" s="562"/>
      <c r="H108" s="562"/>
      <c r="I108" s="562"/>
      <c r="J108" s="562"/>
      <c r="K108" s="562"/>
      <c r="L108" s="562"/>
      <c r="M108" s="562"/>
      <c r="N108" s="562"/>
      <c r="O108" s="562"/>
      <c r="P108" s="384"/>
    </row>
    <row r="109" spans="1:24" ht="15.95" hidden="1" customHeight="1" thickBot="1">
      <c r="A109" s="1"/>
      <c r="B109" s="67" t="s">
        <v>312</v>
      </c>
      <c r="C109" s="414"/>
      <c r="D109" s="424"/>
      <c r="E109" s="431"/>
      <c r="F109" s="424"/>
      <c r="G109" s="424"/>
      <c r="H109" s="68"/>
      <c r="I109" s="424"/>
      <c r="J109" s="425"/>
      <c r="K109" s="424"/>
      <c r="L109" s="425"/>
      <c r="M109" s="3" t="s">
        <v>9</v>
      </c>
      <c r="N109" s="39">
        <f>C63</f>
        <v>2534</v>
      </c>
      <c r="O109" s="2"/>
      <c r="P109" s="426"/>
      <c r="S109" s="414"/>
    </row>
    <row r="110" spans="1:24" s="17" customFormat="1" ht="15.95" hidden="1" customHeight="1" thickBot="1">
      <c r="A110" s="15"/>
      <c r="B110" s="51"/>
      <c r="C110" s="48"/>
      <c r="D110" s="359"/>
      <c r="E110" s="48"/>
      <c r="F110" s="359"/>
      <c r="G110" s="359"/>
      <c r="H110" s="33"/>
      <c r="I110" s="359"/>
      <c r="J110" s="360"/>
      <c r="K110" s="359"/>
      <c r="L110" s="24" t="s">
        <v>10</v>
      </c>
      <c r="N110" s="34"/>
      <c r="O110" s="384"/>
      <c r="P110" s="384"/>
      <c r="S110" s="48"/>
    </row>
    <row r="111" spans="1:24" s="17" customFormat="1" ht="15" hidden="1" customHeight="1">
      <c r="A111" s="15"/>
      <c r="C111" s="545">
        <f>N110</f>
        <v>0</v>
      </c>
      <c r="D111" s="546"/>
      <c r="E111" s="545"/>
      <c r="F111" s="20" t="s">
        <v>32</v>
      </c>
      <c r="G111" s="21" t="s">
        <v>12</v>
      </c>
      <c r="H111" s="551">
        <v>2567.9499999999998</v>
      </c>
      <c r="I111" s="551"/>
      <c r="J111" s="551"/>
      <c r="K111" s="365"/>
      <c r="L111" s="547" t="s">
        <v>33</v>
      </c>
      <c r="M111" s="547"/>
      <c r="N111" s="107"/>
      <c r="O111" s="22" t="s">
        <v>14</v>
      </c>
      <c r="P111" s="384">
        <f>ROUND(C111*H111/100,0)</f>
        <v>0</v>
      </c>
      <c r="S111" s="373"/>
    </row>
    <row r="112" spans="1:24" ht="15.95" hidden="1" customHeight="1">
      <c r="A112" s="1"/>
      <c r="B112" s="579" t="s">
        <v>64</v>
      </c>
      <c r="C112" s="579"/>
      <c r="D112" s="580"/>
      <c r="E112" s="579"/>
      <c r="F112" s="580"/>
      <c r="G112" s="579"/>
      <c r="H112" s="580"/>
      <c r="I112" s="579"/>
      <c r="J112" s="580"/>
      <c r="K112" s="579"/>
      <c r="L112" s="579"/>
      <c r="M112" s="579"/>
      <c r="N112" s="579"/>
      <c r="O112" s="579"/>
      <c r="Q112" s="45"/>
      <c r="R112" s="45"/>
      <c r="S112" s="45"/>
      <c r="T112" s="45"/>
      <c r="U112" s="45"/>
      <c r="V112" s="45"/>
      <c r="W112" s="45"/>
      <c r="X112" s="45"/>
    </row>
    <row r="113" spans="1:24" s="17" customFormat="1" ht="15.95" hidden="1" customHeight="1">
      <c r="A113" s="15"/>
      <c r="B113" s="17" t="s">
        <v>302</v>
      </c>
      <c r="C113" s="48"/>
      <c r="D113" s="427">
        <v>1</v>
      </c>
      <c r="E113" s="48" t="s">
        <v>8</v>
      </c>
      <c r="F113" s="427">
        <v>1</v>
      </c>
      <c r="G113" s="427" t="s">
        <v>8</v>
      </c>
      <c r="H113" s="27">
        <v>300</v>
      </c>
      <c r="I113" s="427" t="s">
        <v>8</v>
      </c>
      <c r="J113" s="428">
        <v>7</v>
      </c>
      <c r="K113" s="427"/>
      <c r="L113" s="428"/>
      <c r="M113" s="17" t="s">
        <v>9</v>
      </c>
      <c r="N113" s="30">
        <f>ROUND(D113*F113*H113*J113,0)</f>
        <v>2100</v>
      </c>
      <c r="O113" s="19"/>
      <c r="P113" s="197"/>
      <c r="S113" s="48"/>
    </row>
    <row r="114" spans="1:24" ht="15.95" hidden="1" customHeight="1">
      <c r="A114" s="43"/>
      <c r="B114" s="42"/>
      <c r="C114" s="385"/>
      <c r="H114" s="68"/>
      <c r="I114" s="362"/>
      <c r="J114" s="363"/>
      <c r="K114" s="362"/>
      <c r="L114" s="12" t="s">
        <v>10</v>
      </c>
      <c r="N114" s="79"/>
      <c r="O114" s="376"/>
      <c r="S114" s="385"/>
    </row>
    <row r="115" spans="1:24" ht="15.95" hidden="1" customHeight="1">
      <c r="A115" s="1"/>
      <c r="C115" s="46">
        <f>N114</f>
        <v>0</v>
      </c>
      <c r="D115" s="570" t="s">
        <v>32</v>
      </c>
      <c r="E115" s="570"/>
      <c r="G115" s="369" t="s">
        <v>12</v>
      </c>
      <c r="H115" s="368">
        <v>1043.9000000000001</v>
      </c>
      <c r="I115" s="368"/>
      <c r="J115" s="368"/>
      <c r="K115" s="368"/>
      <c r="L115" s="369" t="s">
        <v>63</v>
      </c>
      <c r="M115" s="369"/>
      <c r="O115" s="376" t="s">
        <v>14</v>
      </c>
      <c r="P115" s="376">
        <f>ROUND(C115*H115/100,0)</f>
        <v>0</v>
      </c>
      <c r="Q115" s="45"/>
      <c r="R115" s="45"/>
      <c r="S115" s="46"/>
      <c r="T115" s="45"/>
      <c r="U115" s="45"/>
      <c r="V115" s="45"/>
      <c r="W115" s="45"/>
      <c r="X115" s="45"/>
    </row>
    <row r="116" spans="1:24" s="17" customFormat="1" ht="33.75" hidden="1" customHeight="1">
      <c r="A116" s="85"/>
      <c r="B116" s="562" t="s">
        <v>100</v>
      </c>
      <c r="C116" s="562"/>
      <c r="D116" s="562"/>
      <c r="E116" s="562"/>
      <c r="F116" s="562"/>
      <c r="G116" s="562"/>
      <c r="H116" s="562"/>
      <c r="I116" s="562"/>
      <c r="J116" s="562"/>
      <c r="K116" s="562"/>
      <c r="L116" s="562"/>
      <c r="M116" s="562"/>
      <c r="N116" s="562"/>
      <c r="O116" s="562"/>
      <c r="P116" s="384"/>
      <c r="Q116" s="52"/>
      <c r="R116" s="52"/>
      <c r="S116" s="52"/>
      <c r="T116" s="52"/>
      <c r="U116" s="52"/>
      <c r="V116" s="52"/>
      <c r="W116" s="52"/>
      <c r="X116" s="52"/>
    </row>
    <row r="117" spans="1:24" s="17" customFormat="1" ht="12" hidden="1" customHeight="1" thickBot="1">
      <c r="A117" s="15"/>
      <c r="B117" s="17" t="s">
        <v>313</v>
      </c>
      <c r="C117" s="382"/>
      <c r="D117" s="359">
        <v>1</v>
      </c>
      <c r="E117" s="48" t="s">
        <v>8</v>
      </c>
      <c r="F117" s="359">
        <v>2</v>
      </c>
      <c r="G117" s="359" t="s">
        <v>8</v>
      </c>
      <c r="H117" s="27">
        <v>8</v>
      </c>
      <c r="I117" s="359" t="s">
        <v>8</v>
      </c>
      <c r="J117" s="360">
        <v>6</v>
      </c>
      <c r="K117" s="359"/>
      <c r="L117" s="360"/>
      <c r="M117" s="17" t="s">
        <v>9</v>
      </c>
      <c r="N117" s="30">
        <f t="shared" ref="N117" si="7">ROUND(D117*F117*H117*J117,0)</f>
        <v>96</v>
      </c>
      <c r="O117" s="16"/>
      <c r="P117" s="384"/>
      <c r="S117" s="382"/>
    </row>
    <row r="118" spans="1:24" s="17" customFormat="1" ht="15.95" hidden="1" customHeight="1" thickBot="1">
      <c r="A118" s="15"/>
      <c r="C118" s="60"/>
      <c r="D118" s="366"/>
      <c r="E118" s="48"/>
      <c r="F118" s="359"/>
      <c r="G118" s="359"/>
      <c r="H118" s="37"/>
      <c r="I118" s="50"/>
      <c r="J118" s="24"/>
      <c r="K118" s="50"/>
      <c r="L118" s="366" t="s">
        <v>10</v>
      </c>
      <c r="M118" s="50"/>
      <c r="N118" s="26"/>
      <c r="O118" s="384"/>
      <c r="P118" s="384"/>
      <c r="S118" s="60"/>
    </row>
    <row r="119" spans="1:24" s="17" customFormat="1" ht="15.95" hidden="1" customHeight="1">
      <c r="A119" s="15"/>
      <c r="B119" s="52"/>
      <c r="C119" s="53">
        <f>N118</f>
        <v>0</v>
      </c>
      <c r="D119" s="550" t="s">
        <v>32</v>
      </c>
      <c r="E119" s="547"/>
      <c r="F119" s="50"/>
      <c r="G119" s="21" t="s">
        <v>12</v>
      </c>
      <c r="H119" s="551">
        <v>1270.83</v>
      </c>
      <c r="I119" s="551"/>
      <c r="J119" s="551"/>
      <c r="K119" s="365"/>
      <c r="L119" s="552" t="s">
        <v>63</v>
      </c>
      <c r="M119" s="552"/>
      <c r="O119" s="384" t="s">
        <v>14</v>
      </c>
      <c r="P119" s="384">
        <f>ROUND(C119*H119/100,0)</f>
        <v>0</v>
      </c>
      <c r="S119" s="53"/>
    </row>
    <row r="120" spans="1:24" ht="35.25" hidden="1" customHeight="1">
      <c r="A120" s="77"/>
      <c r="B120" s="594" t="s">
        <v>70</v>
      </c>
      <c r="C120" s="594"/>
      <c r="D120" s="594"/>
      <c r="E120" s="594"/>
      <c r="F120" s="594"/>
      <c r="G120" s="594"/>
      <c r="H120" s="594"/>
      <c r="I120" s="594"/>
      <c r="J120" s="594"/>
      <c r="K120" s="594"/>
      <c r="L120" s="594"/>
      <c r="M120" s="594"/>
      <c r="N120" s="594"/>
      <c r="O120" s="594"/>
      <c r="Q120" s="45"/>
      <c r="R120" s="45"/>
      <c r="S120" s="45"/>
      <c r="T120" s="45"/>
      <c r="U120" s="45"/>
      <c r="V120" s="45"/>
      <c r="W120" s="45"/>
      <c r="X120" s="45"/>
    </row>
    <row r="121" spans="1:24" ht="15.95" hidden="1" customHeight="1" thickBot="1">
      <c r="A121" s="43"/>
      <c r="B121" s="3" t="s">
        <v>99</v>
      </c>
      <c r="C121" s="385"/>
      <c r="D121" s="362">
        <v>1</v>
      </c>
      <c r="E121" s="385" t="s">
        <v>8</v>
      </c>
      <c r="F121" s="362">
        <v>2</v>
      </c>
      <c r="G121" s="362" t="s">
        <v>8</v>
      </c>
      <c r="H121" s="68">
        <v>8</v>
      </c>
      <c r="I121" s="362" t="s">
        <v>8</v>
      </c>
      <c r="J121" s="363">
        <v>6</v>
      </c>
      <c r="K121" s="362"/>
      <c r="L121" s="363"/>
      <c r="M121" s="3" t="s">
        <v>9</v>
      </c>
      <c r="N121" s="30">
        <f>ROUND(D121*F121*H121*J121,0)</f>
        <v>96</v>
      </c>
      <c r="O121" s="6"/>
      <c r="P121" s="197"/>
      <c r="S121" s="385"/>
    </row>
    <row r="122" spans="1:24" ht="15.95" hidden="1" customHeight="1" thickBot="1">
      <c r="A122" s="1"/>
      <c r="C122" s="80"/>
      <c r="D122" s="369"/>
      <c r="H122" s="81"/>
      <c r="I122" s="41"/>
      <c r="J122" s="12"/>
      <c r="K122" s="41"/>
      <c r="L122" s="369" t="s">
        <v>10</v>
      </c>
      <c r="M122" s="41"/>
      <c r="N122" s="14"/>
      <c r="O122" s="376" t="s">
        <v>32</v>
      </c>
      <c r="S122" s="80"/>
    </row>
    <row r="123" spans="1:24" ht="15.95" hidden="1" customHeight="1">
      <c r="A123" s="1"/>
      <c r="B123" s="45"/>
      <c r="C123" s="46">
        <f>N122</f>
        <v>0</v>
      </c>
      <c r="D123" s="606" t="s">
        <v>32</v>
      </c>
      <c r="E123" s="571"/>
      <c r="F123" s="41"/>
      <c r="G123" s="8" t="s">
        <v>12</v>
      </c>
      <c r="H123" s="575">
        <v>674.6</v>
      </c>
      <c r="I123" s="575"/>
      <c r="J123" s="575"/>
      <c r="K123" s="368"/>
      <c r="L123" s="607" t="s">
        <v>63</v>
      </c>
      <c r="M123" s="607"/>
      <c r="N123" s="3"/>
      <c r="O123" s="376" t="s">
        <v>14</v>
      </c>
      <c r="P123" s="376">
        <f>ROUND(C123*H123/100,0)</f>
        <v>0</v>
      </c>
      <c r="S123" s="46"/>
    </row>
    <row r="124" spans="1:24" ht="15.95" hidden="1" customHeight="1">
      <c r="A124" s="15"/>
      <c r="B124" s="594" t="s">
        <v>15</v>
      </c>
      <c r="C124" s="594"/>
      <c r="D124" s="594"/>
      <c r="E124" s="594"/>
      <c r="F124" s="594"/>
      <c r="G124" s="594"/>
      <c r="H124" s="594"/>
      <c r="I124" s="594"/>
      <c r="J124" s="594"/>
      <c r="K124" s="594"/>
      <c r="L124" s="594"/>
      <c r="M124" s="594"/>
      <c r="N124" s="594"/>
      <c r="O124" s="594"/>
      <c r="S124" s="3"/>
    </row>
    <row r="125" spans="1:24" ht="15.95" hidden="1" customHeight="1">
      <c r="A125" s="1"/>
      <c r="B125" s="67" t="s">
        <v>60</v>
      </c>
      <c r="C125" s="398"/>
      <c r="D125" s="399">
        <v>1</v>
      </c>
      <c r="E125" s="404" t="s">
        <v>8</v>
      </c>
      <c r="F125" s="399">
        <v>1</v>
      </c>
      <c r="G125" s="399" t="s">
        <v>8</v>
      </c>
      <c r="H125" s="68">
        <f>37+3+34.33+26.25</f>
        <v>100.58</v>
      </c>
      <c r="I125" s="399" t="s">
        <v>8</v>
      </c>
      <c r="J125" s="401">
        <v>5.5</v>
      </c>
      <c r="K125" s="399"/>
      <c r="L125" s="401"/>
      <c r="M125" s="3" t="s">
        <v>9</v>
      </c>
      <c r="N125" s="39">
        <f>ROUND(D125*F125*H125*J125,0)</f>
        <v>553</v>
      </c>
      <c r="O125" s="2"/>
      <c r="P125" s="397"/>
      <c r="S125" s="398"/>
    </row>
    <row r="126" spans="1:24" ht="15.95" hidden="1" customHeight="1">
      <c r="A126" s="1"/>
      <c r="C126" s="385"/>
      <c r="D126" s="69"/>
      <c r="H126" s="68"/>
      <c r="I126" s="362"/>
      <c r="J126" s="363"/>
      <c r="K126" s="362"/>
      <c r="L126" s="12" t="s">
        <v>10</v>
      </c>
      <c r="M126" s="40"/>
      <c r="N126" s="5"/>
      <c r="O126" s="6"/>
      <c r="P126" s="197"/>
      <c r="S126" s="385"/>
    </row>
    <row r="127" spans="1:24" ht="15.95" hidden="1" customHeight="1">
      <c r="A127" s="1"/>
      <c r="B127" s="3" t="s">
        <v>299</v>
      </c>
      <c r="C127" s="569">
        <f>N126*70%</f>
        <v>0</v>
      </c>
      <c r="D127" s="570"/>
      <c r="E127" s="569"/>
      <c r="F127" s="7" t="s">
        <v>32</v>
      </c>
      <c r="G127" s="8" t="s">
        <v>12</v>
      </c>
      <c r="H127" s="70">
        <v>226.88</v>
      </c>
      <c r="I127" s="368"/>
      <c r="J127" s="368"/>
      <c r="K127" s="368"/>
      <c r="L127" s="571" t="s">
        <v>33</v>
      </c>
      <c r="M127" s="571"/>
      <c r="O127" s="9" t="s">
        <v>14</v>
      </c>
      <c r="P127" s="376">
        <f>ROUND(C127*H127/100,0)</f>
        <v>0</v>
      </c>
      <c r="S127" s="380"/>
    </row>
    <row r="128" spans="1:24" ht="15.95" hidden="1" customHeight="1">
      <c r="A128" s="1"/>
      <c r="B128" s="576" t="s">
        <v>34</v>
      </c>
      <c r="C128" s="576"/>
      <c r="D128" s="576"/>
      <c r="E128" s="576"/>
      <c r="F128" s="576"/>
      <c r="G128" s="576"/>
      <c r="H128" s="576"/>
      <c r="I128" s="576"/>
      <c r="J128" s="576"/>
      <c r="K128" s="576"/>
      <c r="L128" s="576"/>
      <c r="M128" s="576"/>
      <c r="N128" s="576"/>
      <c r="O128" s="576"/>
      <c r="S128" s="3"/>
    </row>
    <row r="129" spans="1:24" ht="15.95" hidden="1" customHeight="1">
      <c r="A129" s="1"/>
      <c r="B129" s="67" t="s">
        <v>60</v>
      </c>
      <c r="C129" s="409"/>
      <c r="D129" s="405">
        <v>1</v>
      </c>
      <c r="E129" s="413" t="s">
        <v>8</v>
      </c>
      <c r="F129" s="405">
        <v>1</v>
      </c>
      <c r="G129" s="405" t="s">
        <v>8</v>
      </c>
      <c r="H129" s="68">
        <v>101.58</v>
      </c>
      <c r="I129" s="405" t="s">
        <v>8</v>
      </c>
      <c r="J129" s="406">
        <v>5.5</v>
      </c>
      <c r="K129" s="405"/>
      <c r="L129" s="406"/>
      <c r="M129" s="3" t="s">
        <v>9</v>
      </c>
      <c r="N129" s="39">
        <f>ROUND(D129*F129*H129*J129,0)</f>
        <v>559</v>
      </c>
      <c r="O129" s="2"/>
      <c r="P129" s="411"/>
      <c r="S129" s="409"/>
    </row>
    <row r="130" spans="1:24" ht="15.95" hidden="1" customHeight="1">
      <c r="A130" s="1"/>
      <c r="C130" s="385"/>
      <c r="D130" s="69"/>
      <c r="H130" s="68"/>
      <c r="I130" s="362"/>
      <c r="J130" s="363"/>
      <c r="K130" s="362"/>
      <c r="L130" s="12" t="s">
        <v>10</v>
      </c>
      <c r="M130" s="40"/>
      <c r="N130" s="5"/>
      <c r="O130" s="6"/>
      <c r="P130" s="197"/>
      <c r="S130" s="385"/>
    </row>
    <row r="131" spans="1:24" ht="15.95" hidden="1" customHeight="1">
      <c r="A131" s="1"/>
      <c r="B131" s="3" t="s">
        <v>299</v>
      </c>
      <c r="C131" s="569">
        <f>N130*70%</f>
        <v>0</v>
      </c>
      <c r="D131" s="570"/>
      <c r="E131" s="569"/>
      <c r="F131" s="7" t="s">
        <v>32</v>
      </c>
      <c r="G131" s="8" t="s">
        <v>12</v>
      </c>
      <c r="H131" s="70">
        <v>75.63</v>
      </c>
      <c r="I131" s="368"/>
      <c r="J131" s="368"/>
      <c r="K131" s="368"/>
      <c r="L131" s="571" t="s">
        <v>33</v>
      </c>
      <c r="M131" s="571"/>
      <c r="O131" s="9" t="s">
        <v>14</v>
      </c>
      <c r="P131" s="376">
        <f>ROUND(C131*H131/100,0)</f>
        <v>0</v>
      </c>
      <c r="S131" s="380"/>
    </row>
    <row r="132" spans="1:24" s="17" customFormat="1" ht="47.25" hidden="1" customHeight="1">
      <c r="A132" s="86"/>
      <c r="B132" s="562" t="s">
        <v>292</v>
      </c>
      <c r="C132" s="562"/>
      <c r="D132" s="562"/>
      <c r="E132" s="562"/>
      <c r="F132" s="562"/>
      <c r="G132" s="562"/>
      <c r="H132" s="562"/>
      <c r="I132" s="562"/>
      <c r="J132" s="562"/>
      <c r="K132" s="562"/>
      <c r="L132" s="562"/>
      <c r="M132" s="562"/>
      <c r="N132" s="562"/>
      <c r="O132" s="562"/>
      <c r="P132" s="403"/>
    </row>
    <row r="133" spans="1:24" ht="15.95" hidden="1" customHeight="1" thickBot="1">
      <c r="A133" s="1"/>
      <c r="B133" s="67" t="s">
        <v>295</v>
      </c>
      <c r="C133" s="409"/>
      <c r="D133" s="405"/>
      <c r="E133" s="413"/>
      <c r="F133" s="405"/>
      <c r="G133" s="405"/>
      <c r="H133" s="68"/>
      <c r="I133" s="405"/>
      <c r="J133" s="406"/>
      <c r="K133" s="405"/>
      <c r="L133" s="406"/>
      <c r="M133" s="3" t="s">
        <v>9</v>
      </c>
      <c r="N133" s="76">
        <f>C127</f>
        <v>0</v>
      </c>
      <c r="O133" s="2"/>
      <c r="P133" s="411"/>
      <c r="S133" s="409"/>
    </row>
    <row r="134" spans="1:24" s="17" customFormat="1" ht="15.95" hidden="1" customHeight="1" thickBot="1">
      <c r="A134" s="15"/>
      <c r="B134" s="51"/>
      <c r="C134" s="48"/>
      <c r="D134" s="394"/>
      <c r="E134" s="48"/>
      <c r="F134" s="394"/>
      <c r="G134" s="394"/>
      <c r="H134" s="33"/>
      <c r="I134" s="394"/>
      <c r="J134" s="395"/>
      <c r="K134" s="394"/>
      <c r="L134" s="24" t="s">
        <v>10</v>
      </c>
      <c r="N134" s="34"/>
      <c r="O134" s="403"/>
      <c r="P134" s="403"/>
      <c r="S134" s="48"/>
    </row>
    <row r="135" spans="1:24" s="17" customFormat="1" ht="15" hidden="1" customHeight="1">
      <c r="A135" s="15"/>
      <c r="C135" s="545">
        <f>N134</f>
        <v>0</v>
      </c>
      <c r="D135" s="546"/>
      <c r="E135" s="545"/>
      <c r="F135" s="20" t="s">
        <v>32</v>
      </c>
      <c r="G135" s="21" t="s">
        <v>12</v>
      </c>
      <c r="H135" s="551">
        <v>2118.33</v>
      </c>
      <c r="I135" s="551"/>
      <c r="J135" s="551"/>
      <c r="K135" s="400"/>
      <c r="L135" s="547" t="s">
        <v>33</v>
      </c>
      <c r="M135" s="547"/>
      <c r="N135" s="107"/>
      <c r="O135" s="22" t="s">
        <v>14</v>
      </c>
      <c r="P135" s="403">
        <f>ROUND(C135*H135/100,0)</f>
        <v>0</v>
      </c>
      <c r="S135" s="396"/>
    </row>
    <row r="136" spans="1:24" ht="15.95" hidden="1" customHeight="1">
      <c r="A136" s="1"/>
      <c r="B136" s="579" t="s">
        <v>65</v>
      </c>
      <c r="C136" s="579"/>
      <c r="D136" s="580"/>
      <c r="E136" s="579"/>
      <c r="F136" s="580"/>
      <c r="G136" s="579"/>
      <c r="H136" s="580"/>
      <c r="I136" s="579"/>
      <c r="J136" s="580"/>
      <c r="K136" s="579"/>
      <c r="L136" s="579"/>
      <c r="M136" s="579"/>
      <c r="N136" s="579"/>
      <c r="O136" s="579"/>
      <c r="Q136" s="45"/>
      <c r="R136" s="45"/>
      <c r="S136" s="45"/>
      <c r="T136" s="45"/>
      <c r="U136" s="45"/>
      <c r="V136" s="45"/>
      <c r="W136" s="45"/>
      <c r="X136" s="45"/>
    </row>
    <row r="137" spans="1:24" ht="15.95" hidden="1" customHeight="1" thickBot="1">
      <c r="A137" s="1"/>
      <c r="B137" s="67" t="s">
        <v>288</v>
      </c>
      <c r="C137" s="374"/>
      <c r="H137" s="68"/>
      <c r="I137" s="362"/>
      <c r="J137" s="363"/>
      <c r="K137" s="362"/>
      <c r="L137" s="363"/>
      <c r="N137" s="76">
        <f>C63</f>
        <v>2534</v>
      </c>
      <c r="O137" s="2"/>
      <c r="S137" s="374"/>
    </row>
    <row r="138" spans="1:24" s="17" customFormat="1" ht="15.95" hidden="1" customHeight="1" thickBot="1">
      <c r="A138" s="15"/>
      <c r="B138" s="51"/>
      <c r="C138" s="48"/>
      <c r="D138" s="359"/>
      <c r="E138" s="48"/>
      <c r="F138" s="359"/>
      <c r="G138" s="359"/>
      <c r="H138" s="33"/>
      <c r="I138" s="359"/>
      <c r="J138" s="360"/>
      <c r="K138" s="359"/>
      <c r="L138" s="24" t="s">
        <v>10</v>
      </c>
      <c r="N138" s="34"/>
      <c r="O138" s="384"/>
      <c r="P138" s="384"/>
      <c r="S138" s="48"/>
    </row>
    <row r="139" spans="1:24" ht="15" hidden="1" customHeight="1">
      <c r="A139" s="1"/>
      <c r="C139" s="46">
        <f>N138</f>
        <v>0</v>
      </c>
      <c r="D139" s="570" t="s">
        <v>32</v>
      </c>
      <c r="E139" s="570"/>
      <c r="G139" s="8" t="s">
        <v>12</v>
      </c>
      <c r="H139" s="575">
        <v>442.75</v>
      </c>
      <c r="I139" s="575"/>
      <c r="J139" s="575"/>
      <c r="K139" s="575"/>
      <c r="L139" s="369" t="s">
        <v>63</v>
      </c>
      <c r="M139" s="369"/>
      <c r="O139" s="376" t="s">
        <v>14</v>
      </c>
      <c r="P139" s="376">
        <f>ROUND(C139*H139/100,0)</f>
        <v>0</v>
      </c>
      <c r="Q139" s="45"/>
      <c r="R139" s="45"/>
      <c r="S139" s="46"/>
      <c r="T139" s="45"/>
      <c r="U139" s="45"/>
      <c r="V139" s="45"/>
      <c r="W139" s="45"/>
      <c r="X139" s="45"/>
    </row>
    <row r="140" spans="1:24" ht="15.95" hidden="1" customHeight="1">
      <c r="A140" s="43"/>
      <c r="B140" s="579" t="s">
        <v>66</v>
      </c>
      <c r="C140" s="579"/>
      <c r="D140" s="580"/>
      <c r="E140" s="579"/>
      <c r="F140" s="580"/>
      <c r="G140" s="579"/>
      <c r="H140" s="580"/>
      <c r="I140" s="579"/>
      <c r="J140" s="580"/>
      <c r="K140" s="579"/>
      <c r="L140" s="579"/>
      <c r="M140" s="579"/>
      <c r="N140" s="579"/>
      <c r="O140" s="579"/>
      <c r="Q140" s="45"/>
      <c r="R140" s="45"/>
      <c r="S140" s="45"/>
      <c r="T140" s="45"/>
      <c r="U140" s="45"/>
      <c r="V140" s="45"/>
      <c r="W140" s="45"/>
      <c r="X140" s="45"/>
    </row>
    <row r="141" spans="1:24" ht="15.95" hidden="1" customHeight="1">
      <c r="B141" s="3" t="s">
        <v>283</v>
      </c>
      <c r="C141" s="378"/>
      <c r="E141" s="362"/>
      <c r="H141" s="68"/>
      <c r="I141" s="362"/>
      <c r="J141" s="363"/>
      <c r="K141" s="362"/>
      <c r="L141" s="363"/>
      <c r="M141" s="3" t="s">
        <v>9</v>
      </c>
      <c r="N141" s="76">
        <f>C139</f>
        <v>0</v>
      </c>
      <c r="O141" s="378"/>
      <c r="Q141" s="45"/>
      <c r="R141" s="45"/>
      <c r="S141" s="378"/>
      <c r="T141" s="45"/>
      <c r="U141" s="45"/>
      <c r="V141" s="45"/>
      <c r="W141" s="45"/>
      <c r="X141" s="45"/>
    </row>
    <row r="142" spans="1:24" ht="15.95" hidden="1" customHeight="1">
      <c r="A142" s="43"/>
      <c r="B142" s="42"/>
      <c r="C142" s="385"/>
      <c r="H142" s="68"/>
      <c r="I142" s="362"/>
      <c r="J142" s="363"/>
      <c r="K142" s="362"/>
      <c r="L142" s="12" t="s">
        <v>10</v>
      </c>
      <c r="N142" s="79"/>
      <c r="O142" s="376"/>
      <c r="S142" s="385"/>
    </row>
    <row r="143" spans="1:24" ht="15.95" hidden="1" customHeight="1">
      <c r="A143" s="1"/>
      <c r="C143" s="46">
        <f>N142</f>
        <v>0</v>
      </c>
      <c r="D143" s="570" t="s">
        <v>32</v>
      </c>
      <c r="E143" s="570"/>
      <c r="G143" s="369" t="s">
        <v>12</v>
      </c>
      <c r="H143" s="368">
        <v>1079.6500000000001</v>
      </c>
      <c r="I143" s="368"/>
      <c r="J143" s="368"/>
      <c r="K143" s="368"/>
      <c r="L143" s="369" t="s">
        <v>63</v>
      </c>
      <c r="M143" s="369"/>
      <c r="O143" s="376" t="s">
        <v>14</v>
      </c>
      <c r="P143" s="376">
        <f>ROUND(C143*H143/100,0)</f>
        <v>0</v>
      </c>
      <c r="Q143" s="45"/>
      <c r="R143" s="45"/>
      <c r="S143" s="46"/>
      <c r="T143" s="45"/>
      <c r="U143" s="45"/>
      <c r="V143" s="45"/>
      <c r="W143" s="45"/>
      <c r="X143" s="45"/>
    </row>
    <row r="144" spans="1:24" ht="21.75" hidden="1" customHeight="1">
      <c r="A144" s="1"/>
      <c r="B144" s="576" t="s">
        <v>160</v>
      </c>
      <c r="C144" s="576"/>
      <c r="D144" s="576"/>
      <c r="E144" s="576"/>
      <c r="F144" s="576"/>
      <c r="G144" s="576"/>
      <c r="H144" s="576"/>
      <c r="I144" s="576"/>
      <c r="J144" s="576"/>
      <c r="K144" s="576"/>
      <c r="L144" s="576"/>
      <c r="M144" s="576"/>
      <c r="N144" s="576"/>
      <c r="O144" s="576"/>
      <c r="S144" s="3"/>
    </row>
    <row r="145" spans="1:64" ht="15.95" hidden="1" customHeight="1">
      <c r="A145" s="1"/>
      <c r="B145" s="67" t="s">
        <v>269</v>
      </c>
      <c r="C145" s="374"/>
      <c r="D145" s="362">
        <v>1</v>
      </c>
      <c r="E145" s="385" t="s">
        <v>8</v>
      </c>
      <c r="F145" s="362">
        <v>1</v>
      </c>
      <c r="G145" s="362" t="s">
        <v>8</v>
      </c>
      <c r="H145" s="68">
        <v>12.25</v>
      </c>
      <c r="I145" s="362" t="s">
        <v>8</v>
      </c>
      <c r="J145" s="363">
        <v>5.5</v>
      </c>
      <c r="K145" s="362"/>
      <c r="L145" s="367"/>
      <c r="M145" s="3" t="s">
        <v>9</v>
      </c>
      <c r="N145" s="39">
        <f>ROUND(D145*F145*H145*J145,0)</f>
        <v>67</v>
      </c>
      <c r="O145" s="2"/>
      <c r="R145" s="4"/>
      <c r="S145" s="374"/>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row>
    <row r="146" spans="1:64" ht="17.100000000000001" hidden="1" customHeight="1">
      <c r="A146" s="1"/>
      <c r="C146" s="385"/>
      <c r="D146" s="69"/>
      <c r="H146" s="68"/>
      <c r="I146" s="362"/>
      <c r="J146" s="363"/>
      <c r="K146" s="362"/>
      <c r="L146" s="12" t="s">
        <v>10</v>
      </c>
      <c r="M146" s="40"/>
      <c r="N146" s="5"/>
      <c r="O146" s="6"/>
      <c r="P146" s="197"/>
      <c r="S146" s="385"/>
    </row>
    <row r="147" spans="1:64" ht="21.75" hidden="1" customHeight="1">
      <c r="A147" s="1"/>
      <c r="B147" s="66"/>
      <c r="C147" s="569">
        <f>N146</f>
        <v>0</v>
      </c>
      <c r="D147" s="570"/>
      <c r="E147" s="569"/>
      <c r="F147" s="7" t="s">
        <v>32</v>
      </c>
      <c r="G147" s="8" t="s">
        <v>12</v>
      </c>
      <c r="H147" s="70">
        <v>378.13</v>
      </c>
      <c r="I147" s="368"/>
      <c r="J147" s="368"/>
      <c r="K147" s="368"/>
      <c r="L147" s="571" t="s">
        <v>33</v>
      </c>
      <c r="M147" s="571"/>
      <c r="O147" s="9" t="s">
        <v>14</v>
      </c>
      <c r="P147" s="376">
        <f>ROUND(C147*H147/100,0)</f>
        <v>0</v>
      </c>
      <c r="S147" s="380"/>
    </row>
    <row r="148" spans="1:64" s="17" customFormat="1" ht="20.25" hidden="1" customHeight="1">
      <c r="A148" s="86"/>
      <c r="B148" s="549" t="s">
        <v>97</v>
      </c>
      <c r="C148" s="549"/>
      <c r="D148" s="549"/>
      <c r="E148" s="549"/>
      <c r="F148" s="549"/>
      <c r="G148" s="549"/>
      <c r="H148" s="549"/>
      <c r="I148" s="549"/>
      <c r="J148" s="549"/>
      <c r="K148" s="549"/>
      <c r="L148" s="549"/>
      <c r="M148" s="549"/>
      <c r="N148" s="549"/>
      <c r="O148" s="384"/>
      <c r="P148" s="60"/>
      <c r="Q148" s="52"/>
    </row>
    <row r="149" spans="1:64" ht="15.95" hidden="1" customHeight="1">
      <c r="A149" s="1"/>
      <c r="B149" s="3" t="s">
        <v>270</v>
      </c>
      <c r="C149" s="385"/>
      <c r="D149" s="362">
        <v>1</v>
      </c>
      <c r="E149" s="385" t="s">
        <v>8</v>
      </c>
      <c r="F149" s="362">
        <v>2</v>
      </c>
      <c r="G149" s="362" t="s">
        <v>8</v>
      </c>
      <c r="H149" s="90">
        <v>12.25</v>
      </c>
      <c r="I149" s="362" t="s">
        <v>8</v>
      </c>
      <c r="J149" s="367">
        <v>0.75</v>
      </c>
      <c r="K149" s="362" t="s">
        <v>8</v>
      </c>
      <c r="L149" s="363">
        <v>8</v>
      </c>
      <c r="M149" s="3" t="s">
        <v>9</v>
      </c>
      <c r="N149" s="39">
        <f t="shared" ref="N149:N150" si="8">ROUND(D149*F149*H149*J149*L149,0)</f>
        <v>147</v>
      </c>
      <c r="O149" s="2"/>
      <c r="R149" s="4"/>
      <c r="S149" s="385"/>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row>
    <row r="150" spans="1:64" ht="15.95" hidden="1" customHeight="1">
      <c r="A150" s="1"/>
      <c r="B150" s="3" t="s">
        <v>251</v>
      </c>
      <c r="C150" s="374"/>
      <c r="D150" s="362">
        <v>1</v>
      </c>
      <c r="E150" s="385" t="s">
        <v>8</v>
      </c>
      <c r="F150" s="362">
        <v>3</v>
      </c>
      <c r="G150" s="362" t="s">
        <v>8</v>
      </c>
      <c r="H150" s="90">
        <v>4</v>
      </c>
      <c r="I150" s="362" t="s">
        <v>8</v>
      </c>
      <c r="J150" s="367">
        <v>0.75</v>
      </c>
      <c r="K150" s="362" t="s">
        <v>8</v>
      </c>
      <c r="L150" s="363">
        <v>8</v>
      </c>
      <c r="M150" s="3" t="s">
        <v>9</v>
      </c>
      <c r="N150" s="39">
        <f t="shared" si="8"/>
        <v>72</v>
      </c>
      <c r="O150" s="2"/>
      <c r="S150" s="374"/>
    </row>
    <row r="151" spans="1:64" ht="16.5" hidden="1" customHeight="1">
      <c r="A151" s="1"/>
      <c r="C151" s="385"/>
      <c r="D151" s="69"/>
      <c r="H151" s="68"/>
      <c r="I151" s="362"/>
      <c r="J151" s="363"/>
      <c r="K151" s="362"/>
      <c r="L151" s="12" t="s">
        <v>10</v>
      </c>
      <c r="M151" s="40"/>
      <c r="N151" s="5"/>
      <c r="O151" s="6"/>
      <c r="P151" s="197"/>
      <c r="S151" s="385"/>
    </row>
    <row r="152" spans="1:64" ht="15.95" hidden="1" customHeight="1">
      <c r="A152" s="1"/>
      <c r="B152" s="71" t="s">
        <v>24</v>
      </c>
      <c r="C152" s="385"/>
      <c r="E152" s="376"/>
      <c r="G152" s="369"/>
      <c r="H152" s="68"/>
      <c r="I152" s="368"/>
      <c r="J152" s="363"/>
      <c r="K152" s="369"/>
      <c r="L152" s="363"/>
      <c r="M152" s="45"/>
      <c r="N152" s="45"/>
      <c r="O152" s="376"/>
      <c r="Q152" s="45"/>
      <c r="S152" s="385"/>
    </row>
    <row r="153" spans="1:64" ht="15.95" hidden="1" customHeight="1">
      <c r="A153" s="1"/>
      <c r="B153" s="3" t="s">
        <v>272</v>
      </c>
      <c r="C153" s="385"/>
      <c r="D153" s="362">
        <v>1</v>
      </c>
      <c r="E153" s="385" t="s">
        <v>8</v>
      </c>
      <c r="F153" s="362">
        <v>2</v>
      </c>
      <c r="G153" s="362" t="s">
        <v>8</v>
      </c>
      <c r="H153" s="90">
        <v>2.5</v>
      </c>
      <c r="I153" s="362" t="s">
        <v>8</v>
      </c>
      <c r="J153" s="367">
        <v>0.75</v>
      </c>
      <c r="K153" s="362" t="s">
        <v>8</v>
      </c>
      <c r="L153" s="367">
        <v>7</v>
      </c>
      <c r="M153" s="3" t="s">
        <v>9</v>
      </c>
      <c r="N153" s="39">
        <f t="shared" ref="N153:N155" si="9">ROUND(D153*F153*H153*J153*L153,0)</f>
        <v>26</v>
      </c>
      <c r="O153" s="6"/>
      <c r="P153" s="198"/>
      <c r="S153" s="385"/>
    </row>
    <row r="154" spans="1:64" ht="15.95" hidden="1" customHeight="1">
      <c r="A154" s="1"/>
      <c r="B154" s="3" t="s">
        <v>273</v>
      </c>
      <c r="C154" s="385"/>
      <c r="D154" s="362">
        <v>1</v>
      </c>
      <c r="E154" s="385" t="s">
        <v>8</v>
      </c>
      <c r="F154" s="362">
        <v>2</v>
      </c>
      <c r="G154" s="362" t="s">
        <v>8</v>
      </c>
      <c r="H154" s="90">
        <v>2</v>
      </c>
      <c r="I154" s="362" t="s">
        <v>8</v>
      </c>
      <c r="J154" s="367">
        <v>0.75</v>
      </c>
      <c r="K154" s="362" t="s">
        <v>8</v>
      </c>
      <c r="L154" s="367">
        <v>1.5</v>
      </c>
      <c r="M154" s="3" t="s">
        <v>9</v>
      </c>
      <c r="N154" s="39">
        <f t="shared" si="9"/>
        <v>5</v>
      </c>
      <c r="O154" s="6"/>
      <c r="P154" s="198"/>
      <c r="S154" s="385"/>
    </row>
    <row r="155" spans="1:64" ht="15.95" hidden="1" customHeight="1">
      <c r="A155" s="1"/>
      <c r="B155" s="3" t="s">
        <v>275</v>
      </c>
      <c r="C155" s="385"/>
      <c r="D155" s="362">
        <v>1</v>
      </c>
      <c r="E155" s="385" t="s">
        <v>8</v>
      </c>
      <c r="F155" s="362">
        <v>1</v>
      </c>
      <c r="G155" s="362" t="s">
        <v>8</v>
      </c>
      <c r="H155" s="90">
        <v>11.5</v>
      </c>
      <c r="I155" s="362" t="s">
        <v>8</v>
      </c>
      <c r="J155" s="367">
        <v>0.75</v>
      </c>
      <c r="K155" s="362" t="s">
        <v>8</v>
      </c>
      <c r="L155" s="367">
        <v>0.75</v>
      </c>
      <c r="M155" s="3" t="s">
        <v>9</v>
      </c>
      <c r="N155" s="39">
        <f t="shared" si="9"/>
        <v>6</v>
      </c>
      <c r="O155" s="6"/>
      <c r="P155" s="198"/>
      <c r="S155" s="385"/>
    </row>
    <row r="156" spans="1:64" ht="15.95" hidden="1" customHeight="1">
      <c r="A156" s="1"/>
      <c r="B156" s="362"/>
      <c r="C156" s="3"/>
      <c r="E156" s="376"/>
      <c r="G156" s="369"/>
      <c r="H156" s="68"/>
      <c r="I156" s="368"/>
      <c r="J156" s="363"/>
      <c r="K156" s="369"/>
      <c r="L156" s="12" t="s">
        <v>10</v>
      </c>
      <c r="M156" s="3" t="s">
        <v>9</v>
      </c>
      <c r="N156" s="5"/>
      <c r="O156" s="376"/>
      <c r="P156" s="80"/>
      <c r="Q156" s="45"/>
      <c r="S156" s="3"/>
    </row>
    <row r="157" spans="1:64" ht="15.95" hidden="1" customHeight="1">
      <c r="A157" s="1"/>
      <c r="B157" s="71" t="s">
        <v>28</v>
      </c>
      <c r="C157" s="385"/>
      <c r="E157" s="376"/>
      <c r="G157" s="369"/>
      <c r="H157" s="68"/>
      <c r="I157" s="368"/>
      <c r="J157" s="363"/>
      <c r="K157" s="368"/>
      <c r="L157" s="369"/>
      <c r="M157" s="369"/>
      <c r="N157" s="45"/>
      <c r="O157" s="41"/>
      <c r="P157" s="80"/>
      <c r="Q157" s="45"/>
      <c r="S157" s="385"/>
    </row>
    <row r="158" spans="1:64" ht="15.95" hidden="1" customHeight="1">
      <c r="A158" s="1"/>
      <c r="C158" s="71"/>
      <c r="D158" s="577">
        <f>N151</f>
        <v>0</v>
      </c>
      <c r="E158" s="577"/>
      <c r="F158" s="577"/>
      <c r="G158" s="369" t="s">
        <v>29</v>
      </c>
      <c r="H158" s="387">
        <f>N156</f>
        <v>0</v>
      </c>
      <c r="I158" s="12" t="s">
        <v>9</v>
      </c>
      <c r="J158" s="578">
        <f>D158-H158</f>
        <v>0</v>
      </c>
      <c r="K158" s="578"/>
      <c r="L158" s="40"/>
      <c r="M158" s="369"/>
      <c r="N158" s="42"/>
      <c r="O158" s="376"/>
      <c r="P158" s="80"/>
      <c r="Q158" s="45"/>
      <c r="S158" s="71"/>
    </row>
    <row r="159" spans="1:64" s="17" customFormat="1" ht="15.95" hidden="1" customHeight="1">
      <c r="A159" s="15"/>
      <c r="C159" s="572">
        <f>J158</f>
        <v>0</v>
      </c>
      <c r="D159" s="572"/>
      <c r="E159" s="572"/>
      <c r="F159" s="359" t="s">
        <v>11</v>
      </c>
      <c r="G159" s="21" t="s">
        <v>12</v>
      </c>
      <c r="H159" s="551">
        <v>12674.36</v>
      </c>
      <c r="I159" s="551"/>
      <c r="J159" s="551"/>
      <c r="K159" s="551"/>
      <c r="L159" s="547" t="s">
        <v>84</v>
      </c>
      <c r="M159" s="547"/>
      <c r="N159" s="25"/>
      <c r="O159" s="384" t="s">
        <v>14</v>
      </c>
      <c r="P159" s="384">
        <f>ROUND(C159*H159/100,0)</f>
        <v>0</v>
      </c>
      <c r="S159" s="364"/>
    </row>
    <row r="160" spans="1:64" s="17" customFormat="1" ht="37.5" hidden="1" customHeight="1">
      <c r="A160" s="85"/>
      <c r="B160" s="549" t="s">
        <v>127</v>
      </c>
      <c r="C160" s="549"/>
      <c r="D160" s="549"/>
      <c r="E160" s="549"/>
      <c r="F160" s="549"/>
      <c r="G160" s="549"/>
      <c r="H160" s="549"/>
      <c r="I160" s="549"/>
      <c r="J160" s="549"/>
      <c r="K160" s="549"/>
      <c r="L160" s="549"/>
      <c r="M160" s="549"/>
      <c r="N160" s="549"/>
      <c r="O160" s="549"/>
      <c r="P160" s="384"/>
      <c r="Q160" s="52"/>
      <c r="R160" s="52"/>
      <c r="S160" s="52"/>
      <c r="T160" s="52"/>
      <c r="U160" s="52"/>
      <c r="V160" s="52"/>
      <c r="W160" s="52"/>
      <c r="X160" s="52"/>
    </row>
    <row r="161" spans="1:19" s="17" customFormat="1" ht="15.95" hidden="1" customHeight="1">
      <c r="A161" s="15"/>
      <c r="C161" s="382"/>
      <c r="D161" s="359"/>
      <c r="E161" s="48"/>
      <c r="F161" s="359"/>
      <c r="G161" s="359"/>
      <c r="H161" s="27"/>
      <c r="I161" s="359"/>
      <c r="J161" s="360"/>
      <c r="K161" s="359"/>
      <c r="L161" s="360"/>
      <c r="N161" s="30"/>
      <c r="O161" s="19"/>
      <c r="P161" s="197"/>
      <c r="S161" s="382"/>
    </row>
    <row r="162" spans="1:19" s="17" customFormat="1" ht="15.95" hidden="1" customHeight="1" thickBot="1">
      <c r="A162" s="15"/>
      <c r="B162" s="17" t="s">
        <v>272</v>
      </c>
      <c r="C162" s="382"/>
      <c r="D162" s="359">
        <v>1</v>
      </c>
      <c r="E162" s="48" t="s">
        <v>8</v>
      </c>
      <c r="F162" s="359">
        <v>2</v>
      </c>
      <c r="G162" s="359" t="s">
        <v>8</v>
      </c>
      <c r="H162" s="27">
        <v>16.5</v>
      </c>
      <c r="I162" s="359"/>
      <c r="J162" s="360"/>
      <c r="K162" s="359"/>
      <c r="L162" s="360"/>
      <c r="M162" s="17" t="s">
        <v>9</v>
      </c>
      <c r="N162" s="30">
        <f>ROUND(D162*F162*H162,0)</f>
        <v>33</v>
      </c>
      <c r="O162" s="19"/>
      <c r="P162" s="197"/>
      <c r="S162" s="382"/>
    </row>
    <row r="163" spans="1:19" s="17" customFormat="1" ht="15.95" hidden="1" customHeight="1" thickBot="1">
      <c r="A163" s="15"/>
      <c r="C163" s="60"/>
      <c r="D163" s="366"/>
      <c r="E163" s="48"/>
      <c r="F163" s="359"/>
      <c r="G163" s="359"/>
      <c r="H163" s="37"/>
      <c r="I163" s="50"/>
      <c r="J163" s="24"/>
      <c r="K163" s="50"/>
      <c r="L163" s="366" t="s">
        <v>10</v>
      </c>
      <c r="M163" s="50"/>
      <c r="N163" s="26"/>
      <c r="O163" s="384"/>
      <c r="P163" s="384"/>
      <c r="S163" s="60"/>
    </row>
    <row r="164" spans="1:19" s="17" customFormat="1" ht="15.95" hidden="1" customHeight="1">
      <c r="A164" s="15"/>
      <c r="B164" s="52"/>
      <c r="C164" s="53">
        <f>N163</f>
        <v>0</v>
      </c>
      <c r="D164" s="550" t="s">
        <v>91</v>
      </c>
      <c r="E164" s="547"/>
      <c r="F164" s="50"/>
      <c r="G164" s="21" t="s">
        <v>12</v>
      </c>
      <c r="H164" s="551">
        <v>228.9</v>
      </c>
      <c r="I164" s="551"/>
      <c r="J164" s="551"/>
      <c r="K164" s="365"/>
      <c r="L164" s="550" t="s">
        <v>92</v>
      </c>
      <c r="M164" s="547"/>
      <c r="O164" s="384" t="s">
        <v>14</v>
      </c>
      <c r="P164" s="384">
        <f>ROUND(C164*H164,0)</f>
        <v>0</v>
      </c>
      <c r="S164" s="53"/>
    </row>
    <row r="165" spans="1:19" ht="33" hidden="1" customHeight="1">
      <c r="A165" s="77"/>
      <c r="B165" s="549" t="s">
        <v>149</v>
      </c>
      <c r="C165" s="549"/>
      <c r="D165" s="549"/>
      <c r="E165" s="549"/>
      <c r="F165" s="549"/>
      <c r="G165" s="549"/>
      <c r="H165" s="549"/>
      <c r="I165" s="549"/>
      <c r="J165" s="549"/>
      <c r="K165" s="549"/>
      <c r="L165" s="549"/>
      <c r="M165" s="549"/>
      <c r="N165" s="549"/>
      <c r="O165" s="376"/>
      <c r="P165" s="80"/>
      <c r="Q165" s="45"/>
      <c r="S165" s="3"/>
    </row>
    <row r="166" spans="1:19" ht="15.95" hidden="1" customHeight="1" thickBot="1">
      <c r="A166" s="1"/>
      <c r="B166" s="3" t="s">
        <v>276</v>
      </c>
      <c r="C166" s="374"/>
      <c r="D166" s="362">
        <v>1</v>
      </c>
      <c r="E166" s="385" t="s">
        <v>8</v>
      </c>
      <c r="F166" s="362">
        <v>2</v>
      </c>
      <c r="G166" s="362" t="s">
        <v>8</v>
      </c>
      <c r="H166" s="68">
        <v>2</v>
      </c>
      <c r="I166" s="362" t="s">
        <v>8</v>
      </c>
      <c r="J166" s="363">
        <v>1.5</v>
      </c>
      <c r="K166" s="359"/>
      <c r="L166" s="360"/>
      <c r="M166" s="17" t="s">
        <v>9</v>
      </c>
      <c r="N166" s="30">
        <f>ROUND(D166*F166*H166*J166,0)</f>
        <v>6</v>
      </c>
      <c r="O166" s="2"/>
      <c r="S166" s="374"/>
    </row>
    <row r="167" spans="1:19" ht="15.95" hidden="1" customHeight="1" thickBot="1">
      <c r="E167" s="44"/>
      <c r="G167" s="369"/>
      <c r="H167" s="68"/>
      <c r="I167" s="368"/>
      <c r="J167" s="12"/>
      <c r="K167" s="368"/>
      <c r="L167" s="12" t="s">
        <v>10</v>
      </c>
      <c r="M167" s="369"/>
      <c r="N167" s="14"/>
      <c r="O167" s="6"/>
    </row>
    <row r="168" spans="1:19" ht="15.95" hidden="1" customHeight="1">
      <c r="A168" s="1"/>
      <c r="C168" s="569">
        <f>N167</f>
        <v>0</v>
      </c>
      <c r="D168" s="569"/>
      <c r="E168" s="569"/>
      <c r="F168" s="369" t="s">
        <v>32</v>
      </c>
      <c r="G168" s="8" t="s">
        <v>12</v>
      </c>
      <c r="H168" s="575">
        <v>180.5</v>
      </c>
      <c r="I168" s="575"/>
      <c r="J168" s="575"/>
      <c r="K168" s="575"/>
      <c r="L168" s="571" t="s">
        <v>55</v>
      </c>
      <c r="M168" s="571"/>
      <c r="N168" s="11"/>
      <c r="O168" s="376" t="s">
        <v>14</v>
      </c>
      <c r="P168" s="376">
        <f>ROUND(C168*H168,0)</f>
        <v>0</v>
      </c>
      <c r="S168" s="380"/>
    </row>
    <row r="169" spans="1:19" s="10" customFormat="1" ht="31.5" hidden="1" customHeight="1">
      <c r="A169" s="87"/>
      <c r="B169" s="549" t="s">
        <v>44</v>
      </c>
      <c r="C169" s="549"/>
      <c r="D169" s="549"/>
      <c r="E169" s="549"/>
      <c r="F169" s="549"/>
      <c r="G169" s="549"/>
      <c r="H169" s="549"/>
      <c r="I169" s="549"/>
      <c r="J169" s="549"/>
      <c r="K169" s="549"/>
      <c r="L169" s="549"/>
      <c r="M169" s="549"/>
      <c r="N169" s="549"/>
      <c r="O169" s="370"/>
      <c r="P169" s="227"/>
    </row>
    <row r="170" spans="1:19" s="17" customFormat="1" ht="15.95" hidden="1" customHeight="1">
      <c r="A170" s="15"/>
      <c r="B170" s="17" t="s">
        <v>277</v>
      </c>
      <c r="C170" s="48"/>
      <c r="D170" s="359">
        <v>1</v>
      </c>
      <c r="E170" s="48" t="s">
        <v>8</v>
      </c>
      <c r="F170" s="359">
        <v>2</v>
      </c>
      <c r="G170" s="359" t="s">
        <v>8</v>
      </c>
      <c r="H170" s="291">
        <v>4.63</v>
      </c>
      <c r="I170" s="359" t="s">
        <v>8</v>
      </c>
      <c r="J170" s="291">
        <v>3.63</v>
      </c>
      <c r="K170" s="359" t="s">
        <v>8</v>
      </c>
      <c r="L170" s="388">
        <v>1.67</v>
      </c>
      <c r="M170" s="17" t="s">
        <v>9</v>
      </c>
      <c r="N170" s="30">
        <f t="shared" ref="N170" si="10">ROUND(D170*F170*H170*J170*L170,0)</f>
        <v>56</v>
      </c>
      <c r="P170" s="197"/>
      <c r="S170" s="48"/>
    </row>
    <row r="171" spans="1:19" ht="15.95" hidden="1" customHeight="1">
      <c r="A171" s="1"/>
      <c r="B171" s="17"/>
      <c r="C171" s="385"/>
      <c r="D171" s="69"/>
      <c r="H171" s="68"/>
      <c r="I171" s="362"/>
      <c r="J171" s="363"/>
      <c r="K171" s="362"/>
      <c r="L171" s="12" t="s">
        <v>10</v>
      </c>
      <c r="M171" s="40"/>
      <c r="N171" s="5"/>
      <c r="O171" s="6"/>
      <c r="P171" s="197"/>
      <c r="S171" s="385"/>
    </row>
    <row r="172" spans="1:19" ht="15.95" hidden="1" customHeight="1">
      <c r="A172" s="1"/>
      <c r="B172" s="376"/>
      <c r="C172" s="583">
        <f>N171</f>
        <v>0</v>
      </c>
      <c r="D172" s="583"/>
      <c r="E172" s="379"/>
      <c r="F172" s="7" t="s">
        <v>11</v>
      </c>
      <c r="G172" s="8" t="s">
        <v>12</v>
      </c>
      <c r="H172" s="368">
        <v>3630</v>
      </c>
      <c r="I172" s="368"/>
      <c r="J172" s="368"/>
      <c r="K172" s="368"/>
      <c r="L172" s="571" t="s">
        <v>45</v>
      </c>
      <c r="M172" s="571"/>
      <c r="O172" s="9" t="s">
        <v>14</v>
      </c>
      <c r="P172" s="376">
        <f>ROUND(C172*H172/1000,0)</f>
        <v>0</v>
      </c>
      <c r="S172" s="379"/>
    </row>
    <row r="173" spans="1:19" s="10" customFormat="1" ht="15.95" hidden="1" customHeight="1">
      <c r="A173" s="43"/>
      <c r="B173" s="584" t="s">
        <v>47</v>
      </c>
      <c r="C173" s="584"/>
      <c r="D173" s="584"/>
      <c r="E173" s="584"/>
      <c r="F173" s="584"/>
      <c r="G173" s="584"/>
      <c r="H173" s="584"/>
      <c r="I173" s="584"/>
      <c r="J173" s="584"/>
      <c r="K173" s="584"/>
      <c r="L173" s="584"/>
      <c r="M173" s="584"/>
      <c r="N173" s="584"/>
      <c r="O173" s="584"/>
      <c r="P173" s="227"/>
    </row>
    <row r="174" spans="1:19" s="17" customFormat="1" ht="15.95" hidden="1" customHeight="1">
      <c r="A174" s="15"/>
      <c r="B174" s="17" t="s">
        <v>277</v>
      </c>
      <c r="C174" s="48"/>
      <c r="D174" s="359">
        <v>1</v>
      </c>
      <c r="E174" s="48" t="s">
        <v>8</v>
      </c>
      <c r="F174" s="359">
        <v>2</v>
      </c>
      <c r="G174" s="359" t="s">
        <v>8</v>
      </c>
      <c r="H174" s="27">
        <v>4.63</v>
      </c>
      <c r="I174" s="359" t="s">
        <v>8</v>
      </c>
      <c r="J174" s="360">
        <v>3.63</v>
      </c>
      <c r="K174" s="359" t="s">
        <v>8</v>
      </c>
      <c r="L174" s="360">
        <v>0.33</v>
      </c>
      <c r="M174" s="17" t="s">
        <v>9</v>
      </c>
      <c r="N174" s="282">
        <f t="shared" ref="N174" si="11">ROUND(D174*F174*H174*J174*L174,0)</f>
        <v>11</v>
      </c>
      <c r="P174" s="197"/>
      <c r="S174" s="48"/>
    </row>
    <row r="175" spans="1:19" s="17" customFormat="1" ht="15.95" hidden="1" customHeight="1">
      <c r="A175" s="15"/>
      <c r="C175" s="48"/>
      <c r="D175" s="55"/>
      <c r="E175" s="48"/>
      <c r="F175" s="359"/>
      <c r="G175" s="359"/>
      <c r="H175" s="27"/>
      <c r="I175" s="359"/>
      <c r="J175" s="360"/>
      <c r="K175" s="359"/>
      <c r="L175" s="24" t="s">
        <v>10</v>
      </c>
      <c r="M175" s="32"/>
      <c r="N175" s="18"/>
      <c r="O175" s="19"/>
      <c r="P175" s="197"/>
      <c r="S175" s="48"/>
    </row>
    <row r="176" spans="1:19" ht="15.95" hidden="1" customHeight="1">
      <c r="A176" s="1"/>
      <c r="B176" s="376"/>
      <c r="C176" s="581">
        <f>N175</f>
        <v>0</v>
      </c>
      <c r="D176" s="582"/>
      <c r="E176" s="581"/>
      <c r="F176" s="7" t="s">
        <v>11</v>
      </c>
      <c r="G176" s="8" t="s">
        <v>12</v>
      </c>
      <c r="H176" s="368">
        <v>8694.9500000000007</v>
      </c>
      <c r="I176" s="368"/>
      <c r="J176" s="368"/>
      <c r="K176" s="368"/>
      <c r="L176" s="571" t="s">
        <v>13</v>
      </c>
      <c r="M176" s="571"/>
      <c r="O176" s="9" t="s">
        <v>14</v>
      </c>
      <c r="P176" s="376">
        <f>ROUND(C176*H176/100,0)</f>
        <v>0</v>
      </c>
      <c r="S176" s="379"/>
    </row>
    <row r="177" spans="1:19" s="23" customFormat="1" ht="15.95" hidden="1" customHeight="1">
      <c r="A177" s="36"/>
      <c r="B177" s="544" t="s">
        <v>196</v>
      </c>
      <c r="C177" s="544"/>
      <c r="D177" s="544"/>
      <c r="E177" s="544"/>
      <c r="F177" s="544"/>
      <c r="G177" s="544"/>
      <c r="H177" s="544"/>
      <c r="I177" s="544"/>
      <c r="J177" s="544"/>
      <c r="K177" s="544"/>
      <c r="L177" s="544"/>
      <c r="M177" s="544"/>
      <c r="N177" s="544"/>
      <c r="O177" s="544"/>
      <c r="P177" s="200"/>
    </row>
    <row r="178" spans="1:19" s="17" customFormat="1" ht="15.95" hidden="1" customHeight="1">
      <c r="A178" s="15"/>
      <c r="B178" s="352" t="s">
        <v>278</v>
      </c>
      <c r="C178" s="382"/>
      <c r="D178" s="359">
        <v>1</v>
      </c>
      <c r="E178" s="48" t="s">
        <v>8</v>
      </c>
      <c r="F178" s="359">
        <v>2</v>
      </c>
      <c r="G178" s="359" t="s">
        <v>8</v>
      </c>
      <c r="H178" s="27">
        <v>5</v>
      </c>
      <c r="I178" s="359" t="s">
        <v>8</v>
      </c>
      <c r="J178" s="360">
        <v>4</v>
      </c>
      <c r="K178" s="359" t="s">
        <v>8</v>
      </c>
      <c r="L178" s="360">
        <v>0.17</v>
      </c>
      <c r="M178" s="17" t="s">
        <v>9</v>
      </c>
      <c r="N178" s="30">
        <f>ROUND(D178*F178*H178*J178*L178,0)</f>
        <v>7</v>
      </c>
      <c r="O178" s="16"/>
      <c r="P178" s="384"/>
      <c r="S178" s="382"/>
    </row>
    <row r="179" spans="1:19" s="17" customFormat="1" ht="15.95" hidden="1" customHeight="1">
      <c r="A179" s="15"/>
      <c r="C179" s="48"/>
      <c r="D179" s="55"/>
      <c r="E179" s="48"/>
      <c r="F179" s="359"/>
      <c r="G179" s="359"/>
      <c r="H179" s="27"/>
      <c r="I179" s="359"/>
      <c r="J179" s="360"/>
      <c r="K179" s="359"/>
      <c r="L179" s="24" t="s">
        <v>10</v>
      </c>
      <c r="M179" s="32"/>
      <c r="N179" s="18"/>
      <c r="O179" s="19"/>
      <c r="P179" s="197"/>
      <c r="S179" s="48"/>
    </row>
    <row r="180" spans="1:19" s="17" customFormat="1" ht="15.95" hidden="1" customHeight="1">
      <c r="A180" s="15"/>
      <c r="B180" s="384"/>
      <c r="C180" s="119">
        <f>N179</f>
        <v>0</v>
      </c>
      <c r="D180" s="55"/>
      <c r="E180" s="48"/>
      <c r="F180" s="20" t="s">
        <v>11</v>
      </c>
      <c r="G180" s="21" t="s">
        <v>12</v>
      </c>
      <c r="H180" s="365">
        <v>12595</v>
      </c>
      <c r="I180" s="365"/>
      <c r="J180" s="365"/>
      <c r="K180" s="365"/>
      <c r="L180" s="547" t="s">
        <v>13</v>
      </c>
      <c r="M180" s="547"/>
      <c r="N180" s="107"/>
      <c r="O180" s="22" t="s">
        <v>14</v>
      </c>
      <c r="P180" s="384">
        <f>ROUND(C180*H180/100,0)</f>
        <v>0</v>
      </c>
      <c r="S180" s="373"/>
    </row>
    <row r="181" spans="1:19" s="17" customFormat="1" ht="33.75" hidden="1" customHeight="1">
      <c r="A181" s="86"/>
      <c r="B181" s="549" t="s">
        <v>87</v>
      </c>
      <c r="C181" s="549"/>
      <c r="D181" s="549"/>
      <c r="E181" s="549"/>
      <c r="F181" s="549"/>
      <c r="G181" s="549"/>
      <c r="H181" s="549"/>
      <c r="I181" s="549"/>
      <c r="J181" s="549"/>
      <c r="K181" s="549"/>
      <c r="L181" s="549"/>
      <c r="M181" s="549"/>
      <c r="N181" s="549"/>
      <c r="O181" s="384"/>
      <c r="P181" s="60"/>
      <c r="Q181" s="52"/>
    </row>
    <row r="182" spans="1:19" s="17" customFormat="1" ht="15.95" hidden="1" customHeight="1" thickBot="1">
      <c r="A182" s="15"/>
      <c r="B182" s="17" t="s">
        <v>26</v>
      </c>
      <c r="C182" s="382"/>
      <c r="D182" s="359">
        <v>1</v>
      </c>
      <c r="E182" s="48" t="s">
        <v>8</v>
      </c>
      <c r="F182" s="359">
        <v>2</v>
      </c>
      <c r="G182" s="359" t="s">
        <v>8</v>
      </c>
      <c r="H182" s="27">
        <v>2.5</v>
      </c>
      <c r="I182" s="359" t="s">
        <v>8</v>
      </c>
      <c r="J182" s="360">
        <v>7</v>
      </c>
      <c r="K182" s="359"/>
      <c r="L182" s="360"/>
      <c r="M182" s="17" t="s">
        <v>9</v>
      </c>
      <c r="N182" s="30">
        <f>ROUND(D182*F182*H182*J182,0)</f>
        <v>35</v>
      </c>
      <c r="O182" s="16"/>
      <c r="P182" s="384"/>
      <c r="S182" s="382"/>
    </row>
    <row r="183" spans="1:19" s="17" customFormat="1" ht="15.95" hidden="1" customHeight="1" thickBot="1">
      <c r="A183" s="15"/>
      <c r="C183" s="107"/>
      <c r="D183" s="359"/>
      <c r="E183" s="49"/>
      <c r="F183" s="359"/>
      <c r="G183" s="366"/>
      <c r="H183" s="27"/>
      <c r="I183" s="365"/>
      <c r="J183" s="24"/>
      <c r="K183" s="365"/>
      <c r="L183" s="24" t="s">
        <v>10</v>
      </c>
      <c r="M183" s="366"/>
      <c r="N183" s="26"/>
      <c r="O183" s="19"/>
      <c r="P183" s="384"/>
      <c r="S183" s="107"/>
    </row>
    <row r="184" spans="1:19" s="17" customFormat="1" ht="15.95" hidden="1" customHeight="1">
      <c r="A184" s="366"/>
      <c r="C184" s="545">
        <f>N183</f>
        <v>0</v>
      </c>
      <c r="D184" s="545"/>
      <c r="E184" s="545"/>
      <c r="F184" s="359"/>
      <c r="G184" s="21" t="s">
        <v>12</v>
      </c>
      <c r="H184" s="551">
        <v>902.93</v>
      </c>
      <c r="I184" s="551"/>
      <c r="J184" s="551"/>
      <c r="K184" s="551"/>
      <c r="L184" s="547" t="s">
        <v>55</v>
      </c>
      <c r="M184" s="547"/>
      <c r="N184" s="25"/>
      <c r="O184" s="384" t="s">
        <v>14</v>
      </c>
      <c r="P184" s="384">
        <f>ROUND(C184*H184,0)</f>
        <v>0</v>
      </c>
      <c r="S184" s="373"/>
    </row>
    <row r="185" spans="1:19" s="17" customFormat="1" ht="44.25" hidden="1" customHeight="1">
      <c r="A185" s="86"/>
      <c r="B185" s="585" t="s">
        <v>86</v>
      </c>
      <c r="C185" s="585"/>
      <c r="D185" s="585"/>
      <c r="E185" s="585"/>
      <c r="F185" s="585"/>
      <c r="G185" s="585"/>
      <c r="H185" s="585"/>
      <c r="I185" s="585"/>
      <c r="J185" s="585"/>
      <c r="K185" s="585"/>
      <c r="L185" s="585"/>
      <c r="M185" s="585"/>
      <c r="N185" s="585"/>
      <c r="O185" s="386"/>
      <c r="P185" s="384"/>
    </row>
    <row r="186" spans="1:19" s="17" customFormat="1" ht="15.95" hidden="1" customHeight="1" thickBot="1">
      <c r="A186" s="15"/>
      <c r="B186" s="17" t="s">
        <v>139</v>
      </c>
      <c r="C186" s="382"/>
      <c r="D186" s="359">
        <v>1</v>
      </c>
      <c r="E186" s="48" t="s">
        <v>8</v>
      </c>
      <c r="F186" s="359">
        <v>2</v>
      </c>
      <c r="G186" s="359" t="s">
        <v>8</v>
      </c>
      <c r="H186" s="27">
        <v>5</v>
      </c>
      <c r="I186" s="359" t="s">
        <v>8</v>
      </c>
      <c r="J186" s="360">
        <v>4</v>
      </c>
      <c r="K186" s="359"/>
      <c r="L186" s="360"/>
      <c r="M186" s="17" t="s">
        <v>9</v>
      </c>
      <c r="N186" s="30">
        <f>ROUND(D186*F186*H186*J186,0)</f>
        <v>40</v>
      </c>
      <c r="O186" s="16"/>
      <c r="P186" s="384"/>
      <c r="S186" s="382"/>
    </row>
    <row r="187" spans="1:19" s="17" customFormat="1" ht="15.95" hidden="1" customHeight="1" thickBot="1">
      <c r="A187" s="15"/>
      <c r="C187" s="107"/>
      <c r="D187" s="359"/>
      <c r="E187" s="49"/>
      <c r="F187" s="359"/>
      <c r="G187" s="366"/>
      <c r="H187" s="27"/>
      <c r="I187" s="365"/>
      <c r="J187" s="24"/>
      <c r="K187" s="365"/>
      <c r="L187" s="24" t="s">
        <v>10</v>
      </c>
      <c r="M187" s="366"/>
      <c r="N187" s="26"/>
      <c r="O187" s="19"/>
      <c r="P187" s="384"/>
      <c r="S187" s="107"/>
    </row>
    <row r="188" spans="1:19" s="17" customFormat="1" ht="15.95" hidden="1" customHeight="1">
      <c r="A188" s="366"/>
      <c r="B188" s="52"/>
      <c r="C188" s="364">
        <f>N187</f>
        <v>0</v>
      </c>
      <c r="D188" s="359" t="s">
        <v>32</v>
      </c>
      <c r="E188" s="373"/>
      <c r="F188" s="359"/>
      <c r="G188" s="52" t="s">
        <v>12</v>
      </c>
      <c r="H188" s="365">
        <v>27747.06</v>
      </c>
      <c r="I188" s="365"/>
      <c r="J188" s="360"/>
      <c r="K188" s="365"/>
      <c r="L188" s="366" t="s">
        <v>58</v>
      </c>
      <c r="M188" s="366"/>
      <c r="N188" s="52"/>
      <c r="O188" s="384" t="s">
        <v>14</v>
      </c>
      <c r="P188" s="384">
        <f>(C188*H188/100)</f>
        <v>0</v>
      </c>
      <c r="S188" s="364"/>
    </row>
    <row r="189" spans="1:19" s="17" customFormat="1" ht="39.75" hidden="1" customHeight="1">
      <c r="A189" s="86"/>
      <c r="B189" s="585" t="s">
        <v>85</v>
      </c>
      <c r="C189" s="585"/>
      <c r="D189" s="585"/>
      <c r="E189" s="585"/>
      <c r="F189" s="585"/>
      <c r="G189" s="585"/>
      <c r="H189" s="585"/>
      <c r="I189" s="585"/>
      <c r="J189" s="585"/>
      <c r="K189" s="585"/>
      <c r="L189" s="585"/>
      <c r="M189" s="585"/>
      <c r="N189" s="585"/>
      <c r="O189" s="386"/>
      <c r="P189" s="384"/>
    </row>
    <row r="190" spans="1:19" s="17" customFormat="1" ht="15.95" hidden="1" customHeight="1" thickBot="1">
      <c r="A190" s="15"/>
      <c r="B190" s="352" t="s">
        <v>76</v>
      </c>
      <c r="C190" s="382"/>
      <c r="D190" s="362">
        <v>2</v>
      </c>
      <c r="E190" s="385" t="s">
        <v>8</v>
      </c>
      <c r="F190" s="362">
        <v>2</v>
      </c>
      <c r="G190" s="362" t="s">
        <v>16</v>
      </c>
      <c r="H190" s="68">
        <v>5</v>
      </c>
      <c r="I190" s="362" t="s">
        <v>17</v>
      </c>
      <c r="J190" s="363">
        <v>4</v>
      </c>
      <c r="K190" s="362" t="s">
        <v>18</v>
      </c>
      <c r="L190" s="363">
        <v>5</v>
      </c>
      <c r="M190" s="3" t="s">
        <v>9</v>
      </c>
      <c r="N190" s="76">
        <f>ROUND(D190*F190*(H190+J190)*L190,0)</f>
        <v>180</v>
      </c>
      <c r="O190" s="386"/>
      <c r="P190" s="384"/>
      <c r="S190" s="382"/>
    </row>
    <row r="191" spans="1:19" s="17" customFormat="1" ht="15.95" hidden="1" customHeight="1" thickBot="1">
      <c r="A191" s="15"/>
      <c r="C191" s="107"/>
      <c r="D191" s="359"/>
      <c r="E191" s="49"/>
      <c r="F191" s="359"/>
      <c r="G191" s="366"/>
      <c r="H191" s="27"/>
      <c r="I191" s="365"/>
      <c r="J191" s="24"/>
      <c r="K191" s="365"/>
      <c r="L191" s="24" t="s">
        <v>10</v>
      </c>
      <c r="M191" s="366"/>
      <c r="N191" s="26"/>
      <c r="O191" s="19"/>
      <c r="P191" s="384"/>
      <c r="S191" s="107"/>
    </row>
    <row r="192" spans="1:19" s="17" customFormat="1" ht="15.95" hidden="1" customHeight="1">
      <c r="A192" s="15"/>
      <c r="B192" s="29" t="s">
        <v>24</v>
      </c>
      <c r="C192" s="48"/>
      <c r="D192" s="359"/>
      <c r="E192" s="384"/>
      <c r="F192" s="359"/>
      <c r="G192" s="366"/>
      <c r="H192" s="27"/>
      <c r="I192" s="365"/>
      <c r="J192" s="360"/>
      <c r="K192" s="366"/>
      <c r="L192" s="360"/>
      <c r="M192" s="52"/>
      <c r="N192" s="52"/>
      <c r="O192" s="384"/>
      <c r="P192" s="384"/>
      <c r="Q192" s="52"/>
      <c r="S192" s="48"/>
    </row>
    <row r="193" spans="1:24" s="17" customFormat="1" ht="15.95" hidden="1" customHeight="1" thickBot="1">
      <c r="A193" s="15"/>
      <c r="B193" s="17" t="s">
        <v>26</v>
      </c>
      <c r="C193" s="48"/>
      <c r="D193" s="359">
        <v>1</v>
      </c>
      <c r="E193" s="48" t="s">
        <v>8</v>
      </c>
      <c r="F193" s="359">
        <v>2</v>
      </c>
      <c r="G193" s="359" t="s">
        <v>8</v>
      </c>
      <c r="H193" s="27">
        <v>2.5</v>
      </c>
      <c r="I193" s="359" t="s">
        <v>8</v>
      </c>
      <c r="J193" s="360">
        <v>5</v>
      </c>
      <c r="K193" s="359"/>
      <c r="L193" s="360"/>
      <c r="M193" s="17" t="s">
        <v>9</v>
      </c>
      <c r="N193" s="30">
        <f t="shared" ref="N193" si="12">ROUND(D193*F193*H193*J193,0)</f>
        <v>25</v>
      </c>
      <c r="O193" s="19"/>
      <c r="P193" s="197"/>
      <c r="S193" s="48"/>
    </row>
    <row r="194" spans="1:24" s="17" customFormat="1" ht="15.95" hidden="1" customHeight="1" thickBot="1">
      <c r="A194" s="15"/>
      <c r="B194" s="359"/>
      <c r="D194" s="359"/>
      <c r="E194" s="384"/>
      <c r="F194" s="359"/>
      <c r="G194" s="366"/>
      <c r="H194" s="27"/>
      <c r="I194" s="365"/>
      <c r="J194" s="360"/>
      <c r="K194" s="366"/>
      <c r="L194" s="24" t="s">
        <v>10</v>
      </c>
      <c r="M194" s="17" t="s">
        <v>9</v>
      </c>
      <c r="N194" s="26"/>
      <c r="O194" s="384"/>
      <c r="P194" s="60"/>
      <c r="Q194" s="52"/>
    </row>
    <row r="195" spans="1:24" s="17" customFormat="1" ht="15.95" hidden="1" customHeight="1">
      <c r="A195" s="15"/>
      <c r="B195" s="29" t="s">
        <v>28</v>
      </c>
      <c r="C195" s="48"/>
      <c r="D195" s="359"/>
      <c r="E195" s="384"/>
      <c r="F195" s="359"/>
      <c r="G195" s="366"/>
      <c r="H195" s="27"/>
      <c r="I195" s="365"/>
      <c r="J195" s="360"/>
      <c r="K195" s="365"/>
      <c r="L195" s="366"/>
      <c r="M195" s="366"/>
      <c r="N195" s="52"/>
      <c r="O195" s="50"/>
      <c r="P195" s="60"/>
      <c r="Q195" s="52"/>
      <c r="S195" s="48"/>
    </row>
    <row r="196" spans="1:24" s="17" customFormat="1" ht="15.95" hidden="1" customHeight="1">
      <c r="A196" s="15"/>
      <c r="C196" s="29"/>
      <c r="D196" s="587">
        <f>N191</f>
        <v>0</v>
      </c>
      <c r="E196" s="587"/>
      <c r="F196" s="587"/>
      <c r="G196" s="366" t="s">
        <v>29</v>
      </c>
      <c r="H196" s="31">
        <f>N194</f>
        <v>0</v>
      </c>
      <c r="I196" s="24" t="s">
        <v>9</v>
      </c>
      <c r="J196" s="588">
        <f>D196-H196</f>
        <v>0</v>
      </c>
      <c r="K196" s="588"/>
      <c r="L196" s="32" t="s">
        <v>30</v>
      </c>
      <c r="M196" s="366"/>
      <c r="N196" s="51"/>
      <c r="O196" s="384"/>
      <c r="P196" s="60"/>
      <c r="Q196" s="52"/>
      <c r="S196" s="29"/>
    </row>
    <row r="197" spans="1:24" s="17" customFormat="1" ht="15.95" hidden="1" customHeight="1">
      <c r="A197" s="366"/>
      <c r="B197" s="52"/>
      <c r="C197" s="364">
        <f>J196</f>
        <v>0</v>
      </c>
      <c r="D197" s="359" t="s">
        <v>32</v>
      </c>
      <c r="E197" s="373"/>
      <c r="F197" s="359"/>
      <c r="G197" s="52" t="s">
        <v>12</v>
      </c>
      <c r="H197" s="365">
        <v>28299.3</v>
      </c>
      <c r="I197" s="365"/>
      <c r="J197" s="360"/>
      <c r="K197" s="365"/>
      <c r="L197" s="366" t="s">
        <v>58</v>
      </c>
      <c r="M197" s="366"/>
      <c r="N197" s="52"/>
      <c r="O197" s="384" t="s">
        <v>14</v>
      </c>
      <c r="P197" s="384">
        <f>(C197*H197/100)</f>
        <v>0</v>
      </c>
      <c r="S197" s="364"/>
    </row>
    <row r="198" spans="1:24" s="52" customFormat="1" ht="33" hidden="1" customHeight="1">
      <c r="A198" s="159"/>
      <c r="B198" s="562" t="s">
        <v>111</v>
      </c>
      <c r="C198" s="562"/>
      <c r="D198" s="562"/>
      <c r="E198" s="562"/>
      <c r="F198" s="562"/>
      <c r="G198" s="562"/>
      <c r="H198" s="562"/>
      <c r="I198" s="562"/>
      <c r="J198" s="562"/>
      <c r="K198" s="562"/>
      <c r="L198" s="562"/>
      <c r="M198" s="562"/>
      <c r="N198" s="562"/>
      <c r="O198" s="384"/>
      <c r="P198" s="384"/>
      <c r="Q198" s="54"/>
    </row>
    <row r="199" spans="1:24" s="52" customFormat="1" ht="15.95" hidden="1" customHeight="1">
      <c r="A199" s="15"/>
      <c r="B199" s="382" t="s">
        <v>157</v>
      </c>
      <c r="C199" s="382"/>
      <c r="D199" s="382"/>
      <c r="E199" s="382"/>
      <c r="F199" s="382"/>
      <c r="G199" s="382"/>
      <c r="H199" s="382"/>
      <c r="I199" s="382"/>
      <c r="J199" s="382"/>
      <c r="K199" s="382"/>
      <c r="L199" s="382"/>
      <c r="M199" s="382"/>
      <c r="N199" s="382"/>
      <c r="O199" s="384"/>
      <c r="P199" s="384"/>
      <c r="Q199" s="54"/>
      <c r="S199" s="382"/>
    </row>
    <row r="200" spans="1:24" s="17" customFormat="1" ht="15.95" hidden="1" customHeight="1">
      <c r="A200" s="15"/>
      <c r="B200" s="352" t="s">
        <v>269</v>
      </c>
      <c r="C200" s="382"/>
      <c r="D200" s="359">
        <v>1</v>
      </c>
      <c r="E200" s="48" t="s">
        <v>8</v>
      </c>
      <c r="F200" s="359">
        <v>1</v>
      </c>
      <c r="G200" s="359" t="s">
        <v>8</v>
      </c>
      <c r="H200" s="27">
        <v>14.25</v>
      </c>
      <c r="I200" s="359" t="s">
        <v>8</v>
      </c>
      <c r="J200" s="360">
        <v>7.5</v>
      </c>
      <c r="K200" s="359"/>
      <c r="L200" s="360"/>
      <c r="M200" s="17" t="s">
        <v>9</v>
      </c>
      <c r="N200" s="30">
        <f>ROUND(D200*F200*H200*J200,0)</f>
        <v>107</v>
      </c>
      <c r="O200" s="16"/>
      <c r="P200" s="197"/>
      <c r="S200" s="382"/>
    </row>
    <row r="201" spans="1:24" s="17" customFormat="1" ht="15.95" hidden="1" customHeight="1">
      <c r="A201" s="15"/>
      <c r="C201" s="48"/>
      <c r="D201" s="55"/>
      <c r="E201" s="48"/>
      <c r="F201" s="359"/>
      <c r="G201" s="359"/>
      <c r="H201" s="27"/>
      <c r="I201" s="359"/>
      <c r="J201" s="360"/>
      <c r="K201" s="359"/>
      <c r="L201" s="24" t="s">
        <v>10</v>
      </c>
      <c r="M201" s="32"/>
      <c r="N201" s="18"/>
      <c r="O201" s="19"/>
      <c r="P201" s="197"/>
      <c r="S201" s="48"/>
    </row>
    <row r="202" spans="1:24" s="17" customFormat="1" ht="15.95" hidden="1" customHeight="1">
      <c r="A202" s="15"/>
      <c r="C202" s="226">
        <f>N201</f>
        <v>0</v>
      </c>
      <c r="D202" s="546" t="s">
        <v>32</v>
      </c>
      <c r="E202" s="546"/>
      <c r="F202" s="359"/>
      <c r="G202" s="21" t="s">
        <v>12</v>
      </c>
      <c r="H202" s="551">
        <v>2548.29</v>
      </c>
      <c r="I202" s="551"/>
      <c r="J202" s="551"/>
      <c r="K202" s="551"/>
      <c r="L202" s="366" t="s">
        <v>63</v>
      </c>
      <c r="M202" s="366"/>
      <c r="N202" s="107"/>
      <c r="O202" s="384" t="s">
        <v>14</v>
      </c>
      <c r="P202" s="384">
        <f>ROUND(C202*H202/100,0)</f>
        <v>0</v>
      </c>
      <c r="Q202" s="52"/>
      <c r="R202" s="52"/>
      <c r="S202" s="119"/>
      <c r="T202" s="52"/>
      <c r="U202" s="52"/>
      <c r="V202" s="52"/>
      <c r="W202" s="52"/>
      <c r="X202" s="52"/>
    </row>
    <row r="203" spans="1:24" s="17" customFormat="1" ht="15" hidden="1" customHeight="1">
      <c r="A203" s="15"/>
      <c r="B203" s="548" t="s">
        <v>94</v>
      </c>
      <c r="C203" s="548"/>
      <c r="D203" s="548"/>
      <c r="E203" s="548"/>
      <c r="F203" s="548"/>
      <c r="G203" s="548"/>
      <c r="H203" s="548"/>
      <c r="I203" s="548"/>
      <c r="J203" s="548"/>
      <c r="K203" s="548"/>
      <c r="L203" s="548"/>
      <c r="M203" s="548"/>
      <c r="N203" s="548"/>
      <c r="O203" s="548"/>
      <c r="P203" s="384"/>
      <c r="Q203" s="52"/>
      <c r="R203" s="52"/>
      <c r="S203" s="52"/>
      <c r="T203" s="52"/>
      <c r="U203" s="52"/>
      <c r="V203" s="52"/>
      <c r="W203" s="52"/>
      <c r="X203" s="52"/>
    </row>
    <row r="204" spans="1:24" s="17" customFormat="1" ht="15" hidden="1" customHeight="1" thickBot="1">
      <c r="A204" s="36"/>
      <c r="B204" s="17" t="s">
        <v>284</v>
      </c>
      <c r="C204" s="48"/>
      <c r="D204" s="359"/>
      <c r="E204" s="48"/>
      <c r="F204" s="359"/>
      <c r="G204" s="359"/>
      <c r="H204" s="27"/>
      <c r="I204" s="359"/>
      <c r="J204" s="360"/>
      <c r="K204" s="359"/>
      <c r="L204" s="360"/>
      <c r="M204" s="17" t="s">
        <v>9</v>
      </c>
      <c r="N204" s="30">
        <f>C184*2</f>
        <v>0</v>
      </c>
      <c r="O204" s="19"/>
      <c r="P204" s="197"/>
      <c r="S204" s="48"/>
    </row>
    <row r="205" spans="1:24" s="17" customFormat="1" ht="15" hidden="1" customHeight="1" thickBot="1">
      <c r="A205" s="15"/>
      <c r="C205" s="60"/>
      <c r="D205" s="366"/>
      <c r="E205" s="48"/>
      <c r="F205" s="359"/>
      <c r="G205" s="359"/>
      <c r="H205" s="37"/>
      <c r="I205" s="50"/>
      <c r="J205" s="24"/>
      <c r="K205" s="50"/>
      <c r="L205" s="366" t="s">
        <v>10</v>
      </c>
      <c r="M205" s="50"/>
      <c r="N205" s="26"/>
      <c r="O205" s="384"/>
      <c r="P205" s="384"/>
      <c r="S205" s="60"/>
    </row>
    <row r="206" spans="1:24" s="17" customFormat="1" ht="15" hidden="1" customHeight="1">
      <c r="A206" s="15"/>
      <c r="B206" s="52"/>
      <c r="C206" s="53">
        <f>N205</f>
        <v>0</v>
      </c>
      <c r="D206" s="550" t="s">
        <v>32</v>
      </c>
      <c r="E206" s="547"/>
      <c r="F206" s="50"/>
      <c r="G206" s="21" t="s">
        <v>12</v>
      </c>
      <c r="H206" s="551">
        <v>2116.41</v>
      </c>
      <c r="I206" s="551"/>
      <c r="J206" s="551"/>
      <c r="K206" s="365"/>
      <c r="L206" s="552" t="s">
        <v>63</v>
      </c>
      <c r="M206" s="552"/>
      <c r="O206" s="384" t="s">
        <v>14</v>
      </c>
      <c r="P206" s="384">
        <f>ROUND(C206*H206/100,0)</f>
        <v>0</v>
      </c>
      <c r="S206" s="53"/>
    </row>
    <row r="207" spans="1:24" s="17" customFormat="1" ht="48.75" hidden="1" customHeight="1">
      <c r="A207" s="86"/>
      <c r="B207" s="562" t="s">
        <v>80</v>
      </c>
      <c r="C207" s="562"/>
      <c r="D207" s="562"/>
      <c r="E207" s="562"/>
      <c r="F207" s="562"/>
      <c r="G207" s="562"/>
      <c r="H207" s="562"/>
      <c r="I207" s="562"/>
      <c r="J207" s="562"/>
      <c r="K207" s="562"/>
      <c r="L207" s="562"/>
      <c r="M207" s="562"/>
      <c r="N207" s="562"/>
      <c r="O207" s="16"/>
      <c r="P207" s="384"/>
    </row>
    <row r="208" spans="1:24" s="17" customFormat="1" ht="15.95" hidden="1" customHeight="1">
      <c r="A208" s="15"/>
      <c r="B208" s="17" t="s">
        <v>245</v>
      </c>
      <c r="C208" s="48"/>
      <c r="D208" s="359">
        <v>1</v>
      </c>
      <c r="E208" s="48" t="s">
        <v>8</v>
      </c>
      <c r="F208" s="359">
        <v>10</v>
      </c>
      <c r="G208" s="359" t="s">
        <v>8</v>
      </c>
      <c r="H208" s="27">
        <v>7</v>
      </c>
      <c r="I208" s="359" t="s">
        <v>8</v>
      </c>
      <c r="J208" s="360">
        <v>6</v>
      </c>
      <c r="K208" s="359" t="s">
        <v>8</v>
      </c>
      <c r="L208" s="360">
        <v>4</v>
      </c>
      <c r="M208" s="17" t="s">
        <v>9</v>
      </c>
      <c r="N208" s="30">
        <f t="shared" ref="N208:N214" si="13">ROUND(D208*F208*H208*J208*L208,0)</f>
        <v>1680</v>
      </c>
      <c r="P208" s="197"/>
      <c r="S208" s="48"/>
    </row>
    <row r="209" spans="1:19" s="17" customFormat="1" ht="15.95" hidden="1" customHeight="1">
      <c r="A209" s="15"/>
      <c r="B209" s="17" t="s">
        <v>221</v>
      </c>
      <c r="C209" s="48"/>
      <c r="D209" s="359">
        <v>1</v>
      </c>
      <c r="E209" s="48" t="s">
        <v>8</v>
      </c>
      <c r="F209" s="359">
        <v>5</v>
      </c>
      <c r="G209" s="359" t="s">
        <v>8</v>
      </c>
      <c r="H209" s="27">
        <v>8</v>
      </c>
      <c r="I209" s="359" t="s">
        <v>8</v>
      </c>
      <c r="J209" s="360">
        <v>7</v>
      </c>
      <c r="K209" s="359" t="s">
        <v>8</v>
      </c>
      <c r="L209" s="360">
        <v>4</v>
      </c>
      <c r="M209" s="17" t="s">
        <v>9</v>
      </c>
      <c r="N209" s="30">
        <f t="shared" si="13"/>
        <v>1120</v>
      </c>
      <c r="P209" s="197"/>
      <c r="S209" s="48"/>
    </row>
    <row r="210" spans="1:19" s="17" customFormat="1" ht="15.95" hidden="1" customHeight="1">
      <c r="A210" s="15"/>
      <c r="B210" s="17" t="s">
        <v>222</v>
      </c>
      <c r="C210" s="48"/>
      <c r="D210" s="359">
        <v>1</v>
      </c>
      <c r="E210" s="48" t="s">
        <v>8</v>
      </c>
      <c r="F210" s="359">
        <v>4</v>
      </c>
      <c r="G210" s="359" t="s">
        <v>8</v>
      </c>
      <c r="H210" s="27">
        <v>9</v>
      </c>
      <c r="I210" s="359" t="s">
        <v>8</v>
      </c>
      <c r="J210" s="360">
        <v>8</v>
      </c>
      <c r="K210" s="359" t="s">
        <v>8</v>
      </c>
      <c r="L210" s="360">
        <v>4</v>
      </c>
      <c r="M210" s="17" t="s">
        <v>9</v>
      </c>
      <c r="N210" s="30">
        <f t="shared" si="13"/>
        <v>1152</v>
      </c>
      <c r="P210" s="197"/>
      <c r="S210" s="48"/>
    </row>
    <row r="211" spans="1:19" s="17" customFormat="1" ht="15.95" hidden="1" customHeight="1">
      <c r="A211" s="15"/>
      <c r="B211" s="17" t="s">
        <v>246</v>
      </c>
      <c r="C211" s="48"/>
      <c r="D211" s="359">
        <v>1</v>
      </c>
      <c r="E211" s="48" t="s">
        <v>8</v>
      </c>
      <c r="F211" s="359">
        <v>3</v>
      </c>
      <c r="G211" s="359" t="s">
        <v>8</v>
      </c>
      <c r="H211" s="27">
        <v>43.5</v>
      </c>
      <c r="I211" s="359" t="s">
        <v>8</v>
      </c>
      <c r="J211" s="360">
        <v>2</v>
      </c>
      <c r="K211" s="359" t="s">
        <v>8</v>
      </c>
      <c r="L211" s="360">
        <v>2.25</v>
      </c>
      <c r="M211" s="17" t="s">
        <v>9</v>
      </c>
      <c r="N211" s="30">
        <f t="shared" si="13"/>
        <v>587</v>
      </c>
      <c r="P211" s="197"/>
      <c r="S211" s="48"/>
    </row>
    <row r="212" spans="1:19" s="17" customFormat="1" ht="15.95" hidden="1" customHeight="1">
      <c r="A212" s="15"/>
      <c r="B212" s="17" t="s">
        <v>247</v>
      </c>
      <c r="C212" s="48"/>
      <c r="D212" s="359">
        <v>1</v>
      </c>
      <c r="E212" s="48" t="s">
        <v>8</v>
      </c>
      <c r="F212" s="359">
        <v>3</v>
      </c>
      <c r="G212" s="359" t="s">
        <v>8</v>
      </c>
      <c r="H212" s="27">
        <v>12.75</v>
      </c>
      <c r="I212" s="359" t="s">
        <v>8</v>
      </c>
      <c r="J212" s="360">
        <v>2</v>
      </c>
      <c r="K212" s="359" t="s">
        <v>8</v>
      </c>
      <c r="L212" s="360">
        <v>2.25</v>
      </c>
      <c r="M212" s="17" t="s">
        <v>9</v>
      </c>
      <c r="N212" s="30">
        <f t="shared" si="13"/>
        <v>172</v>
      </c>
      <c r="P212" s="197"/>
      <c r="S212" s="48"/>
    </row>
    <row r="213" spans="1:19" s="17" customFormat="1" ht="15.95" hidden="1" customHeight="1">
      <c r="A213" s="15"/>
      <c r="B213" s="17" t="s">
        <v>248</v>
      </c>
      <c r="C213" s="48"/>
      <c r="D213" s="359">
        <v>1</v>
      </c>
      <c r="E213" s="48" t="s">
        <v>8</v>
      </c>
      <c r="F213" s="359">
        <v>4</v>
      </c>
      <c r="G213" s="359" t="s">
        <v>8</v>
      </c>
      <c r="H213" s="27">
        <v>5.75</v>
      </c>
      <c r="I213" s="359" t="s">
        <v>8</v>
      </c>
      <c r="J213" s="360">
        <v>2</v>
      </c>
      <c r="K213" s="359" t="s">
        <v>8</v>
      </c>
      <c r="L213" s="360">
        <v>2.25</v>
      </c>
      <c r="M213" s="17" t="s">
        <v>9</v>
      </c>
      <c r="N213" s="30">
        <f t="shared" si="13"/>
        <v>104</v>
      </c>
      <c r="P213" s="197"/>
      <c r="S213" s="48"/>
    </row>
    <row r="214" spans="1:19" s="17" customFormat="1" ht="15.95" hidden="1" customHeight="1">
      <c r="A214" s="15"/>
      <c r="B214" s="17" t="s">
        <v>223</v>
      </c>
      <c r="C214" s="48"/>
      <c r="D214" s="359">
        <v>1</v>
      </c>
      <c r="E214" s="48" t="s">
        <v>8</v>
      </c>
      <c r="F214" s="359">
        <v>1</v>
      </c>
      <c r="G214" s="359" t="s">
        <v>8</v>
      </c>
      <c r="H214" s="27">
        <v>10</v>
      </c>
      <c r="I214" s="359" t="s">
        <v>8</v>
      </c>
      <c r="J214" s="360">
        <v>6.5</v>
      </c>
      <c r="K214" s="359" t="s">
        <v>8</v>
      </c>
      <c r="L214" s="360">
        <v>1</v>
      </c>
      <c r="M214" s="17" t="s">
        <v>9</v>
      </c>
      <c r="N214" s="30">
        <f t="shared" si="13"/>
        <v>65</v>
      </c>
      <c r="P214" s="197"/>
      <c r="S214" s="48"/>
    </row>
    <row r="215" spans="1:19" s="17" customFormat="1" ht="15.95" hidden="1" customHeight="1">
      <c r="A215" s="15"/>
      <c r="C215" s="48"/>
      <c r="D215" s="55"/>
      <c r="E215" s="48"/>
      <c r="F215" s="359"/>
      <c r="G215" s="359"/>
      <c r="H215" s="27"/>
      <c r="I215" s="359"/>
      <c r="J215" s="360"/>
      <c r="K215" s="359"/>
      <c r="L215" s="24" t="s">
        <v>177</v>
      </c>
      <c r="M215" s="32"/>
      <c r="N215" s="18"/>
      <c r="O215" s="19"/>
      <c r="P215" s="197"/>
      <c r="S215" s="48"/>
    </row>
    <row r="216" spans="1:19" ht="15.95" hidden="1" customHeight="1">
      <c r="A216" s="1"/>
      <c r="B216" s="71" t="s">
        <v>24</v>
      </c>
      <c r="C216" s="385"/>
      <c r="E216" s="376"/>
      <c r="G216" s="369"/>
      <c r="H216" s="78"/>
      <c r="I216" s="368"/>
      <c r="J216" s="363"/>
      <c r="K216" s="369"/>
      <c r="L216" s="363"/>
      <c r="M216" s="45"/>
      <c r="N216" s="45"/>
      <c r="O216" s="376"/>
      <c r="Q216" s="45"/>
      <c r="S216" s="385"/>
    </row>
    <row r="217" spans="1:19" s="17" customFormat="1" ht="15.95" hidden="1" customHeight="1">
      <c r="A217" s="15"/>
      <c r="B217" s="17" t="s">
        <v>245</v>
      </c>
      <c r="C217" s="48"/>
      <c r="D217" s="359">
        <v>1</v>
      </c>
      <c r="E217" s="48" t="s">
        <v>8</v>
      </c>
      <c r="F217" s="359">
        <v>10</v>
      </c>
      <c r="G217" s="359" t="s">
        <v>8</v>
      </c>
      <c r="H217" s="27">
        <v>7</v>
      </c>
      <c r="I217" s="359" t="s">
        <v>8</v>
      </c>
      <c r="J217" s="360">
        <v>2</v>
      </c>
      <c r="K217" s="359" t="s">
        <v>8</v>
      </c>
      <c r="L217" s="360">
        <v>2.25</v>
      </c>
      <c r="M217" s="17" t="s">
        <v>9</v>
      </c>
      <c r="N217" s="30">
        <f t="shared" ref="N217:N219" si="14">ROUND(D217*F217*H217*J217*L217,0)</f>
        <v>315</v>
      </c>
      <c r="P217" s="197"/>
      <c r="S217" s="48"/>
    </row>
    <row r="218" spans="1:19" s="17" customFormat="1" ht="15.95" hidden="1" customHeight="1">
      <c r="A218" s="15"/>
      <c r="B218" s="17" t="s">
        <v>221</v>
      </c>
      <c r="C218" s="48"/>
      <c r="D218" s="359">
        <v>1</v>
      </c>
      <c r="E218" s="48" t="s">
        <v>8</v>
      </c>
      <c r="F218" s="359">
        <v>5</v>
      </c>
      <c r="G218" s="359" t="s">
        <v>8</v>
      </c>
      <c r="H218" s="27">
        <v>8</v>
      </c>
      <c r="I218" s="359" t="s">
        <v>8</v>
      </c>
      <c r="J218" s="360">
        <v>2</v>
      </c>
      <c r="K218" s="359" t="s">
        <v>8</v>
      </c>
      <c r="L218" s="360">
        <v>2.25</v>
      </c>
      <c r="M218" s="17" t="s">
        <v>9</v>
      </c>
      <c r="N218" s="30">
        <f t="shared" si="14"/>
        <v>180</v>
      </c>
      <c r="P218" s="197"/>
      <c r="S218" s="48"/>
    </row>
    <row r="219" spans="1:19" s="17" customFormat="1" ht="15.95" hidden="1" customHeight="1">
      <c r="A219" s="15"/>
      <c r="B219" s="17" t="s">
        <v>222</v>
      </c>
      <c r="C219" s="48"/>
      <c r="D219" s="359">
        <v>1</v>
      </c>
      <c r="E219" s="48" t="s">
        <v>8</v>
      </c>
      <c r="F219" s="359">
        <v>4</v>
      </c>
      <c r="G219" s="359" t="s">
        <v>8</v>
      </c>
      <c r="H219" s="27">
        <v>9</v>
      </c>
      <c r="I219" s="359" t="s">
        <v>8</v>
      </c>
      <c r="J219" s="360">
        <v>2</v>
      </c>
      <c r="K219" s="359" t="s">
        <v>8</v>
      </c>
      <c r="L219" s="360">
        <v>2.25</v>
      </c>
      <c r="M219" s="17" t="s">
        <v>9</v>
      </c>
      <c r="N219" s="30">
        <f t="shared" si="14"/>
        <v>162</v>
      </c>
      <c r="P219" s="197"/>
      <c r="S219" s="48"/>
    </row>
    <row r="220" spans="1:19" ht="15.95" hidden="1" customHeight="1">
      <c r="A220" s="1"/>
      <c r="B220" s="362"/>
      <c r="C220" s="3"/>
      <c r="E220" s="376"/>
      <c r="G220" s="369"/>
      <c r="H220" s="68"/>
      <c r="I220" s="368"/>
      <c r="J220" s="363"/>
      <c r="K220" s="369"/>
      <c r="L220" s="12" t="s">
        <v>10</v>
      </c>
      <c r="M220" s="3" t="s">
        <v>9</v>
      </c>
      <c r="N220" s="18"/>
      <c r="O220" s="376"/>
      <c r="P220" s="80"/>
      <c r="Q220" s="45"/>
      <c r="S220" s="3"/>
    </row>
    <row r="221" spans="1:19" s="17" customFormat="1" ht="15.95" hidden="1" customHeight="1">
      <c r="A221" s="15"/>
      <c r="B221" s="29" t="s">
        <v>28</v>
      </c>
      <c r="C221" s="48"/>
      <c r="D221" s="359"/>
      <c r="E221" s="384"/>
      <c r="F221" s="359"/>
      <c r="G221" s="366"/>
      <c r="H221" s="27"/>
      <c r="I221" s="365"/>
      <c r="J221" s="360"/>
      <c r="K221" s="365"/>
      <c r="L221" s="366"/>
      <c r="M221" s="366"/>
      <c r="N221" s="52"/>
      <c r="O221" s="50"/>
      <c r="P221" s="60"/>
      <c r="Q221" s="52"/>
      <c r="S221" s="48"/>
    </row>
    <row r="222" spans="1:19" s="17" customFormat="1" ht="15.95" hidden="1" customHeight="1">
      <c r="A222" s="15"/>
      <c r="C222" s="29"/>
      <c r="D222" s="587">
        <f>N215</f>
        <v>0</v>
      </c>
      <c r="E222" s="587"/>
      <c r="F222" s="587"/>
      <c r="G222" s="366" t="s">
        <v>29</v>
      </c>
      <c r="H222" s="31">
        <f>N220</f>
        <v>0</v>
      </c>
      <c r="I222" s="24" t="s">
        <v>9</v>
      </c>
      <c r="J222" s="588">
        <f>D222-H222</f>
        <v>0</v>
      </c>
      <c r="K222" s="588"/>
      <c r="L222" s="32" t="s">
        <v>30</v>
      </c>
      <c r="M222" s="366"/>
      <c r="N222" s="51"/>
      <c r="O222" s="384"/>
      <c r="P222" s="60"/>
      <c r="Q222" s="52"/>
      <c r="S222" s="29"/>
    </row>
    <row r="223" spans="1:19" s="17" customFormat="1" ht="15.95" hidden="1" customHeight="1">
      <c r="A223" s="15"/>
      <c r="B223" s="384"/>
      <c r="C223" s="545">
        <f>J222</f>
        <v>0</v>
      </c>
      <c r="D223" s="546"/>
      <c r="E223" s="545"/>
      <c r="F223" s="20" t="s">
        <v>11</v>
      </c>
      <c r="G223" s="21" t="s">
        <v>12</v>
      </c>
      <c r="H223" s="365">
        <v>3176.25</v>
      </c>
      <c r="I223" s="365"/>
      <c r="J223" s="365"/>
      <c r="K223" s="365"/>
      <c r="L223" s="547" t="s">
        <v>45</v>
      </c>
      <c r="M223" s="547"/>
      <c r="N223" s="107"/>
      <c r="O223" s="22" t="s">
        <v>14</v>
      </c>
      <c r="P223" s="384">
        <f>ROUND(C223*H223/1000,0)</f>
        <v>0</v>
      </c>
      <c r="S223" s="373"/>
    </row>
    <row r="224" spans="1:19" s="23" customFormat="1" ht="15.95" hidden="1" customHeight="1">
      <c r="A224" s="36"/>
      <c r="B224" s="544" t="s">
        <v>224</v>
      </c>
      <c r="C224" s="544"/>
      <c r="D224" s="544"/>
      <c r="E224" s="544"/>
      <c r="F224" s="544"/>
      <c r="G224" s="544"/>
      <c r="H224" s="544"/>
      <c r="I224" s="544"/>
      <c r="J224" s="544"/>
      <c r="K224" s="544"/>
      <c r="L224" s="544"/>
      <c r="M224" s="544"/>
      <c r="N224" s="544"/>
      <c r="O224" s="544"/>
      <c r="P224" s="200"/>
    </row>
    <row r="225" spans="1:19" s="17" customFormat="1" ht="15.95" hidden="1" customHeight="1">
      <c r="A225" s="15"/>
      <c r="B225" s="17" t="s">
        <v>245</v>
      </c>
      <c r="C225" s="48"/>
      <c r="D225" s="359">
        <v>1</v>
      </c>
      <c r="E225" s="48" t="s">
        <v>8</v>
      </c>
      <c r="F225" s="359">
        <v>10</v>
      </c>
      <c r="G225" s="359" t="s">
        <v>8</v>
      </c>
      <c r="H225" s="27">
        <v>7</v>
      </c>
      <c r="I225" s="359" t="s">
        <v>8</v>
      </c>
      <c r="J225" s="360">
        <v>6</v>
      </c>
      <c r="K225" s="359" t="s">
        <v>8</v>
      </c>
      <c r="L225" s="360">
        <v>0.75</v>
      </c>
      <c r="M225" s="17" t="s">
        <v>9</v>
      </c>
      <c r="N225" s="30">
        <f t="shared" ref="N225:N227" si="15">ROUND(D225*F225*H225*J225*L225,0)</f>
        <v>315</v>
      </c>
      <c r="P225" s="197"/>
      <c r="S225" s="48"/>
    </row>
    <row r="226" spans="1:19" s="17" customFormat="1" ht="15.95" hidden="1" customHeight="1">
      <c r="A226" s="15"/>
      <c r="B226" s="17" t="s">
        <v>221</v>
      </c>
      <c r="C226" s="48"/>
      <c r="D226" s="359">
        <v>1</v>
      </c>
      <c r="E226" s="48" t="s">
        <v>8</v>
      </c>
      <c r="F226" s="359">
        <v>5</v>
      </c>
      <c r="G226" s="359" t="s">
        <v>8</v>
      </c>
      <c r="H226" s="27">
        <v>8</v>
      </c>
      <c r="I226" s="359" t="s">
        <v>8</v>
      </c>
      <c r="J226" s="360">
        <v>7</v>
      </c>
      <c r="K226" s="359" t="s">
        <v>8</v>
      </c>
      <c r="L226" s="360">
        <v>0.75</v>
      </c>
      <c r="M226" s="17" t="s">
        <v>9</v>
      </c>
      <c r="N226" s="30">
        <f t="shared" si="15"/>
        <v>210</v>
      </c>
      <c r="P226" s="197"/>
      <c r="S226" s="48"/>
    </row>
    <row r="227" spans="1:19" s="17" customFormat="1" ht="15.95" hidden="1" customHeight="1">
      <c r="A227" s="15"/>
      <c r="B227" s="17" t="s">
        <v>222</v>
      </c>
      <c r="C227" s="48"/>
      <c r="D227" s="359">
        <v>1</v>
      </c>
      <c r="E227" s="48" t="s">
        <v>8</v>
      </c>
      <c r="F227" s="359">
        <v>4</v>
      </c>
      <c r="G227" s="359" t="s">
        <v>8</v>
      </c>
      <c r="H227" s="27">
        <v>9</v>
      </c>
      <c r="I227" s="359" t="s">
        <v>8</v>
      </c>
      <c r="J227" s="360">
        <v>8</v>
      </c>
      <c r="K227" s="359" t="s">
        <v>8</v>
      </c>
      <c r="L227" s="360">
        <v>0.75</v>
      </c>
      <c r="M227" s="17" t="s">
        <v>9</v>
      </c>
      <c r="N227" s="30">
        <f t="shared" si="15"/>
        <v>216</v>
      </c>
      <c r="P227" s="197"/>
      <c r="S227" s="48"/>
    </row>
    <row r="228" spans="1:19" s="17" customFormat="1" ht="15.95" hidden="1" customHeight="1">
      <c r="A228" s="15"/>
      <c r="C228" s="48"/>
      <c r="D228" s="55"/>
      <c r="E228" s="48"/>
      <c r="F228" s="359"/>
      <c r="G228" s="359"/>
      <c r="H228" s="27"/>
      <c r="I228" s="359"/>
      <c r="J228" s="360"/>
      <c r="K228" s="359"/>
      <c r="L228" s="24" t="s">
        <v>10</v>
      </c>
      <c r="M228" s="32"/>
      <c r="N228" s="18"/>
      <c r="O228" s="19"/>
      <c r="P228" s="197"/>
      <c r="S228" s="48"/>
    </row>
    <row r="229" spans="1:19" s="17" customFormat="1" ht="15.95" hidden="1" customHeight="1">
      <c r="A229" s="15"/>
      <c r="B229" s="384"/>
      <c r="C229" s="572">
        <f>N228</f>
        <v>0</v>
      </c>
      <c r="D229" s="573"/>
      <c r="E229" s="572"/>
      <c r="F229" s="20" t="s">
        <v>11</v>
      </c>
      <c r="G229" s="21" t="s">
        <v>12</v>
      </c>
      <c r="H229" s="365">
        <v>9416.2800000000007</v>
      </c>
      <c r="I229" s="365"/>
      <c r="J229" s="365"/>
      <c r="K229" s="365"/>
      <c r="L229" s="547" t="s">
        <v>13</v>
      </c>
      <c r="M229" s="547"/>
      <c r="N229" s="107"/>
      <c r="O229" s="22" t="s">
        <v>14</v>
      </c>
      <c r="P229" s="384">
        <f>ROUND(C229*H229/100,0)</f>
        <v>0</v>
      </c>
      <c r="S229" s="373"/>
    </row>
    <row r="230" spans="1:19" ht="15.95" hidden="1" customHeight="1">
      <c r="A230" s="1"/>
      <c r="C230" s="356"/>
      <c r="E230" s="380"/>
      <c r="G230" s="8"/>
      <c r="H230" s="368"/>
      <c r="I230" s="368"/>
      <c r="J230" s="368"/>
      <c r="K230" s="368"/>
      <c r="L230" s="369"/>
      <c r="M230" s="369"/>
      <c r="O230" s="376"/>
      <c r="S230" s="392"/>
    </row>
    <row r="231" spans="1:19" s="17" customFormat="1" ht="20.25" hidden="1" customHeight="1">
      <c r="A231" s="86"/>
      <c r="B231" s="549" t="s">
        <v>254</v>
      </c>
      <c r="C231" s="549"/>
      <c r="D231" s="549"/>
      <c r="E231" s="549"/>
      <c r="F231" s="549"/>
      <c r="G231" s="549"/>
      <c r="H231" s="549"/>
      <c r="I231" s="549"/>
      <c r="J231" s="549"/>
      <c r="K231" s="549"/>
      <c r="L231" s="549"/>
      <c r="M231" s="549"/>
      <c r="N231" s="549"/>
      <c r="O231" s="384"/>
      <c r="P231" s="60"/>
      <c r="Q231" s="52"/>
    </row>
    <row r="232" spans="1:19" s="17" customFormat="1" ht="20.25" hidden="1" customHeight="1">
      <c r="A232" s="86"/>
      <c r="B232" s="361" t="s">
        <v>249</v>
      </c>
      <c r="C232" s="361"/>
      <c r="D232" s="361"/>
      <c r="E232" s="361"/>
      <c r="F232" s="361"/>
      <c r="G232" s="361"/>
      <c r="H232" s="361"/>
      <c r="I232" s="361"/>
      <c r="J232" s="361"/>
      <c r="K232" s="361"/>
      <c r="L232" s="361"/>
      <c r="M232" s="361"/>
      <c r="N232" s="361"/>
      <c r="O232" s="384"/>
      <c r="P232" s="60"/>
      <c r="Q232" s="52"/>
    </row>
    <row r="233" spans="1:19" s="17" customFormat="1" ht="15.95" hidden="1" customHeight="1">
      <c r="A233" s="15"/>
      <c r="B233" s="17" t="s">
        <v>226</v>
      </c>
      <c r="C233" s="382"/>
      <c r="D233" s="359">
        <v>1</v>
      </c>
      <c r="E233" s="48" t="s">
        <v>8</v>
      </c>
      <c r="F233" s="359">
        <v>2</v>
      </c>
      <c r="G233" s="359" t="s">
        <v>8</v>
      </c>
      <c r="H233" s="89">
        <v>42.25</v>
      </c>
      <c r="I233" s="388" t="s">
        <v>8</v>
      </c>
      <c r="J233" s="388">
        <v>0.75</v>
      </c>
      <c r="K233" s="359" t="s">
        <v>8</v>
      </c>
      <c r="L233" s="360">
        <v>9</v>
      </c>
      <c r="M233" s="17" t="s">
        <v>9</v>
      </c>
      <c r="N233" s="30">
        <f t="shared" ref="N233:N236" si="16">ROUND(D233*F233*H233*J233*L233,0)</f>
        <v>570</v>
      </c>
      <c r="O233" s="16"/>
      <c r="P233" s="384"/>
      <c r="S233" s="382"/>
    </row>
    <row r="234" spans="1:19" s="17" customFormat="1" ht="15.95" hidden="1" customHeight="1">
      <c r="A234" s="15"/>
      <c r="B234" s="17" t="s">
        <v>251</v>
      </c>
      <c r="C234" s="382"/>
      <c r="D234" s="359">
        <v>1</v>
      </c>
      <c r="E234" s="48" t="s">
        <v>8</v>
      </c>
      <c r="F234" s="359">
        <v>3</v>
      </c>
      <c r="G234" s="359" t="s">
        <v>8</v>
      </c>
      <c r="H234" s="292">
        <v>14</v>
      </c>
      <c r="I234" s="359" t="s">
        <v>8</v>
      </c>
      <c r="J234" s="292">
        <v>0.75</v>
      </c>
      <c r="K234" s="359" t="s">
        <v>8</v>
      </c>
      <c r="L234" s="360">
        <v>9</v>
      </c>
      <c r="M234" s="17" t="s">
        <v>9</v>
      </c>
      <c r="N234" s="30">
        <f t="shared" si="16"/>
        <v>284</v>
      </c>
      <c r="O234" s="16"/>
      <c r="P234" s="384"/>
      <c r="S234" s="382"/>
    </row>
    <row r="235" spans="1:19" s="17" customFormat="1" ht="15.95" hidden="1" customHeight="1">
      <c r="A235" s="15"/>
      <c r="B235" s="17" t="s">
        <v>252</v>
      </c>
      <c r="C235" s="382"/>
      <c r="D235" s="359">
        <v>1</v>
      </c>
      <c r="E235" s="48" t="s">
        <v>8</v>
      </c>
      <c r="F235" s="359">
        <v>4</v>
      </c>
      <c r="G235" s="359" t="s">
        <v>8</v>
      </c>
      <c r="H235" s="292">
        <v>7.25</v>
      </c>
      <c r="I235" s="359" t="s">
        <v>8</v>
      </c>
      <c r="J235" s="292">
        <v>0.75</v>
      </c>
      <c r="K235" s="359" t="s">
        <v>8</v>
      </c>
      <c r="L235" s="360">
        <v>4.5</v>
      </c>
      <c r="M235" s="17" t="s">
        <v>9</v>
      </c>
      <c r="N235" s="30">
        <f t="shared" si="16"/>
        <v>98</v>
      </c>
      <c r="O235" s="16"/>
      <c r="P235" s="384"/>
      <c r="S235" s="382"/>
    </row>
    <row r="236" spans="1:19" s="17" customFormat="1" ht="15.95" hidden="1" customHeight="1" thickBot="1">
      <c r="A236" s="15"/>
      <c r="B236" s="17" t="s">
        <v>251</v>
      </c>
      <c r="C236" s="382"/>
      <c r="D236" s="359">
        <v>1</v>
      </c>
      <c r="E236" s="48" t="s">
        <v>8</v>
      </c>
      <c r="F236" s="359">
        <v>2</v>
      </c>
      <c r="G236" s="359" t="s">
        <v>8</v>
      </c>
      <c r="H236" s="292">
        <v>7</v>
      </c>
      <c r="I236" s="359" t="s">
        <v>8</v>
      </c>
      <c r="J236" s="292">
        <v>0.75</v>
      </c>
      <c r="K236" s="359" t="s">
        <v>8</v>
      </c>
      <c r="L236" s="360">
        <v>4.5</v>
      </c>
      <c r="M236" s="17" t="s">
        <v>9</v>
      </c>
      <c r="N236" s="30">
        <f t="shared" si="16"/>
        <v>47</v>
      </c>
      <c r="O236" s="16"/>
      <c r="P236" s="384"/>
      <c r="S236" s="382"/>
    </row>
    <row r="237" spans="1:19" s="17" customFormat="1" ht="15.95" hidden="1" customHeight="1" thickBot="1">
      <c r="A237" s="366"/>
      <c r="C237" s="107"/>
      <c r="D237" s="359"/>
      <c r="E237" s="49"/>
      <c r="F237" s="359"/>
      <c r="G237" s="366"/>
      <c r="H237" s="33"/>
      <c r="I237" s="365"/>
      <c r="J237" s="24"/>
      <c r="K237" s="365"/>
      <c r="L237" s="24" t="s">
        <v>10</v>
      </c>
      <c r="M237" s="366"/>
      <c r="N237" s="26"/>
      <c r="O237" s="19"/>
      <c r="P237" s="384"/>
      <c r="S237" s="107"/>
    </row>
    <row r="238" spans="1:19" ht="15.95" hidden="1" customHeight="1">
      <c r="A238" s="1"/>
      <c r="B238" s="71" t="s">
        <v>24</v>
      </c>
      <c r="C238" s="385"/>
      <c r="E238" s="376"/>
      <c r="G238" s="369"/>
      <c r="H238" s="68"/>
      <c r="I238" s="368"/>
      <c r="J238" s="363"/>
      <c r="K238" s="369"/>
      <c r="L238" s="363"/>
      <c r="M238" s="45"/>
      <c r="N238" s="45"/>
      <c r="O238" s="376"/>
      <c r="Q238" s="45"/>
      <c r="S238" s="385"/>
    </row>
    <row r="239" spans="1:19" ht="15.95" hidden="1" customHeight="1">
      <c r="A239" s="1"/>
      <c r="B239" s="3" t="s">
        <v>184</v>
      </c>
      <c r="C239" s="385"/>
      <c r="D239" s="362">
        <v>1</v>
      </c>
      <c r="E239" s="385" t="s">
        <v>8</v>
      </c>
      <c r="F239" s="362">
        <v>2</v>
      </c>
      <c r="G239" s="362" t="s">
        <v>8</v>
      </c>
      <c r="H239" s="72">
        <v>4</v>
      </c>
      <c r="I239" s="362" t="s">
        <v>8</v>
      </c>
      <c r="J239" s="367">
        <v>0.75</v>
      </c>
      <c r="K239" s="359" t="s">
        <v>8</v>
      </c>
      <c r="L239" s="360">
        <v>7</v>
      </c>
      <c r="M239" s="17" t="s">
        <v>9</v>
      </c>
      <c r="N239" s="30">
        <f t="shared" ref="N239:N242" si="17">ROUND(D239*F239*H239*J239*L239,0)</f>
        <v>42</v>
      </c>
      <c r="O239" s="6"/>
      <c r="P239" s="198"/>
      <c r="S239" s="385"/>
    </row>
    <row r="240" spans="1:19" ht="15.95" hidden="1" customHeight="1">
      <c r="A240" s="1"/>
      <c r="B240" s="3" t="s">
        <v>25</v>
      </c>
      <c r="C240" s="385"/>
      <c r="D240" s="362">
        <v>1</v>
      </c>
      <c r="E240" s="385" t="s">
        <v>8</v>
      </c>
      <c r="F240" s="362">
        <v>6</v>
      </c>
      <c r="G240" s="362" t="s">
        <v>8</v>
      </c>
      <c r="H240" s="72">
        <v>4</v>
      </c>
      <c r="I240" s="362" t="s">
        <v>8</v>
      </c>
      <c r="J240" s="367">
        <v>0.75</v>
      </c>
      <c r="K240" s="359" t="s">
        <v>8</v>
      </c>
      <c r="L240" s="360">
        <v>4</v>
      </c>
      <c r="M240" s="17" t="s">
        <v>9</v>
      </c>
      <c r="N240" s="30">
        <f t="shared" si="17"/>
        <v>72</v>
      </c>
      <c r="O240" s="6"/>
      <c r="P240" s="198"/>
      <c r="S240" s="385"/>
    </row>
    <row r="241" spans="1:19" ht="15.95" hidden="1" customHeight="1">
      <c r="A241" s="1"/>
      <c r="B241" s="3" t="s">
        <v>250</v>
      </c>
      <c r="C241" s="385"/>
      <c r="D241" s="362">
        <v>1</v>
      </c>
      <c r="E241" s="385" t="s">
        <v>8</v>
      </c>
      <c r="F241" s="362">
        <v>10</v>
      </c>
      <c r="G241" s="362" t="s">
        <v>8</v>
      </c>
      <c r="H241" s="72">
        <v>1.5</v>
      </c>
      <c r="I241" s="362" t="s">
        <v>8</v>
      </c>
      <c r="J241" s="367">
        <v>0.75</v>
      </c>
      <c r="K241" s="359" t="s">
        <v>8</v>
      </c>
      <c r="L241" s="360">
        <v>10</v>
      </c>
      <c r="M241" s="17" t="s">
        <v>9</v>
      </c>
      <c r="N241" s="30">
        <f t="shared" si="17"/>
        <v>113</v>
      </c>
      <c r="O241" s="6"/>
      <c r="P241" s="198"/>
      <c r="S241" s="385"/>
    </row>
    <row r="242" spans="1:19" ht="15.95" hidden="1" customHeight="1" thickBot="1">
      <c r="A242" s="1"/>
      <c r="B242" s="3" t="s">
        <v>253</v>
      </c>
      <c r="C242" s="385"/>
      <c r="D242" s="362">
        <v>1</v>
      </c>
      <c r="E242" s="385" t="s">
        <v>8</v>
      </c>
      <c r="F242" s="362">
        <v>8</v>
      </c>
      <c r="G242" s="362" t="s">
        <v>8</v>
      </c>
      <c r="H242" s="72">
        <v>5.5</v>
      </c>
      <c r="I242" s="362" t="s">
        <v>8</v>
      </c>
      <c r="J242" s="367">
        <v>0.75</v>
      </c>
      <c r="K242" s="359" t="s">
        <v>8</v>
      </c>
      <c r="L242" s="360">
        <v>0.75</v>
      </c>
      <c r="M242" s="17" t="s">
        <v>9</v>
      </c>
      <c r="N242" s="30">
        <f t="shared" si="17"/>
        <v>25</v>
      </c>
      <c r="O242" s="6"/>
      <c r="P242" s="198"/>
      <c r="S242" s="385"/>
    </row>
    <row r="243" spans="1:19" ht="15.95" hidden="1" customHeight="1" thickBot="1">
      <c r="A243" s="1"/>
      <c r="B243" s="362"/>
      <c r="C243" s="3"/>
      <c r="E243" s="376"/>
      <c r="G243" s="369"/>
      <c r="H243" s="68"/>
      <c r="I243" s="368"/>
      <c r="J243" s="363"/>
      <c r="K243" s="369"/>
      <c r="L243" s="12" t="s">
        <v>10</v>
      </c>
      <c r="M243" s="3" t="s">
        <v>9</v>
      </c>
      <c r="N243" s="14"/>
      <c r="O243" s="376"/>
      <c r="P243" s="80"/>
      <c r="Q243" s="45"/>
      <c r="S243" s="3"/>
    </row>
    <row r="244" spans="1:19" ht="15.95" hidden="1" customHeight="1">
      <c r="A244" s="1"/>
      <c r="B244" s="71" t="s">
        <v>28</v>
      </c>
      <c r="C244" s="385"/>
      <c r="E244" s="376"/>
      <c r="G244" s="369"/>
      <c r="H244" s="68"/>
      <c r="I244" s="368"/>
      <c r="J244" s="363"/>
      <c r="K244" s="368"/>
      <c r="L244" s="369"/>
      <c r="M244" s="369"/>
      <c r="N244" s="45"/>
      <c r="O244" s="41"/>
      <c r="P244" s="80"/>
      <c r="Q244" s="45"/>
      <c r="S244" s="385"/>
    </row>
    <row r="245" spans="1:19" ht="15.95" hidden="1" customHeight="1">
      <c r="A245" s="1"/>
      <c r="C245" s="71"/>
      <c r="D245" s="577">
        <f>N237</f>
        <v>0</v>
      </c>
      <c r="E245" s="577"/>
      <c r="F245" s="577"/>
      <c r="G245" s="369" t="s">
        <v>29</v>
      </c>
      <c r="H245" s="73">
        <f>N243</f>
        <v>0</v>
      </c>
      <c r="I245" s="12" t="s">
        <v>9</v>
      </c>
      <c r="J245" s="578">
        <f>D245-H245</f>
        <v>0</v>
      </c>
      <c r="K245" s="578"/>
      <c r="L245" s="40"/>
      <c r="M245" s="369"/>
      <c r="N245" s="42"/>
      <c r="O245" s="376"/>
      <c r="P245" s="80"/>
      <c r="Q245" s="45"/>
      <c r="S245" s="71"/>
    </row>
    <row r="246" spans="1:19" s="17" customFormat="1" ht="15.95" hidden="1" customHeight="1">
      <c r="A246" s="15"/>
      <c r="C246" s="572">
        <f>J245</f>
        <v>0</v>
      </c>
      <c r="D246" s="572"/>
      <c r="E246" s="572"/>
      <c r="F246" s="359" t="s">
        <v>11</v>
      </c>
      <c r="G246" s="21" t="s">
        <v>12</v>
      </c>
      <c r="H246" s="551">
        <v>13112.99</v>
      </c>
      <c r="I246" s="551"/>
      <c r="J246" s="551"/>
      <c r="K246" s="551"/>
      <c r="L246" s="547" t="s">
        <v>84</v>
      </c>
      <c r="M246" s="547"/>
      <c r="N246" s="25"/>
      <c r="O246" s="384" t="s">
        <v>14</v>
      </c>
      <c r="P246" s="384">
        <f>ROUND(C246*H246/100,0)</f>
        <v>0</v>
      </c>
      <c r="S246" s="364"/>
    </row>
    <row r="247" spans="1:19" s="17" customFormat="1" ht="41.25" hidden="1" customHeight="1">
      <c r="A247" s="86"/>
      <c r="B247" s="562" t="s">
        <v>180</v>
      </c>
      <c r="C247" s="562"/>
      <c r="D247" s="562"/>
      <c r="E247" s="562"/>
      <c r="F247" s="562"/>
      <c r="G247" s="562"/>
      <c r="H247" s="562"/>
      <c r="I247" s="562"/>
      <c r="J247" s="562"/>
      <c r="K247" s="562"/>
      <c r="L247" s="562"/>
      <c r="M247" s="562"/>
      <c r="N247" s="562"/>
      <c r="O247" s="16"/>
      <c r="P247" s="384"/>
    </row>
    <row r="248" spans="1:19" s="17" customFormat="1" ht="15.95" hidden="1" customHeight="1">
      <c r="A248" s="15"/>
      <c r="B248" s="17" t="s">
        <v>236</v>
      </c>
      <c r="C248" s="48"/>
      <c r="D248" s="359"/>
      <c r="E248" s="48"/>
      <c r="F248" s="359"/>
      <c r="G248" s="359"/>
      <c r="H248" s="27">
        <f>C223</f>
        <v>0</v>
      </c>
      <c r="I248" s="359" t="s">
        <v>8</v>
      </c>
      <c r="J248" s="360">
        <f>2/3</f>
        <v>0.66666666666666663</v>
      </c>
      <c r="K248" s="359"/>
      <c r="L248" s="360"/>
      <c r="N248" s="30">
        <f>H248*J248</f>
        <v>0</v>
      </c>
      <c r="P248" s="197"/>
      <c r="S248" s="48"/>
    </row>
    <row r="249" spans="1:19" s="17" customFormat="1" ht="15.95" hidden="1" customHeight="1">
      <c r="A249" s="15"/>
      <c r="C249" s="48"/>
      <c r="D249" s="55"/>
      <c r="E249" s="48"/>
      <c r="F249" s="359"/>
      <c r="G249" s="359"/>
      <c r="H249" s="27"/>
      <c r="I249" s="359"/>
      <c r="J249" s="360"/>
      <c r="K249" s="359"/>
      <c r="L249" s="24" t="s">
        <v>10</v>
      </c>
      <c r="M249" s="32"/>
      <c r="N249" s="18">
        <f>SUM(N248:N248)</f>
        <v>0</v>
      </c>
      <c r="O249" s="19"/>
      <c r="P249" s="197"/>
      <c r="S249" s="48"/>
    </row>
    <row r="250" spans="1:19" s="17" customFormat="1" ht="15.95" hidden="1" customHeight="1">
      <c r="A250" s="15"/>
      <c r="B250" s="384"/>
      <c r="C250" s="545">
        <f>N249</f>
        <v>0</v>
      </c>
      <c r="D250" s="546"/>
      <c r="E250" s="545"/>
      <c r="F250" s="20" t="s">
        <v>11</v>
      </c>
      <c r="G250" s="21" t="s">
        <v>12</v>
      </c>
      <c r="H250" s="365">
        <v>1512.5</v>
      </c>
      <c r="I250" s="365"/>
      <c r="J250" s="365"/>
      <c r="K250" s="365"/>
      <c r="L250" s="547" t="s">
        <v>45</v>
      </c>
      <c r="M250" s="547"/>
      <c r="N250" s="107"/>
      <c r="O250" s="22" t="s">
        <v>14</v>
      </c>
      <c r="P250" s="384">
        <f>ROUND(C250*H250/1000,0)</f>
        <v>0</v>
      </c>
      <c r="S250" s="373"/>
    </row>
    <row r="251" spans="1:19" s="23" customFormat="1" ht="15.95" hidden="1" customHeight="1">
      <c r="A251" s="36"/>
      <c r="B251" s="567" t="s">
        <v>173</v>
      </c>
      <c r="C251" s="567"/>
      <c r="D251" s="567"/>
      <c r="E251" s="567"/>
      <c r="F251" s="567"/>
      <c r="G251" s="567"/>
      <c r="H251" s="567"/>
      <c r="I251" s="567"/>
      <c r="J251" s="567"/>
      <c r="K251" s="567"/>
      <c r="L251" s="567"/>
      <c r="M251" s="567"/>
      <c r="N251" s="567"/>
      <c r="O251" s="370"/>
      <c r="P251" s="200"/>
    </row>
    <row r="252" spans="1:19" s="17" customFormat="1" ht="15.95" hidden="1" customHeight="1">
      <c r="A252" s="15"/>
      <c r="B252" s="17" t="s">
        <v>181</v>
      </c>
      <c r="C252" s="48"/>
      <c r="D252" s="359">
        <v>1</v>
      </c>
      <c r="E252" s="48" t="s">
        <v>8</v>
      </c>
      <c r="F252" s="359">
        <v>2</v>
      </c>
      <c r="G252" s="359" t="s">
        <v>8</v>
      </c>
      <c r="H252" s="27">
        <v>19.63</v>
      </c>
      <c r="I252" s="359" t="s">
        <v>8</v>
      </c>
      <c r="J252" s="360">
        <v>13.63</v>
      </c>
      <c r="K252" s="359" t="s">
        <v>8</v>
      </c>
      <c r="L252" s="360">
        <v>0.5</v>
      </c>
      <c r="M252" s="17" t="s">
        <v>9</v>
      </c>
      <c r="N252" s="30">
        <f t="shared" ref="N252:N253" si="18">ROUND(D252*F252*H252*J252*L252,0)</f>
        <v>268</v>
      </c>
      <c r="P252" s="197"/>
      <c r="S252" s="48"/>
    </row>
    <row r="253" spans="1:19" s="17" customFormat="1" ht="15.95" hidden="1" customHeight="1">
      <c r="A253" s="15"/>
      <c r="B253" s="17" t="s">
        <v>225</v>
      </c>
      <c r="C253" s="48"/>
      <c r="D253" s="359">
        <v>1</v>
      </c>
      <c r="E253" s="48" t="s">
        <v>8</v>
      </c>
      <c r="F253" s="359">
        <v>1</v>
      </c>
      <c r="G253" s="359" t="s">
        <v>8</v>
      </c>
      <c r="H253" s="27">
        <v>40.75</v>
      </c>
      <c r="I253" s="359" t="s">
        <v>8</v>
      </c>
      <c r="J253" s="360">
        <v>5.63</v>
      </c>
      <c r="K253" s="359" t="s">
        <v>8</v>
      </c>
      <c r="L253" s="360">
        <v>0.5</v>
      </c>
      <c r="M253" s="17" t="s">
        <v>9</v>
      </c>
      <c r="N253" s="30">
        <f t="shared" si="18"/>
        <v>115</v>
      </c>
      <c r="P253" s="197"/>
      <c r="S253" s="48"/>
    </row>
    <row r="254" spans="1:19" ht="15.95" hidden="1" customHeight="1">
      <c r="A254" s="1"/>
      <c r="C254" s="385"/>
      <c r="D254" s="69"/>
      <c r="H254" s="68"/>
      <c r="I254" s="362"/>
      <c r="J254" s="363"/>
      <c r="K254" s="362"/>
      <c r="L254" s="12" t="s">
        <v>10</v>
      </c>
      <c r="M254" s="40"/>
      <c r="N254" s="5"/>
      <c r="O254" s="6"/>
      <c r="P254" s="197"/>
      <c r="S254" s="385"/>
    </row>
    <row r="255" spans="1:19" s="17" customFormat="1" ht="15.95" hidden="1" customHeight="1">
      <c r="A255" s="15"/>
      <c r="B255" s="384"/>
      <c r="C255" s="589">
        <f>N254</f>
        <v>0</v>
      </c>
      <c r="D255" s="589"/>
      <c r="E255" s="125"/>
      <c r="F255" s="20" t="s">
        <v>11</v>
      </c>
      <c r="G255" s="21" t="s">
        <v>12</v>
      </c>
      <c r="H255" s="365">
        <v>1141.25</v>
      </c>
      <c r="I255" s="365"/>
      <c r="J255" s="365"/>
      <c r="K255" s="365"/>
      <c r="L255" s="547" t="s">
        <v>84</v>
      </c>
      <c r="M255" s="547"/>
      <c r="N255" s="107"/>
      <c r="O255" s="22" t="s">
        <v>14</v>
      </c>
      <c r="P255" s="384">
        <f>ROUND(C255*H255/100,0)</f>
        <v>0</v>
      </c>
      <c r="S255" s="124"/>
    </row>
    <row r="256" spans="1:19" s="17" customFormat="1" ht="15.95" hidden="1" customHeight="1">
      <c r="A256" s="85"/>
      <c r="B256" s="591" t="s">
        <v>123</v>
      </c>
      <c r="C256" s="591"/>
      <c r="D256" s="591"/>
      <c r="E256" s="591"/>
      <c r="F256" s="591"/>
      <c r="G256" s="591"/>
      <c r="H256" s="591"/>
      <c r="I256" s="591"/>
      <c r="J256" s="591"/>
      <c r="K256" s="591"/>
      <c r="L256" s="591"/>
      <c r="M256" s="591"/>
      <c r="N256" s="591"/>
      <c r="O256" s="386"/>
      <c r="P256" s="384"/>
    </row>
    <row r="257" spans="1:24" s="17" customFormat="1" ht="15.95" hidden="1" customHeight="1">
      <c r="A257" s="15"/>
      <c r="B257" s="17" t="s">
        <v>226</v>
      </c>
      <c r="C257" s="48"/>
      <c r="D257" s="359">
        <v>1</v>
      </c>
      <c r="E257" s="48" t="s">
        <v>8</v>
      </c>
      <c r="F257" s="359">
        <v>3</v>
      </c>
      <c r="G257" s="359" t="s">
        <v>8</v>
      </c>
      <c r="H257" s="27">
        <v>42.25</v>
      </c>
      <c r="I257" s="359" t="s">
        <v>8</v>
      </c>
      <c r="J257" s="360">
        <v>1.1299999999999999</v>
      </c>
      <c r="K257" s="359"/>
      <c r="L257" s="360"/>
      <c r="M257" s="17" t="s">
        <v>9</v>
      </c>
      <c r="N257" s="30">
        <f t="shared" ref="N257:N259" si="19">ROUND(D257*F257*H257*J257,0)</f>
        <v>143</v>
      </c>
      <c r="P257" s="197"/>
      <c r="S257" s="48"/>
    </row>
    <row r="258" spans="1:24" s="17" customFormat="1" ht="15.95" hidden="1" customHeight="1">
      <c r="A258" s="15"/>
      <c r="B258" s="17" t="s">
        <v>227</v>
      </c>
      <c r="C258" s="48"/>
      <c r="D258" s="359">
        <v>1</v>
      </c>
      <c r="E258" s="48" t="s">
        <v>8</v>
      </c>
      <c r="F258" s="359">
        <v>3</v>
      </c>
      <c r="G258" s="359" t="s">
        <v>8</v>
      </c>
      <c r="H258" s="27">
        <v>13.6</v>
      </c>
      <c r="I258" s="359" t="s">
        <v>8</v>
      </c>
      <c r="J258" s="360">
        <v>1.1299999999999999</v>
      </c>
      <c r="K258" s="359"/>
      <c r="L258" s="360"/>
      <c r="M258" s="17" t="s">
        <v>9</v>
      </c>
      <c r="N258" s="30">
        <f t="shared" si="19"/>
        <v>46</v>
      </c>
      <c r="P258" s="197"/>
      <c r="S258" s="48"/>
    </row>
    <row r="259" spans="1:24" s="17" customFormat="1" ht="15.95" hidden="1" customHeight="1">
      <c r="A259" s="15"/>
      <c r="B259" s="17" t="s">
        <v>228</v>
      </c>
      <c r="C259" s="48"/>
      <c r="D259" s="359">
        <v>1</v>
      </c>
      <c r="E259" s="48" t="s">
        <v>8</v>
      </c>
      <c r="F259" s="359">
        <v>2</v>
      </c>
      <c r="G259" s="359" t="s">
        <v>8</v>
      </c>
      <c r="H259" s="27">
        <v>5.63</v>
      </c>
      <c r="I259" s="359" t="s">
        <v>8</v>
      </c>
      <c r="J259" s="360">
        <v>1.1299999999999999</v>
      </c>
      <c r="K259" s="359"/>
      <c r="L259" s="360"/>
      <c r="M259" s="17" t="s">
        <v>9</v>
      </c>
      <c r="N259" s="30">
        <f t="shared" si="19"/>
        <v>13</v>
      </c>
      <c r="P259" s="197"/>
      <c r="S259" s="48"/>
    </row>
    <row r="260" spans="1:24" s="17" customFormat="1" ht="15.95" hidden="1" customHeight="1">
      <c r="A260" s="366"/>
      <c r="C260" s="107"/>
      <c r="D260" s="359"/>
      <c r="E260" s="49"/>
      <c r="F260" s="359"/>
      <c r="G260" s="366"/>
      <c r="H260" s="27"/>
      <c r="I260" s="365"/>
      <c r="J260" s="24"/>
      <c r="K260" s="365"/>
      <c r="L260" s="24" t="s">
        <v>10</v>
      </c>
      <c r="M260" s="366"/>
      <c r="N260" s="18"/>
      <c r="O260" s="19"/>
      <c r="P260" s="384"/>
      <c r="S260" s="107"/>
    </row>
    <row r="261" spans="1:24" s="17" customFormat="1" ht="15.95" hidden="1" customHeight="1">
      <c r="A261" s="15"/>
      <c r="B261" s="52"/>
      <c r="C261" s="373">
        <f>N260</f>
        <v>0</v>
      </c>
      <c r="D261" s="359" t="s">
        <v>32</v>
      </c>
      <c r="E261" s="373"/>
      <c r="F261" s="359"/>
      <c r="G261" s="52" t="s">
        <v>12</v>
      </c>
      <c r="H261" s="365">
        <v>778.09</v>
      </c>
      <c r="I261" s="365"/>
      <c r="J261" s="360"/>
      <c r="K261" s="365"/>
      <c r="L261" s="366" t="s">
        <v>58</v>
      </c>
      <c r="M261" s="366"/>
      <c r="N261" s="52"/>
      <c r="O261" s="384" t="s">
        <v>14</v>
      </c>
      <c r="P261" s="384">
        <f>(C261*H261/100)</f>
        <v>0</v>
      </c>
      <c r="S261" s="373"/>
    </row>
    <row r="262" spans="1:24" s="17" customFormat="1" ht="36" hidden="1" customHeight="1">
      <c r="A262" s="85"/>
      <c r="B262" s="591" t="s">
        <v>124</v>
      </c>
      <c r="C262" s="591"/>
      <c r="D262" s="591"/>
      <c r="E262" s="591"/>
      <c r="F262" s="591"/>
      <c r="G262" s="591"/>
      <c r="H262" s="591"/>
      <c r="I262" s="591"/>
      <c r="J262" s="591"/>
      <c r="K262" s="591"/>
      <c r="L262" s="591"/>
      <c r="M262" s="591"/>
      <c r="N262" s="591"/>
      <c r="O262" s="386"/>
      <c r="P262" s="384"/>
    </row>
    <row r="263" spans="1:24" s="17" customFormat="1" ht="15.95" hidden="1" customHeight="1" thickBot="1">
      <c r="A263" s="15"/>
      <c r="B263" s="17" t="s">
        <v>255</v>
      </c>
      <c r="C263" s="382"/>
      <c r="D263" s="359"/>
      <c r="E263" s="48"/>
      <c r="F263" s="359"/>
      <c r="G263" s="359"/>
      <c r="H263" s="27"/>
      <c r="I263" s="359"/>
      <c r="J263" s="360"/>
      <c r="K263" s="359"/>
      <c r="L263" s="360"/>
      <c r="M263" s="17" t="s">
        <v>9</v>
      </c>
      <c r="N263" s="30">
        <f>C261</f>
        <v>0</v>
      </c>
      <c r="O263" s="16"/>
      <c r="P263" s="384"/>
      <c r="S263" s="382"/>
    </row>
    <row r="264" spans="1:24" s="17" customFormat="1" ht="15.95" hidden="1" customHeight="1" thickBot="1">
      <c r="A264" s="366"/>
      <c r="C264" s="107"/>
      <c r="D264" s="359"/>
      <c r="E264" s="49"/>
      <c r="F264" s="359"/>
      <c r="G264" s="366"/>
      <c r="H264" s="27"/>
      <c r="I264" s="365"/>
      <c r="J264" s="24"/>
      <c r="K264" s="365"/>
      <c r="L264" s="24" t="s">
        <v>10</v>
      </c>
      <c r="M264" s="366"/>
      <c r="N264" s="26">
        <f>SUM(N263)</f>
        <v>0</v>
      </c>
      <c r="O264" s="19"/>
      <c r="P264" s="384"/>
      <c r="S264" s="107"/>
    </row>
    <row r="265" spans="1:24" s="17" customFormat="1" ht="15.95" hidden="1" customHeight="1">
      <c r="A265" s="15"/>
      <c r="B265" s="52"/>
      <c r="C265" s="373">
        <f>N264</f>
        <v>0</v>
      </c>
      <c r="D265" s="359" t="s">
        <v>32</v>
      </c>
      <c r="E265" s="373"/>
      <c r="F265" s="359"/>
      <c r="G265" s="52" t="s">
        <v>12</v>
      </c>
      <c r="H265" s="365">
        <v>10.7</v>
      </c>
      <c r="I265" s="365"/>
      <c r="J265" s="360"/>
      <c r="K265" s="365"/>
      <c r="L265" s="366" t="s">
        <v>55</v>
      </c>
      <c r="M265" s="366"/>
      <c r="N265" s="52"/>
      <c r="O265" s="384" t="s">
        <v>14</v>
      </c>
      <c r="P265" s="384">
        <f>(C265*H265)</f>
        <v>0</v>
      </c>
      <c r="S265" s="373"/>
    </row>
    <row r="266" spans="1:24" s="17" customFormat="1" ht="37.5" hidden="1" customHeight="1">
      <c r="A266" s="85"/>
      <c r="B266" s="549" t="s">
        <v>127</v>
      </c>
      <c r="C266" s="549"/>
      <c r="D266" s="549"/>
      <c r="E266" s="549"/>
      <c r="F266" s="549"/>
      <c r="G266" s="549"/>
      <c r="H266" s="549"/>
      <c r="I266" s="549"/>
      <c r="J266" s="549"/>
      <c r="K266" s="549"/>
      <c r="L266" s="549"/>
      <c r="M266" s="549"/>
      <c r="N266" s="549"/>
      <c r="O266" s="549"/>
      <c r="P266" s="384"/>
      <c r="Q266" s="52"/>
      <c r="R266" s="52"/>
      <c r="S266" s="52"/>
      <c r="T266" s="52"/>
      <c r="U266" s="52"/>
      <c r="V266" s="52"/>
      <c r="W266" s="52"/>
      <c r="X266" s="52"/>
    </row>
    <row r="267" spans="1:24" s="17" customFormat="1" ht="15.95" hidden="1" customHeight="1">
      <c r="A267" s="15"/>
      <c r="C267" s="382"/>
      <c r="D267" s="359"/>
      <c r="E267" s="48"/>
      <c r="F267" s="359"/>
      <c r="G267" s="359"/>
      <c r="H267" s="27"/>
      <c r="I267" s="359"/>
      <c r="J267" s="360"/>
      <c r="K267" s="359"/>
      <c r="L267" s="360"/>
      <c r="N267" s="30"/>
      <c r="O267" s="19"/>
      <c r="P267" s="197"/>
      <c r="S267" s="382"/>
    </row>
    <row r="268" spans="1:24" s="17" customFormat="1" ht="15.95" hidden="1" customHeight="1" thickBot="1">
      <c r="A268" s="15"/>
      <c r="B268" s="17" t="s">
        <v>201</v>
      </c>
      <c r="C268" s="382"/>
      <c r="D268" s="359">
        <v>1</v>
      </c>
      <c r="E268" s="48" t="s">
        <v>8</v>
      </c>
      <c r="F268" s="359">
        <v>4</v>
      </c>
      <c r="G268" s="359" t="s">
        <v>8</v>
      </c>
      <c r="H268" s="27">
        <v>18</v>
      </c>
      <c r="I268" s="359"/>
      <c r="J268" s="360"/>
      <c r="K268" s="359"/>
      <c r="L268" s="360"/>
      <c r="M268" s="17" t="s">
        <v>9</v>
      </c>
      <c r="N268" s="30">
        <f>ROUND(D268*F268*H268,0)</f>
        <v>72</v>
      </c>
      <c r="O268" s="19"/>
      <c r="P268" s="197"/>
      <c r="S268" s="382"/>
    </row>
    <row r="269" spans="1:24" s="17" customFormat="1" ht="15.95" hidden="1" customHeight="1" thickBot="1">
      <c r="A269" s="15"/>
      <c r="C269" s="60"/>
      <c r="D269" s="366"/>
      <c r="E269" s="48"/>
      <c r="F269" s="359"/>
      <c r="G269" s="359"/>
      <c r="H269" s="37"/>
      <c r="I269" s="50"/>
      <c r="J269" s="24"/>
      <c r="K269" s="50"/>
      <c r="L269" s="366" t="s">
        <v>10</v>
      </c>
      <c r="M269" s="50"/>
      <c r="N269" s="26"/>
      <c r="O269" s="384"/>
      <c r="P269" s="384"/>
      <c r="S269" s="60"/>
    </row>
    <row r="270" spans="1:24" s="17" customFormat="1" ht="15.95" hidden="1" customHeight="1">
      <c r="A270" s="15"/>
      <c r="B270" s="52"/>
      <c r="C270" s="53">
        <f>N269</f>
        <v>0</v>
      </c>
      <c r="D270" s="550" t="s">
        <v>91</v>
      </c>
      <c r="E270" s="547"/>
      <c r="F270" s="50"/>
      <c r="G270" s="21" t="s">
        <v>12</v>
      </c>
      <c r="H270" s="551">
        <v>228.9</v>
      </c>
      <c r="I270" s="551"/>
      <c r="J270" s="551"/>
      <c r="K270" s="365"/>
      <c r="L270" s="550" t="s">
        <v>92</v>
      </c>
      <c r="M270" s="547"/>
      <c r="O270" s="384" t="s">
        <v>14</v>
      </c>
      <c r="P270" s="384">
        <f>ROUND(C270*H270,0)</f>
        <v>0</v>
      </c>
      <c r="S270" s="53"/>
    </row>
    <row r="271" spans="1:24" s="17" customFormat="1" ht="15.95" hidden="1" customHeight="1">
      <c r="A271" s="15"/>
      <c r="C271" s="382"/>
      <c r="D271" s="359"/>
      <c r="E271" s="48"/>
      <c r="F271" s="359"/>
      <c r="G271" s="359"/>
      <c r="H271" s="27"/>
      <c r="I271" s="359"/>
      <c r="J271" s="360"/>
      <c r="K271" s="359"/>
      <c r="L271" s="360"/>
      <c r="N271" s="30"/>
      <c r="O271" s="19"/>
      <c r="P271" s="197"/>
      <c r="S271" s="382"/>
    </row>
    <row r="272" spans="1:24" s="17" customFormat="1" ht="15.95" hidden="1" customHeight="1">
      <c r="A272" s="15"/>
      <c r="B272" s="17" t="s">
        <v>25</v>
      </c>
      <c r="C272" s="382"/>
      <c r="D272" s="359">
        <v>12</v>
      </c>
      <c r="E272" s="48" t="s">
        <v>8</v>
      </c>
      <c r="F272" s="359">
        <v>6</v>
      </c>
      <c r="G272" s="359" t="s">
        <v>8</v>
      </c>
      <c r="H272" s="27">
        <v>3.67</v>
      </c>
      <c r="I272" s="359"/>
      <c r="J272" s="360"/>
      <c r="K272" s="359"/>
      <c r="L272" s="360"/>
      <c r="M272" s="17" t="s">
        <v>9</v>
      </c>
      <c r="N272" s="30">
        <f>ROUND(D272*F272*H272,0)</f>
        <v>264</v>
      </c>
      <c r="O272" s="19"/>
      <c r="P272" s="197"/>
      <c r="S272" s="382"/>
    </row>
    <row r="273" spans="1:24" s="17" customFormat="1" ht="15.95" hidden="1" customHeight="1" thickBot="1">
      <c r="A273" s="15"/>
      <c r="B273" s="17" t="s">
        <v>25</v>
      </c>
      <c r="C273" s="382"/>
      <c r="D273" s="359">
        <v>12</v>
      </c>
      <c r="E273" s="48" t="s">
        <v>8</v>
      </c>
      <c r="F273" s="359">
        <v>2</v>
      </c>
      <c r="G273" s="359" t="s">
        <v>8</v>
      </c>
      <c r="H273" s="27">
        <v>4</v>
      </c>
      <c r="I273" s="359"/>
      <c r="J273" s="360"/>
      <c r="K273" s="359"/>
      <c r="L273" s="360"/>
      <c r="M273" s="17" t="s">
        <v>9</v>
      </c>
      <c r="N273" s="30">
        <f>ROUND(D273*F273*H273,0)</f>
        <v>96</v>
      </c>
      <c r="O273" s="19"/>
      <c r="P273" s="197"/>
      <c r="S273" s="382"/>
    </row>
    <row r="274" spans="1:24" s="17" customFormat="1" ht="15.95" hidden="1" customHeight="1" thickBot="1">
      <c r="A274" s="15"/>
      <c r="C274" s="60"/>
      <c r="D274" s="366"/>
      <c r="E274" s="48"/>
      <c r="F274" s="359"/>
      <c r="G274" s="359"/>
      <c r="H274" s="37"/>
      <c r="I274" s="50"/>
      <c r="J274" s="24"/>
      <c r="K274" s="50"/>
      <c r="L274" s="366" t="s">
        <v>10</v>
      </c>
      <c r="M274" s="50"/>
      <c r="N274" s="26"/>
      <c r="O274" s="384"/>
      <c r="P274" s="384"/>
      <c r="S274" s="60"/>
    </row>
    <row r="275" spans="1:24" s="17" customFormat="1" ht="21.75" hidden="1" customHeight="1">
      <c r="A275" s="15"/>
      <c r="B275" s="52"/>
      <c r="C275" s="53">
        <f>N274</f>
        <v>0</v>
      </c>
      <c r="D275" s="550" t="s">
        <v>91</v>
      </c>
      <c r="E275" s="547"/>
      <c r="F275" s="50"/>
      <c r="G275" s="21" t="s">
        <v>12</v>
      </c>
      <c r="H275" s="551">
        <v>240.5</v>
      </c>
      <c r="I275" s="551"/>
      <c r="J275" s="551"/>
      <c r="K275" s="365"/>
      <c r="L275" s="550" t="s">
        <v>92</v>
      </c>
      <c r="M275" s="547"/>
      <c r="O275" s="384" t="s">
        <v>14</v>
      </c>
      <c r="P275" s="384">
        <f>ROUND(C275*H275,0)</f>
        <v>0</v>
      </c>
      <c r="S275" s="53"/>
    </row>
    <row r="276" spans="1:24" s="17" customFormat="1" ht="15.95" hidden="1" customHeight="1">
      <c r="A276" s="15"/>
      <c r="B276" s="32" t="s">
        <v>260</v>
      </c>
      <c r="C276" s="358"/>
      <c r="D276" s="366"/>
      <c r="E276" s="384"/>
      <c r="F276" s="359"/>
      <c r="G276" s="21"/>
      <c r="H276" s="365"/>
      <c r="I276" s="365"/>
      <c r="J276" s="360"/>
      <c r="K276" s="365"/>
      <c r="L276" s="366"/>
      <c r="M276" s="32"/>
      <c r="N276" s="386"/>
      <c r="O276" s="384"/>
      <c r="P276" s="384"/>
      <c r="Q276" s="52"/>
      <c r="S276" s="29"/>
    </row>
    <row r="277" spans="1:24" s="17" customFormat="1" ht="15.95" hidden="1" customHeight="1" thickBot="1">
      <c r="A277" s="15"/>
      <c r="B277" s="352" t="s">
        <v>261</v>
      </c>
      <c r="C277" s="358"/>
      <c r="D277" s="366"/>
      <c r="E277" s="384"/>
      <c r="F277" s="359"/>
      <c r="G277" s="21"/>
      <c r="H277" s="365"/>
      <c r="I277" s="365"/>
      <c r="J277" s="360"/>
      <c r="K277" s="365"/>
      <c r="L277" s="366"/>
      <c r="M277" s="32"/>
      <c r="N277" s="384" t="e">
        <f>#REF!</f>
        <v>#REF!</v>
      </c>
      <c r="O277" s="384"/>
      <c r="P277" s="384"/>
      <c r="Q277" s="52"/>
      <c r="S277" s="29"/>
    </row>
    <row r="278" spans="1:24" s="17" customFormat="1" ht="15.95" hidden="1" customHeight="1" thickBot="1">
      <c r="A278" s="15"/>
      <c r="C278" s="29"/>
      <c r="D278" s="359"/>
      <c r="E278" s="359"/>
      <c r="F278" s="359"/>
      <c r="G278" s="366"/>
      <c r="H278" s="31"/>
      <c r="I278" s="24"/>
      <c r="J278" s="360"/>
      <c r="K278" s="360"/>
      <c r="L278" s="373" t="s">
        <v>10</v>
      </c>
      <c r="M278" s="17" t="s">
        <v>9</v>
      </c>
      <c r="N278" s="26"/>
      <c r="O278" s="384"/>
      <c r="P278" s="60"/>
      <c r="Q278" s="52"/>
      <c r="S278" s="29"/>
    </row>
    <row r="279" spans="1:24" s="17" customFormat="1" ht="15.95" hidden="1" customHeight="1">
      <c r="A279" s="15"/>
      <c r="C279" s="53">
        <f>N278</f>
        <v>0</v>
      </c>
      <c r="D279" s="371" t="s">
        <v>32</v>
      </c>
      <c r="E279" s="384"/>
      <c r="F279" s="359"/>
      <c r="G279" s="21" t="s">
        <v>12</v>
      </c>
      <c r="H279" s="365">
        <v>286.858</v>
      </c>
      <c r="I279" s="365"/>
      <c r="J279" s="365"/>
      <c r="K279" s="365"/>
      <c r="L279" s="366" t="s">
        <v>63</v>
      </c>
      <c r="M279" s="366"/>
      <c r="N279" s="107"/>
      <c r="O279" s="384" t="s">
        <v>14</v>
      </c>
      <c r="P279" s="384">
        <f>ROUND(C279*H279/100,0)</f>
        <v>0</v>
      </c>
      <c r="Q279" s="52"/>
      <c r="R279" s="52"/>
      <c r="S279" s="53"/>
      <c r="T279" s="52"/>
      <c r="U279" s="52"/>
      <c r="V279" s="52"/>
      <c r="W279" s="52"/>
      <c r="X279" s="52"/>
    </row>
    <row r="280" spans="1:24" s="17" customFormat="1" ht="15.95" hidden="1" customHeight="1">
      <c r="A280" s="15"/>
      <c r="B280" s="32" t="s">
        <v>260</v>
      </c>
      <c r="C280" s="358"/>
      <c r="D280" s="366"/>
      <c r="E280" s="384"/>
      <c r="F280" s="359"/>
      <c r="G280" s="21"/>
      <c r="H280" s="365"/>
      <c r="I280" s="365"/>
      <c r="J280" s="360"/>
      <c r="K280" s="365"/>
      <c r="L280" s="366"/>
      <c r="M280" s="32"/>
      <c r="N280" s="386"/>
      <c r="O280" s="384"/>
      <c r="P280" s="384"/>
      <c r="Q280" s="52"/>
      <c r="S280" s="29"/>
    </row>
    <row r="281" spans="1:24" s="17" customFormat="1" ht="15.95" hidden="1" customHeight="1" thickBot="1">
      <c r="A281" s="15"/>
      <c r="B281" s="352" t="s">
        <v>262</v>
      </c>
      <c r="C281" s="358"/>
      <c r="D281" s="366"/>
      <c r="E281" s="384"/>
      <c r="F281" s="359"/>
      <c r="G281" s="21"/>
      <c r="H281" s="365"/>
      <c r="I281" s="365"/>
      <c r="J281" s="360"/>
      <c r="K281" s="365"/>
      <c r="L281" s="366"/>
      <c r="M281" s="32"/>
      <c r="N281" s="384">
        <f>C279</f>
        <v>0</v>
      </c>
      <c r="O281" s="384"/>
      <c r="P281" s="384"/>
      <c r="Q281" s="52"/>
      <c r="S281" s="29"/>
    </row>
    <row r="282" spans="1:24" s="17" customFormat="1" ht="15.95" hidden="1" customHeight="1" thickBot="1">
      <c r="A282" s="15"/>
      <c r="C282" s="29"/>
      <c r="D282" s="359"/>
      <c r="E282" s="359"/>
      <c r="F282" s="359"/>
      <c r="G282" s="366"/>
      <c r="H282" s="31"/>
      <c r="I282" s="24"/>
      <c r="J282" s="360"/>
      <c r="K282" s="360"/>
      <c r="L282" s="373" t="s">
        <v>10</v>
      </c>
      <c r="M282" s="17" t="s">
        <v>9</v>
      </c>
      <c r="N282" s="26">
        <f>N281</f>
        <v>0</v>
      </c>
      <c r="O282" s="384"/>
      <c r="P282" s="60"/>
      <c r="Q282" s="52"/>
      <c r="S282" s="29"/>
    </row>
    <row r="283" spans="1:24" s="17" customFormat="1" ht="15.95" hidden="1" customHeight="1">
      <c r="A283" s="15"/>
      <c r="C283" s="119">
        <f>N282</f>
        <v>0</v>
      </c>
      <c r="D283" s="371" t="s">
        <v>32</v>
      </c>
      <c r="E283" s="384"/>
      <c r="F283" s="359"/>
      <c r="G283" s="21" t="s">
        <v>12</v>
      </c>
      <c r="H283" s="365">
        <v>285.67759999999998</v>
      </c>
      <c r="I283" s="365"/>
      <c r="J283" s="365"/>
      <c r="K283" s="365"/>
      <c r="L283" s="366" t="s">
        <v>63</v>
      </c>
      <c r="M283" s="366"/>
      <c r="N283" s="107"/>
      <c r="O283" s="384" t="s">
        <v>14</v>
      </c>
      <c r="P283" s="384">
        <f>ROUND(C283*H283/100,0)</f>
        <v>0</v>
      </c>
      <c r="Q283" s="52"/>
      <c r="R283" s="52"/>
      <c r="S283" s="119"/>
      <c r="T283" s="52"/>
      <c r="U283" s="52"/>
      <c r="V283" s="52"/>
      <c r="W283" s="52"/>
      <c r="X283" s="52"/>
    </row>
    <row r="284" spans="1:24" s="17" customFormat="1" ht="15.95" hidden="1" customHeight="1">
      <c r="A284" s="15"/>
      <c r="B284" s="567" t="s">
        <v>102</v>
      </c>
      <c r="C284" s="567"/>
      <c r="D284" s="567"/>
      <c r="E284" s="567"/>
      <c r="F284" s="567"/>
      <c r="G284" s="567"/>
      <c r="H284" s="567"/>
      <c r="I284" s="567"/>
      <c r="J284" s="567"/>
      <c r="K284" s="567"/>
      <c r="L284" s="567"/>
      <c r="M284" s="567"/>
      <c r="N284" s="567"/>
      <c r="O284" s="386"/>
      <c r="P284" s="384"/>
    </row>
    <row r="285" spans="1:24" s="17" customFormat="1" ht="15.95" hidden="1" customHeight="1" thickBot="1">
      <c r="A285" s="15"/>
      <c r="B285" s="17" t="s">
        <v>103</v>
      </c>
      <c r="C285" s="382"/>
      <c r="D285" s="359">
        <v>1</v>
      </c>
      <c r="E285" s="48" t="s">
        <v>8</v>
      </c>
      <c r="F285" s="359">
        <v>4</v>
      </c>
      <c r="G285" s="359" t="s">
        <v>8</v>
      </c>
      <c r="H285" s="27">
        <v>8</v>
      </c>
      <c r="I285" s="359" t="s">
        <v>8</v>
      </c>
      <c r="J285" s="360">
        <v>4</v>
      </c>
      <c r="K285" s="359"/>
      <c r="L285" s="360"/>
      <c r="M285" s="17" t="s">
        <v>9</v>
      </c>
      <c r="N285" s="30">
        <f>ROUND(D285*F285*H285*J285,0)</f>
        <v>128</v>
      </c>
      <c r="O285" s="16"/>
      <c r="P285" s="384"/>
      <c r="S285" s="382"/>
    </row>
    <row r="286" spans="1:24" s="17" customFormat="1" ht="15.95" hidden="1" customHeight="1" thickBot="1">
      <c r="A286" s="366"/>
      <c r="C286" s="107"/>
      <c r="D286" s="359"/>
      <c r="E286" s="49"/>
      <c r="F286" s="359"/>
      <c r="G286" s="366"/>
      <c r="H286" s="27"/>
      <c r="I286" s="365"/>
      <c r="J286" s="24"/>
      <c r="K286" s="365"/>
      <c r="L286" s="24" t="s">
        <v>10</v>
      </c>
      <c r="M286" s="366"/>
      <c r="N286" s="26"/>
      <c r="O286" s="19"/>
      <c r="P286" s="384"/>
      <c r="S286" s="107"/>
    </row>
    <row r="287" spans="1:24" s="17" customFormat="1" ht="15.95" hidden="1" customHeight="1">
      <c r="A287" s="15"/>
      <c r="B287" s="52"/>
      <c r="C287" s="373">
        <f>N286</f>
        <v>0</v>
      </c>
      <c r="D287" s="359" t="s">
        <v>32</v>
      </c>
      <c r="E287" s="373"/>
      <c r="F287" s="359"/>
      <c r="G287" s="52" t="s">
        <v>12</v>
      </c>
      <c r="H287" s="365">
        <v>58.11</v>
      </c>
      <c r="I287" s="365"/>
      <c r="J287" s="360"/>
      <c r="K287" s="365"/>
      <c r="L287" s="366" t="s">
        <v>55</v>
      </c>
      <c r="M287" s="366"/>
      <c r="N287" s="52"/>
      <c r="O287" s="384" t="s">
        <v>14</v>
      </c>
      <c r="P287" s="384">
        <f>(C287*H287)</f>
        <v>0</v>
      </c>
      <c r="S287" s="373"/>
    </row>
    <row r="288" spans="1:24" s="17" customFormat="1" ht="35.25" hidden="1" customHeight="1">
      <c r="A288" s="86"/>
      <c r="B288" s="591" t="s">
        <v>106</v>
      </c>
      <c r="C288" s="591"/>
      <c r="D288" s="593"/>
      <c r="E288" s="591"/>
      <c r="F288" s="593"/>
      <c r="G288" s="591"/>
      <c r="H288" s="593"/>
      <c r="I288" s="591"/>
      <c r="J288" s="593"/>
      <c r="K288" s="591"/>
      <c r="L288" s="591"/>
      <c r="M288" s="591"/>
      <c r="N288" s="591"/>
      <c r="O288" s="591"/>
      <c r="P288" s="384"/>
    </row>
    <row r="289" spans="1:19" s="17" customFormat="1" ht="15.95" hidden="1" customHeight="1">
      <c r="A289" s="15"/>
      <c r="B289" s="17" t="s">
        <v>103</v>
      </c>
      <c r="C289" s="382"/>
      <c r="D289" s="359">
        <v>1</v>
      </c>
      <c r="E289" s="48" t="s">
        <v>8</v>
      </c>
      <c r="F289" s="359">
        <v>2</v>
      </c>
      <c r="G289" s="359" t="s">
        <v>8</v>
      </c>
      <c r="H289" s="27">
        <v>20</v>
      </c>
      <c r="I289" s="359" t="s">
        <v>8</v>
      </c>
      <c r="J289" s="360">
        <v>14</v>
      </c>
      <c r="K289" s="359"/>
      <c r="L289" s="360"/>
      <c r="M289" s="17" t="s">
        <v>9</v>
      </c>
      <c r="N289" s="30">
        <f>ROUND(D289*F289*H289*J289,0)</f>
        <v>560</v>
      </c>
      <c r="O289" s="16"/>
      <c r="P289" s="384"/>
      <c r="S289" s="382"/>
    </row>
    <row r="290" spans="1:19" s="17" customFormat="1" ht="15.95" hidden="1" customHeight="1">
      <c r="A290" s="15"/>
      <c r="B290" s="17" t="s">
        <v>218</v>
      </c>
      <c r="C290" s="382"/>
      <c r="D290" s="362">
        <v>2</v>
      </c>
      <c r="E290" s="385" t="s">
        <v>8</v>
      </c>
      <c r="F290" s="362">
        <v>2</v>
      </c>
      <c r="G290" s="362" t="s">
        <v>16</v>
      </c>
      <c r="H290" s="68">
        <v>20</v>
      </c>
      <c r="I290" s="362" t="s">
        <v>17</v>
      </c>
      <c r="J290" s="363">
        <v>14</v>
      </c>
      <c r="K290" s="362" t="s">
        <v>18</v>
      </c>
      <c r="L290" s="363">
        <v>0.67</v>
      </c>
      <c r="M290" s="3" t="s">
        <v>9</v>
      </c>
      <c r="N290" s="76">
        <f>ROUND(D290*F290*(H290+J290)*L290,0)</f>
        <v>91</v>
      </c>
      <c r="O290" s="386"/>
      <c r="P290" s="384"/>
      <c r="S290" s="382"/>
    </row>
    <row r="291" spans="1:19" s="17" customFormat="1" ht="15.95" hidden="1" customHeight="1" thickBot="1">
      <c r="A291" s="15"/>
      <c r="B291" s="17" t="s">
        <v>242</v>
      </c>
      <c r="C291" s="382"/>
      <c r="D291" s="359">
        <v>1</v>
      </c>
      <c r="E291" s="48" t="s">
        <v>8</v>
      </c>
      <c r="F291" s="359">
        <v>2</v>
      </c>
      <c r="G291" s="359" t="s">
        <v>8</v>
      </c>
      <c r="H291" s="27">
        <v>4</v>
      </c>
      <c r="I291" s="359" t="s">
        <v>8</v>
      </c>
      <c r="J291" s="360">
        <v>0.75</v>
      </c>
      <c r="K291" s="359"/>
      <c r="L291" s="360"/>
      <c r="M291" s="17" t="s">
        <v>9</v>
      </c>
      <c r="N291" s="30">
        <f>ROUND(D291*F291*H291*J291,0)</f>
        <v>6</v>
      </c>
      <c r="O291" s="16"/>
      <c r="P291" s="384"/>
      <c r="S291" s="382"/>
    </row>
    <row r="292" spans="1:19" s="17" customFormat="1" ht="15.95" hidden="1" customHeight="1" thickBot="1">
      <c r="A292" s="366"/>
      <c r="C292" s="107"/>
      <c r="D292" s="359"/>
      <c r="E292" s="49"/>
      <c r="F292" s="359"/>
      <c r="G292" s="366"/>
      <c r="H292" s="27"/>
      <c r="I292" s="365"/>
      <c r="J292" s="24"/>
      <c r="K292" s="365"/>
      <c r="L292" s="24" t="s">
        <v>10</v>
      </c>
      <c r="M292" s="366"/>
      <c r="N292" s="26"/>
      <c r="O292" s="19"/>
      <c r="P292" s="384"/>
      <c r="S292" s="107"/>
    </row>
    <row r="293" spans="1:19" s="17" customFormat="1" ht="15.95" hidden="1" customHeight="1">
      <c r="A293" s="15"/>
      <c r="B293" s="52"/>
      <c r="C293" s="158">
        <f>N292</f>
        <v>0</v>
      </c>
      <c r="D293" s="359" t="s">
        <v>32</v>
      </c>
      <c r="E293" s="373"/>
      <c r="F293" s="359"/>
      <c r="G293" s="52" t="s">
        <v>12</v>
      </c>
      <c r="H293" s="365">
        <v>10964.99</v>
      </c>
      <c r="I293" s="365"/>
      <c r="J293" s="360"/>
      <c r="K293" s="365"/>
      <c r="L293" s="366" t="s">
        <v>58</v>
      </c>
      <c r="M293" s="366"/>
      <c r="N293" s="52"/>
      <c r="O293" s="384" t="s">
        <v>14</v>
      </c>
      <c r="P293" s="384">
        <f>(C293*H293/100)</f>
        <v>0</v>
      </c>
      <c r="S293" s="364"/>
    </row>
    <row r="294" spans="1:19" s="17" customFormat="1" ht="80.25" hidden="1" customHeight="1">
      <c r="A294" s="86"/>
      <c r="B294" s="591" t="s">
        <v>204</v>
      </c>
      <c r="C294" s="591"/>
      <c r="D294" s="591"/>
      <c r="E294" s="591"/>
      <c r="F294" s="591"/>
      <c r="G294" s="591"/>
      <c r="H294" s="591"/>
      <c r="I294" s="591"/>
      <c r="J294" s="591"/>
      <c r="K294" s="591"/>
      <c r="L294" s="591"/>
      <c r="M294" s="591"/>
      <c r="N294" s="591"/>
      <c r="O294" s="386"/>
      <c r="P294" s="384"/>
    </row>
    <row r="295" spans="1:19" s="17" customFormat="1" ht="15.95" hidden="1" customHeight="1">
      <c r="A295" s="15"/>
      <c r="B295" s="17" t="s">
        <v>21</v>
      </c>
      <c r="C295" s="382"/>
      <c r="D295" s="359">
        <v>1</v>
      </c>
      <c r="E295" s="48" t="s">
        <v>8</v>
      </c>
      <c r="F295" s="359">
        <v>1</v>
      </c>
      <c r="G295" s="359" t="s">
        <v>8</v>
      </c>
      <c r="H295" s="27">
        <v>40.75</v>
      </c>
      <c r="I295" s="359" t="s">
        <v>8</v>
      </c>
      <c r="J295" s="360">
        <v>7</v>
      </c>
      <c r="K295" s="359"/>
      <c r="L295" s="360"/>
      <c r="M295" s="17" t="s">
        <v>9</v>
      </c>
      <c r="N295" s="30">
        <f>ROUND(D295*F295*H295*J295,0)</f>
        <v>285</v>
      </c>
      <c r="O295" s="16"/>
      <c r="P295" s="384"/>
      <c r="S295" s="382"/>
    </row>
    <row r="296" spans="1:19" s="17" customFormat="1" ht="15.95" hidden="1" customHeight="1">
      <c r="A296" s="15"/>
      <c r="B296" s="17" t="s">
        <v>242</v>
      </c>
      <c r="C296" s="382"/>
      <c r="D296" s="359">
        <v>1</v>
      </c>
      <c r="E296" s="48" t="s">
        <v>8</v>
      </c>
      <c r="F296" s="359">
        <v>2</v>
      </c>
      <c r="G296" s="359" t="s">
        <v>8</v>
      </c>
      <c r="H296" s="27">
        <v>4</v>
      </c>
      <c r="I296" s="359" t="s">
        <v>8</v>
      </c>
      <c r="J296" s="360">
        <v>0.75</v>
      </c>
      <c r="K296" s="359"/>
      <c r="L296" s="360"/>
      <c r="M296" s="17" t="s">
        <v>9</v>
      </c>
      <c r="N296" s="30">
        <f>ROUND(D296*F296*H296*J296,0)</f>
        <v>6</v>
      </c>
      <c r="O296" s="16"/>
      <c r="P296" s="384"/>
      <c r="S296" s="382"/>
    </row>
    <row r="297" spans="1:19" s="17" customFormat="1" ht="15.95" hidden="1" customHeight="1" thickBot="1">
      <c r="A297" s="15"/>
      <c r="B297" s="17" t="s">
        <v>234</v>
      </c>
      <c r="C297" s="382"/>
      <c r="D297" s="359">
        <v>1</v>
      </c>
      <c r="E297" s="48" t="s">
        <v>8</v>
      </c>
      <c r="F297" s="359">
        <v>2</v>
      </c>
      <c r="G297" s="359" t="s">
        <v>8</v>
      </c>
      <c r="H297" s="27">
        <v>7.25</v>
      </c>
      <c r="I297" s="359" t="s">
        <v>8</v>
      </c>
      <c r="J297" s="360">
        <v>0.75</v>
      </c>
      <c r="K297" s="359"/>
      <c r="L297" s="360"/>
      <c r="M297" s="17" t="s">
        <v>9</v>
      </c>
      <c r="N297" s="30">
        <f>ROUND(D297*F297*H297*J297,0)</f>
        <v>11</v>
      </c>
      <c r="O297" s="16"/>
      <c r="P297" s="384"/>
      <c r="S297" s="382"/>
    </row>
    <row r="298" spans="1:19" s="17" customFormat="1" ht="15.95" hidden="1" customHeight="1" thickBot="1">
      <c r="A298" s="366"/>
      <c r="C298" s="107"/>
      <c r="D298" s="359"/>
      <c r="E298" s="49"/>
      <c r="F298" s="359"/>
      <c r="G298" s="366"/>
      <c r="H298" s="27"/>
      <c r="I298" s="365"/>
      <c r="J298" s="24"/>
      <c r="K298" s="365"/>
      <c r="L298" s="24" t="s">
        <v>10</v>
      </c>
      <c r="M298" s="366"/>
      <c r="N298" s="26"/>
      <c r="O298" s="19"/>
      <c r="P298" s="384"/>
      <c r="S298" s="107"/>
    </row>
    <row r="299" spans="1:19" s="17" customFormat="1" ht="15.95" hidden="1" customHeight="1">
      <c r="A299" s="15"/>
      <c r="B299" s="52"/>
      <c r="C299" s="364">
        <f>N298</f>
        <v>0</v>
      </c>
      <c r="D299" s="359" t="s">
        <v>32</v>
      </c>
      <c r="E299" s="373"/>
      <c r="F299" s="359"/>
      <c r="G299" s="52" t="s">
        <v>12</v>
      </c>
      <c r="H299" s="365">
        <v>310.43</v>
      </c>
      <c r="I299" s="365"/>
      <c r="J299" s="360"/>
      <c r="K299" s="365"/>
      <c r="L299" s="366" t="s">
        <v>55</v>
      </c>
      <c r="M299" s="366"/>
      <c r="N299" s="52"/>
      <c r="O299" s="384" t="s">
        <v>14</v>
      </c>
      <c r="P299" s="384">
        <f>(C299*H299)</f>
        <v>0</v>
      </c>
      <c r="S299" s="364"/>
    </row>
    <row r="300" spans="1:19" s="17" customFormat="1" ht="82.5" hidden="1" customHeight="1">
      <c r="A300" s="86"/>
      <c r="B300" s="591" t="s">
        <v>197</v>
      </c>
      <c r="C300" s="591"/>
      <c r="D300" s="591"/>
      <c r="E300" s="591"/>
      <c r="F300" s="591"/>
      <c r="G300" s="591"/>
      <c r="H300" s="591"/>
      <c r="I300" s="591"/>
      <c r="J300" s="591"/>
      <c r="K300" s="591"/>
      <c r="L300" s="591"/>
      <c r="M300" s="591"/>
      <c r="N300" s="591"/>
      <c r="O300" s="386"/>
      <c r="P300" s="384"/>
    </row>
    <row r="301" spans="1:19" s="17" customFormat="1" ht="15.95" hidden="1" customHeight="1" thickBot="1">
      <c r="A301" s="15"/>
      <c r="B301" s="17" t="s">
        <v>167</v>
      </c>
      <c r="C301" s="382"/>
      <c r="D301" s="359">
        <v>1</v>
      </c>
      <c r="E301" s="48" t="s">
        <v>8</v>
      </c>
      <c r="F301" s="359">
        <v>2</v>
      </c>
      <c r="G301" s="362" t="s">
        <v>16</v>
      </c>
      <c r="H301" s="68">
        <v>40.75</v>
      </c>
      <c r="I301" s="362" t="s">
        <v>17</v>
      </c>
      <c r="J301" s="363">
        <v>7</v>
      </c>
      <c r="K301" s="362" t="s">
        <v>18</v>
      </c>
      <c r="L301" s="363">
        <v>0.5</v>
      </c>
      <c r="M301" s="3" t="s">
        <v>9</v>
      </c>
      <c r="N301" s="76">
        <f>ROUND(D301*F301*(H301+J301)*L301,0)</f>
        <v>48</v>
      </c>
      <c r="O301" s="16"/>
      <c r="P301" s="384"/>
      <c r="S301" s="382"/>
    </row>
    <row r="302" spans="1:19" s="17" customFormat="1" ht="15.95" hidden="1" customHeight="1" thickBot="1">
      <c r="A302" s="366"/>
      <c r="C302" s="107"/>
      <c r="D302" s="359"/>
      <c r="E302" s="49"/>
      <c r="F302" s="359"/>
      <c r="G302" s="366"/>
      <c r="H302" s="27"/>
      <c r="I302" s="365"/>
      <c r="J302" s="24"/>
      <c r="K302" s="365"/>
      <c r="L302" s="24" t="s">
        <v>10</v>
      </c>
      <c r="M302" s="366"/>
      <c r="N302" s="26"/>
      <c r="O302" s="19"/>
      <c r="P302" s="384"/>
      <c r="S302" s="107"/>
    </row>
    <row r="303" spans="1:19" s="17" customFormat="1" ht="15.95" hidden="1" customHeight="1">
      <c r="A303" s="15"/>
      <c r="B303" s="52"/>
      <c r="C303" s="364">
        <f>N302</f>
        <v>0</v>
      </c>
      <c r="D303" s="359" t="s">
        <v>32</v>
      </c>
      <c r="E303" s="373"/>
      <c r="F303" s="359"/>
      <c r="G303" s="52" t="s">
        <v>12</v>
      </c>
      <c r="H303" s="365">
        <v>186.04</v>
      </c>
      <c r="I303" s="365"/>
      <c r="J303" s="360"/>
      <c r="K303" s="365"/>
      <c r="L303" s="366" t="s">
        <v>55</v>
      </c>
      <c r="M303" s="366"/>
      <c r="N303" s="52"/>
      <c r="O303" s="384" t="s">
        <v>14</v>
      </c>
      <c r="P303" s="384">
        <f>(C303*H303)</f>
        <v>0</v>
      </c>
      <c r="S303" s="364"/>
    </row>
    <row r="304" spans="1:19" s="17" customFormat="1" ht="67.5" hidden="1" customHeight="1">
      <c r="A304" s="86"/>
      <c r="B304" s="549" t="s">
        <v>118</v>
      </c>
      <c r="C304" s="549"/>
      <c r="D304" s="549"/>
      <c r="E304" s="549"/>
      <c r="F304" s="549"/>
      <c r="G304" s="549"/>
      <c r="H304" s="549"/>
      <c r="I304" s="549"/>
      <c r="J304" s="549"/>
      <c r="K304" s="549"/>
      <c r="L304" s="549"/>
      <c r="M304" s="549"/>
      <c r="N304" s="549"/>
      <c r="O304" s="361"/>
      <c r="P304" s="384"/>
    </row>
    <row r="305" spans="1:24" s="17" customFormat="1" ht="15.95" hidden="1" customHeight="1">
      <c r="A305" s="15"/>
      <c r="B305" s="352" t="s">
        <v>175</v>
      </c>
      <c r="C305" s="382"/>
      <c r="D305" s="359">
        <v>1</v>
      </c>
      <c r="E305" s="48" t="s">
        <v>8</v>
      </c>
      <c r="F305" s="359">
        <v>6</v>
      </c>
      <c r="G305" s="359" t="s">
        <v>8</v>
      </c>
      <c r="H305" s="27">
        <v>1</v>
      </c>
      <c r="I305" s="359" t="s">
        <v>8</v>
      </c>
      <c r="J305" s="360">
        <v>23.5</v>
      </c>
      <c r="K305" s="359"/>
      <c r="L305" s="360"/>
      <c r="M305" s="17" t="s">
        <v>9</v>
      </c>
      <c r="N305" s="30">
        <f>ROUND(D305*F305*H305*J305,0)</f>
        <v>141</v>
      </c>
      <c r="O305" s="16"/>
      <c r="P305" s="384"/>
      <c r="S305" s="382"/>
    </row>
    <row r="306" spans="1:24" s="17" customFormat="1" ht="15.95" hidden="1" customHeight="1">
      <c r="A306" s="15"/>
      <c r="C306" s="48"/>
      <c r="D306" s="55"/>
      <c r="E306" s="48"/>
      <c r="F306" s="359"/>
      <c r="G306" s="359"/>
      <c r="H306" s="27"/>
      <c r="I306" s="359"/>
      <c r="J306" s="360"/>
      <c r="K306" s="359"/>
      <c r="L306" s="24" t="s">
        <v>10</v>
      </c>
      <c r="M306" s="32"/>
      <c r="N306" s="18"/>
      <c r="O306" s="19"/>
      <c r="P306" s="197"/>
      <c r="S306" s="48"/>
    </row>
    <row r="307" spans="1:24" s="17" customFormat="1" ht="15.95" hidden="1" customHeight="1">
      <c r="A307" s="15"/>
      <c r="C307" s="364">
        <f>N306</f>
        <v>0</v>
      </c>
      <c r="D307" s="383"/>
      <c r="E307" s="364"/>
      <c r="F307" s="20" t="s">
        <v>32</v>
      </c>
      <c r="G307" s="21" t="s">
        <v>12</v>
      </c>
      <c r="H307" s="551">
        <v>34520.31</v>
      </c>
      <c r="I307" s="551"/>
      <c r="J307" s="551"/>
      <c r="K307" s="365"/>
      <c r="L307" s="547" t="s">
        <v>58</v>
      </c>
      <c r="M307" s="547"/>
      <c r="N307" s="107"/>
      <c r="O307" s="22" t="s">
        <v>14</v>
      </c>
      <c r="P307" s="384">
        <f>ROUND(C307*H307/100,0)</f>
        <v>0</v>
      </c>
      <c r="S307" s="364"/>
    </row>
    <row r="308" spans="1:24" s="17" customFormat="1" ht="36" hidden="1" customHeight="1">
      <c r="A308" s="86"/>
      <c r="B308" s="592" t="s">
        <v>111</v>
      </c>
      <c r="C308" s="592"/>
      <c r="D308" s="592"/>
      <c r="E308" s="592"/>
      <c r="F308" s="592"/>
      <c r="G308" s="592"/>
      <c r="H308" s="592"/>
      <c r="I308" s="592"/>
      <c r="J308" s="592"/>
      <c r="K308" s="592"/>
      <c r="L308" s="592"/>
      <c r="M308" s="592"/>
      <c r="N308" s="592"/>
      <c r="O308" s="592"/>
      <c r="P308" s="384"/>
      <c r="S308" s="53"/>
    </row>
    <row r="309" spans="1:24" s="52" customFormat="1" ht="15.95" hidden="1" customHeight="1">
      <c r="A309" s="15"/>
      <c r="B309" s="382" t="s">
        <v>243</v>
      </c>
      <c r="C309" s="382"/>
      <c r="D309" s="382"/>
      <c r="E309" s="382"/>
      <c r="F309" s="382"/>
      <c r="G309" s="382"/>
      <c r="H309" s="382"/>
      <c r="I309" s="382"/>
      <c r="J309" s="382"/>
      <c r="K309" s="382"/>
      <c r="L309" s="382"/>
      <c r="M309" s="382"/>
      <c r="N309" s="382"/>
      <c r="O309" s="384"/>
      <c r="P309" s="384"/>
      <c r="Q309" s="54"/>
      <c r="S309" s="382"/>
    </row>
    <row r="310" spans="1:24" s="17" customFormat="1" ht="15.95" hidden="1" customHeight="1" thickBot="1">
      <c r="A310" s="15"/>
      <c r="B310" s="352" t="s">
        <v>101</v>
      </c>
      <c r="C310" s="382"/>
      <c r="D310" s="359">
        <v>1</v>
      </c>
      <c r="E310" s="48" t="s">
        <v>8</v>
      </c>
      <c r="F310" s="359">
        <v>1</v>
      </c>
      <c r="G310" s="359" t="s">
        <v>8</v>
      </c>
      <c r="H310" s="27">
        <v>45.25</v>
      </c>
      <c r="I310" s="359" t="s">
        <v>8</v>
      </c>
      <c r="J310" s="360">
        <v>26.25</v>
      </c>
      <c r="K310" s="359"/>
      <c r="L310" s="360"/>
      <c r="M310" s="17" t="s">
        <v>9</v>
      </c>
      <c r="N310" s="30">
        <f>ROUND(D310*F310*H310*J310,0)</f>
        <v>1188</v>
      </c>
      <c r="O310" s="16"/>
      <c r="P310" s="197"/>
      <c r="S310" s="382"/>
    </row>
    <row r="311" spans="1:24" s="17" customFormat="1" ht="15.95" hidden="1" customHeight="1" thickBot="1">
      <c r="A311" s="15"/>
      <c r="B311" s="51"/>
      <c r="C311" s="48"/>
      <c r="D311" s="359"/>
      <c r="E311" s="48"/>
      <c r="F311" s="359"/>
      <c r="G311" s="359"/>
      <c r="H311" s="33"/>
      <c r="I311" s="359"/>
      <c r="J311" s="360"/>
      <c r="K311" s="359"/>
      <c r="L311" s="24" t="s">
        <v>10</v>
      </c>
      <c r="N311" s="26"/>
      <c r="O311" s="384"/>
      <c r="P311" s="384"/>
      <c r="S311" s="48"/>
    </row>
    <row r="312" spans="1:24" s="17" customFormat="1" ht="15.95" hidden="1" customHeight="1">
      <c r="A312" s="15"/>
      <c r="B312" s="29" t="s">
        <v>24</v>
      </c>
      <c r="C312" s="48"/>
      <c r="D312" s="359"/>
      <c r="E312" s="384"/>
      <c r="F312" s="359"/>
      <c r="G312" s="366"/>
      <c r="H312" s="27"/>
      <c r="I312" s="365"/>
      <c r="J312" s="360"/>
      <c r="K312" s="366"/>
      <c r="L312" s="360"/>
      <c r="M312" s="52"/>
      <c r="N312" s="52"/>
      <c r="O312" s="384"/>
      <c r="P312" s="384"/>
      <c r="Q312" s="52"/>
      <c r="S312" s="48"/>
    </row>
    <row r="313" spans="1:24" s="17" customFormat="1" ht="15.95" hidden="1" customHeight="1" thickBot="1">
      <c r="A313" s="15"/>
      <c r="B313" s="17" t="s">
        <v>96</v>
      </c>
      <c r="C313" s="48"/>
      <c r="D313" s="359">
        <v>1</v>
      </c>
      <c r="E313" s="48" t="s">
        <v>8</v>
      </c>
      <c r="F313" s="359">
        <v>1</v>
      </c>
      <c r="G313" s="359" t="s">
        <v>8</v>
      </c>
      <c r="H313" s="27">
        <v>14</v>
      </c>
      <c r="I313" s="359" t="s">
        <v>8</v>
      </c>
      <c r="J313" s="360">
        <v>7</v>
      </c>
      <c r="K313" s="359"/>
      <c r="L313" s="360"/>
      <c r="M313" s="17" t="s">
        <v>9</v>
      </c>
      <c r="N313" s="30">
        <f>ROUND(D313*F313*H313*J313,0)</f>
        <v>98</v>
      </c>
      <c r="O313" s="19"/>
      <c r="P313" s="197"/>
      <c r="S313" s="48"/>
    </row>
    <row r="314" spans="1:24" s="17" customFormat="1" ht="15.95" hidden="1" customHeight="1" thickBot="1">
      <c r="A314" s="15"/>
      <c r="B314" s="359"/>
      <c r="D314" s="359"/>
      <c r="E314" s="384"/>
      <c r="F314" s="359"/>
      <c r="G314" s="366"/>
      <c r="H314" s="27"/>
      <c r="I314" s="365"/>
      <c r="J314" s="360"/>
      <c r="K314" s="366"/>
      <c r="L314" s="24" t="s">
        <v>10</v>
      </c>
      <c r="M314" s="17" t="s">
        <v>9</v>
      </c>
      <c r="N314" s="26"/>
      <c r="O314" s="384"/>
      <c r="P314" s="60"/>
      <c r="Q314" s="52"/>
    </row>
    <row r="315" spans="1:24" s="17" customFormat="1" ht="15.95" hidden="1" customHeight="1">
      <c r="A315" s="15"/>
      <c r="B315" s="29" t="s">
        <v>28</v>
      </c>
      <c r="C315" s="48"/>
      <c r="D315" s="359"/>
      <c r="E315" s="384"/>
      <c r="F315" s="359"/>
      <c r="G315" s="366"/>
      <c r="H315" s="27"/>
      <c r="I315" s="365"/>
      <c r="J315" s="360"/>
      <c r="K315" s="365"/>
      <c r="L315" s="366"/>
      <c r="M315" s="366"/>
      <c r="N315" s="52"/>
      <c r="O315" s="50"/>
      <c r="P315" s="60"/>
      <c r="Q315" s="52"/>
      <c r="S315" s="48"/>
    </row>
    <row r="316" spans="1:24" s="17" customFormat="1" ht="15.95" hidden="1" customHeight="1">
      <c r="A316" s="15"/>
      <c r="C316" s="29"/>
      <c r="D316" s="587">
        <f>N311</f>
        <v>0</v>
      </c>
      <c r="E316" s="587"/>
      <c r="F316" s="587"/>
      <c r="G316" s="366" t="s">
        <v>29</v>
      </c>
      <c r="H316" s="31">
        <f>N314</f>
        <v>0</v>
      </c>
      <c r="I316" s="24" t="s">
        <v>9</v>
      </c>
      <c r="J316" s="588">
        <f>D316-H316</f>
        <v>0</v>
      </c>
      <c r="K316" s="588"/>
      <c r="L316" s="32" t="s">
        <v>30</v>
      </c>
      <c r="M316" s="366"/>
      <c r="N316" s="51"/>
      <c r="O316" s="384"/>
      <c r="P316" s="60"/>
      <c r="Q316" s="52"/>
      <c r="S316" s="29"/>
    </row>
    <row r="317" spans="1:24" s="17" customFormat="1" ht="15.95" hidden="1" customHeight="1">
      <c r="A317" s="15"/>
      <c r="C317" s="119">
        <f>J316</f>
        <v>0</v>
      </c>
      <c r="D317" s="546" t="s">
        <v>32</v>
      </c>
      <c r="E317" s="546"/>
      <c r="F317" s="359"/>
      <c r="G317" s="21" t="s">
        <v>12</v>
      </c>
      <c r="H317" s="551">
        <v>3275.5</v>
      </c>
      <c r="I317" s="551"/>
      <c r="J317" s="551"/>
      <c r="K317" s="551"/>
      <c r="L317" s="366" t="s">
        <v>63</v>
      </c>
      <c r="M317" s="366"/>
      <c r="N317" s="107"/>
      <c r="O317" s="384" t="s">
        <v>14</v>
      </c>
      <c r="P317" s="384">
        <f>ROUND(C317*H317/100,0)</f>
        <v>0</v>
      </c>
      <c r="Q317" s="52"/>
      <c r="R317" s="52"/>
      <c r="S317" s="119"/>
      <c r="T317" s="52"/>
      <c r="U317" s="52"/>
      <c r="V317" s="52"/>
      <c r="W317" s="52"/>
      <c r="X317" s="52"/>
    </row>
    <row r="318" spans="1:24" s="52" customFormat="1" ht="15.95" hidden="1" customHeight="1">
      <c r="B318" s="382" t="s">
        <v>244</v>
      </c>
      <c r="C318" s="382"/>
      <c r="D318" s="382"/>
      <c r="E318" s="382"/>
      <c r="F318" s="382"/>
      <c r="G318" s="382"/>
      <c r="H318" s="382"/>
      <c r="I318" s="382"/>
      <c r="J318" s="382"/>
      <c r="K318" s="382"/>
      <c r="L318" s="382"/>
      <c r="M318" s="382"/>
      <c r="N318" s="382"/>
      <c r="O318" s="384"/>
      <c r="P318" s="384"/>
      <c r="Q318" s="54"/>
      <c r="S318" s="382"/>
    </row>
    <row r="319" spans="1:24" s="17" customFormat="1" ht="15.95" hidden="1" customHeight="1">
      <c r="A319" s="15"/>
      <c r="B319" s="352" t="s">
        <v>101</v>
      </c>
      <c r="C319" s="382"/>
      <c r="D319" s="359">
        <v>1</v>
      </c>
      <c r="E319" s="48" t="s">
        <v>8</v>
      </c>
      <c r="F319" s="359">
        <v>1</v>
      </c>
      <c r="G319" s="359" t="s">
        <v>8</v>
      </c>
      <c r="H319" s="27">
        <v>44.88</v>
      </c>
      <c r="I319" s="359" t="s">
        <v>8</v>
      </c>
      <c r="J319" s="360">
        <v>26.38</v>
      </c>
      <c r="K319" s="359"/>
      <c r="L319" s="360"/>
      <c r="M319" s="17" t="s">
        <v>9</v>
      </c>
      <c r="N319" s="30">
        <f>ROUND(D319*F319*H319*J319,0)</f>
        <v>1184</v>
      </c>
      <c r="O319" s="16"/>
      <c r="P319" s="197"/>
      <c r="S319" s="382"/>
    </row>
    <row r="320" spans="1:24" s="17" customFormat="1" ht="15.95" hidden="1" customHeight="1">
      <c r="A320" s="15"/>
      <c r="B320" s="352" t="s">
        <v>19</v>
      </c>
      <c r="C320" s="382"/>
      <c r="D320" s="359">
        <v>1</v>
      </c>
      <c r="E320" s="48" t="s">
        <v>8</v>
      </c>
      <c r="F320" s="359">
        <v>1</v>
      </c>
      <c r="G320" s="359" t="s">
        <v>8</v>
      </c>
      <c r="H320" s="27">
        <v>29.88</v>
      </c>
      <c r="I320" s="359" t="s">
        <v>8</v>
      </c>
      <c r="J320" s="360">
        <v>13.75</v>
      </c>
      <c r="K320" s="359"/>
      <c r="L320" s="360"/>
      <c r="M320" s="17" t="s">
        <v>9</v>
      </c>
      <c r="N320" s="30">
        <f>ROUND(D320*F320*H320*J320,0)</f>
        <v>411</v>
      </c>
      <c r="O320" s="16"/>
      <c r="P320" s="197"/>
      <c r="S320" s="382"/>
    </row>
    <row r="321" spans="1:24" s="17" customFormat="1" ht="15.95" hidden="1" customHeight="1">
      <c r="A321" s="15"/>
      <c r="C321" s="48"/>
      <c r="D321" s="55"/>
      <c r="E321" s="48"/>
      <c r="F321" s="359"/>
      <c r="G321" s="359"/>
      <c r="H321" s="27"/>
      <c r="I321" s="359"/>
      <c r="J321" s="360"/>
      <c r="K321" s="359"/>
      <c r="L321" s="24" t="s">
        <v>10</v>
      </c>
      <c r="M321" s="32"/>
      <c r="N321" s="18"/>
      <c r="O321" s="19"/>
      <c r="P321" s="197"/>
      <c r="S321" s="48"/>
    </row>
    <row r="322" spans="1:24" s="17" customFormat="1" ht="15.95" hidden="1" customHeight="1">
      <c r="A322" s="15"/>
      <c r="C322" s="119">
        <f>N321</f>
        <v>0</v>
      </c>
      <c r="D322" s="546" t="s">
        <v>32</v>
      </c>
      <c r="E322" s="546"/>
      <c r="F322" s="359"/>
      <c r="G322" s="21" t="s">
        <v>12</v>
      </c>
      <c r="H322" s="551">
        <v>2548.29</v>
      </c>
      <c r="I322" s="551"/>
      <c r="J322" s="551"/>
      <c r="K322" s="551"/>
      <c r="L322" s="366" t="s">
        <v>63</v>
      </c>
      <c r="M322" s="366"/>
      <c r="N322" s="107"/>
      <c r="O322" s="384" t="s">
        <v>14</v>
      </c>
      <c r="P322" s="384">
        <f>ROUND(C322*H322/100,0)</f>
        <v>0</v>
      </c>
      <c r="Q322" s="52"/>
      <c r="R322" s="52"/>
      <c r="S322" s="119"/>
      <c r="T322" s="52"/>
      <c r="U322" s="52"/>
      <c r="V322" s="52"/>
      <c r="W322" s="52"/>
      <c r="X322" s="52"/>
    </row>
    <row r="323" spans="1:24" s="17" customFormat="1" ht="31.5" hidden="1" customHeight="1">
      <c r="A323" s="86"/>
      <c r="B323" s="590" t="s">
        <v>57</v>
      </c>
      <c r="C323" s="590"/>
      <c r="D323" s="590"/>
      <c r="E323" s="590"/>
      <c r="F323" s="590"/>
      <c r="G323" s="590"/>
      <c r="H323" s="590"/>
      <c r="I323" s="590"/>
      <c r="J323" s="590"/>
      <c r="K323" s="590"/>
      <c r="L323" s="590"/>
      <c r="M323" s="590"/>
      <c r="N323" s="590"/>
      <c r="O323" s="386"/>
      <c r="P323" s="384"/>
    </row>
    <row r="324" spans="1:24" s="17" customFormat="1" ht="15.95" hidden="1" customHeight="1" thickBot="1">
      <c r="A324" s="15"/>
      <c r="B324" s="17" t="s">
        <v>268</v>
      </c>
      <c r="C324" s="382"/>
      <c r="D324" s="359"/>
      <c r="E324" s="48"/>
      <c r="F324" s="359"/>
      <c r="G324" s="359"/>
      <c r="H324" s="27"/>
      <c r="I324" s="359"/>
      <c r="J324" s="360"/>
      <c r="K324" s="359"/>
      <c r="L324" s="360"/>
      <c r="M324" s="17" t="s">
        <v>9</v>
      </c>
      <c r="N324" s="30">
        <f>C317</f>
        <v>0</v>
      </c>
      <c r="O324" s="16"/>
      <c r="P324" s="384"/>
      <c r="S324" s="382"/>
    </row>
    <row r="325" spans="1:24" s="17" customFormat="1" ht="15.95" hidden="1" customHeight="1" thickBot="1">
      <c r="A325" s="15"/>
      <c r="C325" s="107"/>
      <c r="D325" s="359"/>
      <c r="E325" s="49"/>
      <c r="F325" s="359"/>
      <c r="G325" s="366"/>
      <c r="H325" s="27"/>
      <c r="I325" s="365"/>
      <c r="J325" s="24"/>
      <c r="K325" s="365"/>
      <c r="L325" s="24" t="s">
        <v>10</v>
      </c>
      <c r="M325" s="366"/>
      <c r="N325" s="26"/>
      <c r="O325" s="19"/>
      <c r="P325" s="384"/>
      <c r="S325" s="107"/>
    </row>
    <row r="326" spans="1:24" s="17" customFormat="1" ht="15.95" hidden="1" customHeight="1">
      <c r="A326" s="366"/>
      <c r="B326" s="52"/>
      <c r="C326" s="373">
        <f>N325</f>
        <v>0</v>
      </c>
      <c r="D326" s="359" t="s">
        <v>32</v>
      </c>
      <c r="E326" s="373"/>
      <c r="F326" s="359"/>
      <c r="G326" s="52" t="s">
        <v>12</v>
      </c>
      <c r="H326" s="365">
        <v>1887.4</v>
      </c>
      <c r="I326" s="365"/>
      <c r="J326" s="360"/>
      <c r="K326" s="365"/>
      <c r="L326" s="366" t="s">
        <v>58</v>
      </c>
      <c r="M326" s="366"/>
      <c r="N326" s="52"/>
      <c r="O326" s="384" t="s">
        <v>14</v>
      </c>
      <c r="P326" s="384">
        <f>(C326*H326/100)</f>
        <v>0</v>
      </c>
      <c r="S326" s="373"/>
    </row>
    <row r="327" spans="1:24" s="17" customFormat="1" ht="47.25" hidden="1" customHeight="1">
      <c r="A327" s="86"/>
      <c r="B327" s="549" t="s">
        <v>93</v>
      </c>
      <c r="C327" s="549"/>
      <c r="D327" s="549"/>
      <c r="E327" s="549"/>
      <c r="F327" s="549"/>
      <c r="G327" s="549"/>
      <c r="H327" s="549"/>
      <c r="I327" s="549"/>
      <c r="J327" s="549"/>
      <c r="K327" s="549"/>
      <c r="L327" s="549"/>
      <c r="M327" s="549"/>
      <c r="N327" s="549"/>
      <c r="O327" s="361"/>
      <c r="P327" s="384"/>
      <c r="Q327" s="52"/>
      <c r="R327" s="52"/>
      <c r="S327" s="52"/>
      <c r="T327" s="52"/>
      <c r="U327" s="52"/>
      <c r="V327" s="52"/>
      <c r="W327" s="52"/>
      <c r="X327" s="52"/>
    </row>
    <row r="328" spans="1:24" s="17" customFormat="1" ht="15.95" hidden="1" customHeight="1" thickBot="1">
      <c r="A328" s="36"/>
      <c r="B328" s="17" t="s">
        <v>189</v>
      </c>
      <c r="C328" s="48"/>
      <c r="D328" s="359">
        <v>1</v>
      </c>
      <c r="E328" s="48" t="s">
        <v>8</v>
      </c>
      <c r="F328" s="359">
        <v>2</v>
      </c>
      <c r="G328" s="359" t="s">
        <v>16</v>
      </c>
      <c r="H328" s="27">
        <v>42.62</v>
      </c>
      <c r="I328" s="359" t="s">
        <v>17</v>
      </c>
      <c r="J328" s="360">
        <v>23.62</v>
      </c>
      <c r="K328" s="359" t="s">
        <v>18</v>
      </c>
      <c r="L328" s="360"/>
      <c r="M328" s="17" t="s">
        <v>9</v>
      </c>
      <c r="N328" s="28">
        <f>ROUND(D328*F328*(H328+J328),0)</f>
        <v>132</v>
      </c>
      <c r="O328" s="19"/>
      <c r="P328" s="197"/>
      <c r="S328" s="48"/>
    </row>
    <row r="329" spans="1:24" s="17" customFormat="1" ht="15.95" hidden="1" customHeight="1" thickBot="1">
      <c r="A329" s="15"/>
      <c r="C329" s="60"/>
      <c r="D329" s="366"/>
      <c r="E329" s="48"/>
      <c r="F329" s="359"/>
      <c r="G329" s="359"/>
      <c r="H329" s="37"/>
      <c r="I329" s="50"/>
      <c r="J329" s="24"/>
      <c r="K329" s="50"/>
      <c r="L329" s="366" t="s">
        <v>10</v>
      </c>
      <c r="M329" s="50"/>
      <c r="N329" s="26"/>
      <c r="O329" s="384"/>
      <c r="P329" s="384"/>
      <c r="S329" s="60"/>
    </row>
    <row r="330" spans="1:24" s="17" customFormat="1" ht="15.95" hidden="1" customHeight="1">
      <c r="A330" s="15"/>
      <c r="B330" s="52"/>
      <c r="C330" s="53">
        <f>N329</f>
        <v>0</v>
      </c>
      <c r="D330" s="550" t="s">
        <v>91</v>
      </c>
      <c r="E330" s="547"/>
      <c r="F330" s="50"/>
      <c r="G330" s="21" t="s">
        <v>12</v>
      </c>
      <c r="H330" s="551">
        <v>7.71</v>
      </c>
      <c r="I330" s="551"/>
      <c r="J330" s="551"/>
      <c r="K330" s="365"/>
      <c r="L330" s="552" t="s">
        <v>92</v>
      </c>
      <c r="M330" s="552"/>
      <c r="O330" s="384" t="s">
        <v>14</v>
      </c>
      <c r="P330" s="384">
        <f>ROUND(C330*H330,0)</f>
        <v>0</v>
      </c>
      <c r="S330" s="53"/>
    </row>
    <row r="331" spans="1:24" s="17" customFormat="1" ht="15.95" hidden="1" customHeight="1">
      <c r="A331" s="15"/>
      <c r="B331" s="567" t="s">
        <v>239</v>
      </c>
      <c r="C331" s="567"/>
      <c r="D331" s="567"/>
      <c r="E331" s="567"/>
      <c r="F331" s="567"/>
      <c r="G331" s="567"/>
      <c r="H331" s="567"/>
      <c r="I331" s="567"/>
      <c r="J331" s="567"/>
      <c r="K331" s="567"/>
      <c r="L331" s="567"/>
      <c r="M331" s="567"/>
      <c r="N331" s="567"/>
      <c r="O331" s="370"/>
      <c r="P331" s="384"/>
    </row>
    <row r="332" spans="1:24" ht="15.95" hidden="1" customHeight="1">
      <c r="A332" s="1"/>
      <c r="B332" s="67" t="s">
        <v>217</v>
      </c>
      <c r="C332" s="374"/>
      <c r="D332" s="362">
        <v>2</v>
      </c>
      <c r="E332" s="385" t="s">
        <v>8</v>
      </c>
      <c r="F332" s="362">
        <v>2</v>
      </c>
      <c r="G332" s="362" t="s">
        <v>16</v>
      </c>
      <c r="H332" s="68">
        <v>20</v>
      </c>
      <c r="I332" s="362" t="s">
        <v>17</v>
      </c>
      <c r="J332" s="363">
        <v>14</v>
      </c>
      <c r="K332" s="362" t="s">
        <v>18</v>
      </c>
      <c r="L332" s="363">
        <v>12</v>
      </c>
      <c r="M332" s="3" t="s">
        <v>9</v>
      </c>
      <c r="N332" s="76">
        <f t="shared" ref="N332:N336" si="20">ROUND(D332*F332*(H332+J332)*L332,0)</f>
        <v>1632</v>
      </c>
      <c r="O332" s="2"/>
      <c r="S332" s="374"/>
    </row>
    <row r="333" spans="1:24" ht="15.95" hidden="1" customHeight="1">
      <c r="A333" s="1"/>
      <c r="B333" s="67" t="s">
        <v>237</v>
      </c>
      <c r="C333" s="374"/>
      <c r="D333" s="362">
        <v>1</v>
      </c>
      <c r="E333" s="385" t="s">
        <v>8</v>
      </c>
      <c r="F333" s="362">
        <v>2</v>
      </c>
      <c r="G333" s="362" t="s">
        <v>16</v>
      </c>
      <c r="H333" s="68">
        <v>41.13</v>
      </c>
      <c r="I333" s="362" t="s">
        <v>17</v>
      </c>
      <c r="J333" s="363">
        <v>6</v>
      </c>
      <c r="K333" s="362" t="s">
        <v>18</v>
      </c>
      <c r="L333" s="363">
        <v>12</v>
      </c>
      <c r="M333" s="3" t="s">
        <v>9</v>
      </c>
      <c r="N333" s="76">
        <f t="shared" si="20"/>
        <v>1131</v>
      </c>
      <c r="O333" s="2"/>
      <c r="S333" s="374"/>
    </row>
    <row r="334" spans="1:24" ht="15.95" hidden="1" customHeight="1">
      <c r="A334" s="1"/>
      <c r="B334" s="67" t="s">
        <v>75</v>
      </c>
      <c r="C334" s="374"/>
      <c r="D334" s="362">
        <v>1</v>
      </c>
      <c r="E334" s="385" t="s">
        <v>8</v>
      </c>
      <c r="F334" s="362">
        <v>2</v>
      </c>
      <c r="G334" s="362" t="s">
        <v>16</v>
      </c>
      <c r="H334" s="68">
        <v>10</v>
      </c>
      <c r="I334" s="362" t="s">
        <v>17</v>
      </c>
      <c r="J334" s="363">
        <v>14</v>
      </c>
      <c r="K334" s="362" t="s">
        <v>18</v>
      </c>
      <c r="L334" s="363">
        <v>12</v>
      </c>
      <c r="M334" s="3" t="s">
        <v>9</v>
      </c>
      <c r="N334" s="76">
        <f t="shared" si="20"/>
        <v>576</v>
      </c>
      <c r="O334" s="2"/>
      <c r="S334" s="374"/>
    </row>
    <row r="335" spans="1:24" ht="15.95" hidden="1" customHeight="1">
      <c r="A335" s="1"/>
      <c r="B335" s="67" t="s">
        <v>75</v>
      </c>
      <c r="C335" s="374"/>
      <c r="D335" s="362">
        <v>1</v>
      </c>
      <c r="E335" s="385" t="s">
        <v>8</v>
      </c>
      <c r="F335" s="362">
        <v>2</v>
      </c>
      <c r="G335" s="362" t="s">
        <v>16</v>
      </c>
      <c r="H335" s="68">
        <v>5</v>
      </c>
      <c r="I335" s="362" t="s">
        <v>17</v>
      </c>
      <c r="J335" s="363">
        <v>10</v>
      </c>
      <c r="K335" s="362" t="s">
        <v>18</v>
      </c>
      <c r="L335" s="363">
        <v>12</v>
      </c>
      <c r="M335" s="3" t="s">
        <v>9</v>
      </c>
      <c r="N335" s="76">
        <f t="shared" si="20"/>
        <v>360</v>
      </c>
      <c r="O335" s="2"/>
      <c r="S335" s="374"/>
    </row>
    <row r="336" spans="1:24" ht="15.95" hidden="1" customHeight="1">
      <c r="A336" s="1"/>
      <c r="B336" s="67" t="s">
        <v>237</v>
      </c>
      <c r="C336" s="374"/>
      <c r="D336" s="362">
        <v>1</v>
      </c>
      <c r="E336" s="385" t="s">
        <v>8</v>
      </c>
      <c r="F336" s="362">
        <v>2</v>
      </c>
      <c r="G336" s="362" t="s">
        <v>16</v>
      </c>
      <c r="H336" s="68">
        <v>10</v>
      </c>
      <c r="I336" s="362" t="s">
        <v>17</v>
      </c>
      <c r="J336" s="363">
        <v>6</v>
      </c>
      <c r="K336" s="362" t="s">
        <v>18</v>
      </c>
      <c r="L336" s="363">
        <v>12</v>
      </c>
      <c r="M336" s="3" t="s">
        <v>9</v>
      </c>
      <c r="N336" s="76">
        <f t="shared" si="20"/>
        <v>384</v>
      </c>
      <c r="O336" s="2"/>
      <c r="S336" s="374"/>
    </row>
    <row r="337" spans="1:24" ht="15.95" hidden="1" customHeight="1">
      <c r="A337" s="1"/>
      <c r="B337" s="67" t="s">
        <v>238</v>
      </c>
      <c r="C337" s="374"/>
      <c r="D337" s="359">
        <v>1</v>
      </c>
      <c r="E337" s="48" t="s">
        <v>8</v>
      </c>
      <c r="F337" s="359">
        <v>1</v>
      </c>
      <c r="G337" s="359" t="s">
        <v>8</v>
      </c>
      <c r="H337" s="27">
        <v>43.38</v>
      </c>
      <c r="I337" s="359" t="s">
        <v>8</v>
      </c>
      <c r="J337" s="360">
        <v>12</v>
      </c>
      <c r="K337" s="362"/>
      <c r="L337" s="363"/>
      <c r="M337" s="3" t="s">
        <v>9</v>
      </c>
      <c r="N337" s="30">
        <f t="shared" ref="N337:N338" si="21">ROUND(D337*F337*H337*J337,0)</f>
        <v>521</v>
      </c>
      <c r="O337" s="2"/>
      <c r="S337" s="374"/>
    </row>
    <row r="338" spans="1:24" ht="15.95" hidden="1" customHeight="1" thickBot="1">
      <c r="A338" s="1"/>
      <c r="B338" s="67" t="s">
        <v>232</v>
      </c>
      <c r="C338" s="374"/>
      <c r="D338" s="359">
        <v>1</v>
      </c>
      <c r="E338" s="48" t="s">
        <v>8</v>
      </c>
      <c r="F338" s="359">
        <v>1</v>
      </c>
      <c r="G338" s="359" t="s">
        <v>8</v>
      </c>
      <c r="H338" s="27">
        <v>43.38</v>
      </c>
      <c r="I338" s="359" t="s">
        <v>8</v>
      </c>
      <c r="J338" s="360">
        <v>12</v>
      </c>
      <c r="K338" s="362"/>
      <c r="L338" s="363"/>
      <c r="M338" s="3" t="s">
        <v>9</v>
      </c>
      <c r="N338" s="30">
        <f t="shared" si="21"/>
        <v>521</v>
      </c>
      <c r="O338" s="2"/>
      <c r="S338" s="374"/>
    </row>
    <row r="339" spans="1:24" s="17" customFormat="1" ht="15.95" hidden="1" customHeight="1" thickBot="1">
      <c r="A339" s="15"/>
      <c r="B339" s="51"/>
      <c r="C339" s="48"/>
      <c r="D339" s="359"/>
      <c r="E339" s="48"/>
      <c r="F339" s="359"/>
      <c r="G339" s="359"/>
      <c r="H339" s="33"/>
      <c r="I339" s="359"/>
      <c r="J339" s="360"/>
      <c r="K339" s="359"/>
      <c r="L339" s="24" t="s">
        <v>10</v>
      </c>
      <c r="N339" s="34"/>
      <c r="O339" s="384"/>
      <c r="P339" s="384"/>
      <c r="S339" s="48"/>
    </row>
    <row r="340" spans="1:24" s="17" customFormat="1" ht="15.95" hidden="1" customHeight="1">
      <c r="A340" s="15"/>
      <c r="B340" s="359"/>
      <c r="C340" s="329">
        <f>N339</f>
        <v>0</v>
      </c>
      <c r="D340" s="366" t="s">
        <v>32</v>
      </c>
      <c r="E340" s="384"/>
      <c r="F340" s="359"/>
      <c r="G340" s="21" t="s">
        <v>12</v>
      </c>
      <c r="H340" s="551">
        <v>2401.58</v>
      </c>
      <c r="I340" s="551"/>
      <c r="J340" s="360"/>
      <c r="K340" s="365"/>
      <c r="L340" s="366" t="s">
        <v>63</v>
      </c>
      <c r="M340" s="32"/>
      <c r="N340" s="386"/>
      <c r="O340" s="384" t="s">
        <v>61</v>
      </c>
      <c r="P340" s="384">
        <f>ROUND(C340*H340/100,0)</f>
        <v>0</v>
      </c>
      <c r="Q340" s="52"/>
      <c r="S340" s="118"/>
    </row>
    <row r="341" spans="1:24" s="17" customFormat="1" ht="15.95" hidden="1" customHeight="1">
      <c r="A341" s="86"/>
      <c r="B341" s="567" t="s">
        <v>176</v>
      </c>
      <c r="C341" s="567"/>
      <c r="D341" s="567"/>
      <c r="E341" s="567"/>
      <c r="F341" s="567"/>
      <c r="G341" s="567"/>
      <c r="H341" s="567"/>
      <c r="I341" s="567"/>
      <c r="J341" s="567"/>
      <c r="K341" s="567"/>
      <c r="L341" s="567"/>
      <c r="M341" s="567"/>
      <c r="N341" s="567"/>
      <c r="O341" s="370"/>
      <c r="P341" s="384"/>
    </row>
    <row r="342" spans="1:24" ht="15.95" hidden="1" customHeight="1" thickBot="1">
      <c r="A342" s="1"/>
      <c r="B342" s="67" t="s">
        <v>233</v>
      </c>
      <c r="C342" s="374"/>
      <c r="D342" s="362">
        <v>1</v>
      </c>
      <c r="E342" s="385" t="s">
        <v>8</v>
      </c>
      <c r="F342" s="362">
        <v>2</v>
      </c>
      <c r="G342" s="362" t="s">
        <v>16</v>
      </c>
      <c r="H342" s="68">
        <v>42.25</v>
      </c>
      <c r="I342" s="362" t="s">
        <v>17</v>
      </c>
      <c r="J342" s="363">
        <v>23.25</v>
      </c>
      <c r="K342" s="362" t="s">
        <v>18</v>
      </c>
      <c r="L342" s="363">
        <v>1</v>
      </c>
      <c r="M342" s="3" t="s">
        <v>9</v>
      </c>
      <c r="N342" s="76">
        <f t="shared" ref="N342" si="22">ROUND(D342*F342*(H342+J342)*L342,0)</f>
        <v>131</v>
      </c>
      <c r="O342" s="2"/>
      <c r="S342" s="374"/>
    </row>
    <row r="343" spans="1:24" s="17" customFormat="1" ht="15.95" hidden="1" customHeight="1" thickBot="1">
      <c r="A343" s="15"/>
      <c r="B343" s="51"/>
      <c r="C343" s="48"/>
      <c r="D343" s="359"/>
      <c r="E343" s="48"/>
      <c r="F343" s="359"/>
      <c r="G343" s="359"/>
      <c r="H343" s="33"/>
      <c r="I343" s="359"/>
      <c r="J343" s="360"/>
      <c r="K343" s="359"/>
      <c r="L343" s="24" t="s">
        <v>10</v>
      </c>
      <c r="N343" s="34"/>
      <c r="O343" s="384"/>
      <c r="P343" s="384"/>
      <c r="S343" s="48"/>
    </row>
    <row r="344" spans="1:24" s="17" customFormat="1" ht="15.95" hidden="1" customHeight="1">
      <c r="A344" s="15"/>
      <c r="C344" s="119">
        <f>N343</f>
        <v>0</v>
      </c>
      <c r="D344" s="546" t="s">
        <v>32</v>
      </c>
      <c r="E344" s="568"/>
      <c r="F344" s="359"/>
      <c r="G344" s="21" t="s">
        <v>12</v>
      </c>
      <c r="H344" s="551">
        <v>3015.76</v>
      </c>
      <c r="I344" s="551"/>
      <c r="J344" s="551"/>
      <c r="K344" s="551"/>
      <c r="L344" s="366" t="s">
        <v>63</v>
      </c>
      <c r="M344" s="366"/>
      <c r="N344" s="107"/>
      <c r="O344" s="384" t="s">
        <v>14</v>
      </c>
      <c r="P344" s="384">
        <f>ROUND(C344*H344/100,0)</f>
        <v>0</v>
      </c>
      <c r="Q344" s="52"/>
      <c r="R344" s="52"/>
      <c r="S344" s="119"/>
      <c r="T344" s="52"/>
      <c r="U344" s="52"/>
      <c r="V344" s="52"/>
      <c r="W344" s="52"/>
      <c r="X344" s="52"/>
    </row>
    <row r="345" spans="1:24" s="17" customFormat="1" ht="15.95" hidden="1" customHeight="1">
      <c r="A345" s="15"/>
      <c r="B345" s="567" t="s">
        <v>102</v>
      </c>
      <c r="C345" s="567"/>
      <c r="D345" s="567"/>
      <c r="E345" s="567"/>
      <c r="F345" s="567"/>
      <c r="G345" s="567"/>
      <c r="H345" s="567"/>
      <c r="I345" s="567"/>
      <c r="J345" s="567"/>
      <c r="K345" s="567"/>
      <c r="L345" s="567"/>
      <c r="M345" s="567"/>
      <c r="N345" s="567"/>
      <c r="O345" s="386"/>
      <c r="P345" s="384"/>
    </row>
    <row r="346" spans="1:24" s="17" customFormat="1" ht="15.95" hidden="1" customHeight="1" thickBot="1">
      <c r="A346" s="15"/>
      <c r="B346" s="17" t="s">
        <v>103</v>
      </c>
      <c r="C346" s="382"/>
      <c r="D346" s="359">
        <v>1</v>
      </c>
      <c r="E346" s="48" t="s">
        <v>8</v>
      </c>
      <c r="F346" s="359">
        <v>2</v>
      </c>
      <c r="G346" s="359" t="s">
        <v>8</v>
      </c>
      <c r="H346" s="27">
        <v>8</v>
      </c>
      <c r="I346" s="359" t="s">
        <v>8</v>
      </c>
      <c r="J346" s="360">
        <v>4</v>
      </c>
      <c r="K346" s="359"/>
      <c r="L346" s="360"/>
      <c r="M346" s="17" t="s">
        <v>9</v>
      </c>
      <c r="N346" s="30">
        <f>ROUND(D346*F346*H346*J346,0)</f>
        <v>64</v>
      </c>
      <c r="O346" s="16"/>
      <c r="P346" s="384"/>
      <c r="S346" s="382"/>
    </row>
    <row r="347" spans="1:24" s="17" customFormat="1" ht="15.95" hidden="1" customHeight="1" thickBot="1">
      <c r="A347" s="366"/>
      <c r="C347" s="107"/>
      <c r="D347" s="359"/>
      <c r="E347" s="49"/>
      <c r="F347" s="359"/>
      <c r="G347" s="366"/>
      <c r="H347" s="27"/>
      <c r="I347" s="365"/>
      <c r="J347" s="24"/>
      <c r="K347" s="365"/>
      <c r="L347" s="24" t="s">
        <v>10</v>
      </c>
      <c r="M347" s="366"/>
      <c r="N347" s="26"/>
      <c r="O347" s="19"/>
      <c r="P347" s="384"/>
      <c r="S347" s="107"/>
    </row>
    <row r="348" spans="1:24" s="17" customFormat="1" ht="15.95" hidden="1" customHeight="1">
      <c r="A348" s="15"/>
      <c r="B348" s="52"/>
      <c r="C348" s="373">
        <f>N347</f>
        <v>0</v>
      </c>
      <c r="D348" s="359" t="s">
        <v>32</v>
      </c>
      <c r="E348" s="373"/>
      <c r="F348" s="359"/>
      <c r="G348" s="52" t="s">
        <v>12</v>
      </c>
      <c r="H348" s="365">
        <v>58.11</v>
      </c>
      <c r="I348" s="365"/>
      <c r="J348" s="360"/>
      <c r="K348" s="365"/>
      <c r="L348" s="366" t="s">
        <v>55</v>
      </c>
      <c r="M348" s="366"/>
      <c r="N348" s="52"/>
      <c r="O348" s="384" t="s">
        <v>14</v>
      </c>
      <c r="P348" s="384">
        <f>(C348*H348)</f>
        <v>0</v>
      </c>
      <c r="S348" s="373"/>
    </row>
    <row r="349" spans="1:24" s="17" customFormat="1" ht="15.95" hidden="1" customHeight="1">
      <c r="A349" s="86"/>
      <c r="B349" s="567" t="s">
        <v>88</v>
      </c>
      <c r="C349" s="567"/>
      <c r="D349" s="567"/>
      <c r="E349" s="567"/>
      <c r="F349" s="567"/>
      <c r="G349" s="567"/>
      <c r="H349" s="567"/>
      <c r="I349" s="567"/>
      <c r="J349" s="567"/>
      <c r="K349" s="567"/>
      <c r="L349" s="567"/>
      <c r="M349" s="567"/>
      <c r="N349" s="567"/>
      <c r="O349" s="384"/>
      <c r="P349" s="60"/>
      <c r="Q349" s="52"/>
    </row>
    <row r="350" spans="1:24" s="17" customFormat="1" ht="15.95" hidden="1" customHeight="1" thickBot="1">
      <c r="A350" s="15"/>
      <c r="B350" s="3" t="s">
        <v>101</v>
      </c>
      <c r="C350" s="374"/>
      <c r="D350" s="362">
        <v>1</v>
      </c>
      <c r="E350" s="385" t="s">
        <v>8</v>
      </c>
      <c r="F350" s="362">
        <v>3</v>
      </c>
      <c r="G350" s="362"/>
      <c r="H350" s="68"/>
      <c r="I350" s="362"/>
      <c r="J350" s="363"/>
      <c r="K350" s="362"/>
      <c r="L350" s="363"/>
      <c r="M350" s="3" t="s">
        <v>9</v>
      </c>
      <c r="N350" s="39">
        <f>ROUND(D350*F350,0)</f>
        <v>3</v>
      </c>
      <c r="O350" s="16"/>
      <c r="P350" s="384"/>
      <c r="S350" s="374"/>
    </row>
    <row r="351" spans="1:24" s="17" customFormat="1" ht="15.95" hidden="1" customHeight="1" thickBot="1">
      <c r="A351" s="366"/>
      <c r="C351" s="107"/>
      <c r="D351" s="359"/>
      <c r="E351" s="49"/>
      <c r="F351" s="359"/>
      <c r="G351" s="366"/>
      <c r="H351" s="27"/>
      <c r="I351" s="365"/>
      <c r="J351" s="24"/>
      <c r="K351" s="365"/>
      <c r="L351" s="24" t="s">
        <v>10</v>
      </c>
      <c r="M351" s="366"/>
      <c r="N351" s="26"/>
      <c r="O351" s="19"/>
      <c r="P351" s="384"/>
      <c r="S351" s="107"/>
    </row>
    <row r="352" spans="1:24" s="17" customFormat="1" ht="15.95" hidden="1" customHeight="1">
      <c r="A352" s="15"/>
      <c r="C352" s="545">
        <f>N351</f>
        <v>0</v>
      </c>
      <c r="D352" s="545"/>
      <c r="E352" s="545"/>
      <c r="F352" s="359"/>
      <c r="G352" s="21" t="s">
        <v>12</v>
      </c>
      <c r="H352" s="551">
        <v>261.25</v>
      </c>
      <c r="I352" s="551"/>
      <c r="J352" s="551"/>
      <c r="K352" s="551"/>
      <c r="L352" s="547" t="s">
        <v>89</v>
      </c>
      <c r="M352" s="547"/>
      <c r="N352" s="25"/>
      <c r="O352" s="384" t="s">
        <v>14</v>
      </c>
      <c r="P352" s="384">
        <f>ROUND(C352*H352,0)</f>
        <v>0</v>
      </c>
      <c r="S352" s="373"/>
    </row>
    <row r="353" spans="1:24" s="52" customFormat="1" ht="15.95" hidden="1" customHeight="1">
      <c r="A353" s="15"/>
      <c r="B353" s="382" t="s">
        <v>117</v>
      </c>
      <c r="C353" s="382"/>
      <c r="D353" s="382"/>
      <c r="E353" s="382"/>
      <c r="F353" s="382"/>
      <c r="G353" s="382"/>
      <c r="H353" s="382"/>
      <c r="I353" s="382"/>
      <c r="J353" s="382"/>
      <c r="K353" s="382"/>
      <c r="L353" s="382"/>
      <c r="M353" s="382"/>
      <c r="N353" s="382"/>
      <c r="O353" s="384"/>
      <c r="P353" s="384"/>
      <c r="Q353" s="54"/>
      <c r="S353" s="382"/>
    </row>
    <row r="354" spans="1:24" s="17" customFormat="1" ht="15.95" hidden="1" customHeight="1">
      <c r="A354" s="15"/>
      <c r="B354" s="352" t="s">
        <v>110</v>
      </c>
      <c r="C354" s="382"/>
      <c r="D354" s="359">
        <v>1</v>
      </c>
      <c r="E354" s="48" t="s">
        <v>8</v>
      </c>
      <c r="F354" s="359">
        <v>1</v>
      </c>
      <c r="G354" s="359" t="s">
        <v>8</v>
      </c>
      <c r="H354" s="27">
        <v>92</v>
      </c>
      <c r="I354" s="359" t="s">
        <v>8</v>
      </c>
      <c r="J354" s="360">
        <v>65</v>
      </c>
      <c r="K354" s="359"/>
      <c r="L354" s="360"/>
      <c r="M354" s="17" t="s">
        <v>9</v>
      </c>
      <c r="N354" s="30">
        <f>ROUND(D354*F354*H354*J354,0)</f>
        <v>5980</v>
      </c>
      <c r="O354" s="16"/>
      <c r="P354" s="197"/>
      <c r="S354" s="382"/>
    </row>
    <row r="355" spans="1:24" s="17" customFormat="1" ht="15.95" hidden="1" customHeight="1">
      <c r="A355" s="15"/>
      <c r="C355" s="48"/>
      <c r="D355" s="55"/>
      <c r="E355" s="48"/>
      <c r="F355" s="359"/>
      <c r="G355" s="359"/>
      <c r="H355" s="27"/>
      <c r="I355" s="359"/>
      <c r="J355" s="360"/>
      <c r="K355" s="359"/>
      <c r="L355" s="24" t="s">
        <v>10</v>
      </c>
      <c r="M355" s="32"/>
      <c r="N355" s="18"/>
      <c r="O355" s="19"/>
      <c r="P355" s="197"/>
      <c r="S355" s="48"/>
    </row>
    <row r="356" spans="1:24" s="17" customFormat="1" ht="15.95" hidden="1" customHeight="1">
      <c r="A356" s="15"/>
      <c r="B356" s="29" t="s">
        <v>24</v>
      </c>
      <c r="C356" s="48"/>
      <c r="D356" s="359"/>
      <c r="E356" s="384"/>
      <c r="F356" s="359"/>
      <c r="G356" s="366"/>
      <c r="H356" s="27"/>
      <c r="I356" s="365"/>
      <c r="J356" s="360"/>
      <c r="K356" s="366"/>
      <c r="L356" s="360"/>
      <c r="M356" s="52"/>
      <c r="N356" s="52"/>
      <c r="O356" s="384"/>
      <c r="P356" s="384"/>
      <c r="Q356" s="52"/>
      <c r="S356" s="48"/>
    </row>
    <row r="357" spans="1:24" s="17" customFormat="1" ht="15.95" hidden="1" customHeight="1">
      <c r="A357" s="15"/>
      <c r="B357" s="17" t="s">
        <v>219</v>
      </c>
      <c r="C357" s="48"/>
      <c r="D357" s="359">
        <v>1</v>
      </c>
      <c r="E357" s="48" t="s">
        <v>8</v>
      </c>
      <c r="F357" s="359">
        <v>1</v>
      </c>
      <c r="G357" s="359" t="s">
        <v>8</v>
      </c>
      <c r="H357" s="27">
        <v>83.13</v>
      </c>
      <c r="I357" s="359" t="s">
        <v>8</v>
      </c>
      <c r="J357" s="360">
        <v>28.63</v>
      </c>
      <c r="K357" s="359"/>
      <c r="L357" s="360"/>
      <c r="M357" s="17" t="s">
        <v>9</v>
      </c>
      <c r="N357" s="30">
        <f>ROUND(D357*F357*H357*J357,0)</f>
        <v>2380</v>
      </c>
      <c r="O357" s="19"/>
      <c r="P357" s="197"/>
      <c r="S357" s="48"/>
    </row>
    <row r="358" spans="1:24" s="17" customFormat="1" ht="15.95" hidden="1" customHeight="1" thickBot="1">
      <c r="A358" s="15"/>
      <c r="B358" s="17" t="s">
        <v>139</v>
      </c>
      <c r="C358" s="48"/>
      <c r="D358" s="359">
        <v>1</v>
      </c>
      <c r="E358" s="48" t="s">
        <v>8</v>
      </c>
      <c r="F358" s="359">
        <v>1</v>
      </c>
      <c r="G358" s="359" t="s">
        <v>8</v>
      </c>
      <c r="H358" s="27">
        <v>18.38</v>
      </c>
      <c r="I358" s="359" t="s">
        <v>8</v>
      </c>
      <c r="J358" s="360">
        <v>10.63</v>
      </c>
      <c r="K358" s="359"/>
      <c r="L358" s="360"/>
      <c r="M358" s="17" t="s">
        <v>9</v>
      </c>
      <c r="N358" s="30">
        <f>ROUND(D358*F358*H358*J358,0)</f>
        <v>195</v>
      </c>
      <c r="O358" s="19"/>
      <c r="P358" s="197"/>
      <c r="S358" s="48"/>
    </row>
    <row r="359" spans="1:24" s="17" customFormat="1" ht="15.95" hidden="1" customHeight="1" thickBot="1">
      <c r="A359" s="15"/>
      <c r="B359" s="359"/>
      <c r="D359" s="359"/>
      <c r="E359" s="384"/>
      <c r="F359" s="359"/>
      <c r="G359" s="366"/>
      <c r="H359" s="27"/>
      <c r="I359" s="365"/>
      <c r="J359" s="360"/>
      <c r="K359" s="366"/>
      <c r="L359" s="24" t="s">
        <v>10</v>
      </c>
      <c r="M359" s="17" t="s">
        <v>9</v>
      </c>
      <c r="N359" s="26"/>
      <c r="O359" s="384"/>
      <c r="P359" s="60"/>
      <c r="Q359" s="52"/>
    </row>
    <row r="360" spans="1:24" s="17" customFormat="1" ht="15.95" hidden="1" customHeight="1">
      <c r="A360" s="15"/>
      <c r="C360" s="119">
        <f>N359</f>
        <v>0</v>
      </c>
      <c r="D360" s="546" t="s">
        <v>32</v>
      </c>
      <c r="E360" s="546"/>
      <c r="F360" s="359"/>
      <c r="G360" s="21" t="s">
        <v>12</v>
      </c>
      <c r="H360" s="551">
        <v>4411.82</v>
      </c>
      <c r="I360" s="551"/>
      <c r="J360" s="551"/>
      <c r="K360" s="551"/>
      <c r="L360" s="366" t="s">
        <v>63</v>
      </c>
      <c r="M360" s="366"/>
      <c r="N360" s="107"/>
      <c r="O360" s="384" t="s">
        <v>14</v>
      </c>
      <c r="P360" s="384">
        <f>ROUND(C360*H360/100,0)</f>
        <v>0</v>
      </c>
      <c r="Q360" s="52"/>
      <c r="R360" s="52"/>
      <c r="S360" s="119"/>
      <c r="T360" s="52"/>
      <c r="U360" s="52"/>
      <c r="V360" s="52"/>
      <c r="W360" s="52"/>
      <c r="X360" s="52"/>
    </row>
    <row r="361" spans="1:24" ht="63" hidden="1" customHeight="1">
      <c r="A361" s="77"/>
      <c r="B361" s="591" t="s">
        <v>235</v>
      </c>
      <c r="C361" s="599"/>
      <c r="D361" s="599"/>
      <c r="E361" s="599"/>
      <c r="F361" s="599"/>
      <c r="G361" s="599"/>
      <c r="H361" s="599"/>
      <c r="I361" s="599"/>
      <c r="J361" s="599"/>
      <c r="K361" s="599"/>
      <c r="L361" s="599"/>
      <c r="M361" s="599"/>
      <c r="N361" s="599"/>
      <c r="O361" s="599"/>
      <c r="S361" s="3"/>
    </row>
    <row r="362" spans="1:24" s="17" customFormat="1" ht="15.95" hidden="1" customHeight="1" thickBot="1">
      <c r="A362" s="15"/>
      <c r="B362" s="17" t="s">
        <v>156</v>
      </c>
      <c r="C362" s="382"/>
      <c r="D362" s="359">
        <v>1</v>
      </c>
      <c r="E362" s="48" t="s">
        <v>8</v>
      </c>
      <c r="F362" s="362">
        <v>2</v>
      </c>
      <c r="G362" s="362" t="s">
        <v>16</v>
      </c>
      <c r="H362" s="68">
        <v>40.75</v>
      </c>
      <c r="I362" s="362" t="s">
        <v>17</v>
      </c>
      <c r="J362" s="363">
        <v>7</v>
      </c>
      <c r="K362" s="362" t="s">
        <v>18</v>
      </c>
      <c r="L362" s="363">
        <v>0.33</v>
      </c>
      <c r="M362" s="3" t="s">
        <v>9</v>
      </c>
      <c r="N362" s="76">
        <f>ROUND(D362*F362*(H362+J362)*L362,0)</f>
        <v>32</v>
      </c>
      <c r="O362" s="16"/>
      <c r="P362" s="384"/>
      <c r="S362" s="382"/>
    </row>
    <row r="363" spans="1:24" ht="15.95" hidden="1" customHeight="1" thickBot="1">
      <c r="A363" s="1"/>
      <c r="E363" s="44"/>
      <c r="G363" s="369"/>
      <c r="H363" s="68"/>
      <c r="I363" s="368"/>
      <c r="J363" s="12"/>
      <c r="K363" s="368"/>
      <c r="L363" s="12" t="s">
        <v>10</v>
      </c>
      <c r="M363" s="369"/>
      <c r="N363" s="14"/>
      <c r="O363" s="6"/>
    </row>
    <row r="364" spans="1:24" ht="15.95" hidden="1" customHeight="1">
      <c r="B364" s="45"/>
      <c r="C364" s="379">
        <f>N363</f>
        <v>0</v>
      </c>
      <c r="D364" s="362" t="s">
        <v>32</v>
      </c>
      <c r="E364" s="380"/>
      <c r="G364" s="45" t="s">
        <v>12</v>
      </c>
      <c r="H364" s="368">
        <v>263.20999999999998</v>
      </c>
      <c r="I364" s="368"/>
      <c r="J364" s="363"/>
      <c r="K364" s="368"/>
      <c r="L364" s="369" t="s">
        <v>55</v>
      </c>
      <c r="M364" s="369"/>
      <c r="N364" s="45"/>
      <c r="O364" s="376" t="s">
        <v>14</v>
      </c>
      <c r="P364" s="376">
        <f>(C364*H364)</f>
        <v>0</v>
      </c>
      <c r="S364" s="379"/>
    </row>
    <row r="365" spans="1:24" s="17" customFormat="1" ht="67.5" hidden="1" customHeight="1">
      <c r="A365" s="86"/>
      <c r="B365" s="562" t="s">
        <v>150</v>
      </c>
      <c r="C365" s="562"/>
      <c r="D365" s="562"/>
      <c r="E365" s="562"/>
      <c r="F365" s="562"/>
      <c r="G365" s="562"/>
      <c r="H365" s="562"/>
      <c r="I365" s="562"/>
      <c r="J365" s="562"/>
      <c r="K365" s="562"/>
      <c r="L365" s="562"/>
      <c r="M365" s="562"/>
      <c r="N365" s="562"/>
      <c r="O365" s="562"/>
      <c r="P365" s="384"/>
    </row>
    <row r="366" spans="1:24" s="17" customFormat="1" ht="15.95" hidden="1" customHeight="1" thickBot="1">
      <c r="A366" s="15"/>
      <c r="B366" s="17" t="s">
        <v>175</v>
      </c>
      <c r="C366" s="382"/>
      <c r="D366" s="362">
        <v>1</v>
      </c>
      <c r="E366" s="385" t="s">
        <v>8</v>
      </c>
      <c r="F366" s="359">
        <v>6</v>
      </c>
      <c r="G366" s="359" t="s">
        <v>8</v>
      </c>
      <c r="H366" s="27">
        <v>0.5</v>
      </c>
      <c r="I366" s="359" t="s">
        <v>8</v>
      </c>
      <c r="J366" s="360">
        <v>12</v>
      </c>
      <c r="K366" s="359"/>
      <c r="L366" s="360"/>
      <c r="M366" s="17" t="s">
        <v>9</v>
      </c>
      <c r="N366" s="30">
        <f>ROUND(D366*F366*H366*J366,0)</f>
        <v>36</v>
      </c>
      <c r="O366" s="16"/>
      <c r="P366" s="384"/>
      <c r="S366" s="382"/>
    </row>
    <row r="367" spans="1:24" s="17" customFormat="1" ht="15.95" hidden="1" customHeight="1" thickBot="1">
      <c r="A367" s="15"/>
      <c r="C367" s="107"/>
      <c r="D367" s="359"/>
      <c r="E367" s="49"/>
      <c r="F367" s="359"/>
      <c r="G367" s="366"/>
      <c r="H367" s="27"/>
      <c r="I367" s="365"/>
      <c r="J367" s="24"/>
      <c r="K367" s="365"/>
      <c r="L367" s="24" t="s">
        <v>10</v>
      </c>
      <c r="M367" s="366"/>
      <c r="N367" s="26"/>
      <c r="O367" s="19"/>
      <c r="P367" s="384"/>
      <c r="S367" s="107"/>
    </row>
    <row r="368" spans="1:24" s="17" customFormat="1" ht="15.95" hidden="1" customHeight="1">
      <c r="A368" s="366"/>
      <c r="B368" s="52"/>
      <c r="C368" s="364">
        <f>N367</f>
        <v>0</v>
      </c>
      <c r="D368" s="359" t="s">
        <v>32</v>
      </c>
      <c r="E368" s="373"/>
      <c r="F368" s="359"/>
      <c r="G368" s="52" t="s">
        <v>12</v>
      </c>
      <c r="H368" s="365">
        <v>47651.56</v>
      </c>
      <c r="I368" s="365"/>
      <c r="J368" s="360"/>
      <c r="K368" s="365"/>
      <c r="L368" s="366" t="s">
        <v>58</v>
      </c>
      <c r="M368" s="366"/>
      <c r="N368" s="52"/>
      <c r="O368" s="384" t="s">
        <v>14</v>
      </c>
      <c r="P368" s="384">
        <f>(C368*H368/100)</f>
        <v>0</v>
      </c>
      <c r="S368" s="364"/>
    </row>
    <row r="369" spans="1:19" s="17" customFormat="1" ht="15.95" hidden="1" customHeight="1">
      <c r="A369" s="86"/>
      <c r="B369" s="548" t="s">
        <v>126</v>
      </c>
      <c r="C369" s="548"/>
      <c r="D369" s="548"/>
      <c r="E369" s="548"/>
      <c r="F369" s="548"/>
      <c r="G369" s="548"/>
      <c r="H369" s="548"/>
      <c r="I369" s="548"/>
      <c r="J369" s="548"/>
      <c r="K369" s="548"/>
      <c r="L369" s="548"/>
      <c r="M369" s="548"/>
      <c r="N369" s="548"/>
      <c r="O369" s="548"/>
      <c r="P369" s="384"/>
    </row>
    <row r="370" spans="1:19" s="17" customFormat="1" ht="15.95" hidden="1" customHeight="1">
      <c r="A370" s="15"/>
      <c r="B370" s="17" t="s">
        <v>199</v>
      </c>
      <c r="C370" s="382"/>
      <c r="D370" s="359">
        <v>1</v>
      </c>
      <c r="E370" s="48" t="s">
        <v>8</v>
      </c>
      <c r="F370" s="359">
        <v>2</v>
      </c>
      <c r="G370" s="359" t="s">
        <v>8</v>
      </c>
      <c r="H370" s="27">
        <v>20</v>
      </c>
      <c r="I370" s="359" t="s">
        <v>8</v>
      </c>
      <c r="J370" s="360">
        <v>14</v>
      </c>
      <c r="K370" s="359"/>
      <c r="L370" s="360"/>
      <c r="M370" s="17" t="s">
        <v>9</v>
      </c>
      <c r="N370" s="30">
        <f>ROUND(D370*F370*H370*J370,0)</f>
        <v>560</v>
      </c>
      <c r="O370" s="16"/>
      <c r="P370" s="156"/>
      <c r="S370" s="382"/>
    </row>
    <row r="371" spans="1:19" s="17" customFormat="1" ht="15.95" hidden="1" customHeight="1">
      <c r="A371" s="15"/>
      <c r="B371" s="17" t="s">
        <v>200</v>
      </c>
      <c r="C371" s="382"/>
      <c r="D371" s="359">
        <v>1</v>
      </c>
      <c r="E371" s="48" t="s">
        <v>8</v>
      </c>
      <c r="F371" s="359">
        <v>1</v>
      </c>
      <c r="G371" s="359" t="s">
        <v>8</v>
      </c>
      <c r="H371" s="27">
        <v>40.75</v>
      </c>
      <c r="I371" s="359" t="s">
        <v>8</v>
      </c>
      <c r="J371" s="360">
        <v>7</v>
      </c>
      <c r="K371" s="359"/>
      <c r="L371" s="360"/>
      <c r="M371" s="17" t="s">
        <v>9</v>
      </c>
      <c r="N371" s="30">
        <f>ROUND(D371*F371*H371*J371,0)</f>
        <v>285</v>
      </c>
      <c r="O371" s="16"/>
      <c r="P371" s="156"/>
      <c r="S371" s="382"/>
    </row>
    <row r="372" spans="1:19" s="17" customFormat="1" ht="15.95" hidden="1" customHeight="1">
      <c r="A372" s="15"/>
      <c r="B372" s="17" t="s">
        <v>36</v>
      </c>
      <c r="C372" s="382"/>
      <c r="D372" s="359">
        <v>2</v>
      </c>
      <c r="E372" s="48" t="s">
        <v>8</v>
      </c>
      <c r="F372" s="359">
        <v>2</v>
      </c>
      <c r="G372" s="359" t="s">
        <v>8</v>
      </c>
      <c r="H372" s="27">
        <v>14</v>
      </c>
      <c r="I372" s="359" t="s">
        <v>8</v>
      </c>
      <c r="J372" s="360">
        <v>2</v>
      </c>
      <c r="K372" s="359"/>
      <c r="L372" s="360"/>
      <c r="M372" s="17" t="s">
        <v>9</v>
      </c>
      <c r="N372" s="30">
        <f>ROUND(D372*F372*H372*J372,0)</f>
        <v>112</v>
      </c>
      <c r="O372" s="16"/>
      <c r="P372" s="156"/>
      <c r="S372" s="382"/>
    </row>
    <row r="373" spans="1:19" s="17" customFormat="1" ht="15.95" hidden="1" customHeight="1">
      <c r="A373" s="15"/>
      <c r="C373" s="48"/>
      <c r="D373" s="55"/>
      <c r="E373" s="48"/>
      <c r="F373" s="359"/>
      <c r="G373" s="359"/>
      <c r="H373" s="27"/>
      <c r="I373" s="359"/>
      <c r="J373" s="360"/>
      <c r="K373" s="359"/>
      <c r="L373" s="24" t="s">
        <v>10</v>
      </c>
      <c r="M373" s="32"/>
      <c r="N373" s="18"/>
      <c r="O373" s="19"/>
      <c r="P373" s="197"/>
      <c r="S373" s="48"/>
    </row>
    <row r="374" spans="1:19" s="17" customFormat="1" ht="15.95" hidden="1" customHeight="1">
      <c r="A374" s="15"/>
      <c r="C374" s="545">
        <f>N373</f>
        <v>0</v>
      </c>
      <c r="D374" s="546"/>
      <c r="E374" s="545"/>
      <c r="F374" s="20" t="s">
        <v>32</v>
      </c>
      <c r="G374" s="21" t="s">
        <v>12</v>
      </c>
      <c r="H374" s="551">
        <v>829.95</v>
      </c>
      <c r="I374" s="551"/>
      <c r="J374" s="551"/>
      <c r="K374" s="365"/>
      <c r="L374" s="547" t="s">
        <v>33</v>
      </c>
      <c r="M374" s="547"/>
      <c r="N374" s="107"/>
      <c r="O374" s="22" t="s">
        <v>14</v>
      </c>
      <c r="P374" s="384">
        <f>ROUND(C374*H374/100,0)</f>
        <v>0</v>
      </c>
      <c r="S374" s="373"/>
    </row>
    <row r="375" spans="1:19" s="17" customFormat="1" ht="15.95" hidden="1" customHeight="1">
      <c r="A375" s="15"/>
      <c r="B375" s="548" t="s">
        <v>115</v>
      </c>
      <c r="C375" s="548"/>
      <c r="D375" s="548"/>
      <c r="E375" s="548"/>
      <c r="F375" s="548"/>
      <c r="G375" s="548"/>
      <c r="H375" s="548"/>
      <c r="I375" s="548"/>
      <c r="J375" s="548"/>
      <c r="K375" s="548"/>
      <c r="L375" s="548"/>
      <c r="M375" s="548"/>
      <c r="N375" s="548"/>
      <c r="O375" s="548"/>
      <c r="P375" s="384"/>
    </row>
    <row r="376" spans="1:19" s="17" customFormat="1" ht="15.95" hidden="1" customHeight="1">
      <c r="A376" s="15"/>
      <c r="B376" s="352" t="s">
        <v>128</v>
      </c>
      <c r="C376" s="382"/>
      <c r="F376" s="359">
        <v>1</v>
      </c>
      <c r="G376" s="48" t="s">
        <v>8</v>
      </c>
      <c r="H376" s="359">
        <f>C229</f>
        <v>0</v>
      </c>
      <c r="I376" s="359" t="s">
        <v>8</v>
      </c>
      <c r="J376" s="83">
        <v>9.6000000000000002E-2</v>
      </c>
      <c r="K376" s="359"/>
      <c r="L376" s="360"/>
      <c r="N376" s="30">
        <f t="shared" ref="N376:N384" si="23">ROUND(H376*J376,0)</f>
        <v>0</v>
      </c>
      <c r="O376" s="16"/>
      <c r="P376" s="384"/>
      <c r="S376" s="382"/>
    </row>
    <row r="377" spans="1:19" s="17" customFormat="1" ht="12" hidden="1" customHeight="1">
      <c r="A377" s="15"/>
      <c r="B377" s="352" t="s">
        <v>129</v>
      </c>
      <c r="C377" s="382"/>
      <c r="F377" s="359">
        <v>1</v>
      </c>
      <c r="G377" s="48" t="s">
        <v>8</v>
      </c>
      <c r="H377" s="359">
        <f>C176</f>
        <v>0</v>
      </c>
      <c r="I377" s="359" t="s">
        <v>8</v>
      </c>
      <c r="J377" s="83">
        <v>7.8E-2</v>
      </c>
      <c r="K377" s="359"/>
      <c r="L377" s="360"/>
      <c r="N377" s="30">
        <f t="shared" si="23"/>
        <v>0</v>
      </c>
      <c r="O377" s="16"/>
      <c r="P377" s="384"/>
      <c r="S377" s="382"/>
    </row>
    <row r="378" spans="1:19" s="17" customFormat="1" ht="12" hidden="1" customHeight="1">
      <c r="A378" s="15"/>
      <c r="B378" s="352" t="s">
        <v>159</v>
      </c>
      <c r="C378" s="382"/>
      <c r="F378" s="359">
        <v>1</v>
      </c>
      <c r="G378" s="48" t="s">
        <v>8</v>
      </c>
      <c r="H378" s="359" t="e">
        <f>#REF!</f>
        <v>#REF!</v>
      </c>
      <c r="I378" s="359" t="s">
        <v>8</v>
      </c>
      <c r="J378" s="83">
        <v>0.17599999999999999</v>
      </c>
      <c r="K378" s="359"/>
      <c r="L378" s="360"/>
      <c r="N378" s="30" t="e">
        <f t="shared" si="23"/>
        <v>#REF!</v>
      </c>
      <c r="O378" s="16"/>
      <c r="P378" s="384"/>
      <c r="S378" s="382"/>
    </row>
    <row r="379" spans="1:19" s="17" customFormat="1" ht="15.95" hidden="1" customHeight="1">
      <c r="A379" s="15"/>
      <c r="B379" s="352" t="s">
        <v>130</v>
      </c>
      <c r="C379" s="382"/>
      <c r="F379" s="359">
        <v>1</v>
      </c>
      <c r="G379" s="48" t="s">
        <v>8</v>
      </c>
      <c r="H379" s="359"/>
      <c r="I379" s="359" t="s">
        <v>8</v>
      </c>
      <c r="J379" s="83">
        <v>0.17599999999999999</v>
      </c>
      <c r="K379" s="359"/>
      <c r="L379" s="360"/>
      <c r="N379" s="30">
        <f t="shared" si="23"/>
        <v>0</v>
      </c>
      <c r="O379" s="16"/>
      <c r="P379" s="384"/>
      <c r="S379" s="382"/>
    </row>
    <row r="380" spans="1:19" s="17" customFormat="1" ht="12" hidden="1" customHeight="1">
      <c r="A380" s="15"/>
      <c r="B380" s="352" t="s">
        <v>131</v>
      </c>
      <c r="C380" s="382"/>
      <c r="F380" s="359">
        <v>1</v>
      </c>
      <c r="G380" s="48" t="s">
        <v>8</v>
      </c>
      <c r="H380" s="359">
        <f>C180</f>
        <v>0</v>
      </c>
      <c r="I380" s="359" t="s">
        <v>8</v>
      </c>
      <c r="J380" s="83">
        <v>0.13</v>
      </c>
      <c r="K380" s="359"/>
      <c r="L380" s="360"/>
      <c r="N380" s="30">
        <f t="shared" si="23"/>
        <v>0</v>
      </c>
      <c r="O380" s="16"/>
      <c r="P380" s="384"/>
      <c r="S380" s="382"/>
    </row>
    <row r="381" spans="1:19" s="17" customFormat="1" ht="12" hidden="1" customHeight="1">
      <c r="A381" s="15"/>
      <c r="B381" s="352" t="s">
        <v>132</v>
      </c>
      <c r="C381" s="382"/>
      <c r="F381" s="359">
        <v>1</v>
      </c>
      <c r="G381" s="48" t="s">
        <v>8</v>
      </c>
      <c r="H381" s="359">
        <f>C27</f>
        <v>11</v>
      </c>
      <c r="I381" s="359" t="s">
        <v>8</v>
      </c>
      <c r="J381" s="83">
        <v>3.44E-2</v>
      </c>
      <c r="K381" s="359"/>
      <c r="L381" s="360"/>
      <c r="N381" s="30">
        <f t="shared" si="23"/>
        <v>0</v>
      </c>
      <c r="O381" s="16"/>
      <c r="P381" s="384"/>
      <c r="S381" s="382"/>
    </row>
    <row r="382" spans="1:19" s="17" customFormat="1" ht="12" hidden="1" customHeight="1">
      <c r="A382" s="15"/>
      <c r="B382" s="352" t="s">
        <v>133</v>
      </c>
      <c r="C382" s="382"/>
      <c r="F382" s="359">
        <v>1</v>
      </c>
      <c r="G382" s="48" t="s">
        <v>8</v>
      </c>
      <c r="H382" s="359">
        <f>C360</f>
        <v>0</v>
      </c>
      <c r="I382" s="359" t="s">
        <v>8</v>
      </c>
      <c r="J382" s="83">
        <v>4.3999999999999997E-2</v>
      </c>
      <c r="K382" s="359"/>
      <c r="L382" s="360"/>
      <c r="N382" s="30">
        <f t="shared" si="23"/>
        <v>0</v>
      </c>
      <c r="O382" s="16"/>
      <c r="P382" s="384"/>
      <c r="S382" s="382"/>
    </row>
    <row r="383" spans="1:19" s="17" customFormat="1" ht="15.95" hidden="1" customHeight="1">
      <c r="A383" s="15"/>
      <c r="B383" s="352" t="s">
        <v>134</v>
      </c>
      <c r="C383" s="382"/>
      <c r="F383" s="359">
        <v>1</v>
      </c>
      <c r="G383" s="48" t="s">
        <v>8</v>
      </c>
      <c r="H383" s="359"/>
      <c r="I383" s="359" t="s">
        <v>8</v>
      </c>
      <c r="J383" s="83">
        <v>0.03</v>
      </c>
      <c r="K383" s="359"/>
      <c r="L383" s="360"/>
      <c r="N383" s="30">
        <f t="shared" si="23"/>
        <v>0</v>
      </c>
      <c r="O383" s="16"/>
      <c r="P383" s="384"/>
      <c r="S383" s="382"/>
    </row>
    <row r="384" spans="1:19" s="17" customFormat="1" ht="15.95" hidden="1" customHeight="1">
      <c r="A384" s="15"/>
      <c r="B384" s="352" t="s">
        <v>135</v>
      </c>
      <c r="C384" s="382"/>
      <c r="F384" s="359">
        <v>1</v>
      </c>
      <c r="G384" s="48" t="s">
        <v>8</v>
      </c>
      <c r="I384" s="359" t="s">
        <v>8</v>
      </c>
      <c r="J384" s="83">
        <v>2.1999999999999999E-2</v>
      </c>
      <c r="K384" s="359"/>
      <c r="L384" s="360"/>
      <c r="N384" s="30">
        <f t="shared" si="23"/>
        <v>0</v>
      </c>
      <c r="O384" s="16"/>
      <c r="P384" s="384"/>
      <c r="S384" s="382"/>
    </row>
    <row r="385" spans="1:64" s="17" customFormat="1" ht="15.95" hidden="1" customHeight="1">
      <c r="A385" s="15"/>
      <c r="C385" s="48"/>
      <c r="D385" s="55"/>
      <c r="E385" s="48"/>
      <c r="F385" s="359"/>
      <c r="G385" s="359"/>
      <c r="H385" s="27"/>
      <c r="I385" s="359"/>
      <c r="J385" s="360"/>
      <c r="K385" s="359"/>
      <c r="L385" s="24" t="s">
        <v>10</v>
      </c>
      <c r="M385" s="32"/>
      <c r="N385" s="18"/>
      <c r="O385" s="19"/>
      <c r="P385" s="197"/>
      <c r="S385" s="48"/>
    </row>
    <row r="386" spans="1:64" s="17" customFormat="1" ht="15.95" hidden="1" customHeight="1">
      <c r="A386" s="15"/>
      <c r="C386" s="545">
        <f>N385</f>
        <v>0</v>
      </c>
      <c r="D386" s="546"/>
      <c r="E386" s="545"/>
      <c r="F386" s="20" t="s">
        <v>114</v>
      </c>
      <c r="G386" s="21" t="s">
        <v>12</v>
      </c>
      <c r="H386" s="551">
        <v>40</v>
      </c>
      <c r="I386" s="551"/>
      <c r="J386" s="551"/>
      <c r="K386" s="365"/>
      <c r="L386" s="547" t="s">
        <v>116</v>
      </c>
      <c r="M386" s="547"/>
      <c r="N386" s="107"/>
      <c r="O386" s="22" t="s">
        <v>14</v>
      </c>
      <c r="P386" s="384">
        <f>ROUND(C386*H386,0)</f>
        <v>0</v>
      </c>
      <c r="S386" s="373"/>
    </row>
    <row r="387" spans="1:64" ht="15.95" hidden="1" customHeight="1">
      <c r="A387" s="1"/>
      <c r="B387" s="576" t="s">
        <v>163</v>
      </c>
      <c r="C387" s="576"/>
      <c r="D387" s="576"/>
      <c r="E387" s="576"/>
      <c r="F387" s="576"/>
      <c r="G387" s="576"/>
      <c r="H387" s="576"/>
      <c r="I387" s="576"/>
      <c r="J387" s="576"/>
      <c r="K387" s="576"/>
      <c r="L387" s="576"/>
      <c r="M387" s="576"/>
      <c r="N387" s="576"/>
      <c r="O387" s="576"/>
      <c r="S387" s="3"/>
    </row>
    <row r="388" spans="1:64" ht="17.100000000000001" hidden="1" customHeight="1">
      <c r="A388" s="1"/>
      <c r="B388" s="67" t="s">
        <v>164</v>
      </c>
      <c r="C388" s="374"/>
      <c r="D388" s="362">
        <v>2</v>
      </c>
      <c r="E388" s="385" t="s">
        <v>8</v>
      </c>
      <c r="F388" s="362">
        <v>4</v>
      </c>
      <c r="G388" s="362" t="s">
        <v>8</v>
      </c>
      <c r="H388" s="68">
        <v>17</v>
      </c>
      <c r="I388" s="362" t="s">
        <v>8</v>
      </c>
      <c r="J388" s="363">
        <v>9</v>
      </c>
      <c r="K388" s="362"/>
      <c r="L388" s="367"/>
      <c r="M388" s="3" t="s">
        <v>9</v>
      </c>
      <c r="N388" s="39">
        <f>ROUND(D388*F388*H388*J388,0)</f>
        <v>1224</v>
      </c>
      <c r="O388" s="2"/>
      <c r="R388" s="4"/>
      <c r="S388" s="37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row>
    <row r="389" spans="1:64" ht="17.100000000000001" hidden="1" customHeight="1">
      <c r="A389" s="1"/>
      <c r="B389" s="67" t="s">
        <v>165</v>
      </c>
      <c r="C389" s="374"/>
      <c r="D389" s="362">
        <v>4</v>
      </c>
      <c r="E389" s="385" t="s">
        <v>8</v>
      </c>
      <c r="F389" s="362">
        <v>14</v>
      </c>
      <c r="G389" s="362" t="s">
        <v>8</v>
      </c>
      <c r="H389" s="68">
        <v>19</v>
      </c>
      <c r="I389" s="362" t="s">
        <v>8</v>
      </c>
      <c r="J389" s="363">
        <v>1.24</v>
      </c>
      <c r="K389" s="362"/>
      <c r="L389" s="367"/>
      <c r="M389" s="3" t="s">
        <v>9</v>
      </c>
      <c r="N389" s="39">
        <f>ROUND(D389*F389*H389*J389,0)</f>
        <v>1319</v>
      </c>
      <c r="O389" s="2"/>
      <c r="R389" s="4"/>
      <c r="S389" s="37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row>
    <row r="390" spans="1:64" ht="17.100000000000001" hidden="1" customHeight="1">
      <c r="A390" s="1"/>
      <c r="B390" s="67" t="s">
        <v>166</v>
      </c>
      <c r="C390" s="374"/>
      <c r="D390" s="362">
        <v>1</v>
      </c>
      <c r="E390" s="385" t="s">
        <v>8</v>
      </c>
      <c r="F390" s="362">
        <v>65</v>
      </c>
      <c r="G390" s="362" t="s">
        <v>8</v>
      </c>
      <c r="H390" s="68">
        <v>7</v>
      </c>
      <c r="I390" s="362" t="s">
        <v>8</v>
      </c>
      <c r="J390" s="363">
        <v>1.24</v>
      </c>
      <c r="K390" s="362"/>
      <c r="L390" s="367"/>
      <c r="M390" s="3" t="s">
        <v>9</v>
      </c>
      <c r="N390" s="39">
        <f>ROUND(D390*F390*H390*J390,0)</f>
        <v>564</v>
      </c>
      <c r="O390" s="2"/>
      <c r="R390" s="4"/>
      <c r="S390" s="37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row>
    <row r="391" spans="1:64" ht="17.100000000000001" hidden="1" customHeight="1">
      <c r="A391" s="1"/>
      <c r="C391" s="385"/>
      <c r="D391" s="69"/>
      <c r="H391" s="68"/>
      <c r="I391" s="362"/>
      <c r="J391" s="363"/>
      <c r="K391" s="362"/>
      <c r="L391" s="12" t="s">
        <v>10</v>
      </c>
      <c r="M391" s="40"/>
      <c r="N391" s="5"/>
      <c r="O391" s="6"/>
      <c r="P391" s="197"/>
      <c r="S391" s="385"/>
    </row>
    <row r="392" spans="1:64" ht="15.95" hidden="1" customHeight="1">
      <c r="A392" s="1"/>
      <c r="C392" s="71"/>
      <c r="D392" s="595">
        <f>N391</f>
        <v>0</v>
      </c>
      <c r="E392" s="595"/>
      <c r="F392" s="595"/>
      <c r="G392" s="596" t="s">
        <v>105</v>
      </c>
      <c r="H392" s="597"/>
      <c r="I392" s="12" t="s">
        <v>9</v>
      </c>
      <c r="J392" s="574">
        <f>D392/112</f>
        <v>0</v>
      </c>
      <c r="K392" s="574"/>
      <c r="L392" s="40"/>
      <c r="M392" s="369"/>
      <c r="N392" s="42"/>
      <c r="O392" s="376"/>
      <c r="P392" s="80"/>
      <c r="Q392" s="45"/>
      <c r="S392" s="71"/>
    </row>
    <row r="393" spans="1:64" ht="21.75" hidden="1" customHeight="1">
      <c r="A393" s="1"/>
      <c r="B393" s="66"/>
      <c r="C393" s="598">
        <f>J392</f>
        <v>0</v>
      </c>
      <c r="D393" s="598"/>
      <c r="E393" s="598"/>
      <c r="F393" s="389" t="s">
        <v>53</v>
      </c>
      <c r="G393" s="8" t="s">
        <v>12</v>
      </c>
      <c r="H393" s="70">
        <v>126.04</v>
      </c>
      <c r="I393" s="368"/>
      <c r="J393" s="368"/>
      <c r="K393" s="368"/>
      <c r="L393" s="571" t="s">
        <v>54</v>
      </c>
      <c r="M393" s="571"/>
      <c r="O393" s="9" t="s">
        <v>14</v>
      </c>
      <c r="P393" s="376">
        <f>ROUND(C393*H393,0)</f>
        <v>0</v>
      </c>
      <c r="S393" s="380"/>
    </row>
    <row r="394" spans="1:64" s="17" customFormat="1" ht="15.95" hidden="1" customHeight="1">
      <c r="A394" s="86"/>
      <c r="B394" s="585" t="s">
        <v>141</v>
      </c>
      <c r="C394" s="585"/>
      <c r="D394" s="585"/>
      <c r="E394" s="585"/>
      <c r="F394" s="585"/>
      <c r="G394" s="585"/>
      <c r="H394" s="585"/>
      <c r="I394" s="585"/>
      <c r="J394" s="585"/>
      <c r="K394" s="585"/>
      <c r="L394" s="585"/>
      <c r="M394" s="585"/>
      <c r="N394" s="585"/>
      <c r="O394" s="386"/>
      <c r="P394" s="384"/>
    </row>
    <row r="395" spans="1:64" s="17" customFormat="1" ht="15.95" hidden="1" customHeight="1">
      <c r="A395" s="15"/>
      <c r="B395" s="17" t="s">
        <v>212</v>
      </c>
      <c r="C395" s="382"/>
      <c r="D395" s="359">
        <v>4</v>
      </c>
      <c r="E395" s="48" t="s">
        <v>8</v>
      </c>
      <c r="F395" s="359">
        <v>4</v>
      </c>
      <c r="G395" s="359" t="s">
        <v>8</v>
      </c>
      <c r="H395" s="27">
        <v>18</v>
      </c>
      <c r="I395" s="359" t="s">
        <v>8</v>
      </c>
      <c r="J395" s="360">
        <v>14</v>
      </c>
      <c r="K395" s="359"/>
      <c r="L395" s="360"/>
      <c r="M395" s="17" t="s">
        <v>9</v>
      </c>
      <c r="N395" s="30">
        <f>ROUND(D395*F395*H395*J395,0)</f>
        <v>4032</v>
      </c>
      <c r="O395" s="16"/>
      <c r="P395" s="384"/>
      <c r="S395" s="382"/>
    </row>
    <row r="396" spans="1:64" s="17" customFormat="1" ht="15.95" hidden="1" customHeight="1">
      <c r="A396" s="15"/>
      <c r="B396" s="17" t="s">
        <v>213</v>
      </c>
      <c r="C396" s="382"/>
      <c r="D396" s="359">
        <v>1</v>
      </c>
      <c r="E396" s="48" t="s">
        <v>8</v>
      </c>
      <c r="F396" s="359">
        <v>2</v>
      </c>
      <c r="G396" s="359" t="s">
        <v>8</v>
      </c>
      <c r="H396" s="27">
        <v>13</v>
      </c>
      <c r="I396" s="359" t="s">
        <v>8</v>
      </c>
      <c r="J396" s="360">
        <v>12</v>
      </c>
      <c r="K396" s="359"/>
      <c r="L396" s="360"/>
      <c r="M396" s="17" t="s">
        <v>9</v>
      </c>
      <c r="N396" s="30">
        <f>ROUND(D396*F396*H396*J396,0)</f>
        <v>312</v>
      </c>
      <c r="O396" s="16"/>
      <c r="P396" s="384"/>
      <c r="S396" s="382"/>
    </row>
    <row r="397" spans="1:64" s="17" customFormat="1" ht="15.95" hidden="1" customHeight="1" thickBot="1">
      <c r="A397" s="15"/>
      <c r="B397" s="17" t="s">
        <v>174</v>
      </c>
      <c r="C397" s="382"/>
      <c r="D397" s="359">
        <v>1</v>
      </c>
      <c r="E397" s="48" t="s">
        <v>8</v>
      </c>
      <c r="F397" s="359">
        <v>18</v>
      </c>
      <c r="G397" s="359" t="s">
        <v>8</v>
      </c>
      <c r="H397" s="27">
        <v>8</v>
      </c>
      <c r="I397" s="359" t="s">
        <v>8</v>
      </c>
      <c r="J397" s="360">
        <v>10</v>
      </c>
      <c r="K397" s="359"/>
      <c r="L397" s="360"/>
      <c r="M397" s="17" t="s">
        <v>9</v>
      </c>
      <c r="N397" s="30">
        <f>ROUND(D397*F397*H397*J397,0)</f>
        <v>1440</v>
      </c>
      <c r="O397" s="16"/>
      <c r="P397" s="384"/>
      <c r="S397" s="382"/>
    </row>
    <row r="398" spans="1:64" s="17" customFormat="1" ht="15.95" hidden="1" customHeight="1" thickBot="1">
      <c r="A398" s="366"/>
      <c r="C398" s="107">
        <f>N398</f>
        <v>0</v>
      </c>
      <c r="D398" s="17" t="s">
        <v>105</v>
      </c>
      <c r="E398" s="49"/>
      <c r="F398" s="602">
        <f>C398/112</f>
        <v>0</v>
      </c>
      <c r="G398" s="602"/>
      <c r="H398" s="27"/>
      <c r="I398" s="365"/>
      <c r="J398" s="24"/>
      <c r="K398" s="365"/>
      <c r="L398" s="24" t="s">
        <v>10</v>
      </c>
      <c r="M398" s="366"/>
      <c r="N398" s="26"/>
      <c r="O398" s="19"/>
      <c r="P398" s="384"/>
      <c r="S398" s="107"/>
    </row>
    <row r="399" spans="1:64" s="17" customFormat="1" ht="15.95" hidden="1" customHeight="1">
      <c r="A399" s="15"/>
      <c r="B399" s="52"/>
      <c r="C399" s="156">
        <f>F398</f>
        <v>0</v>
      </c>
      <c r="D399" s="359" t="s">
        <v>142</v>
      </c>
      <c r="E399" s="373"/>
      <c r="F399" s="359"/>
      <c r="G399" s="52" t="s">
        <v>12</v>
      </c>
      <c r="H399" s="365">
        <v>3850</v>
      </c>
      <c r="I399" s="365"/>
      <c r="J399" s="360"/>
      <c r="K399" s="365"/>
      <c r="L399" s="366" t="s">
        <v>54</v>
      </c>
      <c r="M399" s="366"/>
      <c r="N399" s="52"/>
      <c r="O399" s="384" t="s">
        <v>14</v>
      </c>
      <c r="P399" s="384">
        <f>(C399*H399)</f>
        <v>0</v>
      </c>
      <c r="S399" s="373"/>
    </row>
    <row r="400" spans="1:64" s="17" customFormat="1" ht="15.95" hidden="1" customHeight="1">
      <c r="A400" s="15"/>
      <c r="B400" s="603" t="s">
        <v>143</v>
      </c>
      <c r="C400" s="603"/>
      <c r="D400" s="603"/>
      <c r="E400" s="603"/>
      <c r="F400" s="603"/>
      <c r="G400" s="603"/>
      <c r="H400" s="603"/>
      <c r="I400" s="603"/>
      <c r="J400" s="603"/>
      <c r="K400" s="603"/>
      <c r="L400" s="603"/>
      <c r="M400" s="603"/>
      <c r="N400" s="603"/>
      <c r="O400" s="386"/>
      <c r="P400" s="384"/>
    </row>
    <row r="401" spans="1:24" s="17" customFormat="1" ht="15.95" hidden="1" customHeight="1">
      <c r="A401" s="15"/>
      <c r="B401" s="17" t="s">
        <v>214</v>
      </c>
      <c r="C401" s="382"/>
      <c r="D401" s="359">
        <v>4</v>
      </c>
      <c r="E401" s="48" t="s">
        <v>8</v>
      </c>
      <c r="F401" s="359">
        <v>15</v>
      </c>
      <c r="G401" s="359" t="s">
        <v>8</v>
      </c>
      <c r="H401" s="27">
        <v>21</v>
      </c>
      <c r="I401" s="359" t="s">
        <v>8</v>
      </c>
      <c r="J401" s="360">
        <v>2.2400000000000002</v>
      </c>
      <c r="K401" s="359"/>
      <c r="L401" s="360"/>
      <c r="M401" s="17" t="s">
        <v>9</v>
      </c>
      <c r="N401" s="30">
        <f>ROUND(D401*F401*H401*J401,0)</f>
        <v>2822</v>
      </c>
      <c r="O401" s="16"/>
      <c r="P401" s="384"/>
      <c r="S401" s="382"/>
    </row>
    <row r="402" spans="1:24" s="17" customFormat="1" ht="15.95" hidden="1" customHeight="1">
      <c r="A402" s="15"/>
      <c r="B402" s="17" t="s">
        <v>215</v>
      </c>
      <c r="C402" s="382"/>
      <c r="D402" s="359">
        <v>1</v>
      </c>
      <c r="E402" s="48" t="s">
        <v>8</v>
      </c>
      <c r="F402" s="359">
        <v>15</v>
      </c>
      <c r="G402" s="359" t="s">
        <v>8</v>
      </c>
      <c r="H402" s="27">
        <v>21</v>
      </c>
      <c r="I402" s="359" t="s">
        <v>8</v>
      </c>
      <c r="J402" s="360">
        <v>2.2400000000000002</v>
      </c>
      <c r="K402" s="359"/>
      <c r="L402" s="360"/>
      <c r="M402" s="17" t="s">
        <v>9</v>
      </c>
      <c r="N402" s="30">
        <f>ROUND(D402*F402*H402*J402,0)</f>
        <v>706</v>
      </c>
      <c r="O402" s="16"/>
      <c r="P402" s="384"/>
      <c r="S402" s="382"/>
    </row>
    <row r="403" spans="1:24" s="17" customFormat="1" ht="15.95" hidden="1" customHeight="1" thickBot="1">
      <c r="A403" s="15"/>
      <c r="B403" s="17" t="s">
        <v>202</v>
      </c>
      <c r="C403" s="382"/>
      <c r="D403" s="359">
        <v>1</v>
      </c>
      <c r="E403" s="48" t="s">
        <v>8</v>
      </c>
      <c r="F403" s="359">
        <v>5</v>
      </c>
      <c r="G403" s="359" t="s">
        <v>8</v>
      </c>
      <c r="H403" s="27">
        <v>82</v>
      </c>
      <c r="I403" s="359" t="s">
        <v>8</v>
      </c>
      <c r="J403" s="360">
        <v>2.2400000000000002</v>
      </c>
      <c r="K403" s="359"/>
      <c r="L403" s="360"/>
      <c r="M403" s="17" t="s">
        <v>9</v>
      </c>
      <c r="N403" s="30">
        <f>ROUND(D403*F403*H403*J403,0)</f>
        <v>918</v>
      </c>
      <c r="O403" s="16"/>
      <c r="P403" s="384"/>
      <c r="S403" s="382"/>
    </row>
    <row r="404" spans="1:24" s="17" customFormat="1" ht="15.95" hidden="1" customHeight="1" thickBot="1">
      <c r="A404" s="366"/>
      <c r="C404" s="107">
        <f>N404</f>
        <v>0</v>
      </c>
      <c r="D404" s="17" t="s">
        <v>105</v>
      </c>
      <c r="E404" s="49"/>
      <c r="F404" s="604">
        <f>C404/112</f>
        <v>0</v>
      </c>
      <c r="G404" s="604"/>
      <c r="H404" s="27"/>
      <c r="I404" s="365"/>
      <c r="J404" s="24"/>
      <c r="K404" s="365"/>
      <c r="L404" s="24" t="s">
        <v>10</v>
      </c>
      <c r="M404" s="366"/>
      <c r="N404" s="26"/>
      <c r="O404" s="19"/>
      <c r="P404" s="384"/>
      <c r="S404" s="107"/>
    </row>
    <row r="405" spans="1:24" s="17" customFormat="1" ht="15.95" hidden="1" customHeight="1">
      <c r="A405" s="15"/>
      <c r="B405" s="52"/>
      <c r="C405" s="59">
        <f>F404</f>
        <v>0</v>
      </c>
      <c r="D405" s="359" t="s">
        <v>142</v>
      </c>
      <c r="E405" s="373"/>
      <c r="F405" s="359"/>
      <c r="G405" s="52" t="s">
        <v>12</v>
      </c>
      <c r="H405" s="365">
        <v>3570</v>
      </c>
      <c r="I405" s="365"/>
      <c r="J405" s="360"/>
      <c r="K405" s="365"/>
      <c r="L405" s="366" t="s">
        <v>54</v>
      </c>
      <c r="M405" s="366"/>
      <c r="N405" s="52"/>
      <c r="O405" s="384" t="s">
        <v>14</v>
      </c>
      <c r="P405" s="384">
        <f>(C405*H405)</f>
        <v>0</v>
      </c>
      <c r="S405" s="59"/>
    </row>
    <row r="406" spans="1:24" s="17" customFormat="1" ht="15.95" hidden="1" customHeight="1">
      <c r="A406" s="15"/>
      <c r="B406" s="603" t="s">
        <v>144</v>
      </c>
      <c r="C406" s="603"/>
      <c r="D406" s="603"/>
      <c r="E406" s="603"/>
      <c r="F406" s="603"/>
      <c r="G406" s="603"/>
      <c r="H406" s="603"/>
      <c r="I406" s="603"/>
      <c r="J406" s="603"/>
      <c r="K406" s="603"/>
      <c r="L406" s="603"/>
      <c r="M406" s="603"/>
      <c r="N406" s="603"/>
      <c r="O406" s="386"/>
      <c r="P406" s="384"/>
    </row>
    <row r="407" spans="1:24" s="17" customFormat="1" ht="15.95" hidden="1" customHeight="1" thickBot="1">
      <c r="A407" s="15"/>
      <c r="B407" s="17" t="s">
        <v>216</v>
      </c>
      <c r="C407" s="382"/>
      <c r="D407" s="359"/>
      <c r="E407" s="48"/>
      <c r="F407" s="359"/>
      <c r="G407" s="359"/>
      <c r="H407" s="27"/>
      <c r="I407" s="359"/>
      <c r="J407" s="360"/>
      <c r="K407" s="359"/>
      <c r="L407" s="360"/>
      <c r="M407" s="17" t="s">
        <v>9</v>
      </c>
      <c r="N407" s="126">
        <f>C405+C399</f>
        <v>0</v>
      </c>
      <c r="O407" s="16"/>
      <c r="P407" s="384"/>
      <c r="S407" s="382"/>
    </row>
    <row r="408" spans="1:24" s="17" customFormat="1" ht="15.95" hidden="1" customHeight="1" thickBot="1">
      <c r="A408" s="366"/>
      <c r="C408" s="107"/>
      <c r="D408" s="359"/>
      <c r="E408" s="49"/>
      <c r="F408" s="359"/>
      <c r="G408" s="366"/>
      <c r="H408" s="27"/>
      <c r="I408" s="365"/>
      <c r="J408" s="24"/>
      <c r="K408" s="365"/>
      <c r="L408" s="24" t="s">
        <v>10</v>
      </c>
      <c r="M408" s="366"/>
      <c r="N408" s="127">
        <f>SUM(N407)</f>
        <v>0</v>
      </c>
      <c r="O408" s="19"/>
      <c r="P408" s="384"/>
      <c r="S408" s="107"/>
    </row>
    <row r="409" spans="1:24" s="17" customFormat="1" ht="15.95" hidden="1" customHeight="1">
      <c r="A409" s="15"/>
      <c r="B409" s="52"/>
      <c r="C409" s="59">
        <f>N408</f>
        <v>0</v>
      </c>
      <c r="D409" s="359" t="s">
        <v>142</v>
      </c>
      <c r="E409" s="373"/>
      <c r="F409" s="359"/>
      <c r="G409" s="52" t="s">
        <v>12</v>
      </c>
      <c r="H409" s="365">
        <v>186.34</v>
      </c>
      <c r="I409" s="365"/>
      <c r="J409" s="360"/>
      <c r="K409" s="365"/>
      <c r="L409" s="366" t="s">
        <v>54</v>
      </c>
      <c r="M409" s="366"/>
      <c r="N409" s="52"/>
      <c r="O409" s="384" t="s">
        <v>14</v>
      </c>
      <c r="P409" s="384">
        <f>(C409*H409)</f>
        <v>0</v>
      </c>
      <c r="S409" s="59"/>
    </row>
    <row r="410" spans="1:24" ht="63" hidden="1" customHeight="1">
      <c r="A410" s="77"/>
      <c r="B410" s="600" t="s">
        <v>145</v>
      </c>
      <c r="C410" s="600"/>
      <c r="D410" s="601"/>
      <c r="E410" s="600"/>
      <c r="F410" s="601"/>
      <c r="G410" s="600"/>
      <c r="H410" s="601"/>
      <c r="I410" s="600"/>
      <c r="J410" s="601"/>
      <c r="K410" s="600"/>
      <c r="L410" s="600"/>
      <c r="M410" s="600"/>
      <c r="N410" s="600"/>
      <c r="O410" s="600"/>
      <c r="S410" s="3"/>
    </row>
    <row r="411" spans="1:24" ht="15.95" hidden="1" customHeight="1" thickBot="1">
      <c r="A411" s="1"/>
      <c r="B411" s="3" t="s">
        <v>136</v>
      </c>
      <c r="C411" s="374"/>
      <c r="D411" s="362">
        <v>1</v>
      </c>
      <c r="E411" s="385" t="s">
        <v>8</v>
      </c>
      <c r="F411" s="362">
        <v>1</v>
      </c>
      <c r="G411" s="362" t="s">
        <v>8</v>
      </c>
      <c r="H411" s="68">
        <v>82.75</v>
      </c>
      <c r="I411" s="362" t="s">
        <v>8</v>
      </c>
      <c r="J411" s="363">
        <v>29.13</v>
      </c>
      <c r="K411" s="362"/>
      <c r="L411" s="363"/>
      <c r="M411" s="3" t="s">
        <v>9</v>
      </c>
      <c r="N411" s="39">
        <f>ROUND(D411*F411*H411*J411,0)</f>
        <v>2411</v>
      </c>
      <c r="O411" s="2"/>
      <c r="S411" s="374"/>
    </row>
    <row r="412" spans="1:24" ht="15.95" hidden="1" customHeight="1" thickBot="1">
      <c r="E412" s="44"/>
      <c r="G412" s="369"/>
      <c r="H412" s="68"/>
      <c r="I412" s="368"/>
      <c r="J412" s="12"/>
      <c r="K412" s="368"/>
      <c r="L412" s="12" t="s">
        <v>10</v>
      </c>
      <c r="M412" s="369"/>
      <c r="N412" s="14"/>
      <c r="O412" s="6"/>
    </row>
    <row r="413" spans="1:24" ht="15.95" hidden="1" customHeight="1">
      <c r="A413" s="1"/>
      <c r="C413" s="46">
        <f>N412</f>
        <v>0</v>
      </c>
      <c r="D413" s="570" t="s">
        <v>32</v>
      </c>
      <c r="E413" s="586"/>
      <c r="G413" s="8" t="s">
        <v>12</v>
      </c>
      <c r="H413" s="575">
        <v>7607.25</v>
      </c>
      <c r="I413" s="575"/>
      <c r="J413" s="575"/>
      <c r="K413" s="575"/>
      <c r="L413" s="369" t="s">
        <v>63</v>
      </c>
      <c r="M413" s="369"/>
      <c r="O413" s="376" t="s">
        <v>14</v>
      </c>
      <c r="P413" s="376">
        <f>ROUND(C413*H413/100,0)</f>
        <v>0</v>
      </c>
      <c r="Q413" s="45"/>
      <c r="R413" s="45"/>
      <c r="S413" s="46"/>
      <c r="T413" s="45"/>
      <c r="U413" s="45"/>
      <c r="V413" s="45"/>
      <c r="W413" s="45"/>
      <c r="X413" s="45"/>
    </row>
    <row r="414" spans="1:24" ht="17.25" hidden="1" customHeight="1">
      <c r="A414" s="77"/>
      <c r="B414" s="600" t="s">
        <v>146</v>
      </c>
      <c r="C414" s="600"/>
      <c r="D414" s="601"/>
      <c r="E414" s="600"/>
      <c r="F414" s="601"/>
      <c r="G414" s="600"/>
      <c r="H414" s="601"/>
      <c r="I414" s="600"/>
      <c r="J414" s="601"/>
      <c r="K414" s="600"/>
      <c r="L414" s="600"/>
      <c r="M414" s="600"/>
      <c r="N414" s="600"/>
      <c r="O414" s="600"/>
      <c r="S414" s="3"/>
    </row>
    <row r="415" spans="1:24" ht="15.95" hidden="1" customHeight="1" thickBot="1">
      <c r="A415" s="1"/>
      <c r="B415" s="3" t="s">
        <v>136</v>
      </c>
      <c r="C415" s="374"/>
      <c r="D415" s="362">
        <v>1</v>
      </c>
      <c r="E415" s="385" t="s">
        <v>8</v>
      </c>
      <c r="F415" s="362">
        <v>1</v>
      </c>
      <c r="G415" s="362" t="s">
        <v>8</v>
      </c>
      <c r="H415" s="68">
        <v>82.75</v>
      </c>
      <c r="I415" s="362" t="s">
        <v>8</v>
      </c>
      <c r="J415" s="363">
        <v>29.13</v>
      </c>
      <c r="K415" s="362"/>
      <c r="L415" s="363"/>
      <c r="M415" s="3" t="s">
        <v>9</v>
      </c>
      <c r="N415" s="39">
        <f>ROUND(D415*F415*H415*J415,0)</f>
        <v>2411</v>
      </c>
      <c r="O415" s="2"/>
      <c r="S415" s="374"/>
    </row>
    <row r="416" spans="1:24" ht="15.95" hidden="1" customHeight="1" thickBot="1">
      <c r="E416" s="44"/>
      <c r="G416" s="369"/>
      <c r="H416" s="68"/>
      <c r="I416" s="368"/>
      <c r="J416" s="12"/>
      <c r="K416" s="368"/>
      <c r="L416" s="12" t="s">
        <v>10</v>
      </c>
      <c r="M416" s="369"/>
      <c r="N416" s="14"/>
      <c r="O416" s="6"/>
    </row>
    <row r="417" spans="1:24" ht="15.95" hidden="1" customHeight="1">
      <c r="A417" s="1"/>
      <c r="C417" s="46">
        <f>N416</f>
        <v>0</v>
      </c>
      <c r="D417" s="570" t="s">
        <v>32</v>
      </c>
      <c r="E417" s="586"/>
      <c r="G417" s="8" t="s">
        <v>12</v>
      </c>
      <c r="H417" s="575">
        <v>1428.35</v>
      </c>
      <c r="I417" s="575"/>
      <c r="J417" s="575"/>
      <c r="K417" s="575"/>
      <c r="L417" s="369" t="s">
        <v>63</v>
      </c>
      <c r="M417" s="369"/>
      <c r="O417" s="376" t="s">
        <v>14</v>
      </c>
      <c r="P417" s="376">
        <f>ROUND(C417*H417/100,0)</f>
        <v>0</v>
      </c>
      <c r="Q417" s="45"/>
      <c r="R417" s="45"/>
      <c r="S417" s="46"/>
      <c r="T417" s="45"/>
      <c r="U417" s="45"/>
      <c r="V417" s="45"/>
      <c r="W417" s="45"/>
      <c r="X417" s="45"/>
    </row>
    <row r="418" spans="1:24" s="17" customFormat="1" ht="54.75" hidden="1" customHeight="1">
      <c r="A418" s="86"/>
      <c r="B418" s="562" t="s">
        <v>207</v>
      </c>
      <c r="C418" s="562"/>
      <c r="D418" s="562"/>
      <c r="E418" s="562"/>
      <c r="F418" s="562"/>
      <c r="G418" s="562"/>
      <c r="H418" s="562"/>
      <c r="I418" s="562"/>
      <c r="J418" s="562"/>
      <c r="K418" s="562"/>
      <c r="L418" s="562"/>
      <c r="M418" s="562"/>
      <c r="N418" s="562"/>
      <c r="O418" s="562"/>
      <c r="P418" s="384"/>
    </row>
    <row r="419" spans="1:24" s="17" customFormat="1" ht="15.95" hidden="1" customHeight="1">
      <c r="A419" s="15"/>
      <c r="B419" s="352" t="s">
        <v>95</v>
      </c>
      <c r="C419" s="382"/>
      <c r="D419" s="359">
        <v>1</v>
      </c>
      <c r="E419" s="48" t="s">
        <v>8</v>
      </c>
      <c r="F419" s="359">
        <v>1</v>
      </c>
      <c r="G419" s="359" t="s">
        <v>8</v>
      </c>
      <c r="H419" s="27">
        <v>4</v>
      </c>
      <c r="I419" s="359" t="s">
        <v>8</v>
      </c>
      <c r="J419" s="360">
        <v>4</v>
      </c>
      <c r="K419" s="17" t="s">
        <v>9</v>
      </c>
      <c r="L419" s="30">
        <f>ROUND(D419*F419*H419*J419,0)</f>
        <v>16</v>
      </c>
      <c r="O419" s="16"/>
      <c r="P419" s="384"/>
      <c r="S419" s="382"/>
    </row>
    <row r="420" spans="1:24" s="17" customFormat="1" ht="15.95" hidden="1" customHeight="1" thickBot="1">
      <c r="A420" s="15"/>
      <c r="B420" s="352" t="s">
        <v>95</v>
      </c>
      <c r="C420" s="382"/>
      <c r="D420" s="359">
        <v>16</v>
      </c>
      <c r="E420" s="48" t="s">
        <v>8</v>
      </c>
      <c r="F420" s="359">
        <v>4</v>
      </c>
      <c r="G420" s="359"/>
      <c r="H420" s="27"/>
      <c r="I420" s="359"/>
      <c r="J420" s="360"/>
      <c r="K420" s="359"/>
      <c r="L420" s="360"/>
      <c r="M420" s="17" t="s">
        <v>9</v>
      </c>
      <c r="N420" s="30">
        <f>ROUND(D420*F420,0)</f>
        <v>64</v>
      </c>
      <c r="O420" s="16"/>
      <c r="P420" s="384"/>
      <c r="S420" s="382"/>
    </row>
    <row r="421" spans="1:24" s="17" customFormat="1" ht="15.95" hidden="1" customHeight="1" thickBot="1">
      <c r="A421" s="15"/>
      <c r="C421" s="48"/>
      <c r="D421" s="55"/>
      <c r="E421" s="48"/>
      <c r="F421" s="359"/>
      <c r="G421" s="359"/>
      <c r="H421" s="27"/>
      <c r="I421" s="359"/>
      <c r="J421" s="360"/>
      <c r="K421" s="359"/>
      <c r="L421" s="24" t="s">
        <v>10</v>
      </c>
      <c r="M421" s="32"/>
      <c r="N421" s="26"/>
      <c r="O421" s="19"/>
      <c r="P421" s="197"/>
      <c r="S421" s="48"/>
    </row>
    <row r="422" spans="1:24" s="17" customFormat="1" ht="15.95" hidden="1" customHeight="1">
      <c r="A422" s="15"/>
      <c r="C422" s="572">
        <f>N421</f>
        <v>0</v>
      </c>
      <c r="D422" s="573"/>
      <c r="E422" s="572"/>
      <c r="F422" s="20" t="s">
        <v>114</v>
      </c>
      <c r="G422" s="21" t="s">
        <v>12</v>
      </c>
      <c r="H422" s="551">
        <v>222</v>
      </c>
      <c r="I422" s="551"/>
      <c r="J422" s="551"/>
      <c r="K422" s="365"/>
      <c r="L422" s="547" t="s">
        <v>89</v>
      </c>
      <c r="M422" s="547"/>
      <c r="N422" s="107"/>
      <c r="O422" s="22" t="s">
        <v>14</v>
      </c>
      <c r="P422" s="384">
        <f>ROUND(C422*H422,0)</f>
        <v>0</v>
      </c>
      <c r="S422" s="364"/>
    </row>
    <row r="423" spans="1:24" s="17" customFormat="1" ht="15.95" hidden="1" customHeight="1">
      <c r="A423" s="15"/>
      <c r="B423" s="548" t="s">
        <v>122</v>
      </c>
      <c r="C423" s="548"/>
      <c r="D423" s="548"/>
      <c r="E423" s="548"/>
      <c r="F423" s="548"/>
      <c r="G423" s="548"/>
      <c r="H423" s="548"/>
      <c r="I423" s="548"/>
      <c r="J423" s="548"/>
      <c r="K423" s="548"/>
      <c r="L423" s="548"/>
      <c r="M423" s="548"/>
      <c r="N423" s="548"/>
      <c r="O423" s="548"/>
      <c r="P423" s="384"/>
    </row>
    <row r="424" spans="1:24" s="17" customFormat="1" ht="15.95" hidden="1" customHeight="1">
      <c r="A424" s="15"/>
      <c r="B424" s="35"/>
      <c r="C424" s="48"/>
      <c r="D424" s="359"/>
      <c r="E424" s="48"/>
      <c r="F424" s="359"/>
      <c r="G424" s="359"/>
      <c r="H424" s="27"/>
      <c r="I424" s="359"/>
      <c r="J424" s="360"/>
      <c r="K424" s="359"/>
      <c r="L424" s="360"/>
      <c r="N424" s="30"/>
      <c r="P424" s="197"/>
      <c r="S424" s="48"/>
    </row>
    <row r="425" spans="1:24" s="17" customFormat="1" ht="15.95" hidden="1" customHeight="1">
      <c r="A425" s="15"/>
      <c r="B425" s="17" t="s">
        <v>209</v>
      </c>
      <c r="C425" s="48"/>
      <c r="D425" s="359">
        <v>1</v>
      </c>
      <c r="E425" s="48" t="s">
        <v>8</v>
      </c>
      <c r="F425" s="359">
        <v>3</v>
      </c>
      <c r="G425" s="359" t="s">
        <v>8</v>
      </c>
      <c r="H425" s="27">
        <v>84.63</v>
      </c>
      <c r="I425" s="359" t="s">
        <v>8</v>
      </c>
      <c r="J425" s="360">
        <v>3</v>
      </c>
      <c r="K425" s="359" t="s">
        <v>8</v>
      </c>
      <c r="L425" s="360">
        <v>0.5</v>
      </c>
      <c r="M425" s="17" t="s">
        <v>9</v>
      </c>
      <c r="N425" s="30">
        <f>ROUND(D425*F425*H425*J425*L425,0)</f>
        <v>381</v>
      </c>
      <c r="P425" s="197"/>
      <c r="S425" s="48"/>
    </row>
    <row r="426" spans="1:24" s="17" customFormat="1" ht="15.95" hidden="1" customHeight="1">
      <c r="A426" s="15"/>
      <c r="B426" s="17" t="s">
        <v>210</v>
      </c>
      <c r="C426" s="48"/>
      <c r="D426" s="359">
        <v>1</v>
      </c>
      <c r="E426" s="48" t="s">
        <v>8</v>
      </c>
      <c r="F426" s="359">
        <v>6</v>
      </c>
      <c r="G426" s="359" t="s">
        <v>8</v>
      </c>
      <c r="H426" s="27">
        <v>18.13</v>
      </c>
      <c r="I426" s="359" t="s">
        <v>8</v>
      </c>
      <c r="J426" s="360">
        <v>3</v>
      </c>
      <c r="K426" s="359" t="s">
        <v>8</v>
      </c>
      <c r="L426" s="360">
        <v>0.5</v>
      </c>
      <c r="M426" s="17" t="s">
        <v>9</v>
      </c>
      <c r="N426" s="30">
        <f>ROUND(D426*F426*H426*J426*L426,0)</f>
        <v>163</v>
      </c>
      <c r="P426" s="197"/>
      <c r="S426" s="48"/>
    </row>
    <row r="427" spans="1:24" s="17" customFormat="1" ht="15.95" hidden="1" customHeight="1">
      <c r="A427" s="15"/>
      <c r="B427" s="17" t="s">
        <v>211</v>
      </c>
      <c r="C427" s="48"/>
      <c r="D427" s="359">
        <v>1</v>
      </c>
      <c r="E427" s="48" t="s">
        <v>8</v>
      </c>
      <c r="F427" s="359">
        <v>1</v>
      </c>
      <c r="G427" s="359" t="s">
        <v>8</v>
      </c>
      <c r="H427" s="27">
        <v>10.130000000000001</v>
      </c>
      <c r="I427" s="359" t="s">
        <v>8</v>
      </c>
      <c r="J427" s="360">
        <v>3</v>
      </c>
      <c r="K427" s="359" t="s">
        <v>8</v>
      </c>
      <c r="L427" s="360">
        <v>0.5</v>
      </c>
      <c r="M427" s="17" t="s">
        <v>9</v>
      </c>
      <c r="N427" s="30">
        <f>ROUND(D427*F427*H427*J427*L427,0)</f>
        <v>15</v>
      </c>
      <c r="P427" s="197"/>
      <c r="S427" s="48"/>
    </row>
    <row r="428" spans="1:24" s="17" customFormat="1" ht="15.95" hidden="1" customHeight="1">
      <c r="A428" s="15"/>
      <c r="B428" s="17" t="s">
        <v>183</v>
      </c>
      <c r="C428" s="48"/>
      <c r="D428" s="359">
        <v>1</v>
      </c>
      <c r="E428" s="48" t="s">
        <v>8</v>
      </c>
      <c r="F428" s="359">
        <v>2</v>
      </c>
      <c r="G428" s="359" t="s">
        <v>8</v>
      </c>
      <c r="H428" s="27">
        <v>4.13</v>
      </c>
      <c r="I428" s="359" t="s">
        <v>8</v>
      </c>
      <c r="J428" s="360">
        <v>3</v>
      </c>
      <c r="K428" s="359" t="s">
        <v>8</v>
      </c>
      <c r="L428" s="360">
        <v>0.5</v>
      </c>
      <c r="M428" s="17" t="s">
        <v>9</v>
      </c>
      <c r="N428" s="30">
        <f>ROUND(D428*F428*H428*J428*L428,0)</f>
        <v>12</v>
      </c>
      <c r="P428" s="197"/>
      <c r="S428" s="48"/>
    </row>
    <row r="429" spans="1:24" s="17" customFormat="1" ht="15.95" hidden="1" customHeight="1">
      <c r="A429" s="15"/>
      <c r="C429" s="48"/>
      <c r="D429" s="55"/>
      <c r="E429" s="48"/>
      <c r="F429" s="359"/>
      <c r="G429" s="359"/>
      <c r="H429" s="27"/>
      <c r="I429" s="359"/>
      <c r="J429" s="360"/>
      <c r="K429" s="359"/>
      <c r="L429" s="24" t="s">
        <v>10</v>
      </c>
      <c r="M429" s="32"/>
      <c r="N429" s="18"/>
      <c r="O429" s="19"/>
      <c r="P429" s="197"/>
      <c r="S429" s="48"/>
    </row>
    <row r="430" spans="1:24" s="17" customFormat="1" ht="15.95" hidden="1" customHeight="1">
      <c r="A430" s="15"/>
      <c r="B430" s="384"/>
      <c r="C430" s="545">
        <f>N429</f>
        <v>0</v>
      </c>
      <c r="D430" s="546"/>
      <c r="E430" s="545"/>
      <c r="F430" s="20" t="s">
        <v>11</v>
      </c>
      <c r="G430" s="21" t="s">
        <v>12</v>
      </c>
      <c r="H430" s="57">
        <v>3327.5</v>
      </c>
      <c r="I430" s="365"/>
      <c r="J430" s="365"/>
      <c r="K430" s="365"/>
      <c r="L430" s="547" t="s">
        <v>13</v>
      </c>
      <c r="M430" s="547"/>
      <c r="N430" s="107"/>
      <c r="O430" s="22" t="s">
        <v>14</v>
      </c>
      <c r="P430" s="384">
        <f>ROUND(C430*H430/100,0)</f>
        <v>0</v>
      </c>
      <c r="S430" s="373"/>
    </row>
    <row r="431" spans="1:24" s="17" customFormat="1" ht="48" hidden="1" customHeight="1">
      <c r="A431" s="85"/>
      <c r="B431" s="591" t="s">
        <v>198</v>
      </c>
      <c r="C431" s="591"/>
      <c r="D431" s="591"/>
      <c r="E431" s="591"/>
      <c r="F431" s="591"/>
      <c r="G431" s="591"/>
      <c r="H431" s="591"/>
      <c r="I431" s="591"/>
      <c r="J431" s="591"/>
      <c r="K431" s="591"/>
      <c r="L431" s="591"/>
      <c r="M431" s="591"/>
      <c r="N431" s="591"/>
      <c r="O431" s="386"/>
      <c r="P431" s="384"/>
    </row>
    <row r="432" spans="1:24" s="17" customFormat="1" ht="15.95" hidden="1" customHeight="1">
      <c r="A432" s="15"/>
      <c r="B432" s="17" t="s">
        <v>203</v>
      </c>
      <c r="C432" s="382"/>
      <c r="D432" s="359">
        <v>1</v>
      </c>
      <c r="E432" s="48" t="s">
        <v>8</v>
      </c>
      <c r="F432" s="359">
        <v>1</v>
      </c>
      <c r="G432" s="359" t="s">
        <v>8</v>
      </c>
      <c r="H432" s="27">
        <v>50</v>
      </c>
      <c r="I432" s="359" t="s">
        <v>8</v>
      </c>
      <c r="J432" s="360">
        <v>10.5</v>
      </c>
      <c r="K432" s="359"/>
      <c r="L432" s="360"/>
      <c r="M432" s="17" t="s">
        <v>9</v>
      </c>
      <c r="N432" s="30">
        <f>ROUND(D432*F432*H432*J432,0)</f>
        <v>525</v>
      </c>
      <c r="O432" s="16"/>
      <c r="P432" s="384"/>
      <c r="S432" s="382"/>
    </row>
    <row r="433" spans="1:24" s="17" customFormat="1" ht="15.95" hidden="1" customHeight="1" thickBot="1">
      <c r="A433" s="15"/>
      <c r="B433" s="17" t="s">
        <v>206</v>
      </c>
      <c r="C433" s="382"/>
      <c r="D433" s="359">
        <v>1</v>
      </c>
      <c r="E433" s="48" t="s">
        <v>8</v>
      </c>
      <c r="F433" s="359">
        <v>1</v>
      </c>
      <c r="G433" s="359" t="s">
        <v>8</v>
      </c>
      <c r="H433" s="27">
        <v>35</v>
      </c>
      <c r="I433" s="359" t="s">
        <v>8</v>
      </c>
      <c r="J433" s="360">
        <v>4</v>
      </c>
      <c r="K433" s="359"/>
      <c r="L433" s="360"/>
      <c r="M433" s="17" t="s">
        <v>9</v>
      </c>
      <c r="N433" s="30">
        <f>ROUND(D433*F433*H433*J433,0)</f>
        <v>140</v>
      </c>
      <c r="O433" s="16"/>
      <c r="P433" s="384"/>
      <c r="S433" s="382"/>
    </row>
    <row r="434" spans="1:24" s="17" customFormat="1" ht="15.95" hidden="1" customHeight="1" thickBot="1">
      <c r="A434" s="366"/>
      <c r="C434" s="107"/>
      <c r="D434" s="359"/>
      <c r="E434" s="49"/>
      <c r="F434" s="359"/>
      <c r="G434" s="366"/>
      <c r="H434" s="27"/>
      <c r="I434" s="365"/>
      <c r="J434" s="24"/>
      <c r="K434" s="365"/>
      <c r="L434" s="24" t="s">
        <v>10</v>
      </c>
      <c r="M434" s="366"/>
      <c r="N434" s="26"/>
      <c r="O434" s="19"/>
      <c r="P434" s="384"/>
      <c r="S434" s="107"/>
    </row>
    <row r="435" spans="1:24" s="17" customFormat="1" ht="15.95" hidden="1" customHeight="1">
      <c r="A435" s="15"/>
      <c r="B435" s="52"/>
      <c r="C435" s="373">
        <f>N434</f>
        <v>0</v>
      </c>
      <c r="D435" s="359" t="s">
        <v>32</v>
      </c>
      <c r="E435" s="373"/>
      <c r="F435" s="359"/>
      <c r="G435" s="52" t="s">
        <v>12</v>
      </c>
      <c r="H435" s="365">
        <v>223.97</v>
      </c>
      <c r="I435" s="365"/>
      <c r="J435" s="360"/>
      <c r="K435" s="365"/>
      <c r="L435" s="366" t="s">
        <v>55</v>
      </c>
      <c r="M435" s="366"/>
      <c r="N435" s="52"/>
      <c r="O435" s="384" t="s">
        <v>14</v>
      </c>
      <c r="P435" s="384">
        <f>(C435*H435)</f>
        <v>0</v>
      </c>
      <c r="S435" s="373"/>
    </row>
    <row r="436" spans="1:24" s="17" customFormat="1" ht="15.95" hidden="1" customHeight="1">
      <c r="A436" s="15"/>
      <c r="C436" s="373"/>
      <c r="D436" s="371"/>
      <c r="E436" s="373"/>
      <c r="F436" s="20"/>
      <c r="G436" s="21"/>
      <c r="H436" s="365"/>
      <c r="I436" s="365"/>
      <c r="J436" s="365"/>
      <c r="K436" s="365"/>
      <c r="L436" s="366"/>
      <c r="M436" s="366"/>
      <c r="N436" s="107"/>
      <c r="O436" s="22"/>
      <c r="P436" s="384"/>
      <c r="S436" s="373"/>
    </row>
    <row r="437" spans="1:24" s="17" customFormat="1" ht="15.95" hidden="1" customHeight="1">
      <c r="A437" s="15"/>
      <c r="C437" s="373"/>
      <c r="D437" s="371"/>
      <c r="E437" s="373"/>
      <c r="F437" s="20"/>
      <c r="G437" s="21"/>
      <c r="H437" s="365"/>
      <c r="I437" s="365"/>
      <c r="J437" s="365"/>
      <c r="K437" s="365"/>
      <c r="L437" s="366"/>
      <c r="M437" s="366"/>
      <c r="N437" s="107"/>
      <c r="O437" s="22"/>
      <c r="P437" s="384"/>
      <c r="S437" s="373"/>
    </row>
    <row r="438" spans="1:24" s="17" customFormat="1" ht="15.95" hidden="1" customHeight="1">
      <c r="A438" s="15"/>
      <c r="C438" s="373"/>
      <c r="D438" s="371"/>
      <c r="E438" s="373"/>
      <c r="F438" s="20"/>
      <c r="G438" s="21"/>
      <c r="H438" s="365"/>
      <c r="I438" s="365"/>
      <c r="J438" s="365"/>
      <c r="K438" s="365"/>
      <c r="L438" s="366"/>
      <c r="M438" s="366"/>
      <c r="N438" s="107"/>
      <c r="O438" s="22"/>
      <c r="P438" s="384"/>
      <c r="S438" s="373"/>
    </row>
    <row r="439" spans="1:24" s="230" customFormat="1" ht="15.95" hidden="1" customHeight="1">
      <c r="A439" s="229"/>
      <c r="C439" s="390"/>
      <c r="D439" s="232"/>
      <c r="E439" s="390"/>
      <c r="F439" s="233"/>
      <c r="G439" s="234"/>
      <c r="H439" s="235"/>
      <c r="I439" s="235"/>
      <c r="J439" s="235"/>
      <c r="K439" s="235"/>
      <c r="L439" s="236"/>
      <c r="M439" s="236"/>
      <c r="N439" s="237"/>
      <c r="O439" s="238"/>
      <c r="P439" s="239"/>
      <c r="S439" s="390"/>
    </row>
    <row r="440" spans="1:24" s="230" customFormat="1" ht="15.95" hidden="1" customHeight="1">
      <c r="A440" s="229"/>
      <c r="C440" s="390"/>
      <c r="D440" s="232"/>
      <c r="E440" s="390"/>
      <c r="F440" s="233"/>
      <c r="G440" s="234"/>
      <c r="H440" s="235"/>
      <c r="I440" s="235"/>
      <c r="J440" s="235"/>
      <c r="K440" s="235"/>
      <c r="L440" s="236"/>
      <c r="M440" s="236"/>
      <c r="N440" s="237"/>
      <c r="O440" s="238"/>
      <c r="P440" s="239"/>
      <c r="S440" s="390"/>
    </row>
    <row r="441" spans="1:24" ht="17.25" hidden="1" customHeight="1">
      <c r="A441" s="77"/>
      <c r="B441" s="600" t="s">
        <v>147</v>
      </c>
      <c r="C441" s="600"/>
      <c r="D441" s="601"/>
      <c r="E441" s="600"/>
      <c r="F441" s="601"/>
      <c r="G441" s="600"/>
      <c r="H441" s="601"/>
      <c r="I441" s="600"/>
      <c r="J441" s="601"/>
      <c r="K441" s="600"/>
      <c r="L441" s="600"/>
      <c r="M441" s="600"/>
      <c r="N441" s="600"/>
      <c r="O441" s="600"/>
      <c r="S441" s="3"/>
    </row>
    <row r="442" spans="1:24" ht="15.95" hidden="1" customHeight="1" thickBot="1">
      <c r="A442" s="1"/>
      <c r="B442" s="3" t="s">
        <v>101</v>
      </c>
      <c r="C442" s="374"/>
      <c r="D442" s="362">
        <v>1</v>
      </c>
      <c r="E442" s="385" t="s">
        <v>8</v>
      </c>
      <c r="F442" s="362">
        <v>4</v>
      </c>
      <c r="H442" s="68"/>
      <c r="I442" s="362"/>
      <c r="J442" s="363"/>
      <c r="K442" s="362"/>
      <c r="L442" s="363"/>
      <c r="M442" s="3" t="s">
        <v>9</v>
      </c>
      <c r="N442" s="39">
        <f>ROUND(D442*F442,0)</f>
        <v>4</v>
      </c>
      <c r="O442" s="2"/>
      <c r="S442" s="374"/>
    </row>
    <row r="443" spans="1:24" ht="15.95" hidden="1" customHeight="1" thickBot="1">
      <c r="E443" s="44"/>
      <c r="G443" s="369"/>
      <c r="H443" s="68"/>
      <c r="I443" s="368"/>
      <c r="J443" s="12"/>
      <c r="K443" s="368"/>
      <c r="L443" s="12" t="s">
        <v>10</v>
      </c>
      <c r="M443" s="369"/>
      <c r="N443" s="14"/>
      <c r="O443" s="6"/>
    </row>
    <row r="444" spans="1:24" ht="15.95" hidden="1" customHeight="1">
      <c r="A444" s="1"/>
      <c r="C444" s="46">
        <f>N443</f>
        <v>0</v>
      </c>
      <c r="D444" s="570" t="s">
        <v>114</v>
      </c>
      <c r="E444" s="586"/>
      <c r="G444" s="8" t="s">
        <v>12</v>
      </c>
      <c r="H444" s="575">
        <v>1428.35</v>
      </c>
      <c r="I444" s="575"/>
      <c r="J444" s="575"/>
      <c r="K444" s="575"/>
      <c r="L444" s="369" t="s">
        <v>89</v>
      </c>
      <c r="M444" s="369"/>
      <c r="O444" s="376" t="s">
        <v>14</v>
      </c>
      <c r="P444" s="376">
        <f>ROUND(C444*H444,0)</f>
        <v>0</v>
      </c>
      <c r="Q444" s="45"/>
      <c r="R444" s="45"/>
      <c r="S444" s="46"/>
      <c r="T444" s="45"/>
      <c r="U444" s="45"/>
      <c r="V444" s="45"/>
      <c r="W444" s="45"/>
      <c r="X444" s="45"/>
    </row>
    <row r="445" spans="1:24" ht="17.25" hidden="1" customHeight="1">
      <c r="A445" s="77"/>
      <c r="B445" s="600" t="s">
        <v>148</v>
      </c>
      <c r="C445" s="600"/>
      <c r="D445" s="601"/>
      <c r="E445" s="600"/>
      <c r="F445" s="601"/>
      <c r="G445" s="600"/>
      <c r="H445" s="601"/>
      <c r="I445" s="600"/>
      <c r="J445" s="601"/>
      <c r="K445" s="600"/>
      <c r="L445" s="600"/>
      <c r="M445" s="600"/>
      <c r="N445" s="600"/>
      <c r="O445" s="600"/>
      <c r="S445" s="3"/>
    </row>
    <row r="446" spans="1:24" ht="15.95" hidden="1" customHeight="1" thickBot="1">
      <c r="A446" s="1"/>
      <c r="B446" s="3" t="s">
        <v>101</v>
      </c>
      <c r="C446" s="374"/>
      <c r="D446" s="362">
        <v>1</v>
      </c>
      <c r="E446" s="385" t="s">
        <v>8</v>
      </c>
      <c r="F446" s="362">
        <v>4</v>
      </c>
      <c r="H446" s="68"/>
      <c r="I446" s="362"/>
      <c r="J446" s="363"/>
      <c r="K446" s="362"/>
      <c r="L446" s="363"/>
      <c r="M446" s="3" t="s">
        <v>9</v>
      </c>
      <c r="N446" s="39">
        <f>ROUND(D446*F446,0)</f>
        <v>4</v>
      </c>
      <c r="O446" s="2"/>
      <c r="S446" s="374"/>
    </row>
    <row r="447" spans="1:24" ht="15.95" hidden="1" customHeight="1" thickBot="1">
      <c r="E447" s="44"/>
      <c r="G447" s="369"/>
      <c r="H447" s="68"/>
      <c r="I447" s="368"/>
      <c r="J447" s="12"/>
      <c r="K447" s="368"/>
      <c r="L447" s="12" t="s">
        <v>10</v>
      </c>
      <c r="M447" s="369"/>
      <c r="N447" s="14"/>
      <c r="O447" s="6"/>
    </row>
    <row r="448" spans="1:24" ht="15.95" hidden="1" customHeight="1">
      <c r="A448" s="1"/>
      <c r="C448" s="46">
        <f>N447</f>
        <v>0</v>
      </c>
      <c r="D448" s="570" t="s">
        <v>114</v>
      </c>
      <c r="E448" s="586"/>
      <c r="G448" s="8" t="s">
        <v>12</v>
      </c>
      <c r="H448" s="575">
        <v>649.83000000000004</v>
      </c>
      <c r="I448" s="575"/>
      <c r="J448" s="575"/>
      <c r="K448" s="575"/>
      <c r="L448" s="369" t="s">
        <v>89</v>
      </c>
      <c r="M448" s="369"/>
      <c r="O448" s="376" t="s">
        <v>14</v>
      </c>
      <c r="P448" s="376">
        <f>ROUND(C448*H448,0)</f>
        <v>0</v>
      </c>
      <c r="Q448" s="45"/>
      <c r="R448" s="45"/>
      <c r="S448" s="46"/>
      <c r="T448" s="45"/>
      <c r="U448" s="45"/>
      <c r="V448" s="45"/>
      <c r="W448" s="45"/>
      <c r="X448" s="45"/>
    </row>
    <row r="449" spans="1:64" ht="21" hidden="1" customHeight="1">
      <c r="A449" s="87"/>
      <c r="B449" s="549" t="s">
        <v>178</v>
      </c>
      <c r="C449" s="549"/>
      <c r="D449" s="549"/>
      <c r="E449" s="549"/>
      <c r="F449" s="549"/>
      <c r="G449" s="549"/>
      <c r="H449" s="549"/>
      <c r="I449" s="549"/>
      <c r="J449" s="549"/>
      <c r="K449" s="549"/>
      <c r="L449" s="549"/>
      <c r="M449" s="549"/>
      <c r="N449" s="549"/>
      <c r="O449" s="370"/>
      <c r="S449" s="3"/>
    </row>
    <row r="450" spans="1:64" ht="15.95" hidden="1" customHeight="1" thickBot="1">
      <c r="A450" s="1"/>
      <c r="B450" s="605" t="s">
        <v>179</v>
      </c>
      <c r="C450" s="605"/>
      <c r="D450" s="362" t="s">
        <v>8</v>
      </c>
      <c r="E450" s="563">
        <v>5.5</v>
      </c>
      <c r="F450" s="564"/>
      <c r="G450" s="369"/>
      <c r="H450" s="13"/>
      <c r="I450" s="368"/>
      <c r="J450" s="12"/>
      <c r="K450" s="368"/>
      <c r="L450" s="369"/>
      <c r="M450" s="369"/>
      <c r="O450" s="376"/>
      <c r="S450" s="3"/>
    </row>
    <row r="451" spans="1:64" ht="15.95" hidden="1" customHeight="1">
      <c r="A451" s="1"/>
      <c r="E451" s="565">
        <v>112</v>
      </c>
      <c r="F451" s="566"/>
      <c r="G451" s="369"/>
      <c r="H451" s="13"/>
      <c r="I451" s="368"/>
      <c r="J451" s="363"/>
      <c r="K451" s="368"/>
      <c r="L451" s="369"/>
      <c r="M451" s="369"/>
      <c r="O451" s="376"/>
    </row>
    <row r="452" spans="1:64" ht="15.95" hidden="1" customHeight="1" thickBot="1">
      <c r="A452" s="1"/>
      <c r="C452" s="75" t="e">
        <f>#REF!</f>
        <v>#REF!</v>
      </c>
      <c r="D452" s="362" t="s">
        <v>8</v>
      </c>
      <c r="E452" s="563">
        <v>5.5</v>
      </c>
      <c r="F452" s="564"/>
      <c r="G452" s="362" t="s">
        <v>9</v>
      </c>
      <c r="H452" s="574" t="e">
        <f>C452*E452/E453</f>
        <v>#REF!</v>
      </c>
      <c r="I452" s="574"/>
      <c r="J452" s="363" t="s">
        <v>53</v>
      </c>
      <c r="K452" s="368"/>
      <c r="L452" s="369"/>
      <c r="M452" s="369"/>
      <c r="O452" s="376"/>
      <c r="S452" s="75"/>
    </row>
    <row r="453" spans="1:64" ht="15.95" hidden="1" customHeight="1" thickBot="1">
      <c r="A453" s="1"/>
      <c r="E453" s="565">
        <v>112</v>
      </c>
      <c r="F453" s="566"/>
      <c r="G453" s="369"/>
      <c r="H453" s="68"/>
      <c r="I453" s="368"/>
      <c r="J453" s="363"/>
      <c r="K453" s="368"/>
      <c r="L453" s="369"/>
      <c r="M453" s="369"/>
      <c r="O453" s="376"/>
    </row>
    <row r="454" spans="1:64" ht="15.95" hidden="1" customHeight="1" thickBot="1">
      <c r="A454" s="1"/>
      <c r="E454" s="609"/>
      <c r="F454" s="609"/>
      <c r="H454" s="13"/>
      <c r="I454" s="368"/>
      <c r="J454" s="363"/>
      <c r="K454" s="368"/>
      <c r="L454" s="369"/>
      <c r="M454" s="369"/>
      <c r="N454" s="196"/>
      <c r="O454" s="376"/>
    </row>
    <row r="455" spans="1:64" ht="15.95" hidden="1" customHeight="1">
      <c r="A455" s="1"/>
      <c r="C455" s="392">
        <f>N454</f>
        <v>0</v>
      </c>
      <c r="D455" s="362" t="s">
        <v>53</v>
      </c>
      <c r="E455" s="380"/>
      <c r="G455" s="8" t="s">
        <v>12</v>
      </c>
      <c r="H455" s="575">
        <v>151.25</v>
      </c>
      <c r="I455" s="575"/>
      <c r="J455" s="575"/>
      <c r="K455" s="575"/>
      <c r="L455" s="571" t="s">
        <v>54</v>
      </c>
      <c r="M455" s="571"/>
      <c r="O455" s="376" t="s">
        <v>14</v>
      </c>
      <c r="P455" s="376">
        <f>(C455*H455)</f>
        <v>0</v>
      </c>
      <c r="S455" s="117"/>
    </row>
    <row r="456" spans="1:64" ht="15.95" hidden="1" customHeight="1">
      <c r="A456" s="1"/>
      <c r="B456" s="576" t="s">
        <v>7</v>
      </c>
      <c r="C456" s="576"/>
      <c r="D456" s="576"/>
      <c r="E456" s="576"/>
      <c r="F456" s="576"/>
      <c r="G456" s="576"/>
      <c r="H456" s="576"/>
      <c r="I456" s="576"/>
      <c r="J456" s="576"/>
      <c r="K456" s="576"/>
      <c r="L456" s="576"/>
      <c r="M456" s="576"/>
      <c r="N456" s="576"/>
      <c r="O456" s="576"/>
      <c r="S456" s="3"/>
    </row>
    <row r="457" spans="1:64" ht="15.95" hidden="1" customHeight="1">
      <c r="A457" s="1"/>
      <c r="B457" s="67" t="s">
        <v>136</v>
      </c>
      <c r="C457" s="374"/>
      <c r="D457" s="362">
        <v>1</v>
      </c>
      <c r="E457" s="385" t="s">
        <v>8</v>
      </c>
      <c r="F457" s="362">
        <v>1</v>
      </c>
      <c r="G457" s="362" t="s">
        <v>8</v>
      </c>
      <c r="H457" s="68">
        <v>45.25</v>
      </c>
      <c r="I457" s="362" t="s">
        <v>8</v>
      </c>
      <c r="J457" s="363">
        <v>25.25</v>
      </c>
      <c r="K457" s="362" t="s">
        <v>8</v>
      </c>
      <c r="L457" s="363">
        <v>0.42</v>
      </c>
      <c r="M457" s="3" t="s">
        <v>9</v>
      </c>
      <c r="N457" s="39">
        <f t="shared" ref="N457:N461" si="24">ROUND(D457*F457*H457*J457*L457,0)</f>
        <v>480</v>
      </c>
      <c r="O457" s="2"/>
      <c r="R457" s="4"/>
      <c r="S457" s="37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s="4"/>
      <c r="BD457" s="4"/>
      <c r="BE457" s="4"/>
      <c r="BF457" s="4"/>
      <c r="BG457" s="4"/>
      <c r="BH457" s="4"/>
      <c r="BI457" s="4"/>
      <c r="BJ457" s="4"/>
      <c r="BK457" s="4"/>
      <c r="BL457" s="4"/>
    </row>
    <row r="458" spans="1:64" ht="15.95" hidden="1" customHeight="1">
      <c r="A458" s="1"/>
      <c r="B458" s="67" t="s">
        <v>36</v>
      </c>
      <c r="C458" s="374"/>
      <c r="D458" s="362">
        <v>1</v>
      </c>
      <c r="E458" s="385" t="s">
        <v>8</v>
      </c>
      <c r="F458" s="362">
        <v>1</v>
      </c>
      <c r="G458" s="362" t="s">
        <v>8</v>
      </c>
      <c r="H458" s="68">
        <v>45.25</v>
      </c>
      <c r="I458" s="362" t="s">
        <v>8</v>
      </c>
      <c r="J458" s="363">
        <v>0.75</v>
      </c>
      <c r="K458" s="362" t="s">
        <v>8</v>
      </c>
      <c r="L458" s="363">
        <v>1.5</v>
      </c>
      <c r="M458" s="3" t="s">
        <v>9</v>
      </c>
      <c r="N458" s="39">
        <f t="shared" si="24"/>
        <v>51</v>
      </c>
      <c r="O458" s="2"/>
      <c r="S458" s="374"/>
    </row>
    <row r="459" spans="1:64" ht="15.95" hidden="1" customHeight="1">
      <c r="A459" s="1"/>
      <c r="B459" s="3" t="s">
        <v>137</v>
      </c>
      <c r="C459" s="374"/>
      <c r="D459" s="362">
        <v>1</v>
      </c>
      <c r="E459" s="385" t="s">
        <v>8</v>
      </c>
      <c r="F459" s="362">
        <v>1</v>
      </c>
      <c r="G459" s="362" t="s">
        <v>8</v>
      </c>
      <c r="H459" s="68">
        <v>42.25</v>
      </c>
      <c r="I459" s="362" t="s">
        <v>8</v>
      </c>
      <c r="J459" s="363">
        <v>0.75</v>
      </c>
      <c r="K459" s="362" t="s">
        <v>8</v>
      </c>
      <c r="L459" s="363">
        <v>1</v>
      </c>
      <c r="M459" s="3" t="s">
        <v>9</v>
      </c>
      <c r="N459" s="39">
        <f t="shared" si="24"/>
        <v>32</v>
      </c>
      <c r="O459" s="2"/>
      <c r="S459" s="374"/>
    </row>
    <row r="460" spans="1:64" ht="15.95" hidden="1" customHeight="1">
      <c r="A460" s="1"/>
      <c r="B460" s="3" t="s">
        <v>137</v>
      </c>
      <c r="C460" s="374"/>
      <c r="D460" s="362">
        <v>1</v>
      </c>
      <c r="E460" s="385" t="s">
        <v>8</v>
      </c>
      <c r="F460" s="362">
        <v>2</v>
      </c>
      <c r="G460" s="362" t="s">
        <v>8</v>
      </c>
      <c r="H460" s="68">
        <v>6</v>
      </c>
      <c r="I460" s="362" t="s">
        <v>8</v>
      </c>
      <c r="J460" s="363">
        <v>0.75</v>
      </c>
      <c r="K460" s="362" t="s">
        <v>8</v>
      </c>
      <c r="L460" s="363">
        <v>1</v>
      </c>
      <c r="M460" s="3" t="s">
        <v>9</v>
      </c>
      <c r="N460" s="39">
        <f t="shared" si="24"/>
        <v>9</v>
      </c>
      <c r="O460" s="2"/>
      <c r="S460" s="374"/>
    </row>
    <row r="461" spans="1:64" ht="15.95" hidden="1" customHeight="1">
      <c r="A461" s="1"/>
      <c r="B461" s="3" t="s">
        <v>95</v>
      </c>
      <c r="C461" s="374"/>
      <c r="D461" s="362">
        <v>1</v>
      </c>
      <c r="E461" s="385" t="s">
        <v>8</v>
      </c>
      <c r="F461" s="362">
        <v>2</v>
      </c>
      <c r="G461" s="362" t="s">
        <v>8</v>
      </c>
      <c r="H461" s="68">
        <v>1.5</v>
      </c>
      <c r="I461" s="362" t="s">
        <v>8</v>
      </c>
      <c r="J461" s="363">
        <v>1.5</v>
      </c>
      <c r="K461" s="362" t="s">
        <v>8</v>
      </c>
      <c r="L461" s="363">
        <v>7</v>
      </c>
      <c r="M461" s="3" t="s">
        <v>9</v>
      </c>
      <c r="N461" s="39">
        <f t="shared" si="24"/>
        <v>32</v>
      </c>
      <c r="O461" s="2"/>
      <c r="S461" s="374"/>
    </row>
    <row r="462" spans="1:64" ht="21" hidden="1" customHeight="1">
      <c r="A462" s="1"/>
      <c r="C462" s="385"/>
      <c r="D462" s="69"/>
      <c r="H462" s="68"/>
      <c r="I462" s="362"/>
      <c r="J462" s="363"/>
      <c r="K462" s="362"/>
      <c r="L462" s="12" t="s">
        <v>10</v>
      </c>
      <c r="M462" s="40"/>
      <c r="N462" s="5"/>
      <c r="O462" s="6"/>
      <c r="P462" s="197"/>
      <c r="S462" s="385"/>
    </row>
    <row r="463" spans="1:64" ht="21.75" hidden="1" customHeight="1">
      <c r="A463" s="1"/>
      <c r="B463" s="66"/>
      <c r="C463" s="569">
        <f>N462</f>
        <v>0</v>
      </c>
      <c r="D463" s="569"/>
      <c r="E463" s="569"/>
      <c r="F463" s="7" t="s">
        <v>11</v>
      </c>
      <c r="G463" s="8" t="s">
        <v>12</v>
      </c>
      <c r="H463" s="70">
        <v>3327.5</v>
      </c>
      <c r="I463" s="368"/>
      <c r="J463" s="368"/>
      <c r="K463" s="368"/>
      <c r="L463" s="571" t="s">
        <v>13</v>
      </c>
      <c r="M463" s="571"/>
      <c r="O463" s="9" t="s">
        <v>14</v>
      </c>
      <c r="P463" s="376">
        <f>ROUND(C463*H463/100,0)</f>
        <v>0</v>
      </c>
      <c r="S463" s="380"/>
    </row>
    <row r="464" spans="1:64" s="17" customFormat="1" ht="15.95" hidden="1" customHeight="1">
      <c r="A464" s="15"/>
      <c r="B464" s="567" t="s">
        <v>185</v>
      </c>
      <c r="C464" s="567"/>
      <c r="D464" s="567"/>
      <c r="E464" s="567"/>
      <c r="F464" s="567"/>
      <c r="G464" s="567"/>
      <c r="H464" s="567"/>
      <c r="I464" s="567"/>
      <c r="J464" s="567"/>
      <c r="K464" s="567"/>
      <c r="L464" s="567"/>
      <c r="M464" s="567"/>
      <c r="N464" s="567"/>
      <c r="O464" s="384"/>
      <c r="P464" s="60"/>
      <c r="Q464" s="52"/>
    </row>
    <row r="465" spans="1:19" s="17" customFormat="1" ht="15.95" hidden="1" customHeight="1">
      <c r="A465" s="15"/>
      <c r="B465" s="370" t="s">
        <v>186</v>
      </c>
      <c r="C465" s="370"/>
      <c r="D465" s="370"/>
      <c r="E465" s="370"/>
      <c r="F465" s="370"/>
      <c r="G465" s="370"/>
      <c r="H465" s="370"/>
      <c r="I465" s="370"/>
      <c r="J465" s="370"/>
      <c r="K465" s="370"/>
      <c r="L465" s="370"/>
      <c r="M465" s="370"/>
      <c r="N465" s="370"/>
      <c r="O465" s="384"/>
      <c r="P465" s="60"/>
      <c r="Q465" s="52"/>
    </row>
    <row r="466" spans="1:19" s="17" customFormat="1" ht="15.95" hidden="1" customHeight="1">
      <c r="A466" s="15"/>
      <c r="B466" s="17" t="s">
        <v>187</v>
      </c>
      <c r="C466" s="382"/>
      <c r="D466" s="359">
        <v>1</v>
      </c>
      <c r="E466" s="48" t="s">
        <v>8</v>
      </c>
      <c r="F466" s="359">
        <v>2</v>
      </c>
      <c r="G466" s="359" t="s">
        <v>8</v>
      </c>
      <c r="H466" s="89">
        <v>10.5</v>
      </c>
      <c r="I466" s="388" t="s">
        <v>8</v>
      </c>
      <c r="J466" s="388">
        <v>0.75</v>
      </c>
      <c r="K466" s="359" t="s">
        <v>8</v>
      </c>
      <c r="L466" s="360">
        <v>7</v>
      </c>
      <c r="M466" s="17" t="s">
        <v>9</v>
      </c>
      <c r="N466" s="30">
        <f t="shared" ref="N466:N467" si="25">ROUND(D466*F466*H466*J466*L466,0)</f>
        <v>110</v>
      </c>
      <c r="O466" s="16"/>
      <c r="P466" s="384"/>
      <c r="S466" s="382"/>
    </row>
    <row r="467" spans="1:19" s="17" customFormat="1" ht="15.95" hidden="1" customHeight="1" thickBot="1">
      <c r="A467" s="15"/>
      <c r="B467" s="17" t="s">
        <v>182</v>
      </c>
      <c r="C467" s="382"/>
      <c r="D467" s="359">
        <v>1</v>
      </c>
      <c r="E467" s="48" t="s">
        <v>8</v>
      </c>
      <c r="F467" s="359">
        <v>2</v>
      </c>
      <c r="G467" s="359" t="s">
        <v>8</v>
      </c>
      <c r="H467" s="33">
        <v>6</v>
      </c>
      <c r="I467" s="359" t="s">
        <v>8</v>
      </c>
      <c r="J467" s="388">
        <v>0.75</v>
      </c>
      <c r="K467" s="359" t="s">
        <v>8</v>
      </c>
      <c r="L467" s="360">
        <v>7</v>
      </c>
      <c r="M467" s="17" t="s">
        <v>9</v>
      </c>
      <c r="N467" s="30">
        <f t="shared" si="25"/>
        <v>63</v>
      </c>
      <c r="O467" s="16"/>
      <c r="P467" s="384"/>
      <c r="S467" s="382"/>
    </row>
    <row r="468" spans="1:19" s="17" customFormat="1" ht="15.95" hidden="1" customHeight="1" thickBot="1">
      <c r="A468" s="366"/>
      <c r="C468" s="107"/>
      <c r="D468" s="359"/>
      <c r="E468" s="49"/>
      <c r="F468" s="359"/>
      <c r="G468" s="366"/>
      <c r="H468" s="33"/>
      <c r="I468" s="365"/>
      <c r="J468" s="24"/>
      <c r="K468" s="365"/>
      <c r="L468" s="24" t="s">
        <v>10</v>
      </c>
      <c r="M468" s="366"/>
      <c r="N468" s="26"/>
      <c r="O468" s="19"/>
      <c r="P468" s="384"/>
      <c r="S468" s="107"/>
    </row>
    <row r="469" spans="1:19" ht="15.95" hidden="1" customHeight="1">
      <c r="A469" s="1"/>
      <c r="B469" s="71" t="s">
        <v>24</v>
      </c>
      <c r="C469" s="385"/>
      <c r="E469" s="376"/>
      <c r="G469" s="369"/>
      <c r="H469" s="68"/>
      <c r="I469" s="368"/>
      <c r="J469" s="363"/>
      <c r="K469" s="369"/>
      <c r="L469" s="363"/>
      <c r="M469" s="45"/>
      <c r="N469" s="45"/>
      <c r="O469" s="376"/>
      <c r="Q469" s="45"/>
      <c r="S469" s="385"/>
    </row>
    <row r="470" spans="1:19" ht="15.95" hidden="1" customHeight="1">
      <c r="A470" s="1"/>
      <c r="B470" s="3" t="s">
        <v>184</v>
      </c>
      <c r="C470" s="385"/>
      <c r="D470" s="362">
        <v>1</v>
      </c>
      <c r="E470" s="385" t="s">
        <v>8</v>
      </c>
      <c r="F470" s="362">
        <v>1</v>
      </c>
      <c r="G470" s="362" t="s">
        <v>8</v>
      </c>
      <c r="H470" s="72">
        <v>3</v>
      </c>
      <c r="I470" s="362" t="s">
        <v>8</v>
      </c>
      <c r="J470" s="367">
        <v>0.75</v>
      </c>
      <c r="K470" s="359" t="s">
        <v>8</v>
      </c>
      <c r="L470" s="360">
        <v>7</v>
      </c>
      <c r="M470" s="17" t="s">
        <v>9</v>
      </c>
      <c r="N470" s="30">
        <f t="shared" ref="N470:N471" si="26">ROUND(D470*F470*H470*J470*L470,0)</f>
        <v>16</v>
      </c>
      <c r="O470" s="6"/>
      <c r="P470" s="198"/>
      <c r="S470" s="385"/>
    </row>
    <row r="471" spans="1:19" ht="15.95" hidden="1" customHeight="1" thickBot="1">
      <c r="A471" s="1"/>
      <c r="B471" s="3" t="s">
        <v>188</v>
      </c>
      <c r="C471" s="385"/>
      <c r="D471" s="362">
        <v>1</v>
      </c>
      <c r="E471" s="385" t="s">
        <v>8</v>
      </c>
      <c r="F471" s="362">
        <v>1</v>
      </c>
      <c r="G471" s="362" t="s">
        <v>8</v>
      </c>
      <c r="H471" s="72">
        <v>6</v>
      </c>
      <c r="I471" s="362" t="s">
        <v>8</v>
      </c>
      <c r="J471" s="367">
        <v>0.75</v>
      </c>
      <c r="K471" s="359" t="s">
        <v>8</v>
      </c>
      <c r="L471" s="360">
        <v>4</v>
      </c>
      <c r="M471" s="17" t="s">
        <v>9</v>
      </c>
      <c r="N471" s="30">
        <f t="shared" si="26"/>
        <v>18</v>
      </c>
      <c r="O471" s="6"/>
      <c r="P471" s="198"/>
      <c r="S471" s="385"/>
    </row>
    <row r="472" spans="1:19" ht="15.95" hidden="1" customHeight="1" thickBot="1">
      <c r="A472" s="1"/>
      <c r="B472" s="362"/>
      <c r="C472" s="3"/>
      <c r="E472" s="376"/>
      <c r="G472" s="369"/>
      <c r="H472" s="68"/>
      <c r="I472" s="368"/>
      <c r="J472" s="363"/>
      <c r="K472" s="369"/>
      <c r="L472" s="12" t="s">
        <v>10</v>
      </c>
      <c r="M472" s="3" t="s">
        <v>9</v>
      </c>
      <c r="N472" s="14"/>
      <c r="O472" s="376"/>
      <c r="P472" s="80"/>
      <c r="Q472" s="45"/>
      <c r="S472" s="3"/>
    </row>
    <row r="473" spans="1:19" ht="15.95" hidden="1" customHeight="1">
      <c r="A473" s="1"/>
      <c r="B473" s="71" t="s">
        <v>28</v>
      </c>
      <c r="C473" s="385"/>
      <c r="E473" s="376"/>
      <c r="G473" s="369"/>
      <c r="H473" s="68"/>
      <c r="I473" s="368"/>
      <c r="J473" s="363"/>
      <c r="K473" s="368"/>
      <c r="L473" s="369"/>
      <c r="M473" s="369"/>
      <c r="N473" s="45"/>
      <c r="O473" s="41"/>
      <c r="P473" s="80"/>
      <c r="Q473" s="45"/>
      <c r="S473" s="385"/>
    </row>
    <row r="474" spans="1:19" ht="15.95" hidden="1" customHeight="1">
      <c r="A474" s="1"/>
      <c r="C474" s="71"/>
      <c r="D474" s="577">
        <f>N468</f>
        <v>0</v>
      </c>
      <c r="E474" s="577"/>
      <c r="F474" s="577"/>
      <c r="G474" s="369" t="s">
        <v>29</v>
      </c>
      <c r="H474" s="73">
        <f>N472</f>
        <v>0</v>
      </c>
      <c r="I474" s="12" t="s">
        <v>9</v>
      </c>
      <c r="J474" s="578">
        <f>D474-H474</f>
        <v>0</v>
      </c>
      <c r="K474" s="578"/>
      <c r="L474" s="40"/>
      <c r="M474" s="369"/>
      <c r="N474" s="42"/>
      <c r="O474" s="376"/>
      <c r="P474" s="80"/>
      <c r="Q474" s="45"/>
      <c r="S474" s="71"/>
    </row>
    <row r="475" spans="1:19" s="17" customFormat="1" ht="15.95" hidden="1" customHeight="1">
      <c r="A475" s="15"/>
      <c r="C475" s="608">
        <f>J474</f>
        <v>0</v>
      </c>
      <c r="D475" s="608"/>
      <c r="E475" s="608"/>
      <c r="F475" s="359" t="s">
        <v>11</v>
      </c>
      <c r="G475" s="21" t="s">
        <v>12</v>
      </c>
      <c r="H475" s="551">
        <v>13112.99</v>
      </c>
      <c r="I475" s="551"/>
      <c r="J475" s="551"/>
      <c r="K475" s="551"/>
      <c r="L475" s="547" t="s">
        <v>84</v>
      </c>
      <c r="M475" s="547"/>
      <c r="N475" s="25"/>
      <c r="O475" s="384" t="s">
        <v>14</v>
      </c>
      <c r="P475" s="384">
        <f>ROUND(C475*H475/100,0)</f>
        <v>0</v>
      </c>
      <c r="S475" s="364"/>
    </row>
    <row r="476" spans="1:19" ht="42.75" hidden="1" customHeight="1">
      <c r="A476" s="77"/>
      <c r="B476" s="549" t="s">
        <v>190</v>
      </c>
      <c r="C476" s="549"/>
      <c r="D476" s="549"/>
      <c r="E476" s="549"/>
      <c r="F476" s="549"/>
      <c r="G476" s="549"/>
      <c r="H476" s="549"/>
      <c r="I476" s="549"/>
      <c r="J476" s="549"/>
      <c r="K476" s="549"/>
      <c r="L476" s="549"/>
      <c r="M476" s="549"/>
      <c r="N476" s="549"/>
      <c r="O476" s="376"/>
      <c r="P476" s="80"/>
      <c r="Q476" s="45"/>
      <c r="S476" s="3"/>
    </row>
    <row r="477" spans="1:19" ht="15.95" hidden="1" customHeight="1" thickBot="1">
      <c r="A477" s="1"/>
      <c r="B477" s="3" t="s">
        <v>191</v>
      </c>
      <c r="C477" s="374"/>
      <c r="D477" s="362">
        <v>1</v>
      </c>
      <c r="E477" s="385" t="s">
        <v>8</v>
      </c>
      <c r="F477" s="362">
        <v>1</v>
      </c>
      <c r="G477" s="362" t="s">
        <v>8</v>
      </c>
      <c r="H477" s="68">
        <v>6</v>
      </c>
      <c r="I477" s="362" t="s">
        <v>8</v>
      </c>
      <c r="J477" s="363">
        <v>4</v>
      </c>
      <c r="K477" s="362"/>
      <c r="L477" s="363"/>
      <c r="M477" s="3" t="s">
        <v>9</v>
      </c>
      <c r="N477" s="39">
        <f>ROUND(D477*F477*H477*J477,0)</f>
        <v>24</v>
      </c>
      <c r="O477" s="2"/>
      <c r="S477" s="374"/>
    </row>
    <row r="478" spans="1:19" ht="15.95" hidden="1" customHeight="1" thickBot="1">
      <c r="E478" s="44"/>
      <c r="G478" s="369"/>
      <c r="H478" s="68"/>
      <c r="I478" s="368"/>
      <c r="J478" s="12"/>
      <c r="K478" s="368"/>
      <c r="L478" s="12" t="s">
        <v>10</v>
      </c>
      <c r="M478" s="369"/>
      <c r="N478" s="14"/>
      <c r="O478" s="6"/>
    </row>
    <row r="479" spans="1:19" ht="15.95" hidden="1" customHeight="1">
      <c r="A479" s="1"/>
      <c r="C479" s="569">
        <f>N478</f>
        <v>0</v>
      </c>
      <c r="D479" s="569"/>
      <c r="E479" s="569"/>
      <c r="F479" s="369" t="s">
        <v>32</v>
      </c>
      <c r="G479" s="8" t="s">
        <v>12</v>
      </c>
      <c r="H479" s="575">
        <v>194.16</v>
      </c>
      <c r="I479" s="575"/>
      <c r="J479" s="575"/>
      <c r="K479" s="575"/>
      <c r="L479" s="571" t="s">
        <v>55</v>
      </c>
      <c r="M479" s="571"/>
      <c r="N479" s="11"/>
      <c r="O479" s="376" t="s">
        <v>14</v>
      </c>
      <c r="P479" s="376">
        <f>ROUND(C479*H479,0)</f>
        <v>0</v>
      </c>
      <c r="S479" s="380"/>
    </row>
    <row r="480" spans="1:19" ht="49.5" hidden="1" customHeight="1">
      <c r="A480" s="77"/>
      <c r="B480" s="549" t="s">
        <v>192</v>
      </c>
      <c r="C480" s="549"/>
      <c r="D480" s="549"/>
      <c r="E480" s="549"/>
      <c r="F480" s="549"/>
      <c r="G480" s="549"/>
      <c r="H480" s="549"/>
      <c r="I480" s="549"/>
      <c r="J480" s="549"/>
      <c r="K480" s="549"/>
      <c r="L480" s="549"/>
      <c r="M480" s="549"/>
      <c r="N480" s="549"/>
      <c r="O480" s="376"/>
      <c r="P480" s="80"/>
      <c r="Q480" s="45"/>
      <c r="S480" s="3"/>
    </row>
    <row r="481" spans="1:64" ht="15.95" hidden="1" customHeight="1" thickBot="1">
      <c r="A481" s="1"/>
      <c r="B481" s="3" t="s">
        <v>193</v>
      </c>
      <c r="C481" s="374"/>
      <c r="D481" s="362">
        <v>1</v>
      </c>
      <c r="E481" s="385" t="s">
        <v>8</v>
      </c>
      <c r="F481" s="362">
        <v>3</v>
      </c>
      <c r="G481" s="362" t="s">
        <v>8</v>
      </c>
      <c r="H481" s="68">
        <v>5</v>
      </c>
      <c r="I481" s="362" t="s">
        <v>8</v>
      </c>
      <c r="J481" s="363">
        <v>7</v>
      </c>
      <c r="K481" s="362"/>
      <c r="L481" s="363"/>
      <c r="M481" s="3" t="s">
        <v>9</v>
      </c>
      <c r="N481" s="39">
        <f>ROUND(D481*F481*H481*J481,0)</f>
        <v>105</v>
      </c>
      <c r="O481" s="2"/>
      <c r="S481" s="374"/>
    </row>
    <row r="482" spans="1:64" ht="15.95" hidden="1" customHeight="1" thickBot="1">
      <c r="E482" s="44"/>
      <c r="G482" s="369"/>
      <c r="H482" s="68"/>
      <c r="I482" s="368"/>
      <c r="J482" s="12"/>
      <c r="K482" s="368"/>
      <c r="L482" s="12" t="s">
        <v>10</v>
      </c>
      <c r="M482" s="369"/>
      <c r="N482" s="14"/>
      <c r="O482" s="6"/>
    </row>
    <row r="483" spans="1:64" ht="15.95" hidden="1" customHeight="1">
      <c r="A483" s="1"/>
      <c r="C483" s="569">
        <f>N482</f>
        <v>0</v>
      </c>
      <c r="D483" s="569"/>
      <c r="E483" s="569"/>
      <c r="F483" s="369" t="s">
        <v>32</v>
      </c>
      <c r="G483" s="8" t="s">
        <v>12</v>
      </c>
      <c r="H483" s="575">
        <v>231.69</v>
      </c>
      <c r="I483" s="575"/>
      <c r="J483" s="575"/>
      <c r="K483" s="575"/>
      <c r="L483" s="571" t="s">
        <v>55</v>
      </c>
      <c r="M483" s="571"/>
      <c r="N483" s="11"/>
      <c r="O483" s="376" t="s">
        <v>14</v>
      </c>
      <c r="P483" s="376">
        <f>ROUND(C483*H483,0)</f>
        <v>0</v>
      </c>
      <c r="S483" s="380"/>
    </row>
    <row r="484" spans="1:64" ht="15.95" hidden="1" customHeight="1">
      <c r="A484" s="1"/>
      <c r="B484" s="576" t="s">
        <v>161</v>
      </c>
      <c r="C484" s="576"/>
      <c r="D484" s="576"/>
      <c r="E484" s="576"/>
      <c r="F484" s="576"/>
      <c r="G484" s="576"/>
      <c r="H484" s="576"/>
      <c r="I484" s="576"/>
      <c r="J484" s="576"/>
      <c r="K484" s="576"/>
      <c r="L484" s="576"/>
      <c r="M484" s="576"/>
      <c r="N484" s="576"/>
      <c r="O484" s="576"/>
      <c r="S484" s="3"/>
    </row>
    <row r="485" spans="1:64" ht="15.95" hidden="1" customHeight="1">
      <c r="A485" s="1"/>
      <c r="B485" s="67" t="s">
        <v>162</v>
      </c>
      <c r="C485" s="374"/>
      <c r="D485" s="362">
        <v>1</v>
      </c>
      <c r="E485" s="385" t="s">
        <v>8</v>
      </c>
      <c r="F485" s="362">
        <v>1</v>
      </c>
      <c r="G485" s="362" t="s">
        <v>8</v>
      </c>
      <c r="H485" s="68">
        <v>13</v>
      </c>
      <c r="I485" s="362" t="s">
        <v>8</v>
      </c>
      <c r="J485" s="363">
        <v>0.33</v>
      </c>
      <c r="K485" s="362" t="s">
        <v>8</v>
      </c>
      <c r="L485" s="363">
        <v>4</v>
      </c>
      <c r="M485" s="3" t="s">
        <v>9</v>
      </c>
      <c r="N485" s="39">
        <f>ROUND(D485*F485*H485*J485*L485,0)</f>
        <v>17</v>
      </c>
      <c r="O485" s="2"/>
      <c r="R485" s="4"/>
      <c r="S485" s="37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row>
    <row r="486" spans="1:64" ht="17.100000000000001" hidden="1" customHeight="1">
      <c r="A486" s="1"/>
      <c r="C486" s="385"/>
      <c r="D486" s="69"/>
      <c r="H486" s="68"/>
      <c r="I486" s="362"/>
      <c r="J486" s="363"/>
      <c r="K486" s="362"/>
      <c r="L486" s="12" t="s">
        <v>10</v>
      </c>
      <c r="M486" s="40"/>
      <c r="N486" s="5"/>
      <c r="O486" s="6"/>
      <c r="P486" s="197"/>
      <c r="S486" s="385"/>
    </row>
    <row r="487" spans="1:64" ht="21.75" hidden="1" customHeight="1">
      <c r="A487" s="1"/>
      <c r="B487" s="66"/>
      <c r="C487" s="569">
        <f>N486</f>
        <v>0</v>
      </c>
      <c r="D487" s="570"/>
      <c r="E487" s="569"/>
      <c r="F487" s="7" t="s">
        <v>11</v>
      </c>
      <c r="G487" s="8" t="s">
        <v>12</v>
      </c>
      <c r="H487" s="70">
        <v>1134.3800000000001</v>
      </c>
      <c r="I487" s="368"/>
      <c r="J487" s="368"/>
      <c r="K487" s="368"/>
      <c r="L487" s="571" t="s">
        <v>13</v>
      </c>
      <c r="M487" s="571"/>
      <c r="O487" s="9" t="s">
        <v>14</v>
      </c>
      <c r="P487" s="376">
        <f>ROUND(C487*H487/100,0)</f>
        <v>0</v>
      </c>
      <c r="S487" s="380"/>
    </row>
    <row r="488" spans="1:64" ht="15.95" hidden="1" customHeight="1">
      <c r="A488" s="1"/>
      <c r="B488" s="576" t="s">
        <v>138</v>
      </c>
      <c r="C488" s="576"/>
      <c r="D488" s="576"/>
      <c r="E488" s="576"/>
      <c r="F488" s="576"/>
      <c r="G488" s="576"/>
      <c r="H488" s="576"/>
      <c r="I488" s="576"/>
      <c r="J488" s="576"/>
      <c r="K488" s="576"/>
      <c r="L488" s="576"/>
      <c r="M488" s="576"/>
      <c r="N488" s="576"/>
      <c r="O488" s="576"/>
      <c r="S488" s="3"/>
    </row>
    <row r="489" spans="1:64" ht="15.95" hidden="1" customHeight="1">
      <c r="A489" s="1"/>
      <c r="B489" s="67" t="s">
        <v>73</v>
      </c>
      <c r="C489" s="374"/>
      <c r="D489" s="362">
        <v>1</v>
      </c>
      <c r="E489" s="385" t="s">
        <v>8</v>
      </c>
      <c r="F489" s="362">
        <v>1</v>
      </c>
      <c r="G489" s="362" t="s">
        <v>8</v>
      </c>
      <c r="H489" s="68">
        <v>20</v>
      </c>
      <c r="I489" s="362" t="s">
        <v>8</v>
      </c>
      <c r="J489" s="363">
        <v>14</v>
      </c>
      <c r="K489" s="362" t="s">
        <v>8</v>
      </c>
      <c r="L489" s="367">
        <v>0.17</v>
      </c>
      <c r="M489" s="3" t="s">
        <v>9</v>
      </c>
      <c r="N489" s="39">
        <f t="shared" ref="N489:N496" si="27">ROUND(D489*F489*H489*J489*L489,0)</f>
        <v>48</v>
      </c>
      <c r="O489" s="2"/>
      <c r="R489" s="4"/>
      <c r="S489" s="37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s="4"/>
      <c r="BD489" s="4"/>
      <c r="BE489" s="4"/>
      <c r="BF489" s="4"/>
      <c r="BG489" s="4"/>
      <c r="BH489" s="4"/>
      <c r="BI489" s="4"/>
      <c r="BJ489" s="4"/>
      <c r="BK489" s="4"/>
      <c r="BL489" s="4"/>
    </row>
    <row r="490" spans="1:64" ht="15.95" hidden="1" customHeight="1">
      <c r="A490" s="1"/>
      <c r="B490" s="67" t="s">
        <v>77</v>
      </c>
      <c r="C490" s="374"/>
      <c r="D490" s="362">
        <v>1</v>
      </c>
      <c r="E490" s="385" t="s">
        <v>8</v>
      </c>
      <c r="F490" s="362">
        <v>1</v>
      </c>
      <c r="G490" s="362" t="s">
        <v>8</v>
      </c>
      <c r="H490" s="68">
        <v>20</v>
      </c>
      <c r="I490" s="362" t="s">
        <v>8</v>
      </c>
      <c r="J490" s="363">
        <v>6</v>
      </c>
      <c r="K490" s="362" t="s">
        <v>8</v>
      </c>
      <c r="L490" s="367">
        <v>0.17</v>
      </c>
      <c r="M490" s="3" t="s">
        <v>9</v>
      </c>
      <c r="N490" s="39">
        <f t="shared" si="27"/>
        <v>20</v>
      </c>
      <c r="O490" s="2"/>
      <c r="R490" s="4"/>
      <c r="S490" s="37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s="4"/>
      <c r="BD490" s="4"/>
      <c r="BE490" s="4"/>
      <c r="BF490" s="4"/>
      <c r="BG490" s="4"/>
      <c r="BH490" s="4"/>
      <c r="BI490" s="4"/>
      <c r="BJ490" s="4"/>
      <c r="BK490" s="4"/>
      <c r="BL490" s="4"/>
    </row>
    <row r="491" spans="1:64" ht="15.95" hidden="1" customHeight="1">
      <c r="A491" s="1"/>
      <c r="B491" s="67" t="s">
        <v>73</v>
      </c>
      <c r="C491" s="374"/>
      <c r="D491" s="362">
        <v>1</v>
      </c>
      <c r="E491" s="385" t="s">
        <v>8</v>
      </c>
      <c r="F491" s="362">
        <v>2</v>
      </c>
      <c r="G491" s="362" t="s">
        <v>8</v>
      </c>
      <c r="H491" s="68">
        <v>14</v>
      </c>
      <c r="I491" s="362" t="s">
        <v>8</v>
      </c>
      <c r="J491" s="363">
        <v>18</v>
      </c>
      <c r="K491" s="362" t="s">
        <v>8</v>
      </c>
      <c r="L491" s="367">
        <v>0.17</v>
      </c>
      <c r="M491" s="3" t="s">
        <v>9</v>
      </c>
      <c r="N491" s="39">
        <f t="shared" si="27"/>
        <v>86</v>
      </c>
      <c r="O491" s="2"/>
      <c r="R491" s="4"/>
      <c r="S491" s="37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s="4"/>
      <c r="BD491" s="4"/>
      <c r="BE491" s="4"/>
      <c r="BF491" s="4"/>
      <c r="BG491" s="4"/>
      <c r="BH491" s="4"/>
      <c r="BI491" s="4"/>
      <c r="BJ491" s="4"/>
      <c r="BK491" s="4"/>
      <c r="BL491" s="4"/>
    </row>
    <row r="492" spans="1:64" ht="15.95" hidden="1" customHeight="1">
      <c r="A492" s="1"/>
      <c r="B492" s="67" t="s">
        <v>167</v>
      </c>
      <c r="C492" s="374"/>
      <c r="D492" s="362">
        <v>1</v>
      </c>
      <c r="E492" s="385" t="s">
        <v>8</v>
      </c>
      <c r="F492" s="362">
        <v>1</v>
      </c>
      <c r="G492" s="362" t="s">
        <v>8</v>
      </c>
      <c r="H492" s="68">
        <v>19.5</v>
      </c>
      <c r="I492" s="362" t="s">
        <v>8</v>
      </c>
      <c r="J492" s="363">
        <v>6</v>
      </c>
      <c r="K492" s="362" t="s">
        <v>8</v>
      </c>
      <c r="L492" s="367">
        <v>0.17</v>
      </c>
      <c r="M492" s="3" t="s">
        <v>9</v>
      </c>
      <c r="N492" s="39">
        <f t="shared" si="27"/>
        <v>20</v>
      </c>
      <c r="O492" s="2"/>
      <c r="R492" s="4"/>
      <c r="S492" s="37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s="4"/>
      <c r="BD492" s="4"/>
      <c r="BE492" s="4"/>
      <c r="BF492" s="4"/>
      <c r="BG492" s="4"/>
      <c r="BH492" s="4"/>
      <c r="BI492" s="4"/>
      <c r="BJ492" s="4"/>
      <c r="BK492" s="4"/>
      <c r="BL492" s="4"/>
    </row>
    <row r="493" spans="1:64" ht="15.95" hidden="1" customHeight="1">
      <c r="A493" s="1"/>
      <c r="B493" s="67" t="s">
        <v>75</v>
      </c>
      <c r="C493" s="374"/>
      <c r="D493" s="362">
        <v>1</v>
      </c>
      <c r="E493" s="385" t="s">
        <v>8</v>
      </c>
      <c r="F493" s="362">
        <v>1</v>
      </c>
      <c r="G493" s="362" t="s">
        <v>8</v>
      </c>
      <c r="H493" s="68">
        <v>8.5</v>
      </c>
      <c r="I493" s="362" t="s">
        <v>8</v>
      </c>
      <c r="J493" s="363">
        <v>6</v>
      </c>
      <c r="K493" s="362" t="s">
        <v>8</v>
      </c>
      <c r="L493" s="367">
        <v>0.17</v>
      </c>
      <c r="M493" s="3" t="s">
        <v>9</v>
      </c>
      <c r="N493" s="39">
        <f t="shared" si="27"/>
        <v>9</v>
      </c>
      <c r="O493" s="2"/>
      <c r="R493" s="4"/>
      <c r="S493" s="37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s="4"/>
      <c r="BD493" s="4"/>
      <c r="BE493" s="4"/>
      <c r="BF493" s="4"/>
      <c r="BG493" s="4"/>
      <c r="BH493" s="4"/>
      <c r="BI493" s="4"/>
      <c r="BJ493" s="4"/>
      <c r="BK493" s="4"/>
      <c r="BL493" s="4"/>
    </row>
    <row r="494" spans="1:64" ht="15.95" hidden="1" customHeight="1">
      <c r="A494" s="1"/>
      <c r="B494" s="67" t="s">
        <v>168</v>
      </c>
      <c r="C494" s="374"/>
      <c r="D494" s="362">
        <v>1</v>
      </c>
      <c r="E494" s="385" t="s">
        <v>8</v>
      </c>
      <c r="F494" s="362">
        <v>2</v>
      </c>
      <c r="G494" s="362" t="s">
        <v>8</v>
      </c>
      <c r="H494" s="68">
        <v>4</v>
      </c>
      <c r="I494" s="362" t="s">
        <v>8</v>
      </c>
      <c r="J494" s="363">
        <v>4</v>
      </c>
      <c r="K494" s="362" t="s">
        <v>8</v>
      </c>
      <c r="L494" s="367">
        <v>0.17</v>
      </c>
      <c r="M494" s="3" t="s">
        <v>9</v>
      </c>
      <c r="N494" s="39">
        <f t="shared" si="27"/>
        <v>5</v>
      </c>
      <c r="O494" s="2"/>
      <c r="R494" s="4"/>
      <c r="S494" s="37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row>
    <row r="495" spans="1:64" ht="15.95" hidden="1" customHeight="1">
      <c r="A495" s="1"/>
      <c r="B495" s="67" t="s">
        <v>169</v>
      </c>
      <c r="C495" s="374"/>
      <c r="D495" s="362">
        <v>1</v>
      </c>
      <c r="E495" s="385" t="s">
        <v>8</v>
      </c>
      <c r="F495" s="362">
        <v>1</v>
      </c>
      <c r="G495" s="362" t="s">
        <v>8</v>
      </c>
      <c r="H495" s="68">
        <v>12.25</v>
      </c>
      <c r="I495" s="362" t="s">
        <v>8</v>
      </c>
      <c r="J495" s="363">
        <v>7.5</v>
      </c>
      <c r="K495" s="362" t="s">
        <v>8</v>
      </c>
      <c r="L495" s="367">
        <v>0.125</v>
      </c>
      <c r="M495" s="3" t="s">
        <v>9</v>
      </c>
      <c r="N495" s="39">
        <f t="shared" si="27"/>
        <v>11</v>
      </c>
      <c r="O495" s="2"/>
      <c r="R495" s="4"/>
      <c r="S495" s="37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s="4"/>
      <c r="BD495" s="4"/>
      <c r="BE495" s="4"/>
      <c r="BF495" s="4"/>
      <c r="BG495" s="4"/>
      <c r="BH495" s="4"/>
      <c r="BI495" s="4"/>
      <c r="BJ495" s="4"/>
      <c r="BK495" s="4"/>
      <c r="BL495" s="4"/>
    </row>
    <row r="496" spans="1:64" ht="15.95" hidden="1" customHeight="1">
      <c r="A496" s="1"/>
      <c r="B496" s="67" t="s">
        <v>170</v>
      </c>
      <c r="C496" s="374"/>
      <c r="D496" s="362">
        <v>1</v>
      </c>
      <c r="E496" s="385" t="s">
        <v>8</v>
      </c>
      <c r="F496" s="362">
        <v>1</v>
      </c>
      <c r="G496" s="362" t="s">
        <v>8</v>
      </c>
      <c r="H496" s="68">
        <v>25.25</v>
      </c>
      <c r="I496" s="362" t="s">
        <v>8</v>
      </c>
      <c r="J496" s="363">
        <v>26.375</v>
      </c>
      <c r="K496" s="362" t="s">
        <v>8</v>
      </c>
      <c r="L496" s="367">
        <v>0.125</v>
      </c>
      <c r="M496" s="3" t="s">
        <v>9</v>
      </c>
      <c r="N496" s="39">
        <f t="shared" si="27"/>
        <v>83</v>
      </c>
      <c r="O496" s="2"/>
      <c r="R496" s="4"/>
      <c r="S496" s="37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s="4"/>
      <c r="BD496" s="4"/>
      <c r="BE496" s="4"/>
      <c r="BF496" s="4"/>
      <c r="BG496" s="4"/>
      <c r="BH496" s="4"/>
      <c r="BI496" s="4"/>
      <c r="BJ496" s="4"/>
      <c r="BK496" s="4"/>
      <c r="BL496" s="4"/>
    </row>
    <row r="497" spans="1:24" ht="21" hidden="1" customHeight="1">
      <c r="A497" s="1"/>
      <c r="C497" s="385"/>
      <c r="D497" s="69"/>
      <c r="H497" s="68"/>
      <c r="I497" s="362"/>
      <c r="J497" s="363"/>
      <c r="K497" s="362"/>
      <c r="L497" s="12" t="s">
        <v>10</v>
      </c>
      <c r="M497" s="40"/>
      <c r="N497" s="5"/>
      <c r="O497" s="6"/>
      <c r="P497" s="197"/>
      <c r="S497" s="385"/>
    </row>
    <row r="498" spans="1:24" ht="21.75" hidden="1" customHeight="1">
      <c r="A498" s="1"/>
      <c r="B498" s="66"/>
      <c r="C498" s="569">
        <f>N497</f>
        <v>0</v>
      </c>
      <c r="D498" s="570"/>
      <c r="E498" s="569"/>
      <c r="F498" s="7" t="s">
        <v>11</v>
      </c>
      <c r="G498" s="8" t="s">
        <v>12</v>
      </c>
      <c r="H498" s="70">
        <v>1306.8</v>
      </c>
      <c r="I498" s="368"/>
      <c r="J498" s="368"/>
      <c r="K498" s="368"/>
      <c r="L498" s="571" t="s">
        <v>13</v>
      </c>
      <c r="M498" s="571"/>
      <c r="O498" s="9" t="s">
        <v>14</v>
      </c>
      <c r="P498" s="376">
        <f>ROUND(C498*H498/100,0)</f>
        <v>0</v>
      </c>
      <c r="S498" s="380"/>
    </row>
    <row r="499" spans="1:24" s="17" customFormat="1" ht="30.75" hidden="1" customHeight="1">
      <c r="A499" s="86"/>
      <c r="B499" s="590" t="s">
        <v>82</v>
      </c>
      <c r="C499" s="590"/>
      <c r="D499" s="590"/>
      <c r="E499" s="590"/>
      <c r="F499" s="590"/>
      <c r="G499" s="590"/>
      <c r="H499" s="590"/>
      <c r="I499" s="590"/>
      <c r="J499" s="590"/>
      <c r="K499" s="590"/>
      <c r="L499" s="590"/>
      <c r="M499" s="590"/>
      <c r="N499" s="590"/>
      <c r="O499" s="386"/>
      <c r="P499" s="384"/>
    </row>
    <row r="500" spans="1:24" s="17" customFormat="1" ht="15.95" hidden="1" customHeight="1">
      <c r="A500" s="15"/>
      <c r="B500" s="3" t="s">
        <v>35</v>
      </c>
      <c r="C500" s="385"/>
      <c r="D500" s="362">
        <v>1</v>
      </c>
      <c r="E500" s="385" t="s">
        <v>8</v>
      </c>
      <c r="F500" s="362">
        <v>1</v>
      </c>
      <c r="G500" s="362" t="s">
        <v>8</v>
      </c>
      <c r="H500" s="68">
        <v>20</v>
      </c>
      <c r="I500" s="362" t="s">
        <v>8</v>
      </c>
      <c r="J500" s="363">
        <v>14</v>
      </c>
      <c r="K500" s="362"/>
      <c r="L500" s="363"/>
      <c r="M500" s="3" t="s">
        <v>9</v>
      </c>
      <c r="N500" s="30">
        <f>ROUND(D500*F500*H500*J500,0)</f>
        <v>280</v>
      </c>
      <c r="O500" s="16"/>
      <c r="P500" s="384"/>
      <c r="S500" s="382"/>
    </row>
    <row r="501" spans="1:24" s="17" customFormat="1" ht="15.95" hidden="1" customHeight="1" thickBot="1">
      <c r="A501" s="15"/>
      <c r="B501" s="3" t="s">
        <v>21</v>
      </c>
      <c r="C501" s="385"/>
      <c r="D501" s="362">
        <v>1</v>
      </c>
      <c r="E501" s="385" t="s">
        <v>8</v>
      </c>
      <c r="F501" s="362">
        <v>1</v>
      </c>
      <c r="G501" s="362" t="s">
        <v>8</v>
      </c>
      <c r="H501" s="68">
        <v>20</v>
      </c>
      <c r="I501" s="362" t="s">
        <v>8</v>
      </c>
      <c r="J501" s="363">
        <v>6</v>
      </c>
      <c r="K501" s="362"/>
      <c r="L501" s="363"/>
      <c r="M501" s="3" t="s">
        <v>9</v>
      </c>
      <c r="N501" s="30">
        <f>ROUND(D501*F501*H501*J501,0)</f>
        <v>120</v>
      </c>
      <c r="O501" s="16"/>
      <c r="P501" s="384"/>
      <c r="S501" s="382"/>
    </row>
    <row r="502" spans="1:24" s="17" customFormat="1" ht="15.95" hidden="1" customHeight="1" thickBot="1">
      <c r="A502" s="15"/>
      <c r="C502" s="107"/>
      <c r="D502" s="359"/>
      <c r="E502" s="49"/>
      <c r="F502" s="359"/>
      <c r="G502" s="366"/>
      <c r="H502" s="27"/>
      <c r="I502" s="365"/>
      <c r="J502" s="24"/>
      <c r="K502" s="365"/>
      <c r="L502" s="24" t="s">
        <v>10</v>
      </c>
      <c r="M502" s="366"/>
      <c r="N502" s="26"/>
      <c r="O502" s="19"/>
      <c r="P502" s="384"/>
      <c r="S502" s="107"/>
    </row>
    <row r="503" spans="1:24" s="17" customFormat="1" ht="15.95" hidden="1" customHeight="1">
      <c r="A503" s="366"/>
      <c r="B503" s="52"/>
      <c r="C503" s="373">
        <f>N502</f>
        <v>0</v>
      </c>
      <c r="D503" s="359" t="s">
        <v>32</v>
      </c>
      <c r="E503" s="373"/>
      <c r="F503" s="359"/>
      <c r="G503" s="52" t="s">
        <v>12</v>
      </c>
      <c r="H503" s="365">
        <v>1029.05</v>
      </c>
      <c r="I503" s="365"/>
      <c r="J503" s="360"/>
      <c r="K503" s="365"/>
      <c r="L503" s="366" t="s">
        <v>58</v>
      </c>
      <c r="M503" s="366"/>
      <c r="N503" s="52"/>
      <c r="O503" s="384" t="s">
        <v>14</v>
      </c>
      <c r="P503" s="384">
        <f>(C503*H503/100)</f>
        <v>0</v>
      </c>
      <c r="S503" s="373"/>
    </row>
    <row r="504" spans="1:24" s="17" customFormat="1" ht="15.95" hidden="1" customHeight="1">
      <c r="A504" s="15"/>
      <c r="B504" s="359"/>
      <c r="C504" s="58"/>
      <c r="D504" s="359"/>
      <c r="E504" s="384"/>
      <c r="F504" s="359"/>
      <c r="G504" s="21"/>
      <c r="H504" s="365"/>
      <c r="I504" s="365"/>
      <c r="J504" s="360"/>
      <c r="K504" s="365"/>
      <c r="L504" s="366"/>
      <c r="M504" s="32"/>
      <c r="N504" s="386"/>
      <c r="O504" s="384"/>
      <c r="P504" s="384"/>
      <c r="Q504" s="52"/>
      <c r="S504" s="58"/>
    </row>
    <row r="505" spans="1:24" ht="15.95" hidden="1" customHeight="1">
      <c r="A505" s="1"/>
      <c r="B505" s="579" t="s">
        <v>195</v>
      </c>
      <c r="C505" s="579"/>
      <c r="D505" s="580"/>
      <c r="E505" s="579"/>
      <c r="F505" s="580"/>
      <c r="G505" s="579"/>
      <c r="H505" s="580"/>
      <c r="I505" s="579"/>
      <c r="J505" s="580"/>
      <c r="K505" s="579"/>
      <c r="L505" s="579"/>
      <c r="M505" s="579"/>
      <c r="N505" s="579"/>
      <c r="O505" s="579"/>
      <c r="Q505" s="45"/>
      <c r="R505" s="45"/>
      <c r="S505" s="45"/>
      <c r="T505" s="45"/>
      <c r="U505" s="45"/>
      <c r="V505" s="45"/>
      <c r="W505" s="45"/>
      <c r="X505" s="45"/>
    </row>
    <row r="506" spans="1:24" ht="15.95" hidden="1" customHeight="1">
      <c r="A506" s="43"/>
      <c r="B506" s="3" t="s">
        <v>103</v>
      </c>
      <c r="C506" s="374"/>
      <c r="D506" s="359">
        <v>1</v>
      </c>
      <c r="E506" s="48" t="s">
        <v>8</v>
      </c>
      <c r="F506" s="359">
        <v>2</v>
      </c>
      <c r="G506" s="359" t="s">
        <v>8</v>
      </c>
      <c r="H506" s="27">
        <v>20</v>
      </c>
      <c r="I506" s="359" t="s">
        <v>8</v>
      </c>
      <c r="J506" s="360">
        <v>16</v>
      </c>
      <c r="K506" s="359"/>
      <c r="L506" s="360"/>
      <c r="M506" s="17" t="s">
        <v>9</v>
      </c>
      <c r="N506" s="30">
        <f>ROUND(D506*F506*H506*J506,0)</f>
        <v>640</v>
      </c>
      <c r="O506" s="2"/>
      <c r="S506" s="374"/>
    </row>
    <row r="507" spans="1:24" ht="15.95" hidden="1" customHeight="1">
      <c r="A507" s="43"/>
      <c r="B507" s="3" t="s">
        <v>21</v>
      </c>
      <c r="C507" s="374"/>
      <c r="D507" s="359">
        <v>1</v>
      </c>
      <c r="E507" s="48" t="s">
        <v>8</v>
      </c>
      <c r="F507" s="359">
        <v>1</v>
      </c>
      <c r="G507" s="359" t="s">
        <v>8</v>
      </c>
      <c r="H507" s="27">
        <v>40.75</v>
      </c>
      <c r="I507" s="359" t="s">
        <v>8</v>
      </c>
      <c r="J507" s="360">
        <v>7</v>
      </c>
      <c r="K507" s="359"/>
      <c r="L507" s="360"/>
      <c r="M507" s="17" t="s">
        <v>9</v>
      </c>
      <c r="N507" s="30">
        <f>ROUND(D507*F507*H507*J507,0)</f>
        <v>285</v>
      </c>
      <c r="O507" s="2"/>
      <c r="S507" s="374"/>
    </row>
    <row r="508" spans="1:24" ht="15.95" hidden="1" customHeight="1">
      <c r="A508" s="1"/>
      <c r="C508" s="385"/>
      <c r="D508" s="69"/>
      <c r="H508" s="68"/>
      <c r="I508" s="362"/>
      <c r="J508" s="363"/>
      <c r="K508" s="362"/>
      <c r="L508" s="12" t="s">
        <v>10</v>
      </c>
      <c r="M508" s="40"/>
      <c r="N508" s="79"/>
      <c r="O508" s="6"/>
      <c r="P508" s="197"/>
      <c r="S508" s="385"/>
    </row>
    <row r="509" spans="1:24" ht="15.95" hidden="1" customHeight="1">
      <c r="A509" s="1"/>
      <c r="C509" s="46">
        <f>N508</f>
        <v>0</v>
      </c>
      <c r="D509" s="570" t="s">
        <v>32</v>
      </c>
      <c r="E509" s="570"/>
      <c r="G509" s="8" t="s">
        <v>12</v>
      </c>
      <c r="H509" s="575">
        <v>425.84</v>
      </c>
      <c r="I509" s="575"/>
      <c r="J509" s="575"/>
      <c r="K509" s="575"/>
      <c r="L509" s="369" t="s">
        <v>63</v>
      </c>
      <c r="M509" s="369"/>
      <c r="O509" s="376" t="s">
        <v>14</v>
      </c>
      <c r="P509" s="376">
        <f>ROUND(C509*H509/100,0)</f>
        <v>0</v>
      </c>
      <c r="Q509" s="45"/>
      <c r="R509" s="45"/>
      <c r="S509" s="46"/>
      <c r="T509" s="45"/>
      <c r="U509" s="45"/>
      <c r="V509" s="45"/>
      <c r="W509" s="45"/>
      <c r="X509" s="45"/>
    </row>
    <row r="510" spans="1:24" ht="18.75" hidden="1" customHeight="1">
      <c r="A510" s="1"/>
      <c r="B510" s="576" t="s">
        <v>68</v>
      </c>
      <c r="C510" s="576"/>
      <c r="D510" s="576"/>
      <c r="E510" s="576"/>
      <c r="F510" s="576"/>
      <c r="G510" s="576"/>
      <c r="H510" s="576"/>
      <c r="I510" s="576"/>
      <c r="J510" s="576"/>
      <c r="K510" s="576"/>
      <c r="L510" s="576"/>
      <c r="M510" s="576"/>
      <c r="N510" s="576"/>
      <c r="O510" s="576"/>
      <c r="Q510" s="45"/>
      <c r="R510" s="45"/>
      <c r="S510" s="45"/>
      <c r="T510" s="45"/>
      <c r="U510" s="45"/>
      <c r="V510" s="45"/>
      <c r="W510" s="45"/>
      <c r="X510" s="45"/>
    </row>
    <row r="511" spans="1:24" ht="15.95" hidden="1" customHeight="1">
      <c r="A511" s="43"/>
      <c r="B511" s="3" t="s">
        <v>69</v>
      </c>
      <c r="C511" s="385"/>
      <c r="D511" s="362">
        <v>1</v>
      </c>
      <c r="E511" s="385" t="s">
        <v>8</v>
      </c>
      <c r="F511" s="362">
        <v>2</v>
      </c>
      <c r="G511" s="362" t="s">
        <v>8</v>
      </c>
      <c r="H511" s="68">
        <v>4</v>
      </c>
      <c r="I511" s="362" t="s">
        <v>8</v>
      </c>
      <c r="J511" s="363">
        <v>7</v>
      </c>
      <c r="K511" s="362"/>
      <c r="L511" s="363"/>
      <c r="M511" s="3" t="s">
        <v>9</v>
      </c>
      <c r="N511" s="30">
        <f>ROUND(D511*F511*H511*J511,0)</f>
        <v>56</v>
      </c>
      <c r="O511" s="6"/>
      <c r="P511" s="197"/>
      <c r="S511" s="385"/>
    </row>
    <row r="512" spans="1:24" ht="15.95" hidden="1" customHeight="1" thickBot="1">
      <c r="A512" s="1"/>
      <c r="B512" s="3" t="s">
        <v>25</v>
      </c>
      <c r="C512" s="385"/>
      <c r="D512" s="362">
        <v>2</v>
      </c>
      <c r="E512" s="385" t="s">
        <v>8</v>
      </c>
      <c r="F512" s="362">
        <v>3</v>
      </c>
      <c r="G512" s="362" t="s">
        <v>8</v>
      </c>
      <c r="H512" s="68">
        <v>4</v>
      </c>
      <c r="I512" s="362" t="s">
        <v>8</v>
      </c>
      <c r="J512" s="363">
        <v>4</v>
      </c>
      <c r="K512" s="362"/>
      <c r="L512" s="363"/>
      <c r="M512" s="3" t="s">
        <v>9</v>
      </c>
      <c r="N512" s="30">
        <f>ROUND(D512*F512*H512*J512,0)</f>
        <v>96</v>
      </c>
      <c r="O512" s="6"/>
      <c r="P512" s="197"/>
      <c r="S512" s="385"/>
    </row>
    <row r="513" spans="1:19" ht="15.95" hidden="1" customHeight="1" thickBot="1">
      <c r="A513" s="1"/>
      <c r="C513" s="80"/>
      <c r="D513" s="369"/>
      <c r="H513" s="81"/>
      <c r="I513" s="41"/>
      <c r="J513" s="12"/>
      <c r="K513" s="41"/>
      <c r="L513" s="369" t="s">
        <v>10</v>
      </c>
      <c r="M513" s="41"/>
      <c r="N513" s="14"/>
      <c r="O513" s="376" t="s">
        <v>32</v>
      </c>
      <c r="S513" s="80"/>
    </row>
    <row r="514" spans="1:19" ht="15.95" hidden="1" customHeight="1">
      <c r="A514" s="1"/>
      <c r="B514" s="45"/>
      <c r="C514" s="46">
        <f>N513</f>
        <v>0</v>
      </c>
      <c r="D514" s="606" t="s">
        <v>32</v>
      </c>
      <c r="E514" s="571"/>
      <c r="F514" s="41"/>
      <c r="G514" s="8" t="s">
        <v>12</v>
      </c>
      <c r="H514" s="575">
        <v>1160.06</v>
      </c>
      <c r="I514" s="575"/>
      <c r="J514" s="575"/>
      <c r="K514" s="368"/>
      <c r="L514" s="607" t="s">
        <v>63</v>
      </c>
      <c r="M514" s="607"/>
      <c r="N514" s="3"/>
      <c r="O514" s="376" t="s">
        <v>14</v>
      </c>
      <c r="P514" s="376">
        <f>ROUND(C514*H514/100,0)</f>
        <v>0</v>
      </c>
      <c r="S514" s="46"/>
    </row>
    <row r="515" spans="1:19" ht="15.95" hidden="1" customHeight="1">
      <c r="A515" s="1"/>
      <c r="B515" s="45"/>
      <c r="C515" s="46"/>
      <c r="D515" s="389"/>
      <c r="E515" s="369"/>
      <c r="F515" s="41"/>
      <c r="G515" s="8"/>
      <c r="H515" s="368"/>
      <c r="I515" s="368"/>
      <c r="J515" s="368"/>
      <c r="K515" s="368"/>
      <c r="L515" s="391"/>
      <c r="M515" s="391"/>
      <c r="N515" s="3"/>
      <c r="O515" s="376"/>
      <c r="S515" s="46"/>
    </row>
    <row r="516" spans="1:19" ht="15.95" hidden="1" customHeight="1">
      <c r="A516" s="1"/>
      <c r="B516" s="45"/>
      <c r="C516" s="46"/>
      <c r="D516" s="389"/>
      <c r="E516" s="369"/>
      <c r="F516" s="41"/>
      <c r="G516" s="8"/>
      <c r="H516" s="368"/>
      <c r="I516" s="368"/>
      <c r="J516" s="368"/>
      <c r="K516" s="368"/>
      <c r="L516" s="391"/>
      <c r="M516" s="391"/>
      <c r="N516" s="3"/>
      <c r="O516" s="376"/>
      <c r="S516" s="46"/>
    </row>
    <row r="517" spans="1:19" s="17" customFormat="1" ht="82.5" hidden="1" customHeight="1">
      <c r="A517" s="86"/>
      <c r="B517" s="591" t="s">
        <v>59</v>
      </c>
      <c r="C517" s="591"/>
      <c r="D517" s="591"/>
      <c r="E517" s="591"/>
      <c r="F517" s="591"/>
      <c r="G517" s="591"/>
      <c r="H517" s="591"/>
      <c r="I517" s="591"/>
      <c r="J517" s="591"/>
      <c r="K517" s="591"/>
      <c r="L517" s="591"/>
      <c r="M517" s="591"/>
      <c r="N517" s="591"/>
      <c r="O517" s="386"/>
      <c r="P517" s="384"/>
    </row>
    <row r="518" spans="1:19" s="17" customFormat="1" ht="15.95" hidden="1" customHeight="1" thickBot="1">
      <c r="A518" s="15"/>
      <c r="B518" s="17" t="s">
        <v>125</v>
      </c>
      <c r="C518" s="382"/>
      <c r="D518" s="359">
        <v>1</v>
      </c>
      <c r="E518" s="48" t="s">
        <v>8</v>
      </c>
      <c r="F518" s="359">
        <v>20</v>
      </c>
      <c r="G518" s="359" t="s">
        <v>8</v>
      </c>
      <c r="H518" s="27">
        <v>3</v>
      </c>
      <c r="I518" s="359" t="s">
        <v>8</v>
      </c>
      <c r="J518" s="360">
        <v>1</v>
      </c>
      <c r="K518" s="359"/>
      <c r="L518" s="360"/>
      <c r="M518" s="17" t="s">
        <v>9</v>
      </c>
      <c r="N518" s="30">
        <f>ROUND(D518*F518*H518*J518,0)</f>
        <v>60</v>
      </c>
      <c r="O518" s="16"/>
      <c r="P518" s="384"/>
      <c r="S518" s="382"/>
    </row>
    <row r="519" spans="1:19" s="17" customFormat="1" ht="15.95" hidden="1" customHeight="1" thickBot="1">
      <c r="A519" s="366"/>
      <c r="C519" s="107"/>
      <c r="D519" s="359"/>
      <c r="E519" s="49"/>
      <c r="F519" s="359"/>
      <c r="G519" s="366"/>
      <c r="H519" s="27"/>
      <c r="I519" s="365"/>
      <c r="J519" s="24"/>
      <c r="K519" s="365"/>
      <c r="L519" s="24" t="s">
        <v>10</v>
      </c>
      <c r="M519" s="366"/>
      <c r="N519" s="26"/>
      <c r="O519" s="19"/>
      <c r="P519" s="384"/>
      <c r="S519" s="107"/>
    </row>
    <row r="520" spans="1:19" s="17" customFormat="1" ht="15.95" hidden="1" customHeight="1">
      <c r="A520" s="15"/>
      <c r="B520" s="52"/>
      <c r="C520" s="364">
        <f>N519</f>
        <v>0</v>
      </c>
      <c r="D520" s="359" t="s">
        <v>32</v>
      </c>
      <c r="E520" s="373"/>
      <c r="F520" s="359"/>
      <c r="G520" s="52" t="s">
        <v>12</v>
      </c>
      <c r="H520" s="365">
        <v>395</v>
      </c>
      <c r="I520" s="365"/>
      <c r="J520" s="360"/>
      <c r="K520" s="365"/>
      <c r="L520" s="366" t="s">
        <v>55</v>
      </c>
      <c r="M520" s="366"/>
      <c r="N520" s="52"/>
      <c r="O520" s="384" t="s">
        <v>14</v>
      </c>
      <c r="P520" s="384">
        <f>(C520*H520)</f>
        <v>0</v>
      </c>
      <c r="S520" s="364"/>
    </row>
    <row r="521" spans="1:19" s="17" customFormat="1" ht="15.95" hidden="1" customHeight="1">
      <c r="A521" s="15"/>
      <c r="B521" s="52"/>
      <c r="C521" s="53"/>
      <c r="D521" s="372"/>
      <c r="E521" s="366"/>
      <c r="F521" s="50"/>
      <c r="G521" s="21"/>
      <c r="H521" s="365"/>
      <c r="I521" s="365"/>
      <c r="J521" s="365"/>
      <c r="K521" s="365"/>
      <c r="L521" s="372"/>
      <c r="M521" s="366"/>
      <c r="O521" s="384"/>
      <c r="P521" s="384"/>
      <c r="S521" s="53"/>
    </row>
    <row r="522" spans="1:19" ht="15.95" hidden="1" customHeight="1">
      <c r="A522" s="1"/>
      <c r="B522" s="47"/>
      <c r="C522" s="46"/>
      <c r="D522" s="389"/>
      <c r="E522" s="369"/>
      <c r="F522" s="41"/>
      <c r="G522" s="8"/>
      <c r="H522" s="368"/>
      <c r="I522" s="368"/>
      <c r="J522" s="368"/>
      <c r="K522" s="368"/>
      <c r="L522" s="391"/>
      <c r="M522" s="391"/>
      <c r="N522" s="3"/>
      <c r="O522" s="376"/>
      <c r="S522" s="46"/>
    </row>
    <row r="523" spans="1:19" s="17" customFormat="1" ht="15.95" hidden="1" customHeight="1">
      <c r="A523" s="15"/>
      <c r="B523" s="359"/>
      <c r="C523" s="58"/>
      <c r="D523" s="359"/>
      <c r="E523" s="384"/>
      <c r="F523" s="359"/>
      <c r="G523" s="21"/>
      <c r="H523" s="365"/>
      <c r="I523" s="365"/>
      <c r="J523" s="360"/>
      <c r="K523" s="365"/>
      <c r="L523" s="366"/>
      <c r="M523" s="32"/>
      <c r="N523" s="386"/>
      <c r="O523" s="384"/>
      <c r="P523" s="384"/>
      <c r="Q523" s="52"/>
      <c r="S523" s="58"/>
    </row>
    <row r="524" spans="1:19" s="17" customFormat="1" ht="15.95" hidden="1" customHeight="1">
      <c r="A524" s="15"/>
      <c r="B524" s="548" t="s">
        <v>15</v>
      </c>
      <c r="C524" s="548"/>
      <c r="D524" s="548"/>
      <c r="E524" s="548"/>
      <c r="F524" s="548"/>
      <c r="G524" s="548"/>
      <c r="H524" s="548"/>
      <c r="I524" s="548"/>
      <c r="J524" s="548"/>
      <c r="K524" s="548"/>
      <c r="L524" s="548"/>
      <c r="M524" s="548"/>
      <c r="N524" s="548"/>
      <c r="O524" s="548"/>
      <c r="P524" s="384"/>
    </row>
    <row r="525" spans="1:19" s="17" customFormat="1" ht="15.95" hidden="1" customHeight="1">
      <c r="A525" s="15"/>
      <c r="B525" s="352" t="s">
        <v>74</v>
      </c>
      <c r="C525" s="382"/>
      <c r="D525" s="359">
        <v>1</v>
      </c>
      <c r="E525" s="48" t="s">
        <v>8</v>
      </c>
      <c r="F525" s="359">
        <v>2</v>
      </c>
      <c r="G525" s="359" t="s">
        <v>16</v>
      </c>
      <c r="H525" s="27">
        <v>29.75</v>
      </c>
      <c r="I525" s="359" t="s">
        <v>17</v>
      </c>
      <c r="J525" s="360">
        <v>19.829999999999998</v>
      </c>
      <c r="K525" s="359" t="s">
        <v>18</v>
      </c>
      <c r="L525" s="360">
        <v>11</v>
      </c>
      <c r="M525" s="17" t="s">
        <v>9</v>
      </c>
      <c r="N525" s="28">
        <f t="shared" ref="N525:N530" si="28">ROUND(D525*F525*(H525+J525)*L525,0)</f>
        <v>1091</v>
      </c>
      <c r="O525" s="16"/>
      <c r="P525" s="384"/>
      <c r="S525" s="382"/>
    </row>
    <row r="526" spans="1:19" s="17" customFormat="1" ht="15.95" hidden="1" customHeight="1">
      <c r="A526" s="15"/>
      <c r="B526" s="352" t="s">
        <v>73</v>
      </c>
      <c r="C526" s="382"/>
      <c r="D526" s="359">
        <v>3</v>
      </c>
      <c r="E526" s="48" t="s">
        <v>8</v>
      </c>
      <c r="F526" s="359">
        <v>2</v>
      </c>
      <c r="G526" s="359" t="s">
        <v>16</v>
      </c>
      <c r="H526" s="27">
        <v>23.75</v>
      </c>
      <c r="I526" s="359" t="s">
        <v>17</v>
      </c>
      <c r="J526" s="360">
        <v>19.829999999999998</v>
      </c>
      <c r="K526" s="359" t="s">
        <v>18</v>
      </c>
      <c r="L526" s="360">
        <v>11</v>
      </c>
      <c r="M526" s="17" t="s">
        <v>9</v>
      </c>
      <c r="N526" s="28">
        <f t="shared" si="28"/>
        <v>2876</v>
      </c>
      <c r="O526" s="16"/>
      <c r="P526" s="384"/>
      <c r="S526" s="382"/>
    </row>
    <row r="527" spans="1:19" s="17" customFormat="1" ht="15.95" hidden="1" customHeight="1">
      <c r="A527" s="15"/>
      <c r="B527" s="352" t="s">
        <v>77</v>
      </c>
      <c r="C527" s="382"/>
      <c r="D527" s="359">
        <v>1</v>
      </c>
      <c r="E527" s="48" t="s">
        <v>8</v>
      </c>
      <c r="F527" s="359">
        <v>2</v>
      </c>
      <c r="G527" s="359" t="s">
        <v>16</v>
      </c>
      <c r="H527" s="27">
        <v>105</v>
      </c>
      <c r="I527" s="359" t="s">
        <v>17</v>
      </c>
      <c r="J527" s="360">
        <v>6.83</v>
      </c>
      <c r="K527" s="359" t="s">
        <v>18</v>
      </c>
      <c r="L527" s="360">
        <v>11</v>
      </c>
      <c r="M527" s="17" t="s">
        <v>9</v>
      </c>
      <c r="N527" s="28">
        <f t="shared" si="28"/>
        <v>2460</v>
      </c>
      <c r="O527" s="16"/>
      <c r="P527" s="384"/>
      <c r="S527" s="382"/>
    </row>
    <row r="528" spans="1:19" s="17" customFormat="1" ht="15.95" hidden="1" customHeight="1">
      <c r="A528" s="15"/>
      <c r="B528" s="352" t="s">
        <v>19</v>
      </c>
      <c r="C528" s="382"/>
      <c r="D528" s="359">
        <v>1</v>
      </c>
      <c r="E528" s="48" t="s">
        <v>8</v>
      </c>
      <c r="F528" s="359">
        <v>2</v>
      </c>
      <c r="G528" s="359" t="s">
        <v>16</v>
      </c>
      <c r="H528" s="27">
        <v>26.25</v>
      </c>
      <c r="I528" s="359" t="s">
        <v>17</v>
      </c>
      <c r="J528" s="360">
        <v>6.83</v>
      </c>
      <c r="K528" s="359" t="s">
        <v>18</v>
      </c>
      <c r="L528" s="360">
        <v>11</v>
      </c>
      <c r="M528" s="17" t="s">
        <v>9</v>
      </c>
      <c r="N528" s="28">
        <f t="shared" si="28"/>
        <v>728</v>
      </c>
      <c r="O528" s="16"/>
      <c r="P528" s="384"/>
      <c r="S528" s="382"/>
    </row>
    <row r="529" spans="1:19" s="17" customFormat="1" ht="15.95" hidden="1" customHeight="1">
      <c r="A529" s="15"/>
      <c r="B529" s="352" t="s">
        <v>96</v>
      </c>
      <c r="C529" s="382"/>
      <c r="D529" s="359">
        <v>1</v>
      </c>
      <c r="E529" s="48" t="s">
        <v>8</v>
      </c>
      <c r="F529" s="359">
        <v>2</v>
      </c>
      <c r="G529" s="359" t="s">
        <v>16</v>
      </c>
      <c r="H529" s="27">
        <v>11.58</v>
      </c>
      <c r="I529" s="359" t="s">
        <v>17</v>
      </c>
      <c r="J529" s="360">
        <v>7</v>
      </c>
      <c r="K529" s="359" t="s">
        <v>18</v>
      </c>
      <c r="L529" s="360">
        <v>7.75</v>
      </c>
      <c r="M529" s="17" t="s">
        <v>9</v>
      </c>
      <c r="N529" s="28">
        <f t="shared" si="28"/>
        <v>288</v>
      </c>
      <c r="O529" s="16"/>
      <c r="P529" s="384"/>
      <c r="S529" s="382"/>
    </row>
    <row r="530" spans="1:19" s="17" customFormat="1" ht="15.95" hidden="1" customHeight="1">
      <c r="A530" s="15"/>
      <c r="B530" s="352" t="s">
        <v>75</v>
      </c>
      <c r="C530" s="382"/>
      <c r="D530" s="359">
        <v>1</v>
      </c>
      <c r="E530" s="48" t="s">
        <v>8</v>
      </c>
      <c r="F530" s="359">
        <v>2</v>
      </c>
      <c r="G530" s="359" t="s">
        <v>16</v>
      </c>
      <c r="H530" s="27">
        <v>11.83</v>
      </c>
      <c r="I530" s="359" t="s">
        <v>17</v>
      </c>
      <c r="J530" s="360">
        <v>11.83</v>
      </c>
      <c r="K530" s="359" t="s">
        <v>18</v>
      </c>
      <c r="L530" s="360">
        <v>11</v>
      </c>
      <c r="M530" s="17" t="s">
        <v>9</v>
      </c>
      <c r="N530" s="28">
        <f t="shared" si="28"/>
        <v>521</v>
      </c>
      <c r="O530" s="16"/>
      <c r="P530" s="384"/>
      <c r="S530" s="382"/>
    </row>
    <row r="531" spans="1:19" s="17" customFormat="1" ht="15.95" hidden="1" customHeight="1">
      <c r="A531" s="15"/>
      <c r="C531" s="48"/>
      <c r="D531" s="55"/>
      <c r="E531" s="48"/>
      <c r="F531" s="359"/>
      <c r="G531" s="359"/>
      <c r="H531" s="27"/>
      <c r="I531" s="359"/>
      <c r="J531" s="360"/>
      <c r="K531" s="359"/>
      <c r="L531" s="24" t="s">
        <v>10</v>
      </c>
      <c r="M531" s="32"/>
      <c r="N531" s="18"/>
      <c r="O531" s="19"/>
      <c r="P531" s="197"/>
      <c r="S531" s="48"/>
    </row>
    <row r="532" spans="1:19" s="17" customFormat="1" ht="15.95" hidden="1" customHeight="1">
      <c r="A532" s="15"/>
      <c r="B532" s="29" t="s">
        <v>24</v>
      </c>
      <c r="C532" s="48"/>
      <c r="D532" s="359"/>
      <c r="E532" s="384"/>
      <c r="F532" s="359"/>
      <c r="G532" s="366"/>
      <c r="H532" s="27"/>
      <c r="I532" s="365"/>
      <c r="J532" s="360"/>
      <c r="K532" s="366"/>
      <c r="L532" s="360"/>
      <c r="M532" s="52"/>
      <c r="N532" s="52"/>
      <c r="O532" s="384"/>
      <c r="P532" s="384"/>
      <c r="Q532" s="52"/>
      <c r="S532" s="48"/>
    </row>
    <row r="533" spans="1:19" s="17" customFormat="1" ht="15.95" hidden="1" customHeight="1">
      <c r="A533" s="15"/>
      <c r="B533" s="17" t="s">
        <v>69</v>
      </c>
      <c r="C533" s="48"/>
      <c r="D533" s="359">
        <v>1</v>
      </c>
      <c r="E533" s="48" t="s">
        <v>8</v>
      </c>
      <c r="F533" s="359">
        <v>6</v>
      </c>
      <c r="G533" s="359" t="s">
        <v>8</v>
      </c>
      <c r="H533" s="27">
        <v>4</v>
      </c>
      <c r="I533" s="359" t="s">
        <v>8</v>
      </c>
      <c r="J533" s="360">
        <v>7</v>
      </c>
      <c r="K533" s="359"/>
      <c r="L533" s="360"/>
      <c r="M533" s="17" t="s">
        <v>9</v>
      </c>
      <c r="N533" s="30">
        <f>ROUND(D533*F533*H533*J533,0)</f>
        <v>168</v>
      </c>
      <c r="O533" s="19"/>
      <c r="P533" s="197"/>
      <c r="S533" s="48"/>
    </row>
    <row r="534" spans="1:19" s="17" customFormat="1" ht="15.95" hidden="1" customHeight="1">
      <c r="A534" s="15"/>
      <c r="B534" s="17" t="s">
        <v>25</v>
      </c>
      <c r="C534" s="48"/>
      <c r="D534" s="359">
        <v>1</v>
      </c>
      <c r="E534" s="48" t="s">
        <v>8</v>
      </c>
      <c r="F534" s="359">
        <v>5</v>
      </c>
      <c r="G534" s="359" t="s">
        <v>8</v>
      </c>
      <c r="H534" s="27">
        <v>4</v>
      </c>
      <c r="I534" s="359" t="s">
        <v>8</v>
      </c>
      <c r="J534" s="360">
        <v>4</v>
      </c>
      <c r="K534" s="359"/>
      <c r="L534" s="360"/>
      <c r="M534" s="17" t="s">
        <v>9</v>
      </c>
      <c r="N534" s="30">
        <f>ROUND(D534*F534*H534*J534,0)</f>
        <v>80</v>
      </c>
      <c r="O534" s="19"/>
      <c r="P534" s="197"/>
      <c r="S534" s="48"/>
    </row>
    <row r="535" spans="1:19" s="17" customFormat="1" ht="15.95" hidden="1" customHeight="1" thickBot="1">
      <c r="A535" s="15"/>
      <c r="B535" s="17" t="s">
        <v>19</v>
      </c>
      <c r="C535" s="48"/>
      <c r="D535" s="359">
        <v>1</v>
      </c>
      <c r="E535" s="48" t="s">
        <v>8</v>
      </c>
      <c r="F535" s="359">
        <v>2</v>
      </c>
      <c r="G535" s="359" t="s">
        <v>8</v>
      </c>
      <c r="H535" s="27">
        <v>3</v>
      </c>
      <c r="I535" s="359" t="s">
        <v>8</v>
      </c>
      <c r="J535" s="360">
        <v>4</v>
      </c>
      <c r="K535" s="359"/>
      <c r="L535" s="360"/>
      <c r="M535" s="17" t="s">
        <v>9</v>
      </c>
      <c r="N535" s="30">
        <f>ROUND(D535*F535*H535*J535,0)</f>
        <v>24</v>
      </c>
      <c r="O535" s="19"/>
      <c r="P535" s="197"/>
      <c r="S535" s="48"/>
    </row>
    <row r="536" spans="1:19" s="17" customFormat="1" ht="15.95" hidden="1" customHeight="1" thickBot="1">
      <c r="A536" s="15"/>
      <c r="B536" s="359"/>
      <c r="D536" s="359"/>
      <c r="E536" s="384"/>
      <c r="F536" s="359"/>
      <c r="G536" s="366"/>
      <c r="H536" s="27"/>
      <c r="I536" s="365"/>
      <c r="J536" s="360"/>
      <c r="K536" s="366"/>
      <c r="L536" s="24" t="s">
        <v>10</v>
      </c>
      <c r="M536" s="17" t="s">
        <v>9</v>
      </c>
      <c r="N536" s="26"/>
      <c r="O536" s="384"/>
      <c r="P536" s="60"/>
      <c r="Q536" s="52"/>
    </row>
    <row r="537" spans="1:19" s="17" customFormat="1" ht="15.95" hidden="1" customHeight="1">
      <c r="A537" s="15"/>
      <c r="B537" s="29" t="s">
        <v>28</v>
      </c>
      <c r="C537" s="48"/>
      <c r="D537" s="359"/>
      <c r="E537" s="384"/>
      <c r="F537" s="359"/>
      <c r="G537" s="366"/>
      <c r="H537" s="27"/>
      <c r="I537" s="365"/>
      <c r="J537" s="360"/>
      <c r="K537" s="365"/>
      <c r="L537" s="366"/>
      <c r="M537" s="366"/>
      <c r="N537" s="52"/>
      <c r="O537" s="50"/>
      <c r="P537" s="60"/>
      <c r="Q537" s="52"/>
      <c r="S537" s="48"/>
    </row>
    <row r="538" spans="1:19" s="17" customFormat="1" ht="15.95" hidden="1" customHeight="1">
      <c r="A538" s="15"/>
      <c r="C538" s="29"/>
      <c r="D538" s="587">
        <f>N531</f>
        <v>0</v>
      </c>
      <c r="E538" s="587"/>
      <c r="F538" s="587"/>
      <c r="G538" s="366" t="s">
        <v>29</v>
      </c>
      <c r="H538" s="31">
        <f>N536</f>
        <v>0</v>
      </c>
      <c r="I538" s="24" t="s">
        <v>9</v>
      </c>
      <c r="J538" s="588">
        <f>D538-H538</f>
        <v>0</v>
      </c>
      <c r="K538" s="588"/>
      <c r="L538" s="32" t="s">
        <v>30</v>
      </c>
      <c r="M538" s="366"/>
      <c r="N538" s="51"/>
      <c r="O538" s="384"/>
      <c r="P538" s="60"/>
      <c r="Q538" s="52"/>
      <c r="S538" s="29"/>
    </row>
    <row r="539" spans="1:19" s="17" customFormat="1" ht="15.95" hidden="1" customHeight="1">
      <c r="A539" s="15"/>
      <c r="B539" s="17" t="s">
        <v>31</v>
      </c>
      <c r="C539" s="545">
        <f>J538*50%</f>
        <v>0</v>
      </c>
      <c r="D539" s="546"/>
      <c r="E539" s="545"/>
      <c r="F539" s="20" t="s">
        <v>32</v>
      </c>
      <c r="G539" s="21" t="s">
        <v>12</v>
      </c>
      <c r="H539" s="57">
        <v>226.88</v>
      </c>
      <c r="I539" s="365"/>
      <c r="J539" s="365"/>
      <c r="K539" s="365"/>
      <c r="L539" s="547" t="s">
        <v>33</v>
      </c>
      <c r="M539" s="547"/>
      <c r="N539" s="107"/>
      <c r="O539" s="22" t="s">
        <v>14</v>
      </c>
      <c r="P539" s="384">
        <f>ROUND(C539*H539/100,0)</f>
        <v>0</v>
      </c>
      <c r="S539" s="373"/>
    </row>
    <row r="540" spans="1:19" s="17" customFormat="1" ht="15.95" hidden="1" customHeight="1">
      <c r="A540" s="15"/>
      <c r="B540" s="548" t="s">
        <v>104</v>
      </c>
      <c r="C540" s="548"/>
      <c r="D540" s="548"/>
      <c r="E540" s="548"/>
      <c r="F540" s="548"/>
      <c r="G540" s="548"/>
      <c r="H540" s="548"/>
      <c r="I540" s="548"/>
      <c r="J540" s="548"/>
      <c r="K540" s="548"/>
      <c r="L540" s="548"/>
      <c r="M540" s="548"/>
      <c r="N540" s="548"/>
      <c r="O540" s="548"/>
      <c r="P540" s="384"/>
    </row>
    <row r="541" spans="1:19" s="17" customFormat="1" ht="15.95" hidden="1" customHeight="1">
      <c r="A541" s="15"/>
      <c r="B541" s="352" t="s">
        <v>73</v>
      </c>
      <c r="C541" s="382"/>
      <c r="D541" s="359">
        <v>1</v>
      </c>
      <c r="E541" s="48" t="s">
        <v>8</v>
      </c>
      <c r="F541" s="359">
        <v>5</v>
      </c>
      <c r="G541" s="359" t="s">
        <v>8</v>
      </c>
      <c r="H541" s="27">
        <v>20</v>
      </c>
      <c r="I541" s="359" t="s">
        <v>8</v>
      </c>
      <c r="J541" s="360">
        <v>16</v>
      </c>
      <c r="K541" s="359"/>
      <c r="L541" s="360"/>
      <c r="M541" s="17" t="s">
        <v>9</v>
      </c>
      <c r="N541" s="30">
        <f>ROUND(D541*F541*H541*J541,0)</f>
        <v>1600</v>
      </c>
      <c r="O541" s="16"/>
      <c r="P541" s="384"/>
      <c r="S541" s="382"/>
    </row>
    <row r="542" spans="1:19" s="17" customFormat="1" ht="15.95" hidden="1" customHeight="1">
      <c r="A542" s="15"/>
      <c r="B542" s="17" t="s">
        <v>21</v>
      </c>
      <c r="C542" s="382"/>
      <c r="D542" s="359">
        <v>1</v>
      </c>
      <c r="E542" s="48" t="s">
        <v>8</v>
      </c>
      <c r="F542" s="359">
        <v>1</v>
      </c>
      <c r="G542" s="359" t="s">
        <v>8</v>
      </c>
      <c r="H542" s="27">
        <v>56</v>
      </c>
      <c r="I542" s="359" t="s">
        <v>8</v>
      </c>
      <c r="J542" s="360">
        <v>5.75</v>
      </c>
      <c r="K542" s="359"/>
      <c r="L542" s="360"/>
      <c r="M542" s="17" t="s">
        <v>9</v>
      </c>
      <c r="N542" s="30">
        <f>ROUND(D542*F542*H542*J542,0)</f>
        <v>322</v>
      </c>
      <c r="O542" s="16"/>
      <c r="P542" s="384"/>
      <c r="S542" s="382"/>
    </row>
    <row r="543" spans="1:19" s="17" customFormat="1" ht="15.95" hidden="1" customHeight="1">
      <c r="A543" s="15"/>
      <c r="B543" s="17" t="s">
        <v>19</v>
      </c>
      <c r="C543" s="382"/>
      <c r="D543" s="359">
        <v>1</v>
      </c>
      <c r="E543" s="48" t="s">
        <v>8</v>
      </c>
      <c r="F543" s="359">
        <v>1</v>
      </c>
      <c r="G543" s="359" t="s">
        <v>8</v>
      </c>
      <c r="H543" s="27">
        <v>24.5</v>
      </c>
      <c r="I543" s="359" t="s">
        <v>8</v>
      </c>
      <c r="J543" s="360">
        <v>6</v>
      </c>
      <c r="K543" s="359"/>
      <c r="L543" s="360"/>
      <c r="M543" s="17" t="s">
        <v>9</v>
      </c>
      <c r="N543" s="30">
        <f>ROUND(D543*F543*H543*J543,0)</f>
        <v>147</v>
      </c>
      <c r="O543" s="16"/>
      <c r="P543" s="384"/>
      <c r="S543" s="382"/>
    </row>
    <row r="544" spans="1:19" s="17" customFormat="1" ht="15.95" hidden="1" customHeight="1">
      <c r="A544" s="15"/>
      <c r="B544" s="17" t="s">
        <v>75</v>
      </c>
      <c r="C544" s="382"/>
      <c r="D544" s="359">
        <v>1</v>
      </c>
      <c r="E544" s="48" t="s">
        <v>8</v>
      </c>
      <c r="F544" s="359">
        <v>1</v>
      </c>
      <c r="G544" s="359" t="s">
        <v>8</v>
      </c>
      <c r="H544" s="27">
        <v>15.17</v>
      </c>
      <c r="I544" s="359" t="s">
        <v>8</v>
      </c>
      <c r="J544" s="360">
        <v>9.83</v>
      </c>
      <c r="K544" s="359"/>
      <c r="L544" s="360"/>
      <c r="M544" s="17" t="s">
        <v>9</v>
      </c>
      <c r="N544" s="30">
        <f>ROUND(D544*F544*H544*J544,0)</f>
        <v>149</v>
      </c>
      <c r="O544" s="16"/>
      <c r="P544" s="384"/>
      <c r="S544" s="382"/>
    </row>
    <row r="545" spans="1:24" s="17" customFormat="1" ht="15.95" hidden="1" customHeight="1">
      <c r="A545" s="15"/>
      <c r="C545" s="48"/>
      <c r="D545" s="55"/>
      <c r="E545" s="48"/>
      <c r="F545" s="359"/>
      <c r="G545" s="359"/>
      <c r="H545" s="27"/>
      <c r="I545" s="359"/>
      <c r="J545" s="360"/>
      <c r="K545" s="359"/>
      <c r="L545" s="24" t="s">
        <v>10</v>
      </c>
      <c r="M545" s="32"/>
      <c r="N545" s="18"/>
      <c r="O545" s="19"/>
      <c r="P545" s="197"/>
      <c r="S545" s="48"/>
    </row>
    <row r="546" spans="1:24" s="17" customFormat="1" ht="15.95" hidden="1" customHeight="1">
      <c r="A546" s="15"/>
      <c r="B546" s="56"/>
      <c r="C546" s="545">
        <f>N545</f>
        <v>0</v>
      </c>
      <c r="D546" s="546"/>
      <c r="E546" s="545"/>
      <c r="F546" s="20" t="s">
        <v>32</v>
      </c>
      <c r="G546" s="21" t="s">
        <v>12</v>
      </c>
      <c r="H546" s="57">
        <v>786.5</v>
      </c>
      <c r="I546" s="365"/>
      <c r="J546" s="365"/>
      <c r="K546" s="365"/>
      <c r="L546" s="547" t="s">
        <v>33</v>
      </c>
      <c r="M546" s="547"/>
      <c r="N546" s="107"/>
      <c r="O546" s="22" t="s">
        <v>14</v>
      </c>
      <c r="P546" s="384">
        <f>ROUND(C546*H546/100,0)</f>
        <v>0</v>
      </c>
      <c r="S546" s="373"/>
    </row>
    <row r="547" spans="1:24" s="17" customFormat="1" ht="15.95" hidden="1" customHeight="1">
      <c r="A547" s="15"/>
      <c r="C547" s="373"/>
      <c r="D547" s="371"/>
      <c r="E547" s="373"/>
      <c r="F547" s="20"/>
      <c r="G547" s="21"/>
      <c r="H547" s="365"/>
      <c r="I547" s="365"/>
      <c r="J547" s="365"/>
      <c r="K547" s="365"/>
      <c r="L547" s="366"/>
      <c r="M547" s="366"/>
      <c r="N547" s="107"/>
      <c r="O547" s="22"/>
      <c r="P547" s="384"/>
      <c r="S547" s="373"/>
    </row>
    <row r="548" spans="1:24" s="17" customFormat="1" ht="15.95" hidden="1" customHeight="1">
      <c r="A548" s="15"/>
      <c r="B548" s="52"/>
      <c r="C548" s="373"/>
      <c r="D548" s="359"/>
      <c r="E548" s="373"/>
      <c r="F548" s="359"/>
      <c r="G548" s="52"/>
      <c r="H548" s="365"/>
      <c r="I548" s="365"/>
      <c r="J548" s="360"/>
      <c r="K548" s="365"/>
      <c r="L548" s="366"/>
      <c r="M548" s="366"/>
      <c r="N548" s="52"/>
      <c r="O548" s="384"/>
      <c r="P548" s="384"/>
      <c r="S548" s="373"/>
    </row>
    <row r="549" spans="1:24" s="17" customFormat="1" ht="15.95" hidden="1" customHeight="1">
      <c r="A549" s="36"/>
      <c r="B549" s="548" t="s">
        <v>107</v>
      </c>
      <c r="C549" s="548"/>
      <c r="D549" s="548"/>
      <c r="E549" s="548"/>
      <c r="F549" s="548"/>
      <c r="G549" s="548"/>
      <c r="H549" s="548"/>
      <c r="I549" s="548"/>
      <c r="J549" s="548"/>
      <c r="K549" s="548"/>
      <c r="L549" s="548"/>
      <c r="M549" s="548"/>
      <c r="N549" s="548"/>
      <c r="O549" s="548"/>
      <c r="P549" s="384"/>
      <c r="Q549" s="52"/>
      <c r="R549" s="52"/>
      <c r="S549" s="52"/>
      <c r="T549" s="52"/>
      <c r="U549" s="52"/>
      <c r="V549" s="52"/>
      <c r="W549" s="52"/>
      <c r="X549" s="52"/>
    </row>
    <row r="550" spans="1:24" s="17" customFormat="1" ht="15.95" hidden="1" customHeight="1" thickBot="1">
      <c r="A550" s="15"/>
      <c r="B550" s="17" t="s">
        <v>71</v>
      </c>
      <c r="C550" s="48"/>
      <c r="D550" s="359">
        <v>1</v>
      </c>
      <c r="E550" s="48" t="s">
        <v>8</v>
      </c>
      <c r="F550" s="359">
        <v>2</v>
      </c>
      <c r="G550" s="359" t="s">
        <v>16</v>
      </c>
      <c r="H550" s="27">
        <v>78.5</v>
      </c>
      <c r="I550" s="359" t="s">
        <v>17</v>
      </c>
      <c r="J550" s="360">
        <v>42.25</v>
      </c>
      <c r="K550" s="359" t="s">
        <v>18</v>
      </c>
      <c r="L550" s="360">
        <v>11.5</v>
      </c>
      <c r="M550" s="17" t="s">
        <v>9</v>
      </c>
      <c r="N550" s="28">
        <f>ROUND(D550*F550*(H550+J550)*L550,0)</f>
        <v>2777</v>
      </c>
      <c r="O550" s="19"/>
      <c r="P550" s="197"/>
      <c r="S550" s="48"/>
    </row>
    <row r="551" spans="1:24" s="17" customFormat="1" ht="15.95" hidden="1" customHeight="1" thickBot="1">
      <c r="A551" s="15"/>
      <c r="C551" s="60"/>
      <c r="D551" s="366"/>
      <c r="E551" s="48"/>
      <c r="F551" s="359"/>
      <c r="G551" s="359"/>
      <c r="H551" s="37"/>
      <c r="I551" s="50"/>
      <c r="J551" s="24"/>
      <c r="K551" s="50"/>
      <c r="L551" s="366" t="s">
        <v>10</v>
      </c>
      <c r="M551" s="50"/>
      <c r="N551" s="26"/>
      <c r="O551" s="384"/>
      <c r="P551" s="384"/>
      <c r="S551" s="60"/>
    </row>
    <row r="552" spans="1:24" s="17" customFormat="1" ht="15.95" hidden="1" customHeight="1">
      <c r="A552" s="15"/>
      <c r="B552" s="29" t="s">
        <v>24</v>
      </c>
      <c r="C552" s="48"/>
      <c r="D552" s="359"/>
      <c r="E552" s="384"/>
      <c r="F552" s="359"/>
      <c r="G552" s="366"/>
      <c r="H552" s="27"/>
      <c r="I552" s="365"/>
      <c r="J552" s="360"/>
      <c r="K552" s="366"/>
      <c r="L552" s="360"/>
      <c r="M552" s="52"/>
      <c r="N552" s="52"/>
      <c r="O552" s="384"/>
      <c r="P552" s="384"/>
      <c r="Q552" s="52"/>
      <c r="S552" s="48"/>
    </row>
    <row r="553" spans="1:24" s="17" customFormat="1" ht="15.95" hidden="1" customHeight="1">
      <c r="A553" s="15"/>
      <c r="B553" s="17" t="s">
        <v>108</v>
      </c>
      <c r="C553" s="48"/>
      <c r="D553" s="359">
        <v>1</v>
      </c>
      <c r="E553" s="48" t="s">
        <v>8</v>
      </c>
      <c r="F553" s="359">
        <v>11</v>
      </c>
      <c r="G553" s="359" t="s">
        <v>8</v>
      </c>
      <c r="H553" s="27">
        <v>4</v>
      </c>
      <c r="I553" s="359" t="s">
        <v>8</v>
      </c>
      <c r="J553" s="360">
        <v>4</v>
      </c>
      <c r="K553" s="359"/>
      <c r="L553" s="360"/>
      <c r="M553" s="17" t="s">
        <v>9</v>
      </c>
      <c r="N553" s="30">
        <f>ROUND(D553*F553*H553*J553,0)</f>
        <v>176</v>
      </c>
      <c r="O553" s="19"/>
      <c r="P553" s="197"/>
      <c r="S553" s="48"/>
    </row>
    <row r="554" spans="1:24" s="17" customFormat="1" ht="15.95" hidden="1" customHeight="1">
      <c r="A554" s="15"/>
      <c r="B554" s="17" t="s">
        <v>27</v>
      </c>
      <c r="C554" s="48"/>
      <c r="D554" s="359">
        <v>1</v>
      </c>
      <c r="E554" s="48" t="s">
        <v>8</v>
      </c>
      <c r="F554" s="359">
        <v>5</v>
      </c>
      <c r="G554" s="359" t="s">
        <v>8</v>
      </c>
      <c r="H554" s="27">
        <v>7.5</v>
      </c>
      <c r="I554" s="359" t="s">
        <v>8</v>
      </c>
      <c r="J554" s="360">
        <v>7.75</v>
      </c>
      <c r="K554" s="359"/>
      <c r="L554" s="360"/>
      <c r="M554" s="17" t="s">
        <v>9</v>
      </c>
      <c r="N554" s="30">
        <f>ROUND(D554*F554*H554*J554,0)</f>
        <v>291</v>
      </c>
      <c r="O554" s="19"/>
      <c r="P554" s="197"/>
      <c r="S554" s="48"/>
    </row>
    <row r="555" spans="1:24" s="17" customFormat="1" ht="15.95" hidden="1" customHeight="1">
      <c r="A555" s="15"/>
      <c r="B555" s="17" t="s">
        <v>27</v>
      </c>
      <c r="C555" s="48"/>
      <c r="D555" s="359">
        <v>1</v>
      </c>
      <c r="E555" s="48" t="s">
        <v>8</v>
      </c>
      <c r="F555" s="359">
        <v>4</v>
      </c>
      <c r="G555" s="359" t="s">
        <v>8</v>
      </c>
      <c r="H555" s="27">
        <v>5.5</v>
      </c>
      <c r="I555" s="359" t="s">
        <v>8</v>
      </c>
      <c r="J555" s="360">
        <v>8.5</v>
      </c>
      <c r="K555" s="359"/>
      <c r="L555" s="360"/>
      <c r="M555" s="17" t="s">
        <v>9</v>
      </c>
      <c r="N555" s="30">
        <f>ROUND(D555*F555*H555*J555,0)</f>
        <v>187</v>
      </c>
      <c r="O555" s="19"/>
      <c r="P555" s="197"/>
      <c r="S555" s="48"/>
    </row>
    <row r="556" spans="1:24" s="17" customFormat="1" ht="15.95" hidden="1" customHeight="1" thickBot="1">
      <c r="A556" s="15"/>
      <c r="B556" s="17" t="s">
        <v>27</v>
      </c>
      <c r="C556" s="48"/>
      <c r="D556" s="359">
        <v>1</v>
      </c>
      <c r="E556" s="48" t="s">
        <v>8</v>
      </c>
      <c r="F556" s="359">
        <v>1</v>
      </c>
      <c r="G556" s="359" t="s">
        <v>8</v>
      </c>
      <c r="H556" s="27">
        <v>7.5</v>
      </c>
      <c r="I556" s="359" t="s">
        <v>8</v>
      </c>
      <c r="J556" s="360">
        <v>8.5</v>
      </c>
      <c r="K556" s="359"/>
      <c r="L556" s="360"/>
      <c r="M556" s="17" t="s">
        <v>9</v>
      </c>
      <c r="N556" s="30">
        <f>ROUND(D556*F556*H556*J556,0)</f>
        <v>64</v>
      </c>
      <c r="O556" s="19"/>
      <c r="P556" s="197"/>
      <c r="S556" s="48"/>
    </row>
    <row r="557" spans="1:24" s="17" customFormat="1" ht="15.95" hidden="1" customHeight="1" thickBot="1">
      <c r="A557" s="15"/>
      <c r="B557" s="359"/>
      <c r="D557" s="359"/>
      <c r="E557" s="384"/>
      <c r="F557" s="359"/>
      <c r="G557" s="366"/>
      <c r="H557" s="27"/>
      <c r="I557" s="365"/>
      <c r="J557" s="360"/>
      <c r="K557" s="366"/>
      <c r="L557" s="24" t="s">
        <v>10</v>
      </c>
      <c r="M557" s="17" t="s">
        <v>9</v>
      </c>
      <c r="N557" s="26"/>
      <c r="O557" s="384"/>
      <c r="P557" s="60"/>
      <c r="Q557" s="52"/>
    </row>
    <row r="558" spans="1:24" s="17" customFormat="1" ht="15.95" hidden="1" customHeight="1">
      <c r="A558" s="15"/>
      <c r="B558" s="29" t="s">
        <v>28</v>
      </c>
      <c r="C558" s="48"/>
      <c r="D558" s="359"/>
      <c r="E558" s="384"/>
      <c r="F558" s="359"/>
      <c r="G558" s="366"/>
      <c r="H558" s="27"/>
      <c r="I558" s="365"/>
      <c r="J558" s="360"/>
      <c r="K558" s="365"/>
      <c r="L558" s="366"/>
      <c r="M558" s="366"/>
      <c r="N558" s="52"/>
      <c r="O558" s="50"/>
      <c r="P558" s="60"/>
      <c r="Q558" s="52"/>
      <c r="S558" s="48"/>
    </row>
    <row r="559" spans="1:24" s="17" customFormat="1" ht="15.95" hidden="1" customHeight="1">
      <c r="A559" s="15"/>
      <c r="C559" s="29"/>
      <c r="D559" s="587">
        <f>N551</f>
        <v>0</v>
      </c>
      <c r="E559" s="587"/>
      <c r="F559" s="587"/>
      <c r="G559" s="366" t="s">
        <v>29</v>
      </c>
      <c r="H559" s="31">
        <f>N557</f>
        <v>0</v>
      </c>
      <c r="I559" s="24" t="s">
        <v>9</v>
      </c>
      <c r="J559" s="588">
        <f>D559-H559</f>
        <v>0</v>
      </c>
      <c r="K559" s="588"/>
      <c r="L559" s="32" t="s">
        <v>30</v>
      </c>
      <c r="M559" s="366"/>
      <c r="N559" s="51"/>
      <c r="O559" s="384"/>
      <c r="P559" s="60"/>
      <c r="Q559" s="52"/>
      <c r="S559" s="29"/>
    </row>
    <row r="560" spans="1:24" s="17" customFormat="1" ht="15.95" hidden="1" customHeight="1">
      <c r="A560" s="15"/>
      <c r="C560" s="545">
        <f>J559</f>
        <v>0</v>
      </c>
      <c r="D560" s="546"/>
      <c r="E560" s="545"/>
      <c r="F560" s="20" t="s">
        <v>32</v>
      </c>
      <c r="G560" s="21" t="s">
        <v>12</v>
      </c>
      <c r="H560" s="551">
        <v>1498.58</v>
      </c>
      <c r="I560" s="551"/>
      <c r="J560" s="551"/>
      <c r="K560" s="365"/>
      <c r="L560" s="547" t="s">
        <v>33</v>
      </c>
      <c r="M560" s="547"/>
      <c r="N560" s="107"/>
      <c r="O560" s="22" t="s">
        <v>14</v>
      </c>
      <c r="P560" s="384">
        <f>ROUND(C560*H560/100,0)</f>
        <v>0</v>
      </c>
      <c r="S560" s="373"/>
    </row>
    <row r="561" spans="1:24" s="17" customFormat="1" ht="15.95" hidden="1" customHeight="1">
      <c r="A561" s="15"/>
      <c r="B561" s="548" t="s">
        <v>121</v>
      </c>
      <c r="C561" s="548"/>
      <c r="D561" s="548"/>
      <c r="E561" s="548"/>
      <c r="F561" s="548"/>
      <c r="G561" s="548"/>
      <c r="H561" s="548"/>
      <c r="I561" s="548"/>
      <c r="J561" s="548"/>
      <c r="K561" s="548"/>
      <c r="L561" s="548"/>
      <c r="M561" s="548"/>
      <c r="N561" s="548"/>
      <c r="O561" s="548"/>
      <c r="P561" s="384"/>
    </row>
    <row r="562" spans="1:24" s="17" customFormat="1" ht="15.95" hidden="1" customHeight="1">
      <c r="A562" s="15"/>
      <c r="B562" s="35" t="s">
        <v>119</v>
      </c>
      <c r="C562" s="48"/>
      <c r="D562" s="359"/>
      <c r="E562" s="48"/>
      <c r="F562" s="359"/>
      <c r="G562" s="359"/>
      <c r="H562" s="27"/>
      <c r="I562" s="359"/>
      <c r="J562" s="360"/>
      <c r="K562" s="359"/>
      <c r="L562" s="360"/>
      <c r="N562" s="30"/>
      <c r="P562" s="197"/>
      <c r="S562" s="48"/>
    </row>
    <row r="563" spans="1:24" s="17" customFormat="1" ht="15.95" hidden="1" customHeight="1">
      <c r="A563" s="15"/>
      <c r="B563" s="17" t="s">
        <v>120</v>
      </c>
      <c r="C563" s="48"/>
      <c r="D563" s="359">
        <v>1</v>
      </c>
      <c r="E563" s="48" t="s">
        <v>8</v>
      </c>
      <c r="F563" s="359">
        <v>2</v>
      </c>
      <c r="G563" s="359" t="s">
        <v>8</v>
      </c>
      <c r="H563" s="27">
        <v>90</v>
      </c>
      <c r="I563" s="359" t="s">
        <v>8</v>
      </c>
      <c r="J563" s="360">
        <v>10</v>
      </c>
      <c r="K563" s="359" t="s">
        <v>8</v>
      </c>
      <c r="L563" s="360">
        <v>0.67</v>
      </c>
      <c r="M563" s="17" t="s">
        <v>9</v>
      </c>
      <c r="N563" s="30">
        <f>ROUND(D563*F563*H563*J563*L563,0)</f>
        <v>1206</v>
      </c>
      <c r="P563" s="197"/>
      <c r="S563" s="48"/>
    </row>
    <row r="564" spans="1:24" s="17" customFormat="1" ht="15.95" hidden="1" customHeight="1">
      <c r="A564" s="15"/>
      <c r="C564" s="48"/>
      <c r="D564" s="55"/>
      <c r="E564" s="48"/>
      <c r="F564" s="359"/>
      <c r="G564" s="359"/>
      <c r="H564" s="27"/>
      <c r="I564" s="359"/>
      <c r="J564" s="360"/>
      <c r="K564" s="359"/>
      <c r="L564" s="24" t="s">
        <v>10</v>
      </c>
      <c r="M564" s="32"/>
      <c r="N564" s="18"/>
      <c r="O564" s="19"/>
      <c r="P564" s="197"/>
      <c r="S564" s="48"/>
    </row>
    <row r="565" spans="1:24" s="17" customFormat="1" ht="15.95" hidden="1" customHeight="1">
      <c r="A565" s="15"/>
      <c r="B565" s="384"/>
      <c r="C565" s="545">
        <f>N564</f>
        <v>0</v>
      </c>
      <c r="D565" s="546"/>
      <c r="E565" s="545"/>
      <c r="F565" s="20" t="s">
        <v>11</v>
      </c>
      <c r="G565" s="21" t="s">
        <v>12</v>
      </c>
      <c r="H565" s="82">
        <v>13051.5</v>
      </c>
      <c r="I565" s="365"/>
      <c r="J565" s="365"/>
      <c r="K565" s="365"/>
      <c r="L565" s="547" t="s">
        <v>13</v>
      </c>
      <c r="M565" s="547"/>
      <c r="N565" s="107"/>
      <c r="O565" s="22" t="s">
        <v>14</v>
      </c>
      <c r="P565" s="384">
        <f>ROUND(C565*H565/100,0)</f>
        <v>0</v>
      </c>
      <c r="S565" s="373"/>
    </row>
    <row r="566" spans="1:24" ht="15.95" hidden="1" customHeight="1"/>
    <row r="567" spans="1:24" s="23" customFormat="1" ht="15.95" customHeight="1">
      <c r="A567" s="36" t="s">
        <v>158</v>
      </c>
      <c r="B567" s="544" t="s">
        <v>42</v>
      </c>
      <c r="C567" s="544"/>
      <c r="D567" s="544"/>
      <c r="E567" s="544"/>
      <c r="F567" s="544"/>
      <c r="G567" s="544"/>
      <c r="H567" s="544"/>
      <c r="I567" s="544"/>
      <c r="J567" s="544"/>
      <c r="K567" s="544"/>
      <c r="L567" s="544"/>
      <c r="M567" s="544"/>
      <c r="N567" s="544"/>
      <c r="O567" s="544"/>
      <c r="P567" s="200"/>
    </row>
    <row r="568" spans="1:24" s="17" customFormat="1" ht="15.95" hidden="1" customHeight="1">
      <c r="A568" s="15"/>
      <c r="B568" s="17" t="s">
        <v>60</v>
      </c>
      <c r="C568" s="446"/>
      <c r="D568" s="450">
        <v>1</v>
      </c>
      <c r="E568" s="48" t="s">
        <v>8</v>
      </c>
      <c r="F568" s="450">
        <v>1</v>
      </c>
      <c r="G568" s="450" t="s">
        <v>8</v>
      </c>
      <c r="H568" s="27">
        <v>265</v>
      </c>
      <c r="I568" s="450" t="s">
        <v>8</v>
      </c>
      <c r="J568" s="452">
        <v>0.75</v>
      </c>
      <c r="K568" s="450" t="s">
        <v>8</v>
      </c>
      <c r="L568" s="451">
        <v>0.33</v>
      </c>
      <c r="M568" s="17" t="s">
        <v>9</v>
      </c>
      <c r="N568" s="30">
        <f>ROUND(D568*F568*H568*J568*L568,0)</f>
        <v>66</v>
      </c>
      <c r="O568" s="16"/>
      <c r="P568" s="447"/>
      <c r="S568" s="446"/>
    </row>
    <row r="569" spans="1:24" s="17" customFormat="1" ht="15.95" hidden="1" customHeight="1">
      <c r="A569" s="15"/>
      <c r="C569" s="48"/>
      <c r="D569" s="55"/>
      <c r="E569" s="48"/>
      <c r="F569" s="450"/>
      <c r="G569" s="450"/>
      <c r="H569" s="27"/>
      <c r="I569" s="450"/>
      <c r="J569" s="451"/>
      <c r="K569" s="450"/>
      <c r="L569" s="24" t="s">
        <v>10</v>
      </c>
      <c r="M569" s="32"/>
      <c r="N569" s="18">
        <f>SUM(N568)</f>
        <v>66</v>
      </c>
      <c r="O569" s="19"/>
      <c r="P569" s="197"/>
      <c r="S569" s="48"/>
    </row>
    <row r="570" spans="1:24" s="17" customFormat="1" ht="15.95" customHeight="1">
      <c r="A570" s="15"/>
      <c r="B570" s="447"/>
      <c r="C570" s="545">
        <f>N569</f>
        <v>66</v>
      </c>
      <c r="D570" s="546"/>
      <c r="E570" s="545"/>
      <c r="F570" s="20" t="s">
        <v>11</v>
      </c>
      <c r="G570" s="21" t="s">
        <v>12</v>
      </c>
      <c r="H570" s="444">
        <v>14429.25</v>
      </c>
      <c r="I570" s="444"/>
      <c r="J570" s="444"/>
      <c r="K570" s="444"/>
      <c r="L570" s="547" t="s">
        <v>13</v>
      </c>
      <c r="M570" s="547"/>
      <c r="N570" s="107"/>
      <c r="O570" s="22" t="s">
        <v>14</v>
      </c>
      <c r="P570" s="447">
        <f>ROUND(C570*H570/100,0)</f>
        <v>9523</v>
      </c>
      <c r="S570" s="443"/>
    </row>
    <row r="571" spans="1:24" s="17" customFormat="1" ht="15.95" customHeight="1">
      <c r="A571" s="15">
        <v>16</v>
      </c>
      <c r="B571" s="548" t="s">
        <v>230</v>
      </c>
      <c r="C571" s="548"/>
      <c r="D571" s="548"/>
      <c r="E571" s="548"/>
      <c r="F571" s="548"/>
      <c r="G571" s="548"/>
      <c r="H571" s="548"/>
      <c r="I571" s="548"/>
      <c r="J571" s="548"/>
      <c r="K571" s="548"/>
      <c r="L571" s="548"/>
      <c r="M571" s="548"/>
      <c r="N571" s="548"/>
      <c r="O571" s="548"/>
      <c r="P571" s="447"/>
    </row>
    <row r="572" spans="1:24" s="17" customFormat="1" ht="15.95" customHeight="1">
      <c r="A572" s="15"/>
      <c r="B572" s="35"/>
      <c r="C572" s="48"/>
      <c r="D572" s="450"/>
      <c r="E572" s="48"/>
      <c r="F572" s="450"/>
      <c r="G572" s="450"/>
      <c r="H572" s="27"/>
      <c r="I572" s="450"/>
      <c r="J572" s="451"/>
      <c r="K572" s="450"/>
      <c r="L572" s="451"/>
      <c r="N572" s="30"/>
      <c r="P572" s="197"/>
      <c r="S572" s="48"/>
    </row>
    <row r="573" spans="1:24" s="17" customFormat="1" ht="15.95" hidden="1" customHeight="1">
      <c r="A573" s="15"/>
      <c r="B573" s="17" t="s">
        <v>60</v>
      </c>
      <c r="C573" s="446"/>
      <c r="D573" s="450">
        <v>1</v>
      </c>
      <c r="E573" s="48" t="s">
        <v>8</v>
      </c>
      <c r="F573" s="450">
        <v>2</v>
      </c>
      <c r="G573" s="450" t="s">
        <v>8</v>
      </c>
      <c r="H573" s="27">
        <v>265</v>
      </c>
      <c r="I573" s="450" t="s">
        <v>8</v>
      </c>
      <c r="J573" s="452">
        <v>0.33</v>
      </c>
      <c r="K573" s="450"/>
      <c r="L573" s="451"/>
      <c r="M573" s="17" t="s">
        <v>9</v>
      </c>
      <c r="N573" s="30">
        <f>ROUND(D573*F573*H573*J573,0)</f>
        <v>175</v>
      </c>
      <c r="O573" s="16"/>
      <c r="P573" s="447"/>
      <c r="S573" s="446"/>
    </row>
    <row r="574" spans="1:24" s="17" customFormat="1" ht="15.95" hidden="1" customHeight="1">
      <c r="A574" s="15"/>
      <c r="C574" s="48"/>
      <c r="D574" s="55"/>
      <c r="E574" s="48"/>
      <c r="F574" s="450"/>
      <c r="G574" s="450"/>
      <c r="H574" s="27"/>
      <c r="I574" s="450"/>
      <c r="J574" s="451"/>
      <c r="K574" s="450"/>
      <c r="L574" s="24" t="s">
        <v>10</v>
      </c>
      <c r="M574" s="32"/>
      <c r="N574" s="18">
        <f>SUM(N573)</f>
        <v>175</v>
      </c>
      <c r="O574" s="19"/>
      <c r="P574" s="197"/>
      <c r="S574" s="48"/>
    </row>
    <row r="575" spans="1:24" s="17" customFormat="1" ht="15.95" customHeight="1">
      <c r="A575" s="15"/>
      <c r="B575" s="447"/>
      <c r="C575" s="545">
        <f>N574</f>
        <v>175</v>
      </c>
      <c r="D575" s="546"/>
      <c r="E575" s="545"/>
      <c r="F575" s="20" t="s">
        <v>32</v>
      </c>
      <c r="G575" s="21" t="s">
        <v>12</v>
      </c>
      <c r="H575" s="57">
        <v>3127.41</v>
      </c>
      <c r="I575" s="444"/>
      <c r="J575" s="444"/>
      <c r="K575" s="444"/>
      <c r="L575" s="547" t="s">
        <v>33</v>
      </c>
      <c r="M575" s="547"/>
      <c r="N575" s="107"/>
      <c r="O575" s="22" t="s">
        <v>14</v>
      </c>
      <c r="P575" s="447">
        <f>ROUND(C575*H575/100,0)</f>
        <v>5473</v>
      </c>
      <c r="S575" s="443"/>
    </row>
    <row r="576" spans="1:24" s="17" customFormat="1" ht="39.75" customHeight="1">
      <c r="A576" s="86">
        <v>17</v>
      </c>
      <c r="B576" s="549" t="s">
        <v>287</v>
      </c>
      <c r="C576" s="549"/>
      <c r="D576" s="549"/>
      <c r="E576" s="549"/>
      <c r="F576" s="549"/>
      <c r="G576" s="549"/>
      <c r="H576" s="549"/>
      <c r="I576" s="549"/>
      <c r="J576" s="549"/>
      <c r="K576" s="549"/>
      <c r="L576" s="549"/>
      <c r="M576" s="549"/>
      <c r="N576" s="549"/>
      <c r="O576" s="448"/>
      <c r="P576" s="447"/>
      <c r="Q576" s="52"/>
      <c r="R576" s="52"/>
      <c r="S576" s="52"/>
      <c r="T576" s="52"/>
      <c r="U576" s="52"/>
      <c r="V576" s="52"/>
      <c r="W576" s="52"/>
      <c r="X576" s="52"/>
    </row>
    <row r="577" spans="1:64" s="17" customFormat="1" ht="15.95" hidden="1" customHeight="1" thickBot="1">
      <c r="A577" s="36"/>
      <c r="B577" s="17" t="s">
        <v>60</v>
      </c>
      <c r="C577" s="48"/>
      <c r="D577" s="450">
        <v>1</v>
      </c>
      <c r="E577" s="48" t="s">
        <v>8</v>
      </c>
      <c r="F577" s="450">
        <v>1</v>
      </c>
      <c r="G577" s="450" t="s">
        <v>8</v>
      </c>
      <c r="H577" s="27">
        <v>265</v>
      </c>
      <c r="I577" s="450"/>
      <c r="J577" s="451"/>
      <c r="K577" s="450"/>
      <c r="L577" s="451"/>
      <c r="M577" s="17" t="s">
        <v>9</v>
      </c>
      <c r="N577" s="30">
        <f>ROUND(D577*F577*H577,0)</f>
        <v>265</v>
      </c>
      <c r="O577" s="19"/>
      <c r="P577" s="197"/>
      <c r="S577" s="48"/>
    </row>
    <row r="578" spans="1:64" s="17" customFormat="1" ht="15.95" hidden="1" customHeight="1" thickBot="1">
      <c r="A578" s="15"/>
      <c r="C578" s="60"/>
      <c r="D578" s="445"/>
      <c r="E578" s="48"/>
      <c r="F578" s="450"/>
      <c r="G578" s="450"/>
      <c r="H578" s="37"/>
      <c r="I578" s="50"/>
      <c r="J578" s="24"/>
      <c r="K578" s="50"/>
      <c r="L578" s="445" t="s">
        <v>10</v>
      </c>
      <c r="M578" s="50"/>
      <c r="N578" s="26">
        <f>SUM(N577)</f>
        <v>265</v>
      </c>
      <c r="O578" s="447"/>
      <c r="P578" s="447"/>
      <c r="S578" s="60"/>
    </row>
    <row r="579" spans="1:64" s="17" customFormat="1" ht="15.95" customHeight="1">
      <c r="A579" s="15"/>
      <c r="B579" s="52"/>
      <c r="C579" s="443">
        <f>N578</f>
        <v>265</v>
      </c>
      <c r="D579" s="550" t="s">
        <v>91</v>
      </c>
      <c r="E579" s="547"/>
      <c r="F579" s="50"/>
      <c r="G579" s="21" t="s">
        <v>12</v>
      </c>
      <c r="H579" s="551">
        <v>70.400000000000006</v>
      </c>
      <c r="I579" s="551"/>
      <c r="J579" s="551"/>
      <c r="K579" s="444"/>
      <c r="L579" s="552" t="s">
        <v>92</v>
      </c>
      <c r="M579" s="552"/>
      <c r="O579" s="447" t="s">
        <v>14</v>
      </c>
      <c r="P579" s="447">
        <f>ROUND(C579*H579,0)</f>
        <v>18656</v>
      </c>
      <c r="S579" s="53"/>
    </row>
    <row r="581" spans="1:64" ht="15.95" customHeight="1">
      <c r="N581" s="377" t="s">
        <v>285</v>
      </c>
      <c r="P581" s="376">
        <f>SUM(P5:P579)</f>
        <v>336620.46875</v>
      </c>
    </row>
    <row r="582" spans="1:64" ht="15.95" hidden="1" customHeight="1">
      <c r="N582" s="377" t="s">
        <v>153</v>
      </c>
      <c r="P582" s="376">
        <f>P299+P422+P364</f>
        <v>0</v>
      </c>
    </row>
    <row r="583" spans="1:64" ht="15.95" hidden="1" customHeight="1">
      <c r="N583" s="377" t="s">
        <v>154</v>
      </c>
      <c r="P583" s="376">
        <f>P386</f>
        <v>0</v>
      </c>
    </row>
    <row r="584" spans="1:64" ht="15.95" customHeight="1">
      <c r="B584" s="362"/>
      <c r="N584" s="377" t="s">
        <v>155</v>
      </c>
      <c r="P584" s="376">
        <f>P581-P582</f>
        <v>336620.46875</v>
      </c>
    </row>
    <row r="585" spans="1:64" ht="15.95" customHeight="1">
      <c r="J585" s="449"/>
    </row>
    <row r="586" spans="1:64" ht="15.95" customHeight="1">
      <c r="J586" s="449"/>
    </row>
    <row r="590" spans="1:64" s="377" customFormat="1" ht="15.95" customHeight="1">
      <c r="A590" s="369"/>
      <c r="D590" s="362"/>
      <c r="E590" s="385"/>
      <c r="F590" s="362"/>
      <c r="G590" s="362"/>
      <c r="H590" s="84"/>
      <c r="I590" s="3"/>
      <c r="J590" s="362"/>
      <c r="K590" s="3"/>
      <c r="L590" s="3"/>
      <c r="O590" s="3"/>
      <c r="P590" s="376"/>
      <c r="Q590" s="3"/>
      <c r="R590" s="3"/>
      <c r="T590" s="3"/>
      <c r="U590" s="3"/>
      <c r="V590" s="3"/>
      <c r="W590" s="3"/>
      <c r="X590" s="3"/>
      <c r="Y590" s="3"/>
      <c r="Z590" s="3"/>
      <c r="AA590" s="3"/>
      <c r="AB590" s="3"/>
      <c r="AC590" s="3"/>
      <c r="AD590" s="3"/>
      <c r="AE590" s="3"/>
      <c r="AF590" s="3"/>
      <c r="AG590" s="3"/>
      <c r="AH590" s="3"/>
      <c r="AI590" s="3"/>
      <c r="AJ590" s="3"/>
      <c r="AK590" s="3"/>
      <c r="AL590" s="3"/>
      <c r="AM590" s="3"/>
      <c r="AN590" s="3"/>
      <c r="AO590" s="3"/>
      <c r="AP590" s="3"/>
      <c r="AQ590" s="3"/>
      <c r="AR590" s="3"/>
      <c r="AS590" s="3"/>
      <c r="AT590" s="3"/>
      <c r="AU590" s="3"/>
      <c r="AV590" s="3"/>
      <c r="AW590" s="3"/>
      <c r="AX590" s="3"/>
      <c r="AY590" s="3"/>
      <c r="AZ590" s="3"/>
      <c r="BA590" s="3"/>
      <c r="BB590" s="3"/>
      <c r="BC590" s="3"/>
      <c r="BD590" s="3"/>
      <c r="BE590" s="3"/>
      <c r="BF590" s="3"/>
      <c r="BG590" s="3"/>
      <c r="BH590" s="3"/>
      <c r="BI590" s="3"/>
      <c r="BJ590" s="3"/>
      <c r="BK590" s="3"/>
      <c r="BL590" s="3"/>
    </row>
    <row r="591" spans="1:64" s="377" customFormat="1" ht="15.95" customHeight="1">
      <c r="A591" s="369"/>
      <c r="B591" s="3"/>
      <c r="D591" s="362"/>
      <c r="E591" s="385"/>
      <c r="F591" s="362"/>
      <c r="G591" s="362"/>
      <c r="H591" s="84"/>
      <c r="I591" s="3"/>
      <c r="J591" s="362"/>
      <c r="K591" s="3"/>
      <c r="L591" s="3"/>
      <c r="O591" s="3"/>
      <c r="P591" s="376"/>
      <c r="Q591" s="3"/>
      <c r="R591" s="3"/>
      <c r="T591" s="3"/>
      <c r="U591" s="3"/>
      <c r="V591" s="3"/>
      <c r="W591" s="3"/>
      <c r="X591" s="3"/>
      <c r="Y591" s="3"/>
      <c r="Z591" s="3"/>
      <c r="AA591" s="3"/>
      <c r="AB591" s="3"/>
      <c r="AC591" s="3"/>
      <c r="AD591" s="3"/>
      <c r="AE591" s="3"/>
      <c r="AF591" s="3"/>
      <c r="AG591" s="3"/>
      <c r="AH591" s="3"/>
      <c r="AI591" s="3"/>
      <c r="AJ591" s="3"/>
      <c r="AK591" s="3"/>
      <c r="AL591" s="3"/>
      <c r="AM591" s="3"/>
      <c r="AN591" s="3"/>
      <c r="AO591" s="3"/>
      <c r="AP591" s="3"/>
      <c r="AQ591" s="3"/>
      <c r="AR591" s="3"/>
      <c r="AS591" s="3"/>
      <c r="AT591" s="3"/>
      <c r="AU591" s="3"/>
      <c r="AV591" s="3"/>
      <c r="AW591" s="3"/>
      <c r="AX591" s="3"/>
      <c r="AY591" s="3"/>
      <c r="AZ591" s="3"/>
      <c r="BA591" s="3"/>
      <c r="BB591" s="3"/>
      <c r="BC591" s="3"/>
      <c r="BD591" s="3"/>
      <c r="BE591" s="3"/>
      <c r="BF591" s="3"/>
      <c r="BG591" s="3"/>
      <c r="BH591" s="3"/>
      <c r="BI591" s="3"/>
      <c r="BJ591" s="3"/>
      <c r="BK591" s="3"/>
      <c r="BL591" s="3"/>
    </row>
    <row r="592" spans="1:64" s="377" customFormat="1" ht="15.95" customHeight="1">
      <c r="A592" s="369"/>
      <c r="B592" s="3"/>
      <c r="D592" s="362"/>
      <c r="E592" s="385"/>
      <c r="F592" s="362"/>
      <c r="G592" s="362"/>
      <c r="H592" s="84"/>
      <c r="I592" s="3"/>
      <c r="J592" s="362"/>
      <c r="K592" s="3"/>
      <c r="L592" s="3"/>
      <c r="O592" s="3"/>
      <c r="P592" s="376"/>
      <c r="Q592" s="3"/>
      <c r="R592" s="3"/>
      <c r="T592" s="3"/>
      <c r="U592" s="3"/>
      <c r="V592" s="3"/>
      <c r="W592" s="3"/>
      <c r="X592" s="3"/>
      <c r="Y592" s="3"/>
      <c r="Z592" s="3"/>
      <c r="AA592" s="3"/>
      <c r="AB592" s="3"/>
      <c r="AC592" s="3"/>
      <c r="AD592" s="3"/>
      <c r="AE592" s="3"/>
      <c r="AF592" s="3"/>
      <c r="AG592" s="3"/>
      <c r="AH592" s="3"/>
      <c r="AI592" s="3"/>
      <c r="AJ592" s="3"/>
      <c r="AK592" s="3"/>
      <c r="AL592" s="3"/>
      <c r="AM592" s="3"/>
      <c r="AN592" s="3"/>
      <c r="AO592" s="3"/>
      <c r="AP592" s="3"/>
      <c r="AQ592" s="3"/>
      <c r="AR592" s="3"/>
      <c r="AS592" s="3"/>
      <c r="AT592" s="3"/>
      <c r="AU592" s="3"/>
      <c r="AV592" s="3"/>
      <c r="AW592" s="3"/>
      <c r="AX592" s="3"/>
      <c r="AY592" s="3"/>
      <c r="AZ592" s="3"/>
      <c r="BA592" s="3"/>
      <c r="BB592" s="3"/>
      <c r="BC592" s="3"/>
      <c r="BD592" s="3"/>
      <c r="BE592" s="3"/>
      <c r="BF592" s="3"/>
      <c r="BG592" s="3"/>
      <c r="BH592" s="3"/>
      <c r="BI592" s="3"/>
      <c r="BJ592" s="3"/>
      <c r="BK592" s="3"/>
      <c r="BL592" s="3"/>
    </row>
  </sheetData>
  <mergeCells count="305">
    <mergeCell ref="B488:O488"/>
    <mergeCell ref="C498:E498"/>
    <mergeCell ref="L498:M498"/>
    <mergeCell ref="D474:F474"/>
    <mergeCell ref="J474:K474"/>
    <mergeCell ref="B89:O89"/>
    <mergeCell ref="B561:O561"/>
    <mergeCell ref="C565:E565"/>
    <mergeCell ref="L565:M565"/>
    <mergeCell ref="B102:N102"/>
    <mergeCell ref="D107:E107"/>
    <mergeCell ref="H107:J107"/>
    <mergeCell ref="L107:M107"/>
    <mergeCell ref="C94:E94"/>
    <mergeCell ref="L94:M94"/>
    <mergeCell ref="B549:O549"/>
    <mergeCell ref="D559:F559"/>
    <mergeCell ref="J559:K559"/>
    <mergeCell ref="C560:E560"/>
    <mergeCell ref="H560:J560"/>
    <mergeCell ref="L560:M560"/>
    <mergeCell ref="C539:E539"/>
    <mergeCell ref="L539:M539"/>
    <mergeCell ref="B540:O540"/>
    <mergeCell ref="C546:E546"/>
    <mergeCell ref="L546:M546"/>
    <mergeCell ref="B112:O112"/>
    <mergeCell ref="E454:F454"/>
    <mergeCell ref="H455:K455"/>
    <mergeCell ref="B445:O445"/>
    <mergeCell ref="D448:E448"/>
    <mergeCell ref="B524:O524"/>
    <mergeCell ref="D538:F538"/>
    <mergeCell ref="J538:K538"/>
    <mergeCell ref="B124:O124"/>
    <mergeCell ref="C127:E127"/>
    <mergeCell ref="L127:M127"/>
    <mergeCell ref="B128:O128"/>
    <mergeCell ref="B510:O510"/>
    <mergeCell ref="D514:E514"/>
    <mergeCell ref="H514:J514"/>
    <mergeCell ref="L514:M514"/>
    <mergeCell ref="B517:N517"/>
    <mergeCell ref="B499:N499"/>
    <mergeCell ref="B505:O505"/>
    <mergeCell ref="D509:E509"/>
    <mergeCell ref="H509:K509"/>
    <mergeCell ref="B456:O456"/>
    <mergeCell ref="C463:E463"/>
    <mergeCell ref="L463:M463"/>
    <mergeCell ref="B464:N464"/>
    <mergeCell ref="B480:N480"/>
    <mergeCell ref="C483:E483"/>
    <mergeCell ref="H483:K483"/>
    <mergeCell ref="L483:M483"/>
    <mergeCell ref="B484:O484"/>
    <mergeCell ref="C487:E487"/>
    <mergeCell ref="L487:M487"/>
    <mergeCell ref="C475:E475"/>
    <mergeCell ref="H475:K475"/>
    <mergeCell ref="L475:M475"/>
    <mergeCell ref="B476:N476"/>
    <mergeCell ref="C479:E479"/>
    <mergeCell ref="H479:K479"/>
    <mergeCell ref="L479:M479"/>
    <mergeCell ref="B450:C450"/>
    <mergeCell ref="E450:F450"/>
    <mergeCell ref="L455:M455"/>
    <mergeCell ref="D444:E444"/>
    <mergeCell ref="H444:K444"/>
    <mergeCell ref="B120:O120"/>
    <mergeCell ref="D123:E123"/>
    <mergeCell ref="H123:J123"/>
    <mergeCell ref="L123:M123"/>
    <mergeCell ref="B431:N431"/>
    <mergeCell ref="B441:O441"/>
    <mergeCell ref="B423:O423"/>
    <mergeCell ref="C430:E430"/>
    <mergeCell ref="L430:M430"/>
    <mergeCell ref="E453:F453"/>
    <mergeCell ref="H413:K413"/>
    <mergeCell ref="B365:O365"/>
    <mergeCell ref="B369:O369"/>
    <mergeCell ref="C374:E374"/>
    <mergeCell ref="H374:J374"/>
    <mergeCell ref="L374:M374"/>
    <mergeCell ref="B349:N349"/>
    <mergeCell ref="C352:E352"/>
    <mergeCell ref="H352:K352"/>
    <mergeCell ref="B80:O80"/>
    <mergeCell ref="C83:E83"/>
    <mergeCell ref="H83:J83"/>
    <mergeCell ref="L83:M83"/>
    <mergeCell ref="C131:E131"/>
    <mergeCell ref="L131:M131"/>
    <mergeCell ref="E451:F451"/>
    <mergeCell ref="E452:F452"/>
    <mergeCell ref="H452:I452"/>
    <mergeCell ref="B418:O418"/>
    <mergeCell ref="C422:E422"/>
    <mergeCell ref="H422:J422"/>
    <mergeCell ref="L422:M422"/>
    <mergeCell ref="B414:O414"/>
    <mergeCell ref="D417:E417"/>
    <mergeCell ref="H417:K417"/>
    <mergeCell ref="H448:K448"/>
    <mergeCell ref="B449:N449"/>
    <mergeCell ref="F398:G398"/>
    <mergeCell ref="B400:N400"/>
    <mergeCell ref="F404:G404"/>
    <mergeCell ref="B406:N406"/>
    <mergeCell ref="B410:O410"/>
    <mergeCell ref="D413:E413"/>
    <mergeCell ref="B20:O20"/>
    <mergeCell ref="C23:E23"/>
    <mergeCell ref="L23:M23"/>
    <mergeCell ref="B394:N394"/>
    <mergeCell ref="B375:O375"/>
    <mergeCell ref="C386:E386"/>
    <mergeCell ref="H386:J386"/>
    <mergeCell ref="L386:M386"/>
    <mergeCell ref="B387:O387"/>
    <mergeCell ref="D392:F392"/>
    <mergeCell ref="G392:H392"/>
    <mergeCell ref="J392:K392"/>
    <mergeCell ref="B76:N76"/>
    <mergeCell ref="D79:E79"/>
    <mergeCell ref="H79:J79"/>
    <mergeCell ref="L79:M79"/>
    <mergeCell ref="B116:O116"/>
    <mergeCell ref="D119:E119"/>
    <mergeCell ref="H119:J119"/>
    <mergeCell ref="L119:M119"/>
    <mergeCell ref="D115:E115"/>
    <mergeCell ref="C393:E393"/>
    <mergeCell ref="L393:M393"/>
    <mergeCell ref="B361:O361"/>
    <mergeCell ref="L352:M352"/>
    <mergeCell ref="D360:E360"/>
    <mergeCell ref="H360:K360"/>
    <mergeCell ref="B341:N341"/>
    <mergeCell ref="D344:E344"/>
    <mergeCell ref="H344:K344"/>
    <mergeCell ref="B345:N345"/>
    <mergeCell ref="C111:E111"/>
    <mergeCell ref="H111:J111"/>
    <mergeCell ref="L111:M111"/>
    <mergeCell ref="B331:N331"/>
    <mergeCell ref="H340:I340"/>
    <mergeCell ref="B288:O288"/>
    <mergeCell ref="B294:N294"/>
    <mergeCell ref="B256:N256"/>
    <mergeCell ref="B262:N262"/>
    <mergeCell ref="B266:O266"/>
    <mergeCell ref="D270:E270"/>
    <mergeCell ref="H270:J270"/>
    <mergeCell ref="D330:E330"/>
    <mergeCell ref="H330:J330"/>
    <mergeCell ref="L330:M330"/>
    <mergeCell ref="D317:E317"/>
    <mergeCell ref="H317:K317"/>
    <mergeCell ref="D322:E322"/>
    <mergeCell ref="H322:K322"/>
    <mergeCell ref="B323:N323"/>
    <mergeCell ref="B327:N327"/>
    <mergeCell ref="B300:N300"/>
    <mergeCell ref="B304:N304"/>
    <mergeCell ref="H307:J307"/>
    <mergeCell ref="L307:M307"/>
    <mergeCell ref="B308:O308"/>
    <mergeCell ref="D316:F316"/>
    <mergeCell ref="J316:K316"/>
    <mergeCell ref="D275:E275"/>
    <mergeCell ref="H275:J275"/>
    <mergeCell ref="L275:M275"/>
    <mergeCell ref="B284:N284"/>
    <mergeCell ref="B13:N13"/>
    <mergeCell ref="C19:E19"/>
    <mergeCell ref="L19:M19"/>
    <mergeCell ref="B224:O224"/>
    <mergeCell ref="B84:O84"/>
    <mergeCell ref="D88:E88"/>
    <mergeCell ref="B203:O203"/>
    <mergeCell ref="D206:E206"/>
    <mergeCell ref="H206:J206"/>
    <mergeCell ref="L206:M206"/>
    <mergeCell ref="L270:M270"/>
    <mergeCell ref="B247:N247"/>
    <mergeCell ref="C250:E250"/>
    <mergeCell ref="L250:M250"/>
    <mergeCell ref="B251:N251"/>
    <mergeCell ref="C255:D255"/>
    <mergeCell ref="L255:M255"/>
    <mergeCell ref="C229:E229"/>
    <mergeCell ref="L229:M229"/>
    <mergeCell ref="B231:N231"/>
    <mergeCell ref="D245:F245"/>
    <mergeCell ref="J245:K245"/>
    <mergeCell ref="C246:E246"/>
    <mergeCell ref="H246:K246"/>
    <mergeCell ref="L246:M246"/>
    <mergeCell ref="D196:F196"/>
    <mergeCell ref="J196:K196"/>
    <mergeCell ref="B198:N198"/>
    <mergeCell ref="D202:E202"/>
    <mergeCell ref="H202:K202"/>
    <mergeCell ref="B207:N207"/>
    <mergeCell ref="D222:F222"/>
    <mergeCell ref="J222:K222"/>
    <mergeCell ref="C223:E223"/>
    <mergeCell ref="L223:M223"/>
    <mergeCell ref="B181:N181"/>
    <mergeCell ref="C184:E184"/>
    <mergeCell ref="H184:K184"/>
    <mergeCell ref="L184:M184"/>
    <mergeCell ref="B185:N185"/>
    <mergeCell ref="B189:N189"/>
    <mergeCell ref="D71:E71"/>
    <mergeCell ref="H71:K71"/>
    <mergeCell ref="B72:N72"/>
    <mergeCell ref="D75:E75"/>
    <mergeCell ref="H75:J75"/>
    <mergeCell ref="L75:M75"/>
    <mergeCell ref="H159:K159"/>
    <mergeCell ref="L159:M159"/>
    <mergeCell ref="B160:O160"/>
    <mergeCell ref="D139:E139"/>
    <mergeCell ref="H139:K139"/>
    <mergeCell ref="B140:O140"/>
    <mergeCell ref="D143:E143"/>
    <mergeCell ref="B177:O177"/>
    <mergeCell ref="L180:M180"/>
    <mergeCell ref="B144:O144"/>
    <mergeCell ref="C147:E147"/>
    <mergeCell ref="L147:M147"/>
    <mergeCell ref="C172:D172"/>
    <mergeCell ref="L172:M172"/>
    <mergeCell ref="B173:O173"/>
    <mergeCell ref="C176:E176"/>
    <mergeCell ref="L176:M176"/>
    <mergeCell ref="D164:E164"/>
    <mergeCell ref="H164:J164"/>
    <mergeCell ref="L164:M164"/>
    <mergeCell ref="B165:N165"/>
    <mergeCell ref="C168:E168"/>
    <mergeCell ref="H168:K168"/>
    <mergeCell ref="L168:M168"/>
    <mergeCell ref="E38:F38"/>
    <mergeCell ref="H38:I38"/>
    <mergeCell ref="E39:F39"/>
    <mergeCell ref="H40:K40"/>
    <mergeCell ref="L40:M40"/>
    <mergeCell ref="B6:O6"/>
    <mergeCell ref="B46:N46"/>
    <mergeCell ref="H59:I59"/>
    <mergeCell ref="B169:N169"/>
    <mergeCell ref="D158:F158"/>
    <mergeCell ref="J158:K158"/>
    <mergeCell ref="C159:E159"/>
    <mergeCell ref="B136:O136"/>
    <mergeCell ref="B148:N148"/>
    <mergeCell ref="C33:E33"/>
    <mergeCell ref="H33:K33"/>
    <mergeCell ref="L33:M33"/>
    <mergeCell ref="B34:N34"/>
    <mergeCell ref="C101:E101"/>
    <mergeCell ref="L101:M101"/>
    <mergeCell ref="B108:O108"/>
    <mergeCell ref="B41:N41"/>
    <mergeCell ref="H45:K45"/>
    <mergeCell ref="L45:M45"/>
    <mergeCell ref="A1:P1"/>
    <mergeCell ref="A3:B3"/>
    <mergeCell ref="C3:P3"/>
    <mergeCell ref="C4:G4"/>
    <mergeCell ref="H4:J4"/>
    <mergeCell ref="K4:M4"/>
    <mergeCell ref="N4:P4"/>
    <mergeCell ref="B132:O132"/>
    <mergeCell ref="C135:E135"/>
    <mergeCell ref="H135:J135"/>
    <mergeCell ref="L135:M135"/>
    <mergeCell ref="B95:O95"/>
    <mergeCell ref="E36:F36"/>
    <mergeCell ref="E37:F37"/>
    <mergeCell ref="B60:N60"/>
    <mergeCell ref="D63:E63"/>
    <mergeCell ref="H63:K63"/>
    <mergeCell ref="B64:N64"/>
    <mergeCell ref="C12:E12"/>
    <mergeCell ref="L12:M12"/>
    <mergeCell ref="B24:N24"/>
    <mergeCell ref="C27:E27"/>
    <mergeCell ref="H27:I27"/>
    <mergeCell ref="B28:N28"/>
    <mergeCell ref="B567:O567"/>
    <mergeCell ref="C570:E570"/>
    <mergeCell ref="L570:M570"/>
    <mergeCell ref="B571:O571"/>
    <mergeCell ref="C575:E575"/>
    <mergeCell ref="L575:M575"/>
    <mergeCell ref="B576:N576"/>
    <mergeCell ref="D579:E579"/>
    <mergeCell ref="H579:J579"/>
    <mergeCell ref="L579:M579"/>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19"/>
  <sheetViews>
    <sheetView topLeftCell="A616" zoomScale="120" zoomScaleNormal="120" zoomScaleSheetLayoutView="100" workbookViewId="0">
      <selection activeCell="N618" sqref="N618"/>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53" t="s">
        <v>415</v>
      </c>
      <c r="B1" s="553"/>
      <c r="C1" s="553"/>
      <c r="D1" s="554"/>
      <c r="E1" s="553"/>
      <c r="F1" s="554"/>
      <c r="G1" s="553"/>
      <c r="H1" s="554"/>
      <c r="I1" s="553"/>
      <c r="J1" s="554"/>
      <c r="K1" s="553"/>
      <c r="L1" s="553"/>
      <c r="M1" s="553"/>
      <c r="N1" s="553"/>
      <c r="O1" s="553"/>
      <c r="P1" s="553"/>
    </row>
    <row r="2" spans="1:64" ht="7.5" customHeight="1">
      <c r="H2" s="101"/>
      <c r="J2" s="110"/>
    </row>
    <row r="3" spans="1:64" s="62" customFormat="1" ht="38.25" customHeight="1" thickBot="1">
      <c r="A3" s="555" t="s">
        <v>0</v>
      </c>
      <c r="B3" s="555"/>
      <c r="C3" s="556" t="s">
        <v>314</v>
      </c>
      <c r="D3" s="556"/>
      <c r="E3" s="556"/>
      <c r="F3" s="556"/>
      <c r="G3" s="556"/>
      <c r="H3" s="556"/>
      <c r="I3" s="556"/>
      <c r="J3" s="556"/>
      <c r="K3" s="556"/>
      <c r="L3" s="556"/>
      <c r="M3" s="556"/>
      <c r="N3" s="556"/>
      <c r="O3" s="556"/>
      <c r="P3" s="556"/>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57" t="s">
        <v>3</v>
      </c>
      <c r="D4" s="558"/>
      <c r="E4" s="557"/>
      <c r="F4" s="558"/>
      <c r="G4" s="557"/>
      <c r="H4" s="558" t="s">
        <v>4</v>
      </c>
      <c r="I4" s="557"/>
      <c r="J4" s="558"/>
      <c r="K4" s="559" t="s">
        <v>5</v>
      </c>
      <c r="L4" s="560"/>
      <c r="M4" s="561"/>
      <c r="N4" s="557" t="s">
        <v>6</v>
      </c>
      <c r="O4" s="557"/>
      <c r="P4" s="557"/>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customHeight="1">
      <c r="A6" s="15">
        <v>1</v>
      </c>
      <c r="B6" s="548" t="s">
        <v>171</v>
      </c>
      <c r="C6" s="548"/>
      <c r="D6" s="548"/>
      <c r="E6" s="548"/>
      <c r="F6" s="548"/>
      <c r="G6" s="548"/>
      <c r="H6" s="548"/>
      <c r="I6" s="548"/>
      <c r="J6" s="548"/>
      <c r="K6" s="548"/>
      <c r="L6" s="548"/>
      <c r="M6" s="548"/>
      <c r="N6" s="548"/>
      <c r="O6" s="16"/>
      <c r="P6" s="224"/>
    </row>
    <row r="7" spans="1:64" s="17" customFormat="1" ht="15.95" hidden="1" customHeight="1">
      <c r="A7" s="15"/>
      <c r="B7" s="17" t="s">
        <v>316</v>
      </c>
      <c r="C7" s="131"/>
      <c r="D7" s="133">
        <v>1</v>
      </c>
      <c r="E7" s="48" t="s">
        <v>8</v>
      </c>
      <c r="F7" s="133">
        <v>2</v>
      </c>
      <c r="G7" s="133" t="s">
        <v>16</v>
      </c>
      <c r="H7" s="27">
        <v>14.25</v>
      </c>
      <c r="I7" s="133" t="s">
        <v>17</v>
      </c>
      <c r="J7" s="134">
        <v>5.5</v>
      </c>
      <c r="K7" s="133" t="s">
        <v>18</v>
      </c>
      <c r="L7" s="134">
        <v>1</v>
      </c>
      <c r="M7" s="17" t="s">
        <v>9</v>
      </c>
      <c r="N7" s="28">
        <f>ROUND(D7*F7*(H7+J7)*L7,0)</f>
        <v>40</v>
      </c>
      <c r="O7" s="16"/>
      <c r="P7" s="224"/>
    </row>
    <row r="8" spans="1:64" s="17" customFormat="1" ht="15.95" hidden="1" customHeight="1">
      <c r="A8" s="15"/>
      <c r="B8" s="17" t="s">
        <v>289</v>
      </c>
      <c r="C8" s="429"/>
      <c r="D8" s="427">
        <v>2</v>
      </c>
      <c r="E8" s="48" t="s">
        <v>8</v>
      </c>
      <c r="F8" s="427">
        <v>2</v>
      </c>
      <c r="G8" s="427" t="s">
        <v>16</v>
      </c>
      <c r="H8" s="27">
        <v>5</v>
      </c>
      <c r="I8" s="427" t="s">
        <v>17</v>
      </c>
      <c r="J8" s="428">
        <v>4</v>
      </c>
      <c r="K8" s="427" t="s">
        <v>18</v>
      </c>
      <c r="L8" s="428">
        <v>4</v>
      </c>
      <c r="M8" s="17" t="s">
        <v>9</v>
      </c>
      <c r="N8" s="28">
        <f>ROUND(D8*F8*(H8+J8)*L8,0)</f>
        <v>144</v>
      </c>
      <c r="O8" s="16"/>
      <c r="P8" s="423"/>
    </row>
    <row r="9" spans="1:64" s="17" customFormat="1" ht="15.95" hidden="1" customHeight="1">
      <c r="A9" s="15"/>
      <c r="B9" s="17" t="s">
        <v>300</v>
      </c>
      <c r="C9" s="429"/>
      <c r="D9" s="427">
        <v>1</v>
      </c>
      <c r="E9" s="48" t="s">
        <v>8</v>
      </c>
      <c r="F9" s="427">
        <v>2</v>
      </c>
      <c r="G9" s="427" t="s">
        <v>16</v>
      </c>
      <c r="H9" s="27">
        <v>12.62</v>
      </c>
      <c r="I9" s="427" t="s">
        <v>17</v>
      </c>
      <c r="J9" s="428">
        <v>5.87</v>
      </c>
      <c r="K9" s="427" t="s">
        <v>18</v>
      </c>
      <c r="L9" s="428">
        <v>2.5</v>
      </c>
      <c r="M9" s="17" t="s">
        <v>9</v>
      </c>
      <c r="N9" s="28">
        <f>ROUND(D9*F9*(H9+J9)*L9,0)</f>
        <v>92</v>
      </c>
      <c r="O9" s="16"/>
      <c r="P9" s="423"/>
    </row>
    <row r="10" spans="1:64" s="17" customFormat="1" ht="15.95" hidden="1" customHeight="1">
      <c r="A10" s="15"/>
      <c r="B10" s="17" t="s">
        <v>320</v>
      </c>
      <c r="C10" s="429"/>
      <c r="D10" s="427">
        <v>1</v>
      </c>
      <c r="E10" s="48" t="s">
        <v>8</v>
      </c>
      <c r="F10" s="427">
        <v>1</v>
      </c>
      <c r="G10" s="427" t="s">
        <v>8</v>
      </c>
      <c r="H10" s="27">
        <v>12.25</v>
      </c>
      <c r="I10" s="427" t="s">
        <v>8</v>
      </c>
      <c r="J10" s="428">
        <v>8</v>
      </c>
      <c r="K10" s="427"/>
      <c r="L10" s="428"/>
      <c r="M10" s="17" t="s">
        <v>9</v>
      </c>
      <c r="N10" s="30">
        <f>ROUND(D10*F10*H10*J10,0)</f>
        <v>98</v>
      </c>
      <c r="O10" s="16"/>
      <c r="P10" s="423"/>
    </row>
    <row r="11" spans="1:64" s="17" customFormat="1" ht="15.95" hidden="1" customHeight="1">
      <c r="A11" s="15"/>
      <c r="B11" s="17" t="s">
        <v>317</v>
      </c>
      <c r="C11" s="429"/>
      <c r="D11" s="427">
        <v>1</v>
      </c>
      <c r="E11" s="48" t="s">
        <v>8</v>
      </c>
      <c r="F11" s="427">
        <v>2</v>
      </c>
      <c r="G11" s="427" t="s">
        <v>16</v>
      </c>
      <c r="H11" s="27">
        <v>4</v>
      </c>
      <c r="I11" s="427" t="s">
        <v>17</v>
      </c>
      <c r="J11" s="428">
        <v>5</v>
      </c>
      <c r="K11" s="427" t="s">
        <v>18</v>
      </c>
      <c r="L11" s="428">
        <v>3</v>
      </c>
      <c r="M11" s="17" t="s">
        <v>9</v>
      </c>
      <c r="N11" s="28">
        <f>ROUND(D11*F11*(H11+J11)*L11,0)</f>
        <v>54</v>
      </c>
      <c r="O11" s="16"/>
      <c r="P11" s="423"/>
    </row>
    <row r="12" spans="1:64" s="17" customFormat="1" ht="15.95" hidden="1" customHeight="1">
      <c r="A12" s="15"/>
      <c r="B12" s="17" t="s">
        <v>318</v>
      </c>
      <c r="C12" s="429"/>
      <c r="D12" s="427">
        <v>1</v>
      </c>
      <c r="E12" s="48" t="s">
        <v>8</v>
      </c>
      <c r="F12" s="427">
        <v>2</v>
      </c>
      <c r="G12" s="427" t="s">
        <v>16</v>
      </c>
      <c r="H12" s="27">
        <v>5.5</v>
      </c>
      <c r="I12" s="427" t="s">
        <v>17</v>
      </c>
      <c r="J12" s="428">
        <v>6.5</v>
      </c>
      <c r="K12" s="427" t="s">
        <v>18</v>
      </c>
      <c r="L12" s="428">
        <v>3</v>
      </c>
      <c r="M12" s="17" t="s">
        <v>9</v>
      </c>
      <c r="N12" s="28">
        <f>ROUND(D12*F12*(H12+J12)*L12,0)</f>
        <v>72</v>
      </c>
      <c r="O12" s="16"/>
      <c r="P12" s="423"/>
    </row>
    <row r="13" spans="1:64" s="17" customFormat="1" ht="15.95" hidden="1" customHeight="1">
      <c r="A13" s="15"/>
      <c r="B13" s="17" t="s">
        <v>319</v>
      </c>
      <c r="C13" s="131"/>
      <c r="D13" s="427">
        <v>2</v>
      </c>
      <c r="E13" s="48" t="s">
        <v>8</v>
      </c>
      <c r="F13" s="427">
        <v>2</v>
      </c>
      <c r="G13" s="427" t="s">
        <v>8</v>
      </c>
      <c r="H13" s="27">
        <v>5.5</v>
      </c>
      <c r="I13" s="427" t="s">
        <v>8</v>
      </c>
      <c r="J13" s="428">
        <v>2</v>
      </c>
      <c r="K13" s="427"/>
      <c r="L13" s="428"/>
      <c r="M13" s="17" t="s">
        <v>9</v>
      </c>
      <c r="N13" s="30">
        <f>ROUND(D13*F13*H13*J13,0)</f>
        <v>44</v>
      </c>
      <c r="O13" s="16"/>
      <c r="P13" s="224"/>
    </row>
    <row r="14" spans="1:64" s="17" customFormat="1" ht="15.95" hidden="1" customHeight="1">
      <c r="A14" s="15"/>
      <c r="C14" s="131"/>
      <c r="D14" s="133"/>
      <c r="E14" s="48"/>
      <c r="F14" s="133"/>
      <c r="G14" s="133"/>
      <c r="H14" s="27"/>
      <c r="I14" s="133"/>
      <c r="J14" s="134"/>
      <c r="K14" s="133"/>
      <c r="L14" s="24" t="s">
        <v>172</v>
      </c>
      <c r="M14" s="32"/>
      <c r="N14" s="18">
        <f>SUM(N7:N13)</f>
        <v>544</v>
      </c>
      <c r="O14" s="16"/>
      <c r="P14" s="224"/>
    </row>
    <row r="15" spans="1:64" s="17" customFormat="1" ht="15.95" customHeight="1">
      <c r="A15" s="15"/>
      <c r="B15" s="143"/>
      <c r="C15" s="545">
        <f>N14</f>
        <v>544</v>
      </c>
      <c r="D15" s="546"/>
      <c r="E15" s="545"/>
      <c r="F15" s="20" t="s">
        <v>32</v>
      </c>
      <c r="G15" s="21" t="s">
        <v>12</v>
      </c>
      <c r="H15" s="57">
        <v>121</v>
      </c>
      <c r="I15" s="132"/>
      <c r="J15" s="132"/>
      <c r="K15" s="132"/>
      <c r="L15" s="547" t="s">
        <v>33</v>
      </c>
      <c r="M15" s="547"/>
      <c r="N15" s="107"/>
      <c r="O15" s="22" t="s">
        <v>14</v>
      </c>
      <c r="P15" s="224">
        <f>ROUND(C15*H15/100,0)</f>
        <v>658</v>
      </c>
    </row>
    <row r="16" spans="1:64" ht="15.95" customHeight="1">
      <c r="A16" s="1">
        <v>2</v>
      </c>
      <c r="B16" s="576" t="s">
        <v>138</v>
      </c>
      <c r="C16" s="576"/>
      <c r="D16" s="576"/>
      <c r="E16" s="576"/>
      <c r="F16" s="576"/>
      <c r="G16" s="576"/>
      <c r="H16" s="576"/>
      <c r="I16" s="576"/>
      <c r="J16" s="576"/>
      <c r="K16" s="576"/>
      <c r="L16" s="576"/>
      <c r="M16" s="576"/>
      <c r="N16" s="576"/>
      <c r="O16" s="576"/>
      <c r="S16" s="3"/>
    </row>
    <row r="17" spans="1:64" ht="15.95" hidden="1" customHeight="1">
      <c r="A17" s="1"/>
      <c r="B17" s="67" t="s">
        <v>139</v>
      </c>
      <c r="C17" s="135"/>
      <c r="D17" s="136">
        <v>1</v>
      </c>
      <c r="E17" s="38" t="s">
        <v>8</v>
      </c>
      <c r="F17" s="136">
        <v>2</v>
      </c>
      <c r="G17" s="136" t="s">
        <v>8</v>
      </c>
      <c r="H17" s="68">
        <v>4</v>
      </c>
      <c r="I17" s="136" t="s">
        <v>8</v>
      </c>
      <c r="J17" s="137">
        <v>5</v>
      </c>
      <c r="K17" s="136" t="s">
        <v>8</v>
      </c>
      <c r="L17" s="141">
        <v>0.17</v>
      </c>
      <c r="M17" s="3" t="s">
        <v>9</v>
      </c>
      <c r="N17" s="39">
        <f t="shared" ref="N17:N18" si="0">ROUND(D17*F17*H17*J17*L17,0)</f>
        <v>7</v>
      </c>
      <c r="O17" s="2"/>
      <c r="R17" s="4"/>
      <c r="S17" s="108"/>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row>
    <row r="18" spans="1:64" ht="15.95" hidden="1" customHeight="1">
      <c r="A18" s="1"/>
      <c r="B18" s="67" t="s">
        <v>321</v>
      </c>
      <c r="C18" s="135"/>
      <c r="D18" s="136">
        <v>1</v>
      </c>
      <c r="E18" s="38" t="s">
        <v>8</v>
      </c>
      <c r="F18" s="136">
        <v>1</v>
      </c>
      <c r="G18" s="136" t="s">
        <v>8</v>
      </c>
      <c r="H18" s="68">
        <v>14.25</v>
      </c>
      <c r="I18" s="136" t="s">
        <v>8</v>
      </c>
      <c r="J18" s="137">
        <v>7.5</v>
      </c>
      <c r="K18" s="136" t="s">
        <v>8</v>
      </c>
      <c r="L18" s="141">
        <v>0.125</v>
      </c>
      <c r="M18" s="3" t="s">
        <v>9</v>
      </c>
      <c r="N18" s="39">
        <f t="shared" si="0"/>
        <v>13</v>
      </c>
      <c r="O18" s="2"/>
      <c r="R18" s="4"/>
      <c r="S18" s="108"/>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row>
    <row r="19" spans="1:64" ht="21" hidden="1" customHeight="1">
      <c r="A19" s="1"/>
      <c r="C19" s="38"/>
      <c r="D19" s="69"/>
      <c r="F19" s="136"/>
      <c r="G19" s="136"/>
      <c r="H19" s="68"/>
      <c r="I19" s="136"/>
      <c r="J19" s="137"/>
      <c r="K19" s="136"/>
      <c r="L19" s="12" t="s">
        <v>10</v>
      </c>
      <c r="M19" s="40"/>
      <c r="N19" s="5">
        <f>SUM(N17:N18)</f>
        <v>20</v>
      </c>
      <c r="O19" s="6"/>
      <c r="P19" s="197"/>
      <c r="S19" s="38"/>
    </row>
    <row r="20" spans="1:64" ht="21.75" customHeight="1">
      <c r="A20" s="1"/>
      <c r="B20" s="66"/>
      <c r="C20" s="569">
        <f>N19</f>
        <v>20</v>
      </c>
      <c r="D20" s="570"/>
      <c r="E20" s="569"/>
      <c r="F20" s="7" t="s">
        <v>11</v>
      </c>
      <c r="G20" s="8" t="s">
        <v>12</v>
      </c>
      <c r="H20" s="70">
        <v>1306.8</v>
      </c>
      <c r="I20" s="129"/>
      <c r="J20" s="129"/>
      <c r="K20" s="129"/>
      <c r="L20" s="571" t="s">
        <v>13</v>
      </c>
      <c r="M20" s="571"/>
      <c r="N20" s="140"/>
      <c r="O20" s="9" t="s">
        <v>14</v>
      </c>
      <c r="P20" s="223">
        <f>ROUND(C20*H20/100,0)</f>
        <v>261</v>
      </c>
      <c r="S20" s="96"/>
    </row>
    <row r="21" spans="1:64" s="10" customFormat="1" ht="15.95" customHeight="1">
      <c r="A21" s="43" t="s">
        <v>151</v>
      </c>
      <c r="B21" s="584" t="s">
        <v>47</v>
      </c>
      <c r="C21" s="584"/>
      <c r="D21" s="584"/>
      <c r="E21" s="584"/>
      <c r="F21" s="584"/>
      <c r="G21" s="584"/>
      <c r="H21" s="584"/>
      <c r="I21" s="584"/>
      <c r="J21" s="584"/>
      <c r="K21" s="584"/>
      <c r="L21" s="584"/>
      <c r="M21" s="584"/>
      <c r="N21" s="584"/>
      <c r="O21" s="584"/>
      <c r="P21" s="227"/>
    </row>
    <row r="22" spans="1:64" s="17" customFormat="1" ht="15.95" hidden="1" customHeight="1">
      <c r="A22" s="15"/>
      <c r="B22" s="17" t="s">
        <v>322</v>
      </c>
      <c r="C22" s="48"/>
      <c r="D22" s="427">
        <v>1</v>
      </c>
      <c r="E22" s="48" t="s">
        <v>8</v>
      </c>
      <c r="F22" s="427">
        <v>2</v>
      </c>
      <c r="G22" s="427" t="s">
        <v>8</v>
      </c>
      <c r="H22" s="27">
        <v>5.75</v>
      </c>
      <c r="I22" s="427" t="s">
        <v>8</v>
      </c>
      <c r="J22" s="428">
        <v>1</v>
      </c>
      <c r="K22" s="427" t="s">
        <v>8</v>
      </c>
      <c r="L22" s="428">
        <v>0.5</v>
      </c>
      <c r="M22" s="17" t="s">
        <v>9</v>
      </c>
      <c r="N22" s="442">
        <f t="shared" ref="N22" si="1">ROUND(D22*F22*H22*J22*L22,0)</f>
        <v>6</v>
      </c>
      <c r="P22" s="197"/>
      <c r="S22" s="48"/>
    </row>
    <row r="23" spans="1:64" s="17" customFormat="1" ht="15.95" hidden="1" customHeight="1">
      <c r="A23" s="15"/>
      <c r="B23" s="17" t="s">
        <v>322</v>
      </c>
      <c r="C23" s="48"/>
      <c r="D23" s="280">
        <v>1</v>
      </c>
      <c r="E23" s="48" t="s">
        <v>8</v>
      </c>
      <c r="F23" s="280">
        <v>2</v>
      </c>
      <c r="G23" s="280" t="s">
        <v>8</v>
      </c>
      <c r="H23" s="27">
        <v>3.75</v>
      </c>
      <c r="I23" s="280" t="s">
        <v>8</v>
      </c>
      <c r="J23" s="281">
        <v>1</v>
      </c>
      <c r="K23" s="280" t="s">
        <v>8</v>
      </c>
      <c r="L23" s="281">
        <v>0.5</v>
      </c>
      <c r="M23" s="17" t="s">
        <v>9</v>
      </c>
      <c r="N23" s="442">
        <f t="shared" ref="N23" si="2">ROUND(D23*F23*H23*J23*L23,0)</f>
        <v>4</v>
      </c>
      <c r="P23" s="197"/>
      <c r="S23" s="48"/>
    </row>
    <row r="24" spans="1:64" s="17" customFormat="1" ht="15.95" hidden="1" customHeight="1">
      <c r="A24" s="15"/>
      <c r="C24" s="48"/>
      <c r="D24" s="55"/>
      <c r="E24" s="48"/>
      <c r="F24" s="241"/>
      <c r="G24" s="241"/>
      <c r="H24" s="27"/>
      <c r="I24" s="241"/>
      <c r="J24" s="244"/>
      <c r="K24" s="241"/>
      <c r="L24" s="24" t="s">
        <v>10</v>
      </c>
      <c r="M24" s="32"/>
      <c r="N24" s="18">
        <f>SUM(N22:N23)</f>
        <v>10</v>
      </c>
      <c r="O24" s="19"/>
      <c r="P24" s="197"/>
      <c r="S24" s="48"/>
    </row>
    <row r="25" spans="1:64" ht="15.95" customHeight="1">
      <c r="A25" s="1"/>
      <c r="B25" s="113"/>
      <c r="C25" s="581">
        <f>N24</f>
        <v>10</v>
      </c>
      <c r="D25" s="582"/>
      <c r="E25" s="581"/>
      <c r="F25" s="7" t="s">
        <v>11</v>
      </c>
      <c r="G25" s="8" t="s">
        <v>12</v>
      </c>
      <c r="H25" s="97">
        <v>8694.9500000000007</v>
      </c>
      <c r="I25" s="97"/>
      <c r="J25" s="97"/>
      <c r="K25" s="97"/>
      <c r="L25" s="571" t="s">
        <v>13</v>
      </c>
      <c r="M25" s="571"/>
      <c r="O25" s="9" t="s">
        <v>14</v>
      </c>
      <c r="P25" s="223">
        <f>ROUND(C25*H25/100,0)</f>
        <v>869</v>
      </c>
      <c r="S25" s="122"/>
    </row>
    <row r="26" spans="1:64" s="17" customFormat="1" ht="15.95" customHeight="1">
      <c r="A26" s="85" t="s">
        <v>152</v>
      </c>
      <c r="B26" s="549" t="s">
        <v>81</v>
      </c>
      <c r="C26" s="549"/>
      <c r="D26" s="549"/>
      <c r="E26" s="549"/>
      <c r="F26" s="549"/>
      <c r="G26" s="549"/>
      <c r="H26" s="549"/>
      <c r="I26" s="549"/>
      <c r="J26" s="549"/>
      <c r="K26" s="549"/>
      <c r="L26" s="549"/>
      <c r="M26" s="549"/>
      <c r="N26" s="549"/>
      <c r="O26" s="51"/>
      <c r="P26" s="224"/>
    </row>
    <row r="27" spans="1:64" s="17" customFormat="1" ht="15.95" hidden="1" customHeight="1">
      <c r="A27" s="15"/>
      <c r="B27" s="17" t="s">
        <v>322</v>
      </c>
      <c r="C27" s="48"/>
      <c r="D27" s="163">
        <v>1</v>
      </c>
      <c r="E27" s="48" t="s">
        <v>8</v>
      </c>
      <c r="F27" s="163">
        <v>2</v>
      </c>
      <c r="G27" s="163" t="s">
        <v>8</v>
      </c>
      <c r="H27" s="27">
        <v>5</v>
      </c>
      <c r="I27" s="163" t="s">
        <v>8</v>
      </c>
      <c r="J27" s="164">
        <v>0.75</v>
      </c>
      <c r="K27" s="163" t="s">
        <v>8</v>
      </c>
      <c r="L27" s="164">
        <v>4</v>
      </c>
      <c r="M27" s="17" t="s">
        <v>9</v>
      </c>
      <c r="N27" s="30">
        <f t="shared" ref="N27" si="3">ROUND(D27*F27*H27*J27*L27,0)</f>
        <v>30</v>
      </c>
      <c r="P27" s="197"/>
      <c r="S27" s="48"/>
    </row>
    <row r="28" spans="1:64" s="17" customFormat="1" ht="15.95" hidden="1" customHeight="1">
      <c r="A28" s="15"/>
      <c r="B28" s="17" t="s">
        <v>19</v>
      </c>
      <c r="C28" s="48"/>
      <c r="D28" s="163">
        <v>1</v>
      </c>
      <c r="E28" s="48" t="s">
        <v>8</v>
      </c>
      <c r="F28" s="163">
        <v>2</v>
      </c>
      <c r="G28" s="163" t="s">
        <v>8</v>
      </c>
      <c r="H28" s="27">
        <v>4</v>
      </c>
      <c r="I28" s="163" t="s">
        <v>8</v>
      </c>
      <c r="J28" s="321">
        <v>0.75</v>
      </c>
      <c r="K28" s="163" t="s">
        <v>8</v>
      </c>
      <c r="L28" s="321">
        <v>4</v>
      </c>
      <c r="M28" s="17" t="s">
        <v>9</v>
      </c>
      <c r="N28" s="30">
        <f t="shared" ref="N28" si="4">ROUND(D28*F28*H28*J28*L28,0)</f>
        <v>24</v>
      </c>
      <c r="P28" s="197"/>
      <c r="S28" s="48"/>
    </row>
    <row r="29" spans="1:64" ht="15.95" hidden="1" customHeight="1">
      <c r="A29" s="1"/>
      <c r="B29" s="325"/>
      <c r="C29" s="3"/>
      <c r="D29" s="325"/>
      <c r="E29" s="322"/>
      <c r="F29" s="325"/>
      <c r="G29" s="318"/>
      <c r="H29" s="68"/>
      <c r="I29" s="319"/>
      <c r="J29" s="326"/>
      <c r="K29" s="318"/>
      <c r="L29" s="12" t="s">
        <v>10</v>
      </c>
      <c r="M29" s="3" t="s">
        <v>9</v>
      </c>
      <c r="N29" s="18">
        <f>SUM(N27:N28)</f>
        <v>54</v>
      </c>
      <c r="O29" s="322"/>
      <c r="P29" s="80"/>
      <c r="Q29" s="45"/>
      <c r="S29" s="3"/>
    </row>
    <row r="30" spans="1:64" ht="15.95" hidden="1" customHeight="1">
      <c r="A30" s="1"/>
      <c r="B30" s="71" t="s">
        <v>24</v>
      </c>
      <c r="C30" s="431"/>
      <c r="D30" s="424"/>
      <c r="E30" s="426"/>
      <c r="F30" s="424"/>
      <c r="G30" s="418"/>
      <c r="H30" s="68"/>
      <c r="I30" s="421"/>
      <c r="J30" s="425"/>
      <c r="K30" s="418"/>
      <c r="L30" s="425"/>
      <c r="M30" s="45"/>
      <c r="N30" s="45"/>
      <c r="O30" s="426"/>
      <c r="P30" s="426"/>
      <c r="Q30" s="45"/>
      <c r="S30" s="431"/>
    </row>
    <row r="31" spans="1:64" ht="15.95" hidden="1" customHeight="1">
      <c r="A31" s="1"/>
      <c r="B31" s="3" t="s">
        <v>25</v>
      </c>
      <c r="C31" s="431"/>
      <c r="D31" s="424">
        <v>1</v>
      </c>
      <c r="E31" s="431" t="s">
        <v>8</v>
      </c>
      <c r="F31" s="424">
        <v>1</v>
      </c>
      <c r="G31" s="424" t="s">
        <v>8</v>
      </c>
      <c r="H31" s="90">
        <v>3</v>
      </c>
      <c r="I31" s="424" t="s">
        <v>8</v>
      </c>
      <c r="J31" s="420">
        <v>0.75</v>
      </c>
      <c r="K31" s="424" t="s">
        <v>8</v>
      </c>
      <c r="L31" s="420">
        <v>3</v>
      </c>
      <c r="M31" s="3" t="s">
        <v>9</v>
      </c>
      <c r="N31" s="39">
        <f t="shared" ref="N31" si="5">ROUND(D31*F31*H31*J31*L31,0)</f>
        <v>7</v>
      </c>
      <c r="O31" s="6"/>
      <c r="P31" s="198"/>
      <c r="S31" s="431"/>
    </row>
    <row r="32" spans="1:64" ht="15.95" hidden="1" customHeight="1">
      <c r="A32" s="1"/>
      <c r="B32" s="424"/>
      <c r="C32" s="3"/>
      <c r="D32" s="424"/>
      <c r="E32" s="426"/>
      <c r="F32" s="424"/>
      <c r="G32" s="418"/>
      <c r="H32" s="68"/>
      <c r="I32" s="421"/>
      <c r="J32" s="425"/>
      <c r="K32" s="418"/>
      <c r="L32" s="12" t="s">
        <v>10</v>
      </c>
      <c r="M32" s="3" t="s">
        <v>9</v>
      </c>
      <c r="N32" s="5">
        <f>SUM(N31)</f>
        <v>7</v>
      </c>
      <c r="O32" s="426"/>
      <c r="P32" s="80"/>
      <c r="Q32" s="45"/>
      <c r="S32" s="3"/>
    </row>
    <row r="33" spans="1:19" ht="15.95" hidden="1" customHeight="1">
      <c r="A33" s="1"/>
      <c r="B33" s="71" t="s">
        <v>28</v>
      </c>
      <c r="C33" s="431"/>
      <c r="D33" s="424"/>
      <c r="E33" s="426"/>
      <c r="F33" s="424"/>
      <c r="G33" s="418"/>
      <c r="H33" s="68"/>
      <c r="I33" s="421"/>
      <c r="J33" s="425"/>
      <c r="K33" s="421"/>
      <c r="L33" s="418"/>
      <c r="M33" s="418"/>
      <c r="N33" s="45"/>
      <c r="O33" s="41"/>
      <c r="P33" s="80"/>
      <c r="Q33" s="45"/>
      <c r="S33" s="431"/>
    </row>
    <row r="34" spans="1:19" ht="15.95" customHeight="1">
      <c r="A34" s="1"/>
      <c r="C34" s="71"/>
      <c r="D34" s="577">
        <f>N29</f>
        <v>54</v>
      </c>
      <c r="E34" s="577"/>
      <c r="F34" s="577"/>
      <c r="G34" s="418" t="s">
        <v>29</v>
      </c>
      <c r="H34" s="432">
        <f>N32</f>
        <v>7</v>
      </c>
      <c r="I34" s="12" t="s">
        <v>9</v>
      </c>
      <c r="J34" s="578">
        <f>D34-H34</f>
        <v>47</v>
      </c>
      <c r="K34" s="578"/>
      <c r="L34" s="40"/>
      <c r="M34" s="418"/>
      <c r="N34" s="42"/>
      <c r="O34" s="426"/>
      <c r="P34" s="80"/>
      <c r="Q34" s="45"/>
      <c r="S34" s="71"/>
    </row>
    <row r="35" spans="1:19" s="17" customFormat="1" ht="15.95" customHeight="1">
      <c r="A35" s="15"/>
      <c r="C35" s="572">
        <f>N29</f>
        <v>54</v>
      </c>
      <c r="D35" s="573"/>
      <c r="E35" s="572"/>
      <c r="F35" s="99" t="s">
        <v>11</v>
      </c>
      <c r="G35" s="93" t="s">
        <v>12</v>
      </c>
      <c r="H35" s="551">
        <v>11948.36</v>
      </c>
      <c r="I35" s="551"/>
      <c r="J35" s="24"/>
      <c r="K35" s="94"/>
      <c r="L35" s="93" t="s">
        <v>79</v>
      </c>
      <c r="M35" s="93"/>
      <c r="N35" s="25"/>
      <c r="O35" s="103" t="s">
        <v>14</v>
      </c>
      <c r="P35" s="224">
        <f>ROUND(C35*H35/100,0)</f>
        <v>6452</v>
      </c>
      <c r="S35" s="121"/>
    </row>
    <row r="36" spans="1:19" ht="88.5" customHeight="1">
      <c r="A36" s="87" t="s">
        <v>43</v>
      </c>
      <c r="B36" s="549" t="s">
        <v>48</v>
      </c>
      <c r="C36" s="549"/>
      <c r="D36" s="549"/>
      <c r="E36" s="549"/>
      <c r="F36" s="549"/>
      <c r="G36" s="549"/>
      <c r="H36" s="549"/>
      <c r="I36" s="549"/>
      <c r="J36" s="549"/>
      <c r="K36" s="549"/>
      <c r="L36" s="549"/>
      <c r="M36" s="549"/>
      <c r="N36" s="549"/>
      <c r="O36" s="139"/>
      <c r="P36" s="228"/>
      <c r="S36" s="3"/>
    </row>
    <row r="37" spans="1:19" s="17" customFormat="1" ht="15.95" hidden="1" customHeight="1">
      <c r="A37" s="15"/>
      <c r="B37" s="17" t="s">
        <v>323</v>
      </c>
      <c r="C37" s="48"/>
      <c r="D37" s="201">
        <v>1</v>
      </c>
      <c r="E37" s="48" t="s">
        <v>8</v>
      </c>
      <c r="F37" s="201">
        <v>1</v>
      </c>
      <c r="G37" s="201" t="s">
        <v>8</v>
      </c>
      <c r="H37" s="27">
        <v>5.5</v>
      </c>
      <c r="I37" s="201" t="s">
        <v>8</v>
      </c>
      <c r="J37" s="202">
        <v>5.5</v>
      </c>
      <c r="K37" s="201" t="s">
        <v>8</v>
      </c>
      <c r="L37" s="202">
        <v>0.33</v>
      </c>
      <c r="M37" s="17" t="s">
        <v>9</v>
      </c>
      <c r="N37" s="30">
        <f t="shared" ref="N37" si="6">ROUND(D37*F37*H37*J37*L37,0)</f>
        <v>10</v>
      </c>
      <c r="P37" s="197"/>
      <c r="S37" s="48"/>
    </row>
    <row r="38" spans="1:19" ht="15.95" hidden="1" customHeight="1">
      <c r="A38" s="1"/>
      <c r="B38" s="136"/>
      <c r="C38" s="3"/>
      <c r="D38" s="136"/>
      <c r="E38" s="142"/>
      <c r="F38" s="136"/>
      <c r="G38" s="130"/>
      <c r="H38" s="68"/>
      <c r="I38" s="129"/>
      <c r="J38" s="137"/>
      <c r="K38" s="130"/>
      <c r="L38" s="12" t="s">
        <v>10</v>
      </c>
      <c r="M38" s="3" t="s">
        <v>9</v>
      </c>
      <c r="N38" s="18">
        <f>SUM(N37)</f>
        <v>10</v>
      </c>
      <c r="O38" s="142"/>
      <c r="P38" s="80"/>
      <c r="Q38" s="45"/>
      <c r="S38" s="3"/>
    </row>
    <row r="39" spans="1:19" ht="15.95" customHeight="1">
      <c r="C39" s="581">
        <f>N38</f>
        <v>10</v>
      </c>
      <c r="D39" s="582"/>
      <c r="E39" s="581"/>
      <c r="F39" s="7" t="s">
        <v>11</v>
      </c>
      <c r="G39" s="98" t="s">
        <v>12</v>
      </c>
      <c r="H39" s="575">
        <v>337</v>
      </c>
      <c r="I39" s="575"/>
      <c r="J39" s="575"/>
      <c r="K39" s="575"/>
      <c r="L39" s="571" t="s">
        <v>49</v>
      </c>
      <c r="M39" s="571"/>
      <c r="O39" s="113" t="s">
        <v>14</v>
      </c>
      <c r="P39" s="223">
        <f>ROUND(C39*H39,0)</f>
        <v>3370</v>
      </c>
      <c r="S39" s="122"/>
    </row>
    <row r="40" spans="1:19" ht="49.5" customHeight="1">
      <c r="A40" s="87" t="s">
        <v>46</v>
      </c>
      <c r="B40" s="549" t="s">
        <v>51</v>
      </c>
      <c r="C40" s="549"/>
      <c r="D40" s="549"/>
      <c r="E40" s="549"/>
      <c r="F40" s="549"/>
      <c r="G40" s="549"/>
      <c r="H40" s="549"/>
      <c r="I40" s="549"/>
      <c r="J40" s="549"/>
      <c r="K40" s="549"/>
      <c r="L40" s="549"/>
      <c r="M40" s="549"/>
      <c r="N40" s="549"/>
      <c r="O40" s="332"/>
      <c r="P40" s="341"/>
      <c r="S40" s="3"/>
    </row>
    <row r="41" spans="1:19" ht="15">
      <c r="A41" s="1"/>
      <c r="B41" s="74" t="s">
        <v>52</v>
      </c>
      <c r="C41" s="342"/>
      <c r="D41" s="344"/>
      <c r="E41" s="44"/>
      <c r="F41" s="344"/>
      <c r="G41" s="338"/>
      <c r="H41" s="13"/>
      <c r="I41" s="340"/>
      <c r="J41" s="340"/>
      <c r="K41" s="340"/>
      <c r="L41" s="338"/>
      <c r="M41" s="338"/>
      <c r="N41" s="342"/>
      <c r="O41" s="341"/>
      <c r="P41" s="341"/>
      <c r="S41" s="342"/>
    </row>
    <row r="42" spans="1:19" ht="15.95" hidden="1" customHeight="1" thickBot="1">
      <c r="A42" s="1"/>
      <c r="B42" s="377" t="s">
        <v>274</v>
      </c>
      <c r="C42" s="44">
        <f>C39</f>
        <v>10</v>
      </c>
      <c r="D42" s="344" t="s">
        <v>8</v>
      </c>
      <c r="E42" s="563">
        <v>5</v>
      </c>
      <c r="F42" s="564"/>
      <c r="G42" s="338"/>
      <c r="H42" s="13"/>
      <c r="I42" s="340"/>
      <c r="J42" s="12"/>
      <c r="K42" s="340"/>
      <c r="L42" s="338"/>
      <c r="M42" s="338"/>
      <c r="N42" s="342"/>
      <c r="O42" s="341"/>
      <c r="P42" s="341"/>
      <c r="S42" s="3"/>
    </row>
    <row r="43" spans="1:19" ht="15.95" hidden="1" customHeight="1">
      <c r="A43" s="1"/>
      <c r="C43" s="355"/>
      <c r="D43" s="344"/>
      <c r="E43" s="565">
        <v>112</v>
      </c>
      <c r="F43" s="566"/>
      <c r="G43" s="338"/>
      <c r="H43" s="13"/>
      <c r="I43" s="340"/>
      <c r="J43" s="345"/>
      <c r="K43" s="340"/>
      <c r="L43" s="338"/>
      <c r="M43" s="338"/>
      <c r="N43" s="342"/>
      <c r="O43" s="341"/>
      <c r="P43" s="341"/>
      <c r="S43" s="342"/>
    </row>
    <row r="44" spans="1:19" ht="15.95" hidden="1" customHeight="1" thickBot="1">
      <c r="A44" s="1"/>
      <c r="C44" s="355">
        <f>C42</f>
        <v>10</v>
      </c>
      <c r="D44" s="344" t="s">
        <v>8</v>
      </c>
      <c r="E44" s="563">
        <f>E42</f>
        <v>5</v>
      </c>
      <c r="F44" s="564"/>
      <c r="G44" s="344" t="s">
        <v>9</v>
      </c>
      <c r="H44" s="574">
        <f>C44*E44/E45</f>
        <v>0.44642857142857145</v>
      </c>
      <c r="I44" s="574"/>
      <c r="J44" s="345" t="s">
        <v>53</v>
      </c>
      <c r="K44" s="340"/>
      <c r="L44" s="338"/>
      <c r="M44" s="338"/>
      <c r="N44" s="342"/>
      <c r="O44" s="341"/>
      <c r="P44" s="341"/>
      <c r="S44" s="75"/>
    </row>
    <row r="45" spans="1:19" ht="15.95" hidden="1" customHeight="1">
      <c r="A45" s="1"/>
      <c r="C45" s="342"/>
      <c r="D45" s="344"/>
      <c r="E45" s="565">
        <v>112</v>
      </c>
      <c r="F45" s="566"/>
      <c r="G45" s="338"/>
      <c r="H45" s="68"/>
      <c r="I45" s="340"/>
      <c r="J45" s="345"/>
      <c r="K45" s="340"/>
      <c r="L45" s="338"/>
      <c r="M45" s="338"/>
      <c r="N45" s="342"/>
      <c r="O45" s="341"/>
      <c r="P45" s="341"/>
      <c r="S45" s="342"/>
    </row>
    <row r="46" spans="1:19" ht="15.95" customHeight="1">
      <c r="A46" s="1"/>
      <c r="C46" s="356">
        <f>H44</f>
        <v>0.44642857142857145</v>
      </c>
      <c r="D46" s="344" t="s">
        <v>53</v>
      </c>
      <c r="E46" s="346"/>
      <c r="F46" s="344"/>
      <c r="G46" s="8" t="s">
        <v>12</v>
      </c>
      <c r="H46" s="575">
        <v>5001.7</v>
      </c>
      <c r="I46" s="575"/>
      <c r="J46" s="575"/>
      <c r="K46" s="575"/>
      <c r="L46" s="571" t="s">
        <v>54</v>
      </c>
      <c r="M46" s="571"/>
      <c r="N46" s="342"/>
      <c r="O46" s="341" t="s">
        <v>14</v>
      </c>
      <c r="P46" s="341">
        <f>(C46*H46)</f>
        <v>2232.9017857142858</v>
      </c>
      <c r="S46" s="354"/>
    </row>
    <row r="47" spans="1:19" ht="33" customHeight="1">
      <c r="A47" s="77">
        <v>7</v>
      </c>
      <c r="B47" s="549" t="s">
        <v>149</v>
      </c>
      <c r="C47" s="549"/>
      <c r="D47" s="549"/>
      <c r="E47" s="549"/>
      <c r="F47" s="549"/>
      <c r="G47" s="549"/>
      <c r="H47" s="549"/>
      <c r="I47" s="549"/>
      <c r="J47" s="549"/>
      <c r="K47" s="549"/>
      <c r="L47" s="549"/>
      <c r="M47" s="549"/>
      <c r="N47" s="549"/>
      <c r="O47" s="193"/>
      <c r="P47" s="80"/>
      <c r="Q47" s="45"/>
      <c r="S47" s="3"/>
    </row>
    <row r="48" spans="1:19" ht="15.95" hidden="1" customHeight="1" thickBot="1">
      <c r="A48" s="1"/>
      <c r="B48" s="3" t="s">
        <v>324</v>
      </c>
      <c r="C48" s="300"/>
      <c r="D48" s="299">
        <v>1</v>
      </c>
      <c r="E48" s="308" t="s">
        <v>8</v>
      </c>
      <c r="F48" s="299">
        <v>1</v>
      </c>
      <c r="G48" s="299" t="s">
        <v>8</v>
      </c>
      <c r="H48" s="68">
        <v>3</v>
      </c>
      <c r="I48" s="299" t="s">
        <v>8</v>
      </c>
      <c r="J48" s="302">
        <v>3</v>
      </c>
      <c r="K48" s="303"/>
      <c r="L48" s="304"/>
      <c r="M48" s="17" t="s">
        <v>9</v>
      </c>
      <c r="N48" s="30">
        <f>ROUND(D48*F48*H48*J48,0)</f>
        <v>9</v>
      </c>
      <c r="O48" s="2"/>
      <c r="P48" s="301"/>
      <c r="S48" s="300"/>
    </row>
    <row r="49" spans="1:24" ht="15.95" hidden="1" customHeight="1" thickBot="1">
      <c r="A49" s="179"/>
      <c r="C49" s="194"/>
      <c r="D49" s="189"/>
      <c r="E49" s="44"/>
      <c r="F49" s="189"/>
      <c r="G49" s="179"/>
      <c r="H49" s="68"/>
      <c r="I49" s="180"/>
      <c r="J49" s="12"/>
      <c r="K49" s="180"/>
      <c r="L49" s="12" t="s">
        <v>10</v>
      </c>
      <c r="M49" s="179"/>
      <c r="N49" s="14">
        <f>SUM(N48)</f>
        <v>9</v>
      </c>
      <c r="O49" s="6"/>
      <c r="S49" s="194"/>
    </row>
    <row r="50" spans="1:24" ht="15.95" customHeight="1">
      <c r="A50" s="1"/>
      <c r="C50" s="569">
        <f>N49</f>
        <v>9</v>
      </c>
      <c r="D50" s="569"/>
      <c r="E50" s="569"/>
      <c r="F50" s="179" t="s">
        <v>32</v>
      </c>
      <c r="G50" s="8" t="s">
        <v>12</v>
      </c>
      <c r="H50" s="575">
        <v>180.5</v>
      </c>
      <c r="I50" s="575"/>
      <c r="J50" s="575"/>
      <c r="K50" s="575"/>
      <c r="L50" s="571" t="s">
        <v>55</v>
      </c>
      <c r="M50" s="571"/>
      <c r="N50" s="11"/>
      <c r="O50" s="193" t="s">
        <v>14</v>
      </c>
      <c r="P50" s="223">
        <f>ROUND(C50*H50,0)</f>
        <v>1625</v>
      </c>
      <c r="S50" s="178"/>
    </row>
    <row r="51" spans="1:24" s="17" customFormat="1" ht="37.5" customHeight="1">
      <c r="A51" s="85" t="s">
        <v>50</v>
      </c>
      <c r="B51" s="549" t="s">
        <v>127</v>
      </c>
      <c r="C51" s="549"/>
      <c r="D51" s="549"/>
      <c r="E51" s="549"/>
      <c r="F51" s="549"/>
      <c r="G51" s="549"/>
      <c r="H51" s="549"/>
      <c r="I51" s="549"/>
      <c r="J51" s="549"/>
      <c r="K51" s="549"/>
      <c r="L51" s="549"/>
      <c r="M51" s="549"/>
      <c r="N51" s="549"/>
      <c r="O51" s="549"/>
      <c r="P51" s="384"/>
      <c r="Q51" s="52"/>
      <c r="R51" s="52"/>
      <c r="S51" s="52"/>
      <c r="T51" s="52"/>
      <c r="U51" s="52"/>
      <c r="V51" s="52"/>
      <c r="W51" s="52"/>
      <c r="X51" s="52"/>
    </row>
    <row r="52" spans="1:24" s="17" customFormat="1" ht="15.95" customHeight="1">
      <c r="A52" s="15"/>
      <c r="C52" s="382"/>
      <c r="D52" s="359"/>
      <c r="E52" s="48"/>
      <c r="F52" s="359"/>
      <c r="G52" s="359"/>
      <c r="H52" s="27"/>
      <c r="I52" s="359"/>
      <c r="J52" s="360"/>
      <c r="K52" s="359"/>
      <c r="L52" s="360"/>
      <c r="N52" s="30"/>
      <c r="O52" s="19"/>
      <c r="P52" s="197"/>
      <c r="S52" s="382"/>
    </row>
    <row r="53" spans="1:24" s="17" customFormat="1" ht="15.95" hidden="1" customHeight="1" thickBot="1">
      <c r="A53" s="15"/>
      <c r="B53" s="17" t="s">
        <v>272</v>
      </c>
      <c r="C53" s="382"/>
      <c r="D53" s="359">
        <v>1</v>
      </c>
      <c r="E53" s="48" t="s">
        <v>8</v>
      </c>
      <c r="F53" s="359">
        <v>2</v>
      </c>
      <c r="G53" s="359" t="s">
        <v>8</v>
      </c>
      <c r="H53" s="27">
        <v>16.5</v>
      </c>
      <c r="I53" s="359"/>
      <c r="J53" s="360"/>
      <c r="K53" s="359"/>
      <c r="L53" s="360"/>
      <c r="M53" s="17" t="s">
        <v>9</v>
      </c>
      <c r="N53" s="30">
        <f>ROUND(D53*F53*H53,0)</f>
        <v>33</v>
      </c>
      <c r="O53" s="19"/>
      <c r="P53" s="197"/>
      <c r="S53" s="382"/>
    </row>
    <row r="54" spans="1:24" s="17" customFormat="1" ht="15.95" hidden="1" customHeight="1" thickBot="1">
      <c r="A54" s="15"/>
      <c r="C54" s="60"/>
      <c r="D54" s="366"/>
      <c r="E54" s="48"/>
      <c r="F54" s="359"/>
      <c r="G54" s="359"/>
      <c r="H54" s="37"/>
      <c r="I54" s="50"/>
      <c r="J54" s="24"/>
      <c r="K54" s="50"/>
      <c r="L54" s="366" t="s">
        <v>10</v>
      </c>
      <c r="M54" s="50"/>
      <c r="N54" s="26">
        <f>SUM(N53)</f>
        <v>33</v>
      </c>
      <c r="O54" s="384"/>
      <c r="P54" s="384"/>
      <c r="S54" s="60"/>
    </row>
    <row r="55" spans="1:24" s="17" customFormat="1" ht="15.95" customHeight="1">
      <c r="A55" s="15"/>
      <c r="B55" s="52"/>
      <c r="C55" s="53">
        <f>N54</f>
        <v>33</v>
      </c>
      <c r="D55" s="550" t="s">
        <v>91</v>
      </c>
      <c r="E55" s="547"/>
      <c r="F55" s="50"/>
      <c r="G55" s="21" t="s">
        <v>12</v>
      </c>
      <c r="H55" s="551">
        <v>228.9</v>
      </c>
      <c r="I55" s="551"/>
      <c r="J55" s="551"/>
      <c r="K55" s="365"/>
      <c r="L55" s="550" t="s">
        <v>92</v>
      </c>
      <c r="M55" s="547"/>
      <c r="O55" s="384" t="s">
        <v>14</v>
      </c>
      <c r="P55" s="384">
        <f>ROUND(C55*H55,0)</f>
        <v>7554</v>
      </c>
      <c r="S55" s="53"/>
    </row>
    <row r="56" spans="1:24" s="17" customFormat="1" ht="33.75" customHeight="1">
      <c r="A56" s="86">
        <v>9</v>
      </c>
      <c r="B56" s="549" t="s">
        <v>87</v>
      </c>
      <c r="C56" s="549"/>
      <c r="D56" s="549"/>
      <c r="E56" s="549"/>
      <c r="F56" s="549"/>
      <c r="G56" s="549"/>
      <c r="H56" s="549"/>
      <c r="I56" s="549"/>
      <c r="J56" s="549"/>
      <c r="K56" s="549"/>
      <c r="L56" s="549"/>
      <c r="M56" s="549"/>
      <c r="N56" s="549"/>
      <c r="O56" s="103"/>
      <c r="P56" s="60"/>
      <c r="Q56" s="52"/>
    </row>
    <row r="57" spans="1:24" s="17" customFormat="1" ht="15.95" hidden="1" customHeight="1" thickBot="1">
      <c r="A57" s="15"/>
      <c r="B57" s="17" t="s">
        <v>26</v>
      </c>
      <c r="C57" s="259"/>
      <c r="D57" s="251">
        <v>1</v>
      </c>
      <c r="E57" s="48" t="s">
        <v>8</v>
      </c>
      <c r="F57" s="251">
        <v>2</v>
      </c>
      <c r="G57" s="251" t="s">
        <v>8</v>
      </c>
      <c r="H57" s="27">
        <v>2.5</v>
      </c>
      <c r="I57" s="251" t="s">
        <v>8</v>
      </c>
      <c r="J57" s="252">
        <v>7</v>
      </c>
      <c r="K57" s="251"/>
      <c r="L57" s="252"/>
      <c r="M57" s="17" t="s">
        <v>9</v>
      </c>
      <c r="N57" s="30">
        <f>ROUND(D57*F57*H57*J57,0)</f>
        <v>35</v>
      </c>
      <c r="O57" s="16"/>
      <c r="P57" s="248"/>
      <c r="S57" s="259"/>
    </row>
    <row r="58" spans="1:24" s="17" customFormat="1" ht="15.95" hidden="1" customHeight="1" thickBot="1">
      <c r="A58" s="15"/>
      <c r="C58" s="107"/>
      <c r="D58" s="99"/>
      <c r="E58" s="49"/>
      <c r="F58" s="99"/>
      <c r="G58" s="93"/>
      <c r="H58" s="27"/>
      <c r="I58" s="94"/>
      <c r="J58" s="24"/>
      <c r="K58" s="94"/>
      <c r="L58" s="24" t="s">
        <v>10</v>
      </c>
      <c r="M58" s="93"/>
      <c r="N58" s="26">
        <f>SUM(N57)</f>
        <v>35</v>
      </c>
      <c r="O58" s="19"/>
      <c r="P58" s="224"/>
      <c r="S58" s="107"/>
    </row>
    <row r="59" spans="1:24" s="17" customFormat="1" ht="15.95" customHeight="1">
      <c r="A59" s="93"/>
      <c r="C59" s="545">
        <f>N58</f>
        <v>35</v>
      </c>
      <c r="D59" s="545"/>
      <c r="E59" s="545"/>
      <c r="F59" s="99"/>
      <c r="G59" s="21" t="s">
        <v>12</v>
      </c>
      <c r="H59" s="551">
        <v>902.93</v>
      </c>
      <c r="I59" s="551"/>
      <c r="J59" s="551"/>
      <c r="K59" s="551"/>
      <c r="L59" s="547" t="s">
        <v>55</v>
      </c>
      <c r="M59" s="547"/>
      <c r="N59" s="25"/>
      <c r="O59" s="103" t="s">
        <v>14</v>
      </c>
      <c r="P59" s="224">
        <f>ROUND(C59*H59,0)</f>
        <v>31603</v>
      </c>
      <c r="S59" s="104"/>
    </row>
    <row r="60" spans="1:24" s="23" customFormat="1" ht="15.95" customHeight="1">
      <c r="A60" s="36" t="s">
        <v>56</v>
      </c>
      <c r="B60" s="544" t="s">
        <v>42</v>
      </c>
      <c r="C60" s="544"/>
      <c r="D60" s="544"/>
      <c r="E60" s="544"/>
      <c r="F60" s="544"/>
      <c r="G60" s="544"/>
      <c r="H60" s="544"/>
      <c r="I60" s="544"/>
      <c r="J60" s="544"/>
      <c r="K60" s="544"/>
      <c r="L60" s="544"/>
      <c r="M60" s="544"/>
      <c r="N60" s="544"/>
      <c r="O60" s="544"/>
      <c r="P60" s="200"/>
    </row>
    <row r="61" spans="1:24" s="17" customFormat="1" ht="15.95" hidden="1" customHeight="1">
      <c r="A61" s="15"/>
      <c r="B61" s="17" t="s">
        <v>139</v>
      </c>
      <c r="D61" s="427">
        <v>1</v>
      </c>
      <c r="E61" s="48" t="s">
        <v>8</v>
      </c>
      <c r="F61" s="427">
        <v>2</v>
      </c>
      <c r="G61" s="427" t="s">
        <v>8</v>
      </c>
      <c r="H61" s="27">
        <v>4</v>
      </c>
      <c r="I61" s="427" t="s">
        <v>8</v>
      </c>
      <c r="J61" s="428">
        <v>5</v>
      </c>
      <c r="K61" s="427" t="s">
        <v>8</v>
      </c>
      <c r="L61" s="428">
        <v>0.17</v>
      </c>
      <c r="M61" s="17" t="s">
        <v>9</v>
      </c>
      <c r="N61" s="30">
        <f>ROUND(D61*F61*H61*J61*L61,0)</f>
        <v>7</v>
      </c>
      <c r="P61" s="197"/>
    </row>
    <row r="62" spans="1:24" s="17" customFormat="1" ht="15.95" hidden="1" customHeight="1">
      <c r="A62" s="15"/>
      <c r="C62" s="48"/>
      <c r="D62" s="55"/>
      <c r="E62" s="48"/>
      <c r="F62" s="187"/>
      <c r="G62" s="187"/>
      <c r="H62" s="27"/>
      <c r="I62" s="187"/>
      <c r="J62" s="188"/>
      <c r="K62" s="187"/>
      <c r="L62" s="24" t="s">
        <v>10</v>
      </c>
      <c r="M62" s="32"/>
      <c r="N62" s="18">
        <f>SUM(N61)</f>
        <v>7</v>
      </c>
      <c r="O62" s="19"/>
      <c r="P62" s="197"/>
      <c r="S62" s="48"/>
    </row>
    <row r="63" spans="1:24" s="17" customFormat="1" ht="15.95" customHeight="1">
      <c r="A63" s="15"/>
      <c r="B63" s="195"/>
      <c r="C63" s="545">
        <f>N62</f>
        <v>7</v>
      </c>
      <c r="D63" s="546"/>
      <c r="E63" s="545"/>
      <c r="F63" s="20" t="s">
        <v>11</v>
      </c>
      <c r="G63" s="21" t="s">
        <v>12</v>
      </c>
      <c r="H63" s="182">
        <v>14429.25</v>
      </c>
      <c r="I63" s="182"/>
      <c r="J63" s="182"/>
      <c r="K63" s="182"/>
      <c r="L63" s="547" t="s">
        <v>13</v>
      </c>
      <c r="M63" s="547"/>
      <c r="N63" s="107"/>
      <c r="O63" s="22" t="s">
        <v>14</v>
      </c>
      <c r="P63" s="224">
        <f>ROUND(C63*H63/100,0)</f>
        <v>1010</v>
      </c>
      <c r="S63" s="185"/>
    </row>
    <row r="64" spans="1:24" s="17" customFormat="1" ht="15.95" customHeight="1">
      <c r="A64" s="15">
        <v>11</v>
      </c>
      <c r="B64" s="567" t="s">
        <v>239</v>
      </c>
      <c r="C64" s="567"/>
      <c r="D64" s="567"/>
      <c r="E64" s="567"/>
      <c r="F64" s="567"/>
      <c r="G64" s="567"/>
      <c r="H64" s="567"/>
      <c r="I64" s="567"/>
      <c r="J64" s="567"/>
      <c r="K64" s="567"/>
      <c r="L64" s="567"/>
      <c r="M64" s="567"/>
      <c r="N64" s="567"/>
      <c r="O64" s="145"/>
      <c r="P64" s="224"/>
    </row>
    <row r="65" spans="1:24" ht="15.95" hidden="1" customHeight="1" thickBot="1">
      <c r="A65" s="1"/>
      <c r="B65" s="67" t="s">
        <v>291</v>
      </c>
      <c r="C65" s="374"/>
      <c r="D65" s="359">
        <v>1</v>
      </c>
      <c r="E65" s="48" t="s">
        <v>8</v>
      </c>
      <c r="F65" s="359">
        <v>1</v>
      </c>
      <c r="G65" s="359" t="s">
        <v>8</v>
      </c>
      <c r="H65" s="68">
        <v>4</v>
      </c>
      <c r="I65" s="359" t="s">
        <v>8</v>
      </c>
      <c r="J65" s="360">
        <v>5</v>
      </c>
      <c r="K65" s="362"/>
      <c r="L65" s="363"/>
      <c r="M65" s="3" t="s">
        <v>9</v>
      </c>
      <c r="N65" s="30">
        <f t="shared" ref="N65" si="7">ROUND(D65*F65*H65*J65,0)</f>
        <v>20</v>
      </c>
      <c r="O65" s="2"/>
      <c r="P65" s="256"/>
      <c r="S65" s="258"/>
    </row>
    <row r="66" spans="1:24" s="17" customFormat="1" ht="15.95" hidden="1" customHeight="1" thickBot="1">
      <c r="A66" s="15"/>
      <c r="B66" s="51"/>
      <c r="C66" s="48"/>
      <c r="D66" s="99"/>
      <c r="E66" s="48"/>
      <c r="F66" s="99"/>
      <c r="G66" s="99"/>
      <c r="H66" s="33"/>
      <c r="I66" s="99"/>
      <c r="J66" s="105"/>
      <c r="K66" s="99"/>
      <c r="L66" s="24" t="s">
        <v>10</v>
      </c>
      <c r="N66" s="34">
        <f>SUM(N65)</f>
        <v>20</v>
      </c>
      <c r="O66" s="103"/>
      <c r="P66" s="224"/>
      <c r="S66" s="48"/>
    </row>
    <row r="67" spans="1:24" s="17" customFormat="1" ht="15.95" customHeight="1">
      <c r="A67" s="15"/>
      <c r="B67" s="99"/>
      <c r="C67" s="329">
        <f>N66</f>
        <v>20</v>
      </c>
      <c r="D67" s="93" t="s">
        <v>32</v>
      </c>
      <c r="E67" s="103"/>
      <c r="F67" s="99"/>
      <c r="G67" s="21" t="s">
        <v>12</v>
      </c>
      <c r="H67" s="551">
        <v>2401.58</v>
      </c>
      <c r="I67" s="551"/>
      <c r="J67" s="105"/>
      <c r="K67" s="94"/>
      <c r="L67" s="93" t="s">
        <v>63</v>
      </c>
      <c r="M67" s="32"/>
      <c r="N67" s="106"/>
      <c r="O67" s="103" t="s">
        <v>61</v>
      </c>
      <c r="P67" s="224">
        <f>ROUND(C67*H67/100,0)</f>
        <v>480</v>
      </c>
      <c r="Q67" s="52"/>
      <c r="S67" s="118"/>
    </row>
    <row r="68" spans="1:24" s="52" customFormat="1" ht="33" customHeight="1">
      <c r="A68" s="159">
        <v>12</v>
      </c>
      <c r="B68" s="562" t="s">
        <v>111</v>
      </c>
      <c r="C68" s="562"/>
      <c r="D68" s="562"/>
      <c r="E68" s="562"/>
      <c r="F68" s="562"/>
      <c r="G68" s="562"/>
      <c r="H68" s="562"/>
      <c r="I68" s="562"/>
      <c r="J68" s="562"/>
      <c r="K68" s="562"/>
      <c r="L68" s="562"/>
      <c r="M68" s="562"/>
      <c r="N68" s="562"/>
      <c r="O68" s="103"/>
      <c r="P68" s="224"/>
      <c r="Q68" s="54"/>
    </row>
    <row r="69" spans="1:24" s="52" customFormat="1" ht="15.95" customHeight="1">
      <c r="A69" s="15"/>
      <c r="B69" s="95" t="s">
        <v>157</v>
      </c>
      <c r="C69" s="95"/>
      <c r="D69" s="95"/>
      <c r="E69" s="95"/>
      <c r="F69" s="95"/>
      <c r="G69" s="95"/>
      <c r="H69" s="95"/>
      <c r="I69" s="95"/>
      <c r="J69" s="95"/>
      <c r="K69" s="95"/>
      <c r="L69" s="95"/>
      <c r="M69" s="95"/>
      <c r="N69" s="95"/>
      <c r="O69" s="103"/>
      <c r="P69" s="224"/>
      <c r="Q69" s="54"/>
      <c r="S69" s="95"/>
    </row>
    <row r="70" spans="1:24" s="17" customFormat="1" ht="15.95" hidden="1" customHeight="1">
      <c r="A70" s="15"/>
      <c r="B70" s="352" t="s">
        <v>269</v>
      </c>
      <c r="C70" s="154"/>
      <c r="D70" s="151">
        <v>1</v>
      </c>
      <c r="E70" s="48" t="s">
        <v>8</v>
      </c>
      <c r="F70" s="151">
        <v>1</v>
      </c>
      <c r="G70" s="151" t="s">
        <v>8</v>
      </c>
      <c r="H70" s="27">
        <v>14.25</v>
      </c>
      <c r="I70" s="151" t="s">
        <v>8</v>
      </c>
      <c r="J70" s="152">
        <v>7.5</v>
      </c>
      <c r="K70" s="151"/>
      <c r="L70" s="152"/>
      <c r="M70" s="17" t="s">
        <v>9</v>
      </c>
      <c r="N70" s="30">
        <f>ROUND(D70*F70*H70*J70,0)</f>
        <v>107</v>
      </c>
      <c r="O70" s="16"/>
      <c r="P70" s="197"/>
      <c r="S70" s="154"/>
    </row>
    <row r="71" spans="1:24" s="17" customFormat="1" ht="15.95" hidden="1" customHeight="1">
      <c r="A71" s="15"/>
      <c r="C71" s="48"/>
      <c r="D71" s="55"/>
      <c r="E71" s="48"/>
      <c r="F71" s="99"/>
      <c r="G71" s="99"/>
      <c r="H71" s="27"/>
      <c r="I71" s="99"/>
      <c r="J71" s="105"/>
      <c r="K71" s="99"/>
      <c r="L71" s="24" t="s">
        <v>10</v>
      </c>
      <c r="M71" s="32"/>
      <c r="N71" s="18">
        <f>SUM(N70)</f>
        <v>107</v>
      </c>
      <c r="O71" s="19"/>
      <c r="P71" s="197"/>
      <c r="S71" s="48"/>
    </row>
    <row r="72" spans="1:24" s="17" customFormat="1" ht="15.95" customHeight="1">
      <c r="A72" s="15"/>
      <c r="C72" s="226">
        <f>N71</f>
        <v>107</v>
      </c>
      <c r="D72" s="546" t="s">
        <v>32</v>
      </c>
      <c r="E72" s="546"/>
      <c r="F72" s="99"/>
      <c r="G72" s="21" t="s">
        <v>12</v>
      </c>
      <c r="H72" s="551">
        <v>2548.29</v>
      </c>
      <c r="I72" s="551"/>
      <c r="J72" s="551"/>
      <c r="K72" s="551"/>
      <c r="L72" s="93" t="s">
        <v>63</v>
      </c>
      <c r="M72" s="93"/>
      <c r="N72" s="107"/>
      <c r="O72" s="103" t="s">
        <v>14</v>
      </c>
      <c r="P72" s="224">
        <f>ROUND(C72*H72/100,0)</f>
        <v>2727</v>
      </c>
      <c r="Q72" s="52"/>
      <c r="R72" s="52"/>
      <c r="S72" s="119"/>
      <c r="T72" s="52"/>
      <c r="U72" s="52"/>
      <c r="V72" s="52"/>
      <c r="W72" s="52"/>
      <c r="X72" s="52"/>
    </row>
    <row r="73" spans="1:24" s="17" customFormat="1" ht="15.95" customHeight="1">
      <c r="A73" s="15">
        <v>13</v>
      </c>
      <c r="B73" s="567" t="s">
        <v>257</v>
      </c>
      <c r="C73" s="567"/>
      <c r="D73" s="567"/>
      <c r="E73" s="567"/>
      <c r="F73" s="567"/>
      <c r="G73" s="567"/>
      <c r="H73" s="567"/>
      <c r="I73" s="567"/>
      <c r="J73" s="567"/>
      <c r="K73" s="567"/>
      <c r="L73" s="567"/>
      <c r="M73" s="567"/>
      <c r="N73" s="567"/>
      <c r="O73" s="293"/>
      <c r="P73" s="296"/>
    </row>
    <row r="74" spans="1:24" s="17" customFormat="1" ht="15.95" hidden="1" customHeight="1">
      <c r="A74" s="15"/>
      <c r="B74" s="3" t="s">
        <v>295</v>
      </c>
      <c r="C74" s="385"/>
      <c r="D74" s="427"/>
      <c r="E74" s="48"/>
      <c r="F74" s="427"/>
      <c r="G74" s="427"/>
      <c r="H74" s="27"/>
      <c r="I74" s="427"/>
      <c r="J74" s="428"/>
      <c r="K74" s="427"/>
      <c r="L74" s="428"/>
      <c r="M74" s="17" t="s">
        <v>9</v>
      </c>
      <c r="N74" s="30">
        <f>C15</f>
        <v>544</v>
      </c>
      <c r="O74" s="16"/>
      <c r="P74" s="384"/>
      <c r="S74" s="382"/>
    </row>
    <row r="75" spans="1:24" s="17" customFormat="1" ht="15.95" hidden="1" customHeight="1">
      <c r="A75" s="15"/>
      <c r="B75" s="3" t="s">
        <v>326</v>
      </c>
      <c r="C75" s="431"/>
      <c r="D75" s="427">
        <v>1</v>
      </c>
      <c r="E75" s="48" t="s">
        <v>8</v>
      </c>
      <c r="F75" s="427">
        <v>2</v>
      </c>
      <c r="G75" s="427" t="s">
        <v>16</v>
      </c>
      <c r="H75" s="27">
        <v>4</v>
      </c>
      <c r="I75" s="427" t="s">
        <v>17</v>
      </c>
      <c r="J75" s="428">
        <v>4</v>
      </c>
      <c r="K75" s="427" t="s">
        <v>18</v>
      </c>
      <c r="L75" s="428">
        <v>4</v>
      </c>
      <c r="M75" s="17" t="s">
        <v>9</v>
      </c>
      <c r="N75" s="28">
        <f t="shared" ref="N75" si="8">ROUND(D75*F75*(H75+J75)*L75,0)</f>
        <v>64</v>
      </c>
      <c r="O75" s="16"/>
      <c r="P75" s="423"/>
      <c r="S75" s="429"/>
    </row>
    <row r="76" spans="1:24" s="17" customFormat="1" ht="15.95" hidden="1" customHeight="1" thickBot="1">
      <c r="A76" s="15"/>
      <c r="B76" s="3" t="s">
        <v>327</v>
      </c>
      <c r="C76" s="431"/>
      <c r="D76" s="427">
        <v>1</v>
      </c>
      <c r="E76" s="48" t="s">
        <v>8</v>
      </c>
      <c r="F76" s="427">
        <v>2</v>
      </c>
      <c r="G76" s="427" t="s">
        <v>16</v>
      </c>
      <c r="H76" s="27">
        <v>5.5</v>
      </c>
      <c r="I76" s="427" t="s">
        <v>17</v>
      </c>
      <c r="J76" s="428">
        <v>5.5</v>
      </c>
      <c r="K76" s="427" t="s">
        <v>18</v>
      </c>
      <c r="L76" s="428">
        <v>4</v>
      </c>
      <c r="M76" s="17" t="s">
        <v>9</v>
      </c>
      <c r="N76" s="28">
        <f t="shared" ref="N76" si="9">ROUND(D76*F76*(H76+J76)*L76,0)</f>
        <v>88</v>
      </c>
      <c r="O76" s="16"/>
      <c r="P76" s="423"/>
      <c r="S76" s="429"/>
    </row>
    <row r="77" spans="1:24" s="17" customFormat="1" ht="15.95" hidden="1" customHeight="1" thickBot="1">
      <c r="A77" s="15"/>
      <c r="B77" s="51"/>
      <c r="C77" s="48"/>
      <c r="D77" s="295"/>
      <c r="E77" s="48"/>
      <c r="F77" s="295"/>
      <c r="G77" s="295"/>
      <c r="H77" s="33"/>
      <c r="I77" s="295"/>
      <c r="J77" s="294"/>
      <c r="K77" s="295"/>
      <c r="L77" s="24" t="s">
        <v>10</v>
      </c>
      <c r="N77" s="34">
        <f>SUM(N74:N76)</f>
        <v>696</v>
      </c>
      <c r="O77" s="296"/>
      <c r="P77" s="296"/>
      <c r="S77" s="48"/>
    </row>
    <row r="78" spans="1:24" s="17" customFormat="1" ht="15.95" hidden="1" customHeight="1">
      <c r="A78" s="15"/>
      <c r="B78" s="29" t="s">
        <v>24</v>
      </c>
      <c r="C78" s="48"/>
      <c r="D78" s="427"/>
      <c r="E78" s="423"/>
      <c r="F78" s="427"/>
      <c r="G78" s="417"/>
      <c r="H78" s="27"/>
      <c r="I78" s="416"/>
      <c r="J78" s="428"/>
      <c r="K78" s="417"/>
      <c r="L78" s="428"/>
      <c r="M78" s="52"/>
      <c r="N78" s="52"/>
      <c r="O78" s="423"/>
      <c r="P78" s="423"/>
      <c r="Q78" s="52"/>
      <c r="S78" s="48"/>
    </row>
    <row r="79" spans="1:24" s="17" customFormat="1" ht="15.95" hidden="1" customHeight="1" thickBot="1">
      <c r="A79" s="15"/>
      <c r="B79" s="17" t="s">
        <v>328</v>
      </c>
      <c r="C79" s="48"/>
      <c r="D79" s="427">
        <v>1</v>
      </c>
      <c r="E79" s="48" t="s">
        <v>8</v>
      </c>
      <c r="F79" s="427">
        <v>1</v>
      </c>
      <c r="G79" s="427" t="s">
        <v>8</v>
      </c>
      <c r="H79" s="27">
        <v>3</v>
      </c>
      <c r="I79" s="427" t="s">
        <v>8</v>
      </c>
      <c r="J79" s="428">
        <v>3</v>
      </c>
      <c r="K79" s="427"/>
      <c r="L79" s="428"/>
      <c r="M79" s="17" t="s">
        <v>9</v>
      </c>
      <c r="N79" s="30">
        <f>ROUND(D79*F79*H79*J79,0)</f>
        <v>9</v>
      </c>
      <c r="O79" s="19"/>
      <c r="P79" s="197"/>
      <c r="S79" s="48"/>
    </row>
    <row r="80" spans="1:24" s="17" customFormat="1" ht="15.95" hidden="1" customHeight="1" thickBot="1">
      <c r="A80" s="15"/>
      <c r="B80" s="427"/>
      <c r="D80" s="427"/>
      <c r="E80" s="423"/>
      <c r="F80" s="427"/>
      <c r="G80" s="417"/>
      <c r="H80" s="27"/>
      <c r="I80" s="416"/>
      <c r="J80" s="428"/>
      <c r="K80" s="417"/>
      <c r="L80" s="24" t="s">
        <v>10</v>
      </c>
      <c r="M80" s="17" t="s">
        <v>9</v>
      </c>
      <c r="N80" s="26">
        <f>SUM(N79)</f>
        <v>9</v>
      </c>
      <c r="O80" s="423"/>
      <c r="P80" s="60"/>
      <c r="Q80" s="52"/>
    </row>
    <row r="81" spans="1:24" s="17" customFormat="1" ht="15.95" hidden="1" customHeight="1">
      <c r="A81" s="15"/>
      <c r="B81" s="29" t="s">
        <v>28</v>
      </c>
      <c r="C81" s="48"/>
      <c r="D81" s="427"/>
      <c r="E81" s="423"/>
      <c r="F81" s="427"/>
      <c r="G81" s="417"/>
      <c r="H81" s="27"/>
      <c r="I81" s="416"/>
      <c r="J81" s="428"/>
      <c r="K81" s="416"/>
      <c r="L81" s="417"/>
      <c r="M81" s="417"/>
      <c r="N81" s="52"/>
      <c r="O81" s="50"/>
      <c r="P81" s="60"/>
      <c r="Q81" s="52"/>
      <c r="S81" s="48"/>
    </row>
    <row r="82" spans="1:24" s="17" customFormat="1" ht="15.95" hidden="1" customHeight="1">
      <c r="A82" s="15"/>
      <c r="C82" s="29"/>
      <c r="D82" s="587">
        <f>N77</f>
        <v>696</v>
      </c>
      <c r="E82" s="587"/>
      <c r="F82" s="587"/>
      <c r="G82" s="417" t="s">
        <v>29</v>
      </c>
      <c r="H82" s="31">
        <f>N80</f>
        <v>9</v>
      </c>
      <c r="I82" s="24" t="s">
        <v>9</v>
      </c>
      <c r="J82" s="588">
        <f>D82-H82</f>
        <v>687</v>
      </c>
      <c r="K82" s="588"/>
      <c r="L82" s="32" t="s">
        <v>30</v>
      </c>
      <c r="M82" s="417"/>
      <c r="N82" s="51"/>
      <c r="O82" s="423"/>
      <c r="P82" s="60"/>
      <c r="Q82" s="52"/>
      <c r="S82" s="29"/>
    </row>
    <row r="83" spans="1:24" s="17" customFormat="1" ht="15.95" customHeight="1">
      <c r="A83" s="15"/>
      <c r="B83" s="303"/>
      <c r="C83" s="157">
        <f>J82</f>
        <v>687</v>
      </c>
      <c r="D83" s="297" t="s">
        <v>32</v>
      </c>
      <c r="E83" s="307"/>
      <c r="F83" s="303"/>
      <c r="G83" s="21" t="s">
        <v>12</v>
      </c>
      <c r="H83" s="551">
        <v>2206.6</v>
      </c>
      <c r="I83" s="551"/>
      <c r="J83" s="304"/>
      <c r="K83" s="298"/>
      <c r="L83" s="297" t="s">
        <v>63</v>
      </c>
      <c r="M83" s="32"/>
      <c r="N83" s="309"/>
      <c r="O83" s="307" t="s">
        <v>61</v>
      </c>
      <c r="P83" s="307">
        <f>ROUND(C83*H83/100,0)</f>
        <v>15159</v>
      </c>
      <c r="Q83" s="52"/>
      <c r="S83" s="29"/>
    </row>
    <row r="84" spans="1:24" s="17" customFormat="1" ht="15.95" customHeight="1">
      <c r="A84" s="15">
        <v>14</v>
      </c>
      <c r="B84" s="567" t="s">
        <v>258</v>
      </c>
      <c r="C84" s="567"/>
      <c r="D84" s="567"/>
      <c r="E84" s="567"/>
      <c r="F84" s="567"/>
      <c r="G84" s="567"/>
      <c r="H84" s="567"/>
      <c r="I84" s="567"/>
      <c r="J84" s="567"/>
      <c r="K84" s="567"/>
      <c r="L84" s="567"/>
      <c r="M84" s="567"/>
      <c r="N84" s="567"/>
      <c r="O84" s="422"/>
      <c r="P84" s="423"/>
    </row>
    <row r="85" spans="1:24" s="17" customFormat="1" ht="15.95" hidden="1" customHeight="1" thickBot="1">
      <c r="A85" s="15"/>
      <c r="B85" s="3" t="s">
        <v>325</v>
      </c>
      <c r="C85" s="431"/>
      <c r="D85" s="427"/>
      <c r="E85" s="48"/>
      <c r="F85" s="427"/>
      <c r="G85" s="427"/>
      <c r="H85" s="27"/>
      <c r="I85" s="427"/>
      <c r="J85" s="428"/>
      <c r="K85" s="427"/>
      <c r="L85" s="428"/>
      <c r="M85" s="17" t="s">
        <v>9</v>
      </c>
      <c r="N85" s="30">
        <f>C83</f>
        <v>687</v>
      </c>
      <c r="O85" s="16"/>
      <c r="P85" s="423"/>
      <c r="S85" s="429"/>
    </row>
    <row r="86" spans="1:24" s="17" customFormat="1" ht="15.95" hidden="1" customHeight="1" thickBot="1">
      <c r="A86" s="15"/>
      <c r="B86" s="51"/>
      <c r="C86" s="48"/>
      <c r="D86" s="427"/>
      <c r="E86" s="48"/>
      <c r="F86" s="427"/>
      <c r="G86" s="427"/>
      <c r="H86" s="33"/>
      <c r="I86" s="427"/>
      <c r="J86" s="428"/>
      <c r="K86" s="427"/>
      <c r="L86" s="24" t="s">
        <v>10</v>
      </c>
      <c r="N86" s="34">
        <f>SUM(N85:N85)</f>
        <v>687</v>
      </c>
      <c r="O86" s="423"/>
      <c r="P86" s="423"/>
      <c r="S86" s="48"/>
    </row>
    <row r="87" spans="1:24" s="17" customFormat="1" ht="15.95" customHeight="1">
      <c r="A87" s="15"/>
      <c r="C87" s="53">
        <f>N86</f>
        <v>687</v>
      </c>
      <c r="D87" s="546" t="s">
        <v>32</v>
      </c>
      <c r="E87" s="568"/>
      <c r="F87" s="427"/>
      <c r="G87" s="21" t="s">
        <v>12</v>
      </c>
      <c r="H87" s="551">
        <v>2197.52</v>
      </c>
      <c r="I87" s="551"/>
      <c r="J87" s="551"/>
      <c r="K87" s="551"/>
      <c r="L87" s="417" t="s">
        <v>63</v>
      </c>
      <c r="M87" s="417"/>
      <c r="N87" s="107"/>
      <c r="O87" s="423" t="s">
        <v>14</v>
      </c>
      <c r="P87" s="423">
        <f>ROUND(C87*H87/100,0)</f>
        <v>15097</v>
      </c>
      <c r="Q87" s="52"/>
      <c r="R87" s="52"/>
      <c r="S87" s="53"/>
      <c r="T87" s="52"/>
      <c r="U87" s="52"/>
      <c r="V87" s="52"/>
      <c r="W87" s="52"/>
      <c r="X87" s="52"/>
    </row>
    <row r="88" spans="1:24" s="17" customFormat="1" ht="44.25" customHeight="1">
      <c r="A88" s="86">
        <v>15</v>
      </c>
      <c r="B88" s="585" t="s">
        <v>86</v>
      </c>
      <c r="C88" s="585"/>
      <c r="D88" s="585"/>
      <c r="E88" s="585"/>
      <c r="F88" s="585"/>
      <c r="G88" s="585"/>
      <c r="H88" s="585"/>
      <c r="I88" s="585"/>
      <c r="J88" s="585"/>
      <c r="K88" s="585"/>
      <c r="L88" s="585"/>
      <c r="M88" s="585"/>
      <c r="N88" s="585"/>
      <c r="O88" s="106"/>
      <c r="P88" s="224"/>
    </row>
    <row r="89" spans="1:24" s="17" customFormat="1" ht="15.95" hidden="1" customHeight="1" thickBot="1">
      <c r="A89" s="15"/>
      <c r="B89" s="17" t="s">
        <v>139</v>
      </c>
      <c r="C89" s="429"/>
      <c r="D89" s="427">
        <v>1</v>
      </c>
      <c r="E89" s="48" t="s">
        <v>8</v>
      </c>
      <c r="F89" s="427">
        <v>2</v>
      </c>
      <c r="G89" s="427" t="s">
        <v>8</v>
      </c>
      <c r="H89" s="27">
        <v>4</v>
      </c>
      <c r="I89" s="427" t="s">
        <v>8</v>
      </c>
      <c r="J89" s="428">
        <v>5</v>
      </c>
      <c r="K89" s="427"/>
      <c r="L89" s="428"/>
      <c r="M89" s="17" t="s">
        <v>9</v>
      </c>
      <c r="N89" s="30">
        <f>ROUND(D89*F89*H89*J89,0)</f>
        <v>40</v>
      </c>
      <c r="O89" s="16"/>
      <c r="P89" s="423"/>
      <c r="S89" s="429"/>
    </row>
    <row r="90" spans="1:24" s="17" customFormat="1" ht="15.95" hidden="1" customHeight="1" thickBot="1">
      <c r="A90" s="15"/>
      <c r="C90" s="107"/>
      <c r="D90" s="99"/>
      <c r="E90" s="49"/>
      <c r="F90" s="99"/>
      <c r="G90" s="93"/>
      <c r="H90" s="27"/>
      <c r="I90" s="94"/>
      <c r="J90" s="24"/>
      <c r="K90" s="94"/>
      <c r="L90" s="24" t="s">
        <v>10</v>
      </c>
      <c r="M90" s="93"/>
      <c r="N90" s="26">
        <f>SUM(N89:N89)</f>
        <v>40</v>
      </c>
      <c r="O90" s="19"/>
      <c r="P90" s="224"/>
      <c r="S90" s="107"/>
    </row>
    <row r="91" spans="1:24" s="17" customFormat="1" ht="15.95" customHeight="1">
      <c r="A91" s="93"/>
      <c r="B91" s="52"/>
      <c r="C91" s="121">
        <f>N90</f>
        <v>40</v>
      </c>
      <c r="D91" s="99" t="s">
        <v>32</v>
      </c>
      <c r="E91" s="104"/>
      <c r="F91" s="99"/>
      <c r="G91" s="52" t="s">
        <v>12</v>
      </c>
      <c r="H91" s="94">
        <v>27747.06</v>
      </c>
      <c r="I91" s="94"/>
      <c r="J91" s="105"/>
      <c r="K91" s="94"/>
      <c r="L91" s="93" t="s">
        <v>58</v>
      </c>
      <c r="M91" s="93"/>
      <c r="N91" s="52"/>
      <c r="O91" s="103" t="s">
        <v>14</v>
      </c>
      <c r="P91" s="224">
        <f>(C91*H91/100)</f>
        <v>11098.824000000001</v>
      </c>
      <c r="S91" s="121"/>
    </row>
    <row r="92" spans="1:24" s="17" customFormat="1" ht="39.75" customHeight="1">
      <c r="A92" s="86">
        <v>16</v>
      </c>
      <c r="B92" s="585" t="s">
        <v>85</v>
      </c>
      <c r="C92" s="585"/>
      <c r="D92" s="585"/>
      <c r="E92" s="585"/>
      <c r="F92" s="585"/>
      <c r="G92" s="585"/>
      <c r="H92" s="585"/>
      <c r="I92" s="585"/>
      <c r="J92" s="585"/>
      <c r="K92" s="585"/>
      <c r="L92" s="585"/>
      <c r="M92" s="585"/>
      <c r="N92" s="585"/>
      <c r="O92" s="430"/>
      <c r="P92" s="423"/>
    </row>
    <row r="93" spans="1:24" s="17" customFormat="1" ht="15.95" hidden="1" customHeight="1" thickBot="1">
      <c r="A93" s="15"/>
      <c r="B93" s="352" t="s">
        <v>297</v>
      </c>
      <c r="C93" s="429"/>
      <c r="D93" s="424">
        <v>2</v>
      </c>
      <c r="E93" s="431" t="s">
        <v>8</v>
      </c>
      <c r="F93" s="424">
        <v>2</v>
      </c>
      <c r="G93" s="424" t="s">
        <v>16</v>
      </c>
      <c r="H93" s="68">
        <v>4</v>
      </c>
      <c r="I93" s="424" t="s">
        <v>17</v>
      </c>
      <c r="J93" s="425">
        <v>5</v>
      </c>
      <c r="K93" s="424" t="s">
        <v>18</v>
      </c>
      <c r="L93" s="425">
        <v>4</v>
      </c>
      <c r="M93" s="3" t="s">
        <v>9</v>
      </c>
      <c r="N93" s="76">
        <f>ROUND(D93*F93*(H93+J93)*L93,0)</f>
        <v>144</v>
      </c>
      <c r="O93" s="430"/>
      <c r="P93" s="423"/>
      <c r="S93" s="429"/>
    </row>
    <row r="94" spans="1:24" s="17" customFormat="1" ht="15.95" hidden="1" customHeight="1" thickBot="1">
      <c r="A94" s="15"/>
      <c r="C94" s="107"/>
      <c r="D94" s="427"/>
      <c r="E94" s="49"/>
      <c r="F94" s="427"/>
      <c r="G94" s="417"/>
      <c r="H94" s="27"/>
      <c r="I94" s="416"/>
      <c r="J94" s="24"/>
      <c r="K94" s="416"/>
      <c r="L94" s="24" t="s">
        <v>10</v>
      </c>
      <c r="M94" s="417"/>
      <c r="N94" s="26">
        <f>SUM(N93:N93)</f>
        <v>144</v>
      </c>
      <c r="O94" s="19"/>
      <c r="P94" s="423"/>
      <c r="S94" s="107"/>
    </row>
    <row r="95" spans="1:24" s="17" customFormat="1" ht="15.95" customHeight="1">
      <c r="A95" s="417"/>
      <c r="B95" s="52"/>
      <c r="C95" s="419">
        <f>N94</f>
        <v>144</v>
      </c>
      <c r="D95" s="427" t="s">
        <v>32</v>
      </c>
      <c r="E95" s="415"/>
      <c r="F95" s="427"/>
      <c r="G95" s="52" t="s">
        <v>12</v>
      </c>
      <c r="H95" s="416">
        <v>28299.3</v>
      </c>
      <c r="I95" s="416"/>
      <c r="J95" s="428"/>
      <c r="K95" s="416"/>
      <c r="L95" s="417" t="s">
        <v>58</v>
      </c>
      <c r="M95" s="417"/>
      <c r="N95" s="52"/>
      <c r="O95" s="423" t="s">
        <v>14</v>
      </c>
      <c r="P95" s="423">
        <f>(C95*H95/100)</f>
        <v>40750.991999999998</v>
      </c>
      <c r="S95" s="419"/>
    </row>
    <row r="96" spans="1:24" ht="15.95" customHeight="1">
      <c r="A96" s="1">
        <v>17</v>
      </c>
      <c r="B96" s="567" t="s">
        <v>62</v>
      </c>
      <c r="C96" s="567"/>
      <c r="D96" s="567"/>
      <c r="E96" s="567"/>
      <c r="F96" s="567"/>
      <c r="G96" s="567"/>
      <c r="H96" s="567"/>
      <c r="I96" s="567"/>
      <c r="J96" s="567"/>
      <c r="K96" s="567"/>
      <c r="L96" s="567"/>
      <c r="M96" s="567"/>
      <c r="N96" s="567"/>
      <c r="O96" s="145"/>
      <c r="S96" s="3"/>
    </row>
    <row r="97" spans="1:24" s="17" customFormat="1" ht="15.95" hidden="1" customHeight="1">
      <c r="A97" s="15"/>
      <c r="B97" s="17" t="s">
        <v>280</v>
      </c>
      <c r="C97" s="48"/>
      <c r="D97" s="330">
        <v>1</v>
      </c>
      <c r="E97" s="48" t="s">
        <v>8</v>
      </c>
      <c r="F97" s="330">
        <v>1</v>
      </c>
      <c r="G97" s="330" t="s">
        <v>8</v>
      </c>
      <c r="H97" s="27">
        <v>12.25</v>
      </c>
      <c r="I97" s="330" t="s">
        <v>8</v>
      </c>
      <c r="J97" s="331">
        <v>7.5</v>
      </c>
      <c r="K97" s="330" t="s">
        <v>8</v>
      </c>
      <c r="L97" s="331"/>
      <c r="M97" s="17" t="s">
        <v>9</v>
      </c>
      <c r="N97" s="30">
        <f>ROUND(D97*F97*H97*J97,0)</f>
        <v>92</v>
      </c>
      <c r="O97" s="19"/>
      <c r="P97" s="197"/>
      <c r="S97" s="48"/>
    </row>
    <row r="98" spans="1:24" s="17" customFormat="1" ht="15.95" hidden="1" customHeight="1" thickBot="1">
      <c r="A98" s="15"/>
      <c r="B98" s="17" t="s">
        <v>281</v>
      </c>
      <c r="C98" s="48"/>
      <c r="D98" s="330">
        <v>1</v>
      </c>
      <c r="E98" s="48" t="s">
        <v>8</v>
      </c>
      <c r="F98" s="330">
        <v>2</v>
      </c>
      <c r="G98" s="330" t="s">
        <v>8</v>
      </c>
      <c r="H98" s="27">
        <v>5.5</v>
      </c>
      <c r="I98" s="330" t="s">
        <v>8</v>
      </c>
      <c r="J98" s="331">
        <v>7.5</v>
      </c>
      <c r="K98" s="330" t="s">
        <v>8</v>
      </c>
      <c r="L98" s="331"/>
      <c r="M98" s="17" t="s">
        <v>9</v>
      </c>
      <c r="N98" s="30">
        <f>ROUND(D98*F98*H98*J98,0)</f>
        <v>83</v>
      </c>
      <c r="O98" s="19"/>
      <c r="P98" s="197"/>
      <c r="S98" s="48"/>
    </row>
    <row r="99" spans="1:24" ht="15.95" hidden="1" customHeight="1" thickBot="1">
      <c r="E99" s="44"/>
      <c r="G99" s="98"/>
      <c r="H99" s="68"/>
      <c r="I99" s="97"/>
      <c r="J99" s="12"/>
      <c r="K99" s="97"/>
      <c r="L99" s="12" t="s">
        <v>10</v>
      </c>
      <c r="M99" s="98"/>
      <c r="N99" s="14">
        <f>SUM(N97:N98)</f>
        <v>175</v>
      </c>
      <c r="O99" s="6"/>
    </row>
    <row r="100" spans="1:24" ht="15.95" customHeight="1">
      <c r="A100" s="1"/>
      <c r="C100" s="120">
        <f>N99</f>
        <v>175</v>
      </c>
      <c r="D100" s="570" t="s">
        <v>32</v>
      </c>
      <c r="E100" s="586"/>
      <c r="G100" s="8" t="s">
        <v>12</v>
      </c>
      <c r="H100" s="575">
        <v>1287.44</v>
      </c>
      <c r="I100" s="575"/>
      <c r="J100" s="575"/>
      <c r="K100" s="575"/>
      <c r="L100" s="98" t="s">
        <v>63</v>
      </c>
      <c r="M100" s="98"/>
      <c r="O100" s="113" t="s">
        <v>14</v>
      </c>
      <c r="P100" s="223">
        <f>ROUND(C100*H100/100,0)</f>
        <v>2253</v>
      </c>
      <c r="Q100" s="45"/>
      <c r="R100" s="45"/>
      <c r="S100" s="120"/>
      <c r="T100" s="45"/>
      <c r="U100" s="45"/>
      <c r="V100" s="45"/>
      <c r="W100" s="45"/>
      <c r="X100" s="45"/>
    </row>
    <row r="101" spans="1:24" ht="15.95" customHeight="1">
      <c r="A101" s="1">
        <v>18</v>
      </c>
      <c r="B101" s="579" t="s">
        <v>195</v>
      </c>
      <c r="C101" s="579"/>
      <c r="D101" s="580"/>
      <c r="E101" s="579"/>
      <c r="F101" s="580"/>
      <c r="G101" s="579"/>
      <c r="H101" s="580"/>
      <c r="I101" s="579"/>
      <c r="J101" s="580"/>
      <c r="K101" s="579"/>
      <c r="L101" s="579"/>
      <c r="M101" s="579"/>
      <c r="N101" s="579"/>
      <c r="O101" s="579"/>
      <c r="Q101" s="45"/>
      <c r="R101" s="45"/>
      <c r="S101" s="45"/>
      <c r="T101" s="45"/>
      <c r="U101" s="45"/>
      <c r="V101" s="45"/>
      <c r="W101" s="45"/>
      <c r="X101" s="45"/>
    </row>
    <row r="102" spans="1:24" ht="15.95" hidden="1" customHeight="1">
      <c r="A102" s="43"/>
      <c r="B102" s="3" t="s">
        <v>298</v>
      </c>
      <c r="C102" s="414"/>
      <c r="D102" s="427">
        <v>1</v>
      </c>
      <c r="E102" s="48" t="s">
        <v>8</v>
      </c>
      <c r="F102" s="427">
        <v>2</v>
      </c>
      <c r="G102" s="427" t="s">
        <v>8</v>
      </c>
      <c r="H102" s="27">
        <v>4</v>
      </c>
      <c r="I102" s="427" t="s">
        <v>8</v>
      </c>
      <c r="J102" s="428">
        <v>5</v>
      </c>
      <c r="K102" s="427"/>
      <c r="L102" s="428"/>
      <c r="M102" s="17" t="s">
        <v>9</v>
      </c>
      <c r="N102" s="30">
        <f>ROUND(D102*F102*H102*J102,0)</f>
        <v>40</v>
      </c>
      <c r="O102" s="2"/>
      <c r="P102" s="426"/>
      <c r="S102" s="414"/>
    </row>
    <row r="103" spans="1:24" ht="15.95" hidden="1" customHeight="1">
      <c r="A103" s="43"/>
      <c r="B103" s="3" t="s">
        <v>329</v>
      </c>
      <c r="C103" s="108"/>
      <c r="D103" s="427">
        <v>1</v>
      </c>
      <c r="E103" s="48" t="s">
        <v>8</v>
      </c>
      <c r="F103" s="427">
        <v>2</v>
      </c>
      <c r="G103" s="427" t="s">
        <v>16</v>
      </c>
      <c r="H103" s="27">
        <v>14.25</v>
      </c>
      <c r="I103" s="427" t="s">
        <v>17</v>
      </c>
      <c r="J103" s="428">
        <v>5.5</v>
      </c>
      <c r="K103" s="427" t="s">
        <v>18</v>
      </c>
      <c r="L103" s="428">
        <v>1</v>
      </c>
      <c r="M103" s="17" t="s">
        <v>9</v>
      </c>
      <c r="N103" s="28">
        <f t="shared" ref="N103" si="10">ROUND(D103*F103*(H103+J103)*L103,0)</f>
        <v>40</v>
      </c>
      <c r="O103" s="2"/>
      <c r="S103" s="108"/>
    </row>
    <row r="104" spans="1:24" ht="15.95" hidden="1" customHeight="1">
      <c r="A104" s="1"/>
      <c r="C104" s="38"/>
      <c r="D104" s="69"/>
      <c r="H104" s="68"/>
      <c r="I104" s="109"/>
      <c r="J104" s="110"/>
      <c r="K104" s="109"/>
      <c r="L104" s="12" t="s">
        <v>10</v>
      </c>
      <c r="M104" s="40"/>
      <c r="N104" s="79">
        <f>SUM(N102:N103)</f>
        <v>80</v>
      </c>
      <c r="O104" s="6"/>
      <c r="P104" s="197"/>
      <c r="S104" s="38"/>
    </row>
    <row r="105" spans="1:24" ht="15.95" customHeight="1">
      <c r="A105" s="1"/>
      <c r="C105" s="46">
        <f>N104</f>
        <v>80</v>
      </c>
      <c r="D105" s="570" t="s">
        <v>32</v>
      </c>
      <c r="E105" s="570"/>
      <c r="G105" s="8" t="s">
        <v>12</v>
      </c>
      <c r="H105" s="575">
        <v>425.84</v>
      </c>
      <c r="I105" s="575"/>
      <c r="J105" s="575"/>
      <c r="K105" s="575"/>
      <c r="L105" s="98" t="s">
        <v>63</v>
      </c>
      <c r="M105" s="98"/>
      <c r="O105" s="113" t="s">
        <v>14</v>
      </c>
      <c r="P105" s="223">
        <f>ROUND(C105*H105/100,0)</f>
        <v>341</v>
      </c>
      <c r="Q105" s="45"/>
      <c r="R105" s="45"/>
      <c r="S105" s="46"/>
      <c r="T105" s="45"/>
      <c r="U105" s="45"/>
      <c r="V105" s="45"/>
      <c r="W105" s="45"/>
      <c r="X105" s="45"/>
    </row>
    <row r="106" spans="1:24" ht="15.95" customHeight="1">
      <c r="A106" s="1">
        <v>19</v>
      </c>
      <c r="B106" s="579" t="s">
        <v>65</v>
      </c>
      <c r="C106" s="579"/>
      <c r="D106" s="580"/>
      <c r="E106" s="579"/>
      <c r="F106" s="580"/>
      <c r="G106" s="579"/>
      <c r="H106" s="580"/>
      <c r="I106" s="579"/>
      <c r="J106" s="580"/>
      <c r="K106" s="579"/>
      <c r="L106" s="579"/>
      <c r="M106" s="579"/>
      <c r="N106" s="579"/>
      <c r="O106" s="579"/>
      <c r="Q106" s="45"/>
      <c r="R106" s="45"/>
      <c r="S106" s="45"/>
      <c r="T106" s="45"/>
      <c r="U106" s="45"/>
      <c r="V106" s="45"/>
      <c r="W106" s="45"/>
      <c r="X106" s="45"/>
    </row>
    <row r="107" spans="1:24" ht="15.95" hidden="1" customHeight="1">
      <c r="A107" s="1"/>
      <c r="B107" s="67" t="s">
        <v>139</v>
      </c>
      <c r="C107" s="374"/>
      <c r="D107" s="362">
        <v>2</v>
      </c>
      <c r="E107" s="385" t="s">
        <v>8</v>
      </c>
      <c r="F107" s="362">
        <v>2</v>
      </c>
      <c r="G107" s="362" t="s">
        <v>16</v>
      </c>
      <c r="H107" s="68">
        <v>4</v>
      </c>
      <c r="I107" s="362" t="s">
        <v>17</v>
      </c>
      <c r="J107" s="363">
        <v>5</v>
      </c>
      <c r="K107" s="362" t="s">
        <v>18</v>
      </c>
      <c r="L107" s="363">
        <v>4</v>
      </c>
      <c r="M107" s="3" t="s">
        <v>9</v>
      </c>
      <c r="N107" s="76">
        <f t="shared" ref="N107" si="11">ROUND(D107*F107*(H107+J107)*L107,0)</f>
        <v>144</v>
      </c>
      <c r="O107" s="2"/>
      <c r="P107" s="376"/>
      <c r="S107" s="374"/>
    </row>
    <row r="108" spans="1:24" ht="15.95" hidden="1" customHeight="1" thickBot="1">
      <c r="A108" s="1"/>
      <c r="B108" s="67" t="s">
        <v>279</v>
      </c>
      <c r="C108" s="374"/>
      <c r="D108" s="359">
        <v>1</v>
      </c>
      <c r="E108" s="48" t="s">
        <v>8</v>
      </c>
      <c r="F108" s="359">
        <v>1</v>
      </c>
      <c r="G108" s="359" t="s">
        <v>8</v>
      </c>
      <c r="H108" s="27">
        <v>12.25</v>
      </c>
      <c r="I108" s="359" t="s">
        <v>8</v>
      </c>
      <c r="J108" s="360">
        <v>8</v>
      </c>
      <c r="K108" s="362"/>
      <c r="L108" s="363"/>
      <c r="M108" s="3" t="s">
        <v>9</v>
      </c>
      <c r="N108" s="30">
        <f t="shared" ref="N108" si="12">ROUND(D108*F108*H108*J108,0)</f>
        <v>98</v>
      </c>
      <c r="O108" s="2"/>
      <c r="P108" s="376"/>
      <c r="S108" s="374"/>
    </row>
    <row r="109" spans="1:24" s="17" customFormat="1" ht="15.95" hidden="1" customHeight="1" thickBot="1">
      <c r="A109" s="15"/>
      <c r="B109" s="51"/>
      <c r="C109" s="48"/>
      <c r="D109" s="359"/>
      <c r="E109" s="48"/>
      <c r="F109" s="359"/>
      <c r="G109" s="359"/>
      <c r="H109" s="33"/>
      <c r="I109" s="359"/>
      <c r="J109" s="360"/>
      <c r="K109" s="359"/>
      <c r="L109" s="24" t="s">
        <v>10</v>
      </c>
      <c r="N109" s="34">
        <f>SUM(N107:N108)</f>
        <v>242</v>
      </c>
      <c r="O109" s="384"/>
      <c r="P109" s="384"/>
      <c r="S109" s="48"/>
    </row>
    <row r="110" spans="1:24" s="17" customFormat="1" ht="15.95" hidden="1" customHeight="1">
      <c r="A110" s="15"/>
      <c r="B110" s="29" t="s">
        <v>24</v>
      </c>
      <c r="C110" s="48"/>
      <c r="D110" s="273"/>
      <c r="E110" s="276"/>
      <c r="F110" s="273"/>
      <c r="G110" s="267"/>
      <c r="H110" s="27"/>
      <c r="I110" s="269"/>
      <c r="J110" s="268"/>
      <c r="K110" s="267"/>
      <c r="L110" s="268"/>
      <c r="M110" s="52"/>
      <c r="N110" s="52"/>
      <c r="O110" s="276"/>
      <c r="P110" s="276"/>
      <c r="Q110" s="52"/>
      <c r="S110" s="48"/>
    </row>
    <row r="111" spans="1:24" s="17" customFormat="1" ht="15.95" hidden="1" customHeight="1" thickBot="1">
      <c r="A111" s="15"/>
      <c r="B111" s="17" t="s">
        <v>109</v>
      </c>
      <c r="C111" s="48"/>
      <c r="D111" s="359">
        <v>1</v>
      </c>
      <c r="E111" s="48" t="s">
        <v>8</v>
      </c>
      <c r="F111" s="359">
        <v>2</v>
      </c>
      <c r="G111" s="359" t="s">
        <v>8</v>
      </c>
      <c r="H111" s="27">
        <v>2.5</v>
      </c>
      <c r="I111" s="359" t="s">
        <v>8</v>
      </c>
      <c r="J111" s="360">
        <v>7</v>
      </c>
      <c r="K111" s="359" t="s">
        <v>8</v>
      </c>
      <c r="L111" s="360"/>
      <c r="M111" s="17" t="s">
        <v>9</v>
      </c>
      <c r="N111" s="30">
        <f t="shared" ref="N111" si="13">ROUND(D111*F111*H111*J111,0)</f>
        <v>35</v>
      </c>
      <c r="O111" s="19"/>
      <c r="P111" s="197"/>
      <c r="S111" s="48"/>
    </row>
    <row r="112" spans="1:24" s="17" customFormat="1" ht="15.95" hidden="1" customHeight="1" thickBot="1">
      <c r="A112" s="15"/>
      <c r="B112" s="359"/>
      <c r="D112" s="359"/>
      <c r="E112" s="384"/>
      <c r="F112" s="359"/>
      <c r="G112" s="366"/>
      <c r="H112" s="27"/>
      <c r="I112" s="365"/>
      <c r="J112" s="360"/>
      <c r="K112" s="366"/>
      <c r="L112" s="24" t="s">
        <v>10</v>
      </c>
      <c r="M112" s="17" t="s">
        <v>9</v>
      </c>
      <c r="N112" s="26">
        <f>SUM(N111)</f>
        <v>35</v>
      </c>
      <c r="O112" s="384"/>
      <c r="P112" s="60"/>
      <c r="Q112" s="52"/>
    </row>
    <row r="113" spans="1:24" s="17" customFormat="1" ht="15.95" hidden="1" customHeight="1">
      <c r="A113" s="15"/>
      <c r="B113" s="29" t="s">
        <v>28</v>
      </c>
      <c r="C113" s="48"/>
      <c r="D113" s="359"/>
      <c r="E113" s="384"/>
      <c r="F113" s="359"/>
      <c r="G113" s="366"/>
      <c r="H113" s="27"/>
      <c r="I113" s="365"/>
      <c r="J113" s="360"/>
      <c r="K113" s="365"/>
      <c r="L113" s="366"/>
      <c r="M113" s="366"/>
      <c r="N113" s="52"/>
      <c r="O113" s="50"/>
      <c r="P113" s="60"/>
      <c r="Q113" s="52"/>
      <c r="S113" s="48"/>
    </row>
    <row r="114" spans="1:24" s="17" customFormat="1" ht="15.95" customHeight="1">
      <c r="A114" s="15"/>
      <c r="C114" s="29"/>
      <c r="D114" s="587">
        <f>N109</f>
        <v>242</v>
      </c>
      <c r="E114" s="587"/>
      <c r="F114" s="587"/>
      <c r="G114" s="366" t="s">
        <v>29</v>
      </c>
      <c r="H114" s="31">
        <f>N112</f>
        <v>35</v>
      </c>
      <c r="I114" s="24" t="s">
        <v>9</v>
      </c>
      <c r="J114" s="588">
        <f>D114-H114</f>
        <v>207</v>
      </c>
      <c r="K114" s="588"/>
      <c r="L114" s="32" t="s">
        <v>30</v>
      </c>
      <c r="M114" s="366"/>
      <c r="N114" s="51"/>
      <c r="O114" s="384"/>
      <c r="P114" s="60"/>
      <c r="Q114" s="52"/>
      <c r="S114" s="29"/>
    </row>
    <row r="115" spans="1:24" ht="15" customHeight="1">
      <c r="A115" s="1"/>
      <c r="C115" s="46">
        <f>J114</f>
        <v>207</v>
      </c>
      <c r="D115" s="570" t="s">
        <v>32</v>
      </c>
      <c r="E115" s="570"/>
      <c r="G115" s="8" t="s">
        <v>12</v>
      </c>
      <c r="H115" s="575">
        <v>442.75</v>
      </c>
      <c r="I115" s="575"/>
      <c r="J115" s="575"/>
      <c r="K115" s="575"/>
      <c r="L115" s="98" t="s">
        <v>63</v>
      </c>
      <c r="M115" s="98"/>
      <c r="O115" s="113" t="s">
        <v>14</v>
      </c>
      <c r="P115" s="223">
        <f>ROUND(C115*H115/100,0)</f>
        <v>916</v>
      </c>
      <c r="Q115" s="45"/>
      <c r="R115" s="45"/>
      <c r="S115" s="46"/>
      <c r="T115" s="45"/>
      <c r="U115" s="45"/>
      <c r="V115" s="45"/>
      <c r="W115" s="45"/>
      <c r="X115" s="45"/>
    </row>
    <row r="116" spans="1:24" ht="15.95" customHeight="1">
      <c r="A116" s="1">
        <v>20</v>
      </c>
      <c r="B116" s="579" t="s">
        <v>64</v>
      </c>
      <c r="C116" s="579"/>
      <c r="D116" s="580"/>
      <c r="E116" s="579"/>
      <c r="F116" s="580"/>
      <c r="G116" s="579"/>
      <c r="H116" s="580"/>
      <c r="I116" s="579"/>
      <c r="J116" s="580"/>
      <c r="K116" s="579"/>
      <c r="L116" s="579"/>
      <c r="M116" s="579"/>
      <c r="N116" s="579"/>
      <c r="O116" s="579"/>
      <c r="Q116" s="45"/>
      <c r="R116" s="45"/>
      <c r="S116" s="45"/>
      <c r="T116" s="45"/>
      <c r="U116" s="45"/>
      <c r="V116" s="45"/>
      <c r="W116" s="45"/>
      <c r="X116" s="45"/>
    </row>
    <row r="117" spans="1:24" ht="15.95" hidden="1" customHeight="1">
      <c r="A117" s="1"/>
      <c r="B117" s="67" t="s">
        <v>330</v>
      </c>
      <c r="C117" s="414"/>
      <c r="D117" s="424"/>
      <c r="E117" s="431"/>
      <c r="F117" s="424"/>
      <c r="G117" s="424"/>
      <c r="H117" s="68"/>
      <c r="I117" s="424"/>
      <c r="J117" s="425"/>
      <c r="K117" s="424"/>
      <c r="L117" s="425"/>
      <c r="M117" s="3" t="s">
        <v>9</v>
      </c>
      <c r="N117" s="76">
        <f>C115</f>
        <v>207</v>
      </c>
      <c r="O117" s="2"/>
      <c r="P117" s="426"/>
      <c r="S117" s="414"/>
    </row>
    <row r="118" spans="1:24" ht="15.95" hidden="1" customHeight="1">
      <c r="A118" s="43"/>
      <c r="B118" s="42"/>
      <c r="C118" s="38"/>
      <c r="H118" s="68"/>
      <c r="I118" s="109"/>
      <c r="J118" s="110"/>
      <c r="K118" s="109"/>
      <c r="L118" s="12" t="s">
        <v>10</v>
      </c>
      <c r="N118" s="79">
        <f>SUM(N117)</f>
        <v>207</v>
      </c>
      <c r="O118" s="113"/>
      <c r="S118" s="38"/>
    </row>
    <row r="119" spans="1:24" ht="15.95" customHeight="1">
      <c r="A119" s="1"/>
      <c r="C119" s="46">
        <f>N118</f>
        <v>207</v>
      </c>
      <c r="D119" s="570" t="s">
        <v>32</v>
      </c>
      <c r="E119" s="570"/>
      <c r="G119" s="98" t="s">
        <v>12</v>
      </c>
      <c r="H119" s="97">
        <v>1043.9000000000001</v>
      </c>
      <c r="I119" s="97"/>
      <c r="J119" s="97"/>
      <c r="K119" s="97"/>
      <c r="L119" s="98" t="s">
        <v>63</v>
      </c>
      <c r="M119" s="98"/>
      <c r="O119" s="113" t="s">
        <v>14</v>
      </c>
      <c r="P119" s="223">
        <f>ROUND(C119*H119/100,0)</f>
        <v>2161</v>
      </c>
      <c r="Q119" s="45"/>
      <c r="R119" s="45"/>
      <c r="S119" s="46"/>
      <c r="T119" s="45"/>
      <c r="U119" s="45"/>
      <c r="V119" s="45"/>
      <c r="W119" s="45"/>
      <c r="X119" s="45"/>
    </row>
    <row r="120" spans="1:24" ht="15" customHeight="1">
      <c r="A120" s="1">
        <v>21</v>
      </c>
      <c r="B120" s="579" t="s">
        <v>67</v>
      </c>
      <c r="C120" s="579"/>
      <c r="D120" s="580"/>
      <c r="E120" s="579"/>
      <c r="F120" s="580"/>
      <c r="G120" s="579"/>
      <c r="H120" s="580"/>
      <c r="I120" s="579"/>
      <c r="J120" s="580"/>
      <c r="K120" s="579"/>
      <c r="L120" s="579"/>
      <c r="M120" s="579"/>
      <c r="N120" s="579"/>
      <c r="O120" s="579"/>
      <c r="Q120" s="45"/>
      <c r="R120" s="45"/>
      <c r="S120" s="45"/>
      <c r="T120" s="45"/>
      <c r="U120" s="45"/>
      <c r="V120" s="45"/>
      <c r="W120" s="45"/>
      <c r="X120" s="45"/>
    </row>
    <row r="121" spans="1:24" ht="15.95" hidden="1" customHeight="1">
      <c r="A121" s="1"/>
      <c r="B121" s="67" t="s">
        <v>331</v>
      </c>
      <c r="C121" s="414"/>
      <c r="D121" s="424"/>
      <c r="E121" s="431"/>
      <c r="F121" s="424"/>
      <c r="G121" s="424"/>
      <c r="H121" s="68"/>
      <c r="I121" s="424"/>
      <c r="J121" s="425"/>
      <c r="K121" s="424"/>
      <c r="L121" s="425"/>
      <c r="M121" s="3" t="s">
        <v>9</v>
      </c>
      <c r="N121" s="76">
        <f>C100</f>
        <v>175</v>
      </c>
      <c r="O121" s="2"/>
      <c r="P121" s="426"/>
      <c r="S121" s="414"/>
    </row>
    <row r="122" spans="1:24" ht="15" hidden="1" customHeight="1">
      <c r="A122" s="43"/>
      <c r="B122" s="42"/>
      <c r="C122" s="38"/>
      <c r="H122" s="68"/>
      <c r="I122" s="109"/>
      <c r="J122" s="110"/>
      <c r="K122" s="109"/>
      <c r="L122" s="12" t="s">
        <v>10</v>
      </c>
      <c r="N122" s="79">
        <f>SUM(N121:N121)</f>
        <v>175</v>
      </c>
      <c r="O122" s="113" t="s">
        <v>32</v>
      </c>
      <c r="S122" s="38"/>
    </row>
    <row r="123" spans="1:24" ht="15" customHeight="1">
      <c r="A123" s="1"/>
      <c r="C123" s="46">
        <f>N122</f>
        <v>175</v>
      </c>
      <c r="D123" s="570" t="s">
        <v>32</v>
      </c>
      <c r="E123" s="570"/>
      <c r="G123" s="98" t="s">
        <v>12</v>
      </c>
      <c r="H123" s="97">
        <v>859.9</v>
      </c>
      <c r="I123" s="97"/>
      <c r="J123" s="97"/>
      <c r="K123" s="97"/>
      <c r="L123" s="98" t="s">
        <v>63</v>
      </c>
      <c r="M123" s="98"/>
      <c r="O123" s="113" t="s">
        <v>14</v>
      </c>
      <c r="P123" s="223">
        <f>ROUND(C123*H123/100,0)</f>
        <v>1505</v>
      </c>
      <c r="Q123" s="45"/>
      <c r="R123" s="45"/>
      <c r="S123" s="46"/>
      <c r="T123" s="45"/>
      <c r="U123" s="45"/>
      <c r="V123" s="45"/>
      <c r="W123" s="45"/>
      <c r="X123" s="45"/>
    </row>
    <row r="124" spans="1:24" s="17" customFormat="1" ht="15" customHeight="1">
      <c r="A124" s="15">
        <v>22</v>
      </c>
      <c r="B124" s="548" t="s">
        <v>94</v>
      </c>
      <c r="C124" s="548"/>
      <c r="D124" s="548"/>
      <c r="E124" s="548"/>
      <c r="F124" s="548"/>
      <c r="G124" s="548"/>
      <c r="H124" s="548"/>
      <c r="I124" s="548"/>
      <c r="J124" s="548"/>
      <c r="K124" s="548"/>
      <c r="L124" s="548"/>
      <c r="M124" s="548"/>
      <c r="N124" s="548"/>
      <c r="O124" s="548"/>
      <c r="P124" s="224"/>
      <c r="Q124" s="52"/>
      <c r="R124" s="52"/>
      <c r="S124" s="52"/>
      <c r="T124" s="52"/>
      <c r="U124" s="52"/>
      <c r="V124" s="52"/>
      <c r="W124" s="52"/>
      <c r="X124" s="52"/>
    </row>
    <row r="125" spans="1:24" s="17" customFormat="1" ht="15" hidden="1" customHeight="1" thickBot="1">
      <c r="A125" s="36"/>
      <c r="B125" s="17" t="s">
        <v>308</v>
      </c>
      <c r="C125" s="48"/>
      <c r="D125" s="99"/>
      <c r="E125" s="48"/>
      <c r="F125" s="99"/>
      <c r="G125" s="99"/>
      <c r="H125" s="27"/>
      <c r="I125" s="99"/>
      <c r="J125" s="105"/>
      <c r="K125" s="99"/>
      <c r="L125" s="105"/>
      <c r="M125" s="17" t="s">
        <v>9</v>
      </c>
      <c r="N125" s="30">
        <f>C59*2</f>
        <v>70</v>
      </c>
      <c r="O125" s="19"/>
      <c r="P125" s="197"/>
      <c r="S125" s="48"/>
    </row>
    <row r="126" spans="1:24" s="17" customFormat="1" ht="15" hidden="1" customHeight="1" thickBot="1">
      <c r="A126" s="15"/>
      <c r="C126" s="60"/>
      <c r="D126" s="93"/>
      <c r="E126" s="48"/>
      <c r="F126" s="99"/>
      <c r="G126" s="99"/>
      <c r="H126" s="37"/>
      <c r="I126" s="50"/>
      <c r="J126" s="24"/>
      <c r="K126" s="50"/>
      <c r="L126" s="93" t="s">
        <v>10</v>
      </c>
      <c r="M126" s="50"/>
      <c r="N126" s="26">
        <f>SUM(N125:N125)</f>
        <v>70</v>
      </c>
      <c r="O126" s="103"/>
      <c r="P126" s="224"/>
      <c r="S126" s="60"/>
    </row>
    <row r="127" spans="1:24" s="17" customFormat="1" ht="15" customHeight="1">
      <c r="A127" s="15"/>
      <c r="B127" s="52"/>
      <c r="C127" s="53">
        <f>N126</f>
        <v>70</v>
      </c>
      <c r="D127" s="550" t="s">
        <v>32</v>
      </c>
      <c r="E127" s="547"/>
      <c r="F127" s="50"/>
      <c r="G127" s="21" t="s">
        <v>12</v>
      </c>
      <c r="H127" s="551">
        <v>2116.41</v>
      </c>
      <c r="I127" s="551"/>
      <c r="J127" s="551"/>
      <c r="K127" s="94"/>
      <c r="L127" s="552" t="s">
        <v>63</v>
      </c>
      <c r="M127" s="552"/>
      <c r="O127" s="103" t="s">
        <v>14</v>
      </c>
      <c r="P127" s="224">
        <f>ROUND(C127*H127/100,0)</f>
        <v>1481</v>
      </c>
      <c r="S127" s="53"/>
    </row>
    <row r="128" spans="1:24" s="17" customFormat="1" ht="15.95" hidden="1" customHeight="1">
      <c r="A128" s="15"/>
      <c r="B128" s="548" t="s">
        <v>15</v>
      </c>
      <c r="C128" s="548"/>
      <c r="D128" s="548"/>
      <c r="E128" s="548"/>
      <c r="F128" s="548"/>
      <c r="G128" s="548"/>
      <c r="H128" s="548"/>
      <c r="I128" s="548"/>
      <c r="J128" s="548"/>
      <c r="K128" s="548"/>
      <c r="L128" s="548"/>
      <c r="M128" s="548"/>
      <c r="N128" s="548"/>
      <c r="O128" s="548"/>
      <c r="P128" s="224"/>
    </row>
    <row r="129" spans="1:64" s="17" customFormat="1" ht="15.95" hidden="1" customHeight="1">
      <c r="A129" s="15"/>
      <c r="B129" s="352" t="s">
        <v>76</v>
      </c>
      <c r="C129" s="95"/>
      <c r="D129" s="99">
        <v>2</v>
      </c>
      <c r="E129" s="48" t="s">
        <v>8</v>
      </c>
      <c r="F129" s="99">
        <v>2</v>
      </c>
      <c r="G129" s="99" t="s">
        <v>16</v>
      </c>
      <c r="H129" s="27">
        <v>4</v>
      </c>
      <c r="I129" s="99" t="s">
        <v>17</v>
      </c>
      <c r="J129" s="105">
        <v>4</v>
      </c>
      <c r="K129" s="99" t="s">
        <v>18</v>
      </c>
      <c r="L129" s="105">
        <v>3</v>
      </c>
      <c r="M129" s="17" t="s">
        <v>9</v>
      </c>
      <c r="N129" s="28">
        <f t="shared" ref="N129:N131" si="14">ROUND(D129*F129*(H129+J129)*L129,0)</f>
        <v>96</v>
      </c>
      <c r="O129" s="16"/>
      <c r="P129" s="224"/>
      <c r="S129" s="95"/>
    </row>
    <row r="130" spans="1:64" s="17" customFormat="1" ht="15.95" hidden="1" customHeight="1">
      <c r="A130" s="15"/>
      <c r="B130" s="352" t="s">
        <v>303</v>
      </c>
      <c r="C130" s="95"/>
      <c r="D130" s="99">
        <v>2</v>
      </c>
      <c r="E130" s="48" t="s">
        <v>8</v>
      </c>
      <c r="F130" s="99">
        <v>2</v>
      </c>
      <c r="G130" s="99" t="s">
        <v>16</v>
      </c>
      <c r="H130" s="27">
        <v>4</v>
      </c>
      <c r="I130" s="427" t="s">
        <v>17</v>
      </c>
      <c r="J130" s="428">
        <v>4</v>
      </c>
      <c r="K130" s="99" t="s">
        <v>18</v>
      </c>
      <c r="L130" s="428">
        <v>3</v>
      </c>
      <c r="M130" s="17" t="s">
        <v>9</v>
      </c>
      <c r="N130" s="28">
        <f t="shared" si="14"/>
        <v>96</v>
      </c>
      <c r="O130" s="16"/>
      <c r="P130" s="224"/>
      <c r="S130" s="95"/>
    </row>
    <row r="131" spans="1:64" s="17" customFormat="1" ht="15.95" hidden="1" customHeight="1">
      <c r="A131" s="15"/>
      <c r="B131" s="352" t="s">
        <v>304</v>
      </c>
      <c r="C131" s="95"/>
      <c r="D131" s="99">
        <v>1</v>
      </c>
      <c r="E131" s="48" t="s">
        <v>8</v>
      </c>
      <c r="F131" s="99">
        <v>2</v>
      </c>
      <c r="G131" s="99" t="s">
        <v>16</v>
      </c>
      <c r="H131" s="27">
        <v>5</v>
      </c>
      <c r="I131" s="99" t="s">
        <v>17</v>
      </c>
      <c r="J131" s="105">
        <v>4</v>
      </c>
      <c r="K131" s="99" t="s">
        <v>18</v>
      </c>
      <c r="L131" s="105">
        <v>3</v>
      </c>
      <c r="M131" s="17" t="s">
        <v>9</v>
      </c>
      <c r="N131" s="28">
        <f t="shared" si="14"/>
        <v>54</v>
      </c>
      <c r="O131" s="16"/>
      <c r="P131" s="224"/>
      <c r="S131" s="95"/>
    </row>
    <row r="132" spans="1:64" s="17" customFormat="1" ht="15.95" hidden="1" customHeight="1">
      <c r="A132" s="15"/>
      <c r="C132" s="48"/>
      <c r="D132" s="55"/>
      <c r="E132" s="48"/>
      <c r="F132" s="99"/>
      <c r="G132" s="99"/>
      <c r="H132" s="27"/>
      <c r="I132" s="99"/>
      <c r="J132" s="105"/>
      <c r="K132" s="99"/>
      <c r="L132" s="24" t="s">
        <v>10</v>
      </c>
      <c r="M132" s="32"/>
      <c r="N132" s="18"/>
      <c r="O132" s="19"/>
      <c r="P132" s="197"/>
      <c r="S132" s="48"/>
    </row>
    <row r="133" spans="1:64" s="17" customFormat="1" ht="15.95" hidden="1" customHeight="1">
      <c r="A133" s="15"/>
      <c r="B133" s="29" t="s">
        <v>24</v>
      </c>
      <c r="C133" s="48"/>
      <c r="D133" s="99"/>
      <c r="E133" s="103"/>
      <c r="F133" s="99"/>
      <c r="G133" s="93"/>
      <c r="H133" s="27"/>
      <c r="I133" s="94"/>
      <c r="J133" s="105"/>
      <c r="K133" s="93"/>
      <c r="L133" s="105"/>
      <c r="M133" s="52"/>
      <c r="N133" s="52"/>
      <c r="O133" s="103"/>
      <c r="P133" s="224"/>
      <c r="Q133" s="52"/>
      <c r="S133" s="48"/>
    </row>
    <row r="134" spans="1:64" s="17" customFormat="1" ht="15.95" hidden="1" customHeight="1" thickBot="1">
      <c r="A134" s="15"/>
      <c r="B134" s="17" t="s">
        <v>26</v>
      </c>
      <c r="C134" s="48"/>
      <c r="D134" s="99">
        <v>1</v>
      </c>
      <c r="E134" s="48" t="s">
        <v>8</v>
      </c>
      <c r="F134" s="99">
        <v>2</v>
      </c>
      <c r="G134" s="99" t="s">
        <v>8</v>
      </c>
      <c r="H134" s="27">
        <v>2.5</v>
      </c>
      <c r="I134" s="99" t="s">
        <v>8</v>
      </c>
      <c r="J134" s="105">
        <v>7</v>
      </c>
      <c r="K134" s="99"/>
      <c r="L134" s="105"/>
      <c r="M134" s="17" t="s">
        <v>9</v>
      </c>
      <c r="N134" s="30">
        <f>ROUND(D134*F134*H134*J134,0)</f>
        <v>35</v>
      </c>
      <c r="O134" s="19"/>
      <c r="P134" s="197"/>
      <c r="S134" s="48"/>
    </row>
    <row r="135" spans="1:64" s="17" customFormat="1" ht="15.95" hidden="1" customHeight="1" thickBot="1">
      <c r="A135" s="15"/>
      <c r="B135" s="99"/>
      <c r="D135" s="99"/>
      <c r="E135" s="103"/>
      <c r="F135" s="99"/>
      <c r="G135" s="93"/>
      <c r="H135" s="27"/>
      <c r="I135" s="94"/>
      <c r="J135" s="105"/>
      <c r="K135" s="93"/>
      <c r="L135" s="24" t="s">
        <v>10</v>
      </c>
      <c r="M135" s="17" t="s">
        <v>9</v>
      </c>
      <c r="N135" s="26"/>
      <c r="O135" s="103"/>
      <c r="P135" s="60"/>
      <c r="Q135" s="52"/>
    </row>
    <row r="136" spans="1:64" s="17" customFormat="1" ht="15.95" hidden="1" customHeight="1">
      <c r="A136" s="15"/>
      <c r="B136" s="29" t="s">
        <v>28</v>
      </c>
      <c r="C136" s="48"/>
      <c r="D136" s="99"/>
      <c r="E136" s="103"/>
      <c r="F136" s="99"/>
      <c r="G136" s="93"/>
      <c r="H136" s="27"/>
      <c r="I136" s="94"/>
      <c r="J136" s="105"/>
      <c r="K136" s="94"/>
      <c r="L136" s="93"/>
      <c r="M136" s="93"/>
      <c r="N136" s="52"/>
      <c r="O136" s="50"/>
      <c r="P136" s="60"/>
      <c r="Q136" s="52"/>
      <c r="S136" s="48"/>
    </row>
    <row r="137" spans="1:64" s="17" customFormat="1" ht="15.95" hidden="1" customHeight="1">
      <c r="A137" s="15"/>
      <c r="C137" s="29"/>
      <c r="D137" s="587">
        <f>N132</f>
        <v>0</v>
      </c>
      <c r="E137" s="587"/>
      <c r="F137" s="587"/>
      <c r="G137" s="93" t="s">
        <v>29</v>
      </c>
      <c r="H137" s="31">
        <f>N135</f>
        <v>0</v>
      </c>
      <c r="I137" s="24" t="s">
        <v>9</v>
      </c>
      <c r="J137" s="588">
        <f>D137-H137</f>
        <v>0</v>
      </c>
      <c r="K137" s="588"/>
      <c r="L137" s="32" t="s">
        <v>30</v>
      </c>
      <c r="M137" s="93"/>
      <c r="N137" s="51"/>
      <c r="O137" s="103"/>
      <c r="P137" s="60"/>
      <c r="Q137" s="52"/>
      <c r="S137" s="29"/>
    </row>
    <row r="138" spans="1:64" s="17" customFormat="1" ht="15.95" hidden="1" customHeight="1">
      <c r="A138" s="15"/>
      <c r="C138" s="545">
        <f>J137</f>
        <v>0</v>
      </c>
      <c r="D138" s="546"/>
      <c r="E138" s="545"/>
      <c r="F138" s="20" t="s">
        <v>32</v>
      </c>
      <c r="G138" s="21" t="s">
        <v>12</v>
      </c>
      <c r="H138" s="57">
        <v>226.88</v>
      </c>
      <c r="I138" s="94"/>
      <c r="J138" s="94"/>
      <c r="K138" s="94"/>
      <c r="L138" s="547" t="s">
        <v>33</v>
      </c>
      <c r="M138" s="547"/>
      <c r="N138" s="107"/>
      <c r="O138" s="22" t="s">
        <v>14</v>
      </c>
      <c r="P138" s="224">
        <f>ROUND(C138*H138/100,0)</f>
        <v>0</v>
      </c>
      <c r="S138" s="104"/>
    </row>
    <row r="139" spans="1:64" ht="15.95" hidden="1" customHeight="1">
      <c r="A139" s="1"/>
      <c r="B139" s="576" t="s">
        <v>7</v>
      </c>
      <c r="C139" s="576"/>
      <c r="D139" s="576"/>
      <c r="E139" s="576"/>
      <c r="F139" s="576"/>
      <c r="G139" s="576"/>
      <c r="H139" s="576"/>
      <c r="I139" s="576"/>
      <c r="J139" s="576"/>
      <c r="K139" s="576"/>
      <c r="L139" s="576"/>
      <c r="M139" s="576"/>
      <c r="N139" s="576"/>
      <c r="O139" s="576"/>
      <c r="S139" s="3"/>
    </row>
    <row r="140" spans="1:64" ht="15.95" hidden="1" customHeight="1">
      <c r="A140" s="1"/>
      <c r="B140" s="67" t="s">
        <v>139</v>
      </c>
      <c r="C140" s="414"/>
      <c r="D140" s="424">
        <v>1</v>
      </c>
      <c r="E140" s="431" t="s">
        <v>8</v>
      </c>
      <c r="F140" s="424">
        <v>2</v>
      </c>
      <c r="G140" s="424" t="s">
        <v>8</v>
      </c>
      <c r="H140" s="68">
        <v>4</v>
      </c>
      <c r="I140" s="424" t="s">
        <v>8</v>
      </c>
      <c r="J140" s="425">
        <v>4</v>
      </c>
      <c r="K140" s="424" t="s">
        <v>8</v>
      </c>
      <c r="L140" s="425">
        <v>0.25</v>
      </c>
      <c r="M140" s="3" t="s">
        <v>9</v>
      </c>
      <c r="N140" s="39">
        <f t="shared" ref="N140:N141" si="15">ROUND(D140*F140*H140*J140*L140,0)</f>
        <v>8</v>
      </c>
      <c r="O140" s="2"/>
      <c r="P140" s="426"/>
      <c r="R140" s="4"/>
      <c r="S140" s="414"/>
      <c r="T140" s="4"/>
      <c r="U140" s="4"/>
      <c r="V140" s="4"/>
      <c r="W140" s="4"/>
      <c r="X140" s="4"/>
      <c r="Y140" s="4"/>
      <c r="Z140" s="4"/>
      <c r="AA140" s="4"/>
      <c r="AB140" s="4"/>
      <c r="AC140" s="4"/>
      <c r="AD140" s="4"/>
      <c r="AE140" s="4"/>
      <c r="AF140" s="4"/>
      <c r="AG140" s="4"/>
      <c r="AH140" s="4"/>
      <c r="AI140" s="4"/>
      <c r="AJ140" s="4"/>
      <c r="AK140" s="4"/>
      <c r="AL140" s="4"/>
      <c r="AM140" s="4"/>
      <c r="AN140" s="4"/>
      <c r="AO140" s="4"/>
      <c r="AP140" s="4"/>
      <c r="AQ140" s="4"/>
      <c r="AR140" s="4"/>
      <c r="AS140" s="4"/>
      <c r="AT140" s="4"/>
      <c r="AU140" s="4"/>
      <c r="AV140" s="4"/>
      <c r="AW140" s="4"/>
      <c r="AX140" s="4"/>
      <c r="AY140" s="4"/>
      <c r="AZ140" s="4"/>
      <c r="BA140" s="4"/>
      <c r="BB140" s="4"/>
      <c r="BC140" s="4"/>
      <c r="BD140" s="4"/>
      <c r="BE140" s="4"/>
      <c r="BF140" s="4"/>
      <c r="BG140" s="4"/>
      <c r="BH140" s="4"/>
      <c r="BI140" s="4"/>
      <c r="BJ140" s="4"/>
      <c r="BK140" s="4"/>
      <c r="BL140" s="4"/>
    </row>
    <row r="141" spans="1:64" ht="15.95" hidden="1" customHeight="1">
      <c r="A141" s="1"/>
      <c r="B141" s="67" t="s">
        <v>139</v>
      </c>
      <c r="C141" s="414"/>
      <c r="D141" s="424">
        <v>1</v>
      </c>
      <c r="E141" s="431" t="s">
        <v>8</v>
      </c>
      <c r="F141" s="424">
        <v>2</v>
      </c>
      <c r="G141" s="424" t="s">
        <v>8</v>
      </c>
      <c r="H141" s="68">
        <v>4</v>
      </c>
      <c r="I141" s="424" t="s">
        <v>8</v>
      </c>
      <c r="J141" s="425">
        <v>4</v>
      </c>
      <c r="K141" s="424" t="s">
        <v>8</v>
      </c>
      <c r="L141" s="425">
        <v>0.25</v>
      </c>
      <c r="M141" s="3" t="s">
        <v>9</v>
      </c>
      <c r="N141" s="39">
        <f t="shared" si="15"/>
        <v>8</v>
      </c>
      <c r="O141" s="2"/>
      <c r="P141" s="426"/>
      <c r="R141" s="4"/>
      <c r="S141" s="414"/>
      <c r="T141" s="4"/>
      <c r="U141" s="4"/>
      <c r="V141" s="4"/>
      <c r="W141" s="4"/>
      <c r="X141" s="4"/>
      <c r="Y141" s="4"/>
      <c r="Z141" s="4"/>
      <c r="AA141" s="4"/>
      <c r="AB141" s="4"/>
      <c r="AC141" s="4"/>
      <c r="AD141" s="4"/>
      <c r="AE141" s="4"/>
      <c r="AF141" s="4"/>
      <c r="AG141" s="4"/>
      <c r="AH141" s="4"/>
      <c r="AI141" s="4"/>
      <c r="AJ141" s="4"/>
      <c r="AK141" s="4"/>
      <c r="AL141" s="4"/>
      <c r="AM141" s="4"/>
      <c r="AN141" s="4"/>
      <c r="AO141" s="4"/>
      <c r="AP141" s="4"/>
      <c r="AQ141" s="4"/>
      <c r="AR141" s="4"/>
      <c r="AS141" s="4"/>
      <c r="AT141" s="4"/>
      <c r="AU141" s="4"/>
      <c r="AV141" s="4"/>
      <c r="AW141" s="4"/>
      <c r="AX141" s="4"/>
      <c r="AY141" s="4"/>
      <c r="AZ141" s="4"/>
      <c r="BA141" s="4"/>
      <c r="BB141" s="4"/>
      <c r="BC141" s="4"/>
      <c r="BD141" s="4"/>
      <c r="BE141" s="4"/>
      <c r="BF141" s="4"/>
      <c r="BG141" s="4"/>
      <c r="BH141" s="4"/>
      <c r="BI141" s="4"/>
      <c r="BJ141" s="4"/>
      <c r="BK141" s="4"/>
      <c r="BL141" s="4"/>
    </row>
    <row r="142" spans="1:64" ht="15.95" hidden="1" customHeight="1">
      <c r="A142" s="1"/>
      <c r="B142" s="67" t="s">
        <v>305</v>
      </c>
      <c r="C142" s="135"/>
      <c r="D142" s="136">
        <v>1</v>
      </c>
      <c r="E142" s="38" t="s">
        <v>8</v>
      </c>
      <c r="F142" s="136">
        <v>1</v>
      </c>
      <c r="G142" s="136" t="s">
        <v>8</v>
      </c>
      <c r="H142" s="68">
        <v>5</v>
      </c>
      <c r="I142" s="136" t="s">
        <v>8</v>
      </c>
      <c r="J142" s="137">
        <v>4</v>
      </c>
      <c r="K142" s="136" t="s">
        <v>8</v>
      </c>
      <c r="L142" s="137">
        <v>0.25</v>
      </c>
      <c r="M142" s="3" t="s">
        <v>9</v>
      </c>
      <c r="N142" s="39">
        <f t="shared" ref="N142" si="16">ROUND(D142*F142*H142*J142*L142,0)</f>
        <v>5</v>
      </c>
      <c r="O142" s="2"/>
      <c r="R142" s="4"/>
      <c r="S142" s="108"/>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row>
    <row r="143" spans="1:64" ht="21" hidden="1" customHeight="1">
      <c r="A143" s="1"/>
      <c r="C143" s="38"/>
      <c r="D143" s="69"/>
      <c r="H143" s="68"/>
      <c r="I143" s="109"/>
      <c r="J143" s="110"/>
      <c r="K143" s="109"/>
      <c r="L143" s="12" t="s">
        <v>10</v>
      </c>
      <c r="M143" s="40"/>
      <c r="N143" s="5"/>
      <c r="O143" s="6"/>
      <c r="P143" s="197"/>
      <c r="S143" s="38"/>
    </row>
    <row r="144" spans="1:64" ht="21.75" hidden="1" customHeight="1">
      <c r="A144" s="1"/>
      <c r="B144" s="66"/>
      <c r="C144" s="569">
        <f>N143</f>
        <v>0</v>
      </c>
      <c r="D144" s="569"/>
      <c r="E144" s="569"/>
      <c r="F144" s="7" t="s">
        <v>11</v>
      </c>
      <c r="G144" s="8" t="s">
        <v>12</v>
      </c>
      <c r="H144" s="70">
        <v>3327.5</v>
      </c>
      <c r="I144" s="97"/>
      <c r="J144" s="97"/>
      <c r="K144" s="97"/>
      <c r="L144" s="571" t="s">
        <v>13</v>
      </c>
      <c r="M144" s="571"/>
      <c r="O144" s="9" t="s">
        <v>14</v>
      </c>
      <c r="P144" s="223">
        <f>ROUND(C144*H144/100,0)</f>
        <v>0</v>
      </c>
      <c r="S144" s="96"/>
    </row>
    <row r="145" spans="1:24" s="23" customFormat="1" ht="15.95" hidden="1" customHeight="1">
      <c r="A145" s="36"/>
      <c r="B145" s="544" t="s">
        <v>196</v>
      </c>
      <c r="C145" s="544"/>
      <c r="D145" s="544"/>
      <c r="E145" s="544"/>
      <c r="F145" s="544"/>
      <c r="G145" s="544"/>
      <c r="H145" s="544"/>
      <c r="I145" s="544"/>
      <c r="J145" s="544"/>
      <c r="K145" s="544"/>
      <c r="L145" s="544"/>
      <c r="M145" s="544"/>
      <c r="N145" s="544"/>
      <c r="O145" s="544"/>
      <c r="P145" s="200"/>
    </row>
    <row r="146" spans="1:24" s="17" customFormat="1" ht="15.95" hidden="1" customHeight="1">
      <c r="A146" s="15"/>
      <c r="B146" s="352" t="s">
        <v>278</v>
      </c>
      <c r="C146" s="429"/>
      <c r="D146" s="427">
        <v>1</v>
      </c>
      <c r="E146" s="48" t="s">
        <v>8</v>
      </c>
      <c r="F146" s="427">
        <v>2</v>
      </c>
      <c r="G146" s="427" t="s">
        <v>8</v>
      </c>
      <c r="H146" s="27">
        <v>4</v>
      </c>
      <c r="I146" s="427" t="s">
        <v>8</v>
      </c>
      <c r="J146" s="428">
        <v>4</v>
      </c>
      <c r="K146" s="427" t="s">
        <v>8</v>
      </c>
      <c r="L146" s="428">
        <v>0.16</v>
      </c>
      <c r="M146" s="17" t="s">
        <v>9</v>
      </c>
      <c r="N146" s="30">
        <f>ROUND(D146*F146*H146*J146*L146,0)</f>
        <v>5</v>
      </c>
      <c r="O146" s="16"/>
      <c r="P146" s="423"/>
      <c r="S146" s="429"/>
    </row>
    <row r="147" spans="1:24" s="17" customFormat="1" ht="15.95" hidden="1" customHeight="1">
      <c r="A147" s="15"/>
      <c r="B147" s="352" t="s">
        <v>278</v>
      </c>
      <c r="C147" s="429"/>
      <c r="D147" s="427">
        <v>1</v>
      </c>
      <c r="E147" s="48" t="s">
        <v>8</v>
      </c>
      <c r="F147" s="427">
        <v>2</v>
      </c>
      <c r="G147" s="427" t="s">
        <v>8</v>
      </c>
      <c r="H147" s="27">
        <v>4</v>
      </c>
      <c r="I147" s="427" t="s">
        <v>8</v>
      </c>
      <c r="J147" s="428">
        <v>4</v>
      </c>
      <c r="K147" s="427" t="s">
        <v>8</v>
      </c>
      <c r="L147" s="428">
        <v>0.16</v>
      </c>
      <c r="M147" s="17" t="s">
        <v>9</v>
      </c>
      <c r="N147" s="30">
        <f>ROUND(D147*F147*H147*J147*L147,0)</f>
        <v>5</v>
      </c>
      <c r="O147" s="16"/>
      <c r="P147" s="423"/>
      <c r="S147" s="429"/>
    </row>
    <row r="148" spans="1:24" s="17" customFormat="1" ht="15.95" hidden="1" customHeight="1">
      <c r="A148" s="15"/>
      <c r="B148" s="352" t="s">
        <v>306</v>
      </c>
      <c r="C148" s="259"/>
      <c r="D148" s="251">
        <v>1</v>
      </c>
      <c r="E148" s="48" t="s">
        <v>8</v>
      </c>
      <c r="F148" s="251">
        <v>1</v>
      </c>
      <c r="G148" s="251" t="s">
        <v>8</v>
      </c>
      <c r="H148" s="27">
        <v>5</v>
      </c>
      <c r="I148" s="251" t="s">
        <v>8</v>
      </c>
      <c r="J148" s="252">
        <v>4</v>
      </c>
      <c r="K148" s="251" t="s">
        <v>8</v>
      </c>
      <c r="L148" s="252">
        <v>0.16</v>
      </c>
      <c r="M148" s="17" t="s">
        <v>9</v>
      </c>
      <c r="N148" s="30">
        <f>ROUND(D148*F148*H148*J148*L148,0)</f>
        <v>3</v>
      </c>
      <c r="O148" s="16"/>
      <c r="P148" s="248"/>
      <c r="S148" s="259"/>
    </row>
    <row r="149" spans="1:24" s="17" customFormat="1" ht="15.95" hidden="1" customHeight="1">
      <c r="A149" s="15"/>
      <c r="C149" s="48"/>
      <c r="D149" s="55"/>
      <c r="E149" s="48"/>
      <c r="F149" s="99"/>
      <c r="G149" s="99"/>
      <c r="H149" s="27"/>
      <c r="I149" s="99"/>
      <c r="J149" s="105"/>
      <c r="K149" s="99"/>
      <c r="L149" s="24" t="s">
        <v>10</v>
      </c>
      <c r="M149" s="32"/>
      <c r="N149" s="18"/>
      <c r="O149" s="19"/>
      <c r="P149" s="197"/>
      <c r="S149" s="48"/>
    </row>
    <row r="150" spans="1:24" s="17" customFormat="1" ht="15.95" hidden="1" customHeight="1">
      <c r="A150" s="15"/>
      <c r="B150" s="103"/>
      <c r="C150" s="119">
        <f>N149</f>
        <v>0</v>
      </c>
      <c r="D150" s="55"/>
      <c r="E150" s="48"/>
      <c r="F150" s="20" t="s">
        <v>11</v>
      </c>
      <c r="G150" s="21" t="s">
        <v>12</v>
      </c>
      <c r="H150" s="94">
        <v>12595</v>
      </c>
      <c r="I150" s="94"/>
      <c r="J150" s="94"/>
      <c r="K150" s="94"/>
      <c r="L150" s="547" t="s">
        <v>13</v>
      </c>
      <c r="M150" s="547"/>
      <c r="N150" s="107"/>
      <c r="O150" s="22" t="s">
        <v>14</v>
      </c>
      <c r="P150" s="224">
        <f>ROUND(C150*H150/100,0)</f>
        <v>0</v>
      </c>
      <c r="S150" s="104"/>
    </row>
    <row r="151" spans="1:24" s="17" customFormat="1" ht="15.95" hidden="1" customHeight="1">
      <c r="A151" s="15"/>
      <c r="B151" s="567" t="s">
        <v>307</v>
      </c>
      <c r="C151" s="567"/>
      <c r="D151" s="567"/>
      <c r="E151" s="567"/>
      <c r="F151" s="567"/>
      <c r="G151" s="567"/>
      <c r="H151" s="567"/>
      <c r="I151" s="567"/>
      <c r="J151" s="567"/>
      <c r="K151" s="567"/>
      <c r="L151" s="567"/>
      <c r="M151" s="567"/>
      <c r="N151" s="567"/>
      <c r="O151" s="332"/>
      <c r="P151" s="349"/>
    </row>
    <row r="152" spans="1:24" s="17" customFormat="1" ht="15.95" hidden="1" customHeight="1" thickBot="1">
      <c r="A152" s="15"/>
      <c r="B152" s="3" t="s">
        <v>297</v>
      </c>
      <c r="C152" s="385"/>
      <c r="D152" s="427">
        <v>1</v>
      </c>
      <c r="E152" s="48" t="s">
        <v>8</v>
      </c>
      <c r="F152" s="427">
        <v>2</v>
      </c>
      <c r="G152" s="427"/>
      <c r="H152" s="27"/>
      <c r="I152" s="427"/>
      <c r="J152" s="428"/>
      <c r="K152" s="427"/>
      <c r="L152" s="428"/>
      <c r="M152" s="17" t="s">
        <v>9</v>
      </c>
      <c r="N152" s="28">
        <f>D152*F152</f>
        <v>2</v>
      </c>
      <c r="O152" s="16"/>
      <c r="P152" s="384"/>
      <c r="S152" s="382"/>
    </row>
    <row r="153" spans="1:24" s="17" customFormat="1" ht="15.95" hidden="1" customHeight="1" thickBot="1">
      <c r="A153" s="15"/>
      <c r="B153" s="51"/>
      <c r="C153" s="48"/>
      <c r="D153" s="359"/>
      <c r="E153" s="48"/>
      <c r="F153" s="359"/>
      <c r="G153" s="359"/>
      <c r="H153" s="33"/>
      <c r="I153" s="359"/>
      <c r="J153" s="360"/>
      <c r="K153" s="359"/>
      <c r="L153" s="24" t="s">
        <v>10</v>
      </c>
      <c r="N153" s="34"/>
      <c r="O153" s="384"/>
      <c r="P153" s="384"/>
      <c r="S153" s="48"/>
    </row>
    <row r="154" spans="1:24" s="17" customFormat="1" ht="15.95" hidden="1" customHeight="1">
      <c r="A154" s="15"/>
      <c r="C154" s="53">
        <f>N153</f>
        <v>0</v>
      </c>
      <c r="D154" s="546" t="s">
        <v>114</v>
      </c>
      <c r="E154" s="568"/>
      <c r="F154" s="330"/>
      <c r="G154" s="21" t="s">
        <v>12</v>
      </c>
      <c r="H154" s="551">
        <v>142.18</v>
      </c>
      <c r="I154" s="551"/>
      <c r="J154" s="551"/>
      <c r="K154" s="551"/>
      <c r="L154" s="417" t="s">
        <v>89</v>
      </c>
      <c r="M154" s="335"/>
      <c r="N154" s="107"/>
      <c r="O154" s="349" t="s">
        <v>14</v>
      </c>
      <c r="P154" s="349">
        <f>ROUND(C154*H154,)</f>
        <v>0</v>
      </c>
      <c r="Q154" s="52"/>
      <c r="R154" s="52"/>
      <c r="S154" s="53"/>
      <c r="T154" s="52"/>
      <c r="U154" s="52"/>
      <c r="V154" s="52"/>
      <c r="W154" s="52"/>
      <c r="X154" s="52"/>
    </row>
    <row r="155" spans="1:24" s="17" customFormat="1" ht="39.75" hidden="1" customHeight="1">
      <c r="A155" s="86"/>
      <c r="B155" s="585" t="s">
        <v>85</v>
      </c>
      <c r="C155" s="585"/>
      <c r="D155" s="585"/>
      <c r="E155" s="585"/>
      <c r="F155" s="585"/>
      <c r="G155" s="585"/>
      <c r="H155" s="585"/>
      <c r="I155" s="585"/>
      <c r="J155" s="585"/>
      <c r="K155" s="585"/>
      <c r="L155" s="585"/>
      <c r="M155" s="585"/>
      <c r="N155" s="585"/>
      <c r="O155" s="106"/>
      <c r="P155" s="224"/>
    </row>
    <row r="156" spans="1:24" s="17" customFormat="1" ht="15.95" hidden="1" customHeight="1">
      <c r="A156" s="15"/>
      <c r="B156" s="352" t="s">
        <v>297</v>
      </c>
      <c r="C156" s="429"/>
      <c r="D156" s="424">
        <v>2</v>
      </c>
      <c r="E156" s="431" t="s">
        <v>8</v>
      </c>
      <c r="F156" s="424">
        <v>2</v>
      </c>
      <c r="G156" s="424" t="s">
        <v>16</v>
      </c>
      <c r="H156" s="68">
        <v>4</v>
      </c>
      <c r="I156" s="424" t="s">
        <v>17</v>
      </c>
      <c r="J156" s="425">
        <v>4</v>
      </c>
      <c r="K156" s="424" t="s">
        <v>18</v>
      </c>
      <c r="L156" s="425">
        <v>5</v>
      </c>
      <c r="M156" s="3" t="s">
        <v>9</v>
      </c>
      <c r="N156" s="76">
        <f>ROUND(D156*F156*(H156+J156)*L156,0)</f>
        <v>160</v>
      </c>
      <c r="O156" s="430"/>
      <c r="P156" s="423"/>
      <c r="S156" s="429"/>
    </row>
    <row r="157" spans="1:24" s="17" customFormat="1" ht="15.95" hidden="1" customHeight="1">
      <c r="A157" s="15"/>
      <c r="B157" s="352" t="s">
        <v>297</v>
      </c>
      <c r="C157" s="429"/>
      <c r="D157" s="424">
        <v>2</v>
      </c>
      <c r="E157" s="431" t="s">
        <v>8</v>
      </c>
      <c r="F157" s="424">
        <v>2</v>
      </c>
      <c r="G157" s="424" t="s">
        <v>16</v>
      </c>
      <c r="H157" s="68">
        <v>4</v>
      </c>
      <c r="I157" s="424" t="s">
        <v>17</v>
      </c>
      <c r="J157" s="425">
        <v>4</v>
      </c>
      <c r="K157" s="424" t="s">
        <v>18</v>
      </c>
      <c r="L157" s="425">
        <v>5</v>
      </c>
      <c r="M157" s="3" t="s">
        <v>9</v>
      </c>
      <c r="N157" s="76">
        <f>ROUND(D157*F157*(H157+J157)*L157,0)</f>
        <v>160</v>
      </c>
      <c r="O157" s="430"/>
      <c r="P157" s="423"/>
      <c r="S157" s="429"/>
    </row>
    <row r="158" spans="1:24" s="17" customFormat="1" ht="15.95" hidden="1" customHeight="1" thickBot="1">
      <c r="A158" s="15"/>
      <c r="B158" s="352" t="s">
        <v>305</v>
      </c>
      <c r="C158" s="382"/>
      <c r="D158" s="362">
        <v>1</v>
      </c>
      <c r="E158" s="385" t="s">
        <v>8</v>
      </c>
      <c r="F158" s="362">
        <v>2</v>
      </c>
      <c r="G158" s="362" t="s">
        <v>16</v>
      </c>
      <c r="H158" s="68">
        <v>5</v>
      </c>
      <c r="I158" s="362" t="s">
        <v>17</v>
      </c>
      <c r="J158" s="363">
        <v>4</v>
      </c>
      <c r="K158" s="362" t="s">
        <v>18</v>
      </c>
      <c r="L158" s="363">
        <v>5</v>
      </c>
      <c r="M158" s="3" t="s">
        <v>9</v>
      </c>
      <c r="N158" s="76">
        <f>ROUND(D158*F158*(H158+J158)*L158,0)</f>
        <v>90</v>
      </c>
      <c r="O158" s="386"/>
      <c r="P158" s="384"/>
      <c r="S158" s="382"/>
    </row>
    <row r="159" spans="1:24" s="17" customFormat="1" ht="15.95" hidden="1" customHeight="1" thickBot="1">
      <c r="A159" s="15"/>
      <c r="C159" s="107"/>
      <c r="D159" s="99"/>
      <c r="E159" s="49"/>
      <c r="F159" s="99"/>
      <c r="G159" s="93"/>
      <c r="H159" s="27"/>
      <c r="I159" s="94"/>
      <c r="J159" s="24"/>
      <c r="K159" s="94"/>
      <c r="L159" s="24" t="s">
        <v>10</v>
      </c>
      <c r="M159" s="93"/>
      <c r="N159" s="26"/>
      <c r="O159" s="19"/>
      <c r="P159" s="224"/>
      <c r="S159" s="107"/>
    </row>
    <row r="160" spans="1:24" s="17" customFormat="1" ht="15.95" hidden="1" customHeight="1">
      <c r="A160" s="15"/>
      <c r="B160" s="29" t="s">
        <v>24</v>
      </c>
      <c r="C160" s="48"/>
      <c r="D160" s="359"/>
      <c r="E160" s="384"/>
      <c r="F160" s="359"/>
      <c r="G160" s="366"/>
      <c r="H160" s="27"/>
      <c r="I160" s="365"/>
      <c r="J160" s="360"/>
      <c r="K160" s="366"/>
      <c r="L160" s="360"/>
      <c r="M160" s="52"/>
      <c r="N160" s="52"/>
      <c r="O160" s="384"/>
      <c r="P160" s="384"/>
      <c r="Q160" s="52"/>
      <c r="S160" s="48"/>
    </row>
    <row r="161" spans="1:24" s="17" customFormat="1" ht="15.95" hidden="1" customHeight="1" thickBot="1">
      <c r="A161" s="15"/>
      <c r="B161" s="17" t="s">
        <v>26</v>
      </c>
      <c r="C161" s="48"/>
      <c r="D161" s="359">
        <v>1</v>
      </c>
      <c r="E161" s="48" t="s">
        <v>8</v>
      </c>
      <c r="F161" s="359">
        <v>3</v>
      </c>
      <c r="G161" s="359" t="s">
        <v>8</v>
      </c>
      <c r="H161" s="27">
        <v>2.5</v>
      </c>
      <c r="I161" s="359" t="s">
        <v>8</v>
      </c>
      <c r="J161" s="360">
        <v>5</v>
      </c>
      <c r="K161" s="359"/>
      <c r="L161" s="360"/>
      <c r="M161" s="17" t="s">
        <v>9</v>
      </c>
      <c r="N161" s="30">
        <f t="shared" ref="N161" si="17">ROUND(D161*F161*H161*J161,0)</f>
        <v>38</v>
      </c>
      <c r="O161" s="19"/>
      <c r="P161" s="197"/>
      <c r="S161" s="48"/>
    </row>
    <row r="162" spans="1:24" s="17" customFormat="1" ht="15.95" hidden="1" customHeight="1" thickBot="1">
      <c r="A162" s="15"/>
      <c r="B162" s="359"/>
      <c r="D162" s="359"/>
      <c r="E162" s="384"/>
      <c r="F162" s="359"/>
      <c r="G162" s="366"/>
      <c r="H162" s="27"/>
      <c r="I162" s="365"/>
      <c r="J162" s="360"/>
      <c r="K162" s="366"/>
      <c r="L162" s="24" t="s">
        <v>10</v>
      </c>
      <c r="M162" s="17" t="s">
        <v>9</v>
      </c>
      <c r="N162" s="26"/>
      <c r="O162" s="384"/>
      <c r="P162" s="60"/>
      <c r="Q162" s="52"/>
    </row>
    <row r="163" spans="1:24" s="17" customFormat="1" ht="15.95" hidden="1" customHeight="1">
      <c r="A163" s="15"/>
      <c r="B163" s="29" t="s">
        <v>28</v>
      </c>
      <c r="C163" s="48"/>
      <c r="D163" s="359"/>
      <c r="E163" s="384"/>
      <c r="F163" s="359"/>
      <c r="G163" s="366"/>
      <c r="H163" s="27"/>
      <c r="I163" s="365"/>
      <c r="J163" s="360"/>
      <c r="K163" s="365"/>
      <c r="L163" s="366"/>
      <c r="M163" s="366"/>
      <c r="N163" s="52"/>
      <c r="O163" s="50"/>
      <c r="P163" s="60"/>
      <c r="Q163" s="52"/>
      <c r="S163" s="48"/>
    </row>
    <row r="164" spans="1:24" s="17" customFormat="1" ht="15.95" hidden="1" customHeight="1">
      <c r="A164" s="15"/>
      <c r="C164" s="29"/>
      <c r="D164" s="587">
        <f>N159</f>
        <v>0</v>
      </c>
      <c r="E164" s="587"/>
      <c r="F164" s="587"/>
      <c r="G164" s="366" t="s">
        <v>29</v>
      </c>
      <c r="H164" s="31">
        <f>N162</f>
        <v>0</v>
      </c>
      <c r="I164" s="24" t="s">
        <v>9</v>
      </c>
      <c r="J164" s="588">
        <f>D164-H164</f>
        <v>0</v>
      </c>
      <c r="K164" s="588"/>
      <c r="L164" s="32" t="s">
        <v>30</v>
      </c>
      <c r="M164" s="366"/>
      <c r="N164" s="51"/>
      <c r="O164" s="384"/>
      <c r="P164" s="60"/>
      <c r="Q164" s="52"/>
      <c r="S164" s="29"/>
    </row>
    <row r="165" spans="1:24" s="17" customFormat="1" ht="15.95" hidden="1" customHeight="1">
      <c r="A165" s="93"/>
      <c r="B165" s="52"/>
      <c r="C165" s="121">
        <f>J164</f>
        <v>0</v>
      </c>
      <c r="D165" s="99" t="s">
        <v>32</v>
      </c>
      <c r="E165" s="104"/>
      <c r="F165" s="99"/>
      <c r="G165" s="52" t="s">
        <v>12</v>
      </c>
      <c r="H165" s="94">
        <v>28299.3</v>
      </c>
      <c r="I165" s="94"/>
      <c r="J165" s="105"/>
      <c r="K165" s="94"/>
      <c r="L165" s="93" t="s">
        <v>58</v>
      </c>
      <c r="M165" s="93"/>
      <c r="N165" s="52"/>
      <c r="O165" s="103" t="s">
        <v>14</v>
      </c>
      <c r="P165" s="224">
        <f>(C165*H165/100)</f>
        <v>0</v>
      </c>
      <c r="S165" s="121"/>
    </row>
    <row r="166" spans="1:24" ht="35.25" hidden="1" customHeight="1">
      <c r="A166" s="77"/>
      <c r="B166" s="594" t="s">
        <v>70</v>
      </c>
      <c r="C166" s="594"/>
      <c r="D166" s="594"/>
      <c r="E166" s="594"/>
      <c r="F166" s="594"/>
      <c r="G166" s="594"/>
      <c r="H166" s="594"/>
      <c r="I166" s="594"/>
      <c r="J166" s="594"/>
      <c r="K166" s="594"/>
      <c r="L166" s="594"/>
      <c r="M166" s="594"/>
      <c r="N166" s="594"/>
      <c r="O166" s="594"/>
      <c r="Q166" s="45"/>
      <c r="R166" s="45"/>
      <c r="S166" s="45"/>
      <c r="T166" s="45"/>
      <c r="U166" s="45"/>
      <c r="V166" s="45"/>
      <c r="W166" s="45"/>
      <c r="X166" s="45"/>
    </row>
    <row r="167" spans="1:24" ht="15.95" hidden="1" customHeight="1" thickBot="1">
      <c r="A167" s="43"/>
      <c r="B167" s="3" t="s">
        <v>309</v>
      </c>
      <c r="C167" s="38"/>
      <c r="D167" s="109">
        <v>1</v>
      </c>
      <c r="E167" s="38" t="s">
        <v>8</v>
      </c>
      <c r="F167" s="109">
        <v>1</v>
      </c>
      <c r="G167" s="109" t="s">
        <v>8</v>
      </c>
      <c r="H167" s="68">
        <v>3</v>
      </c>
      <c r="I167" s="109" t="s">
        <v>8</v>
      </c>
      <c r="J167" s="110">
        <v>7</v>
      </c>
      <c r="K167" s="109"/>
      <c r="L167" s="110"/>
      <c r="M167" s="3" t="s">
        <v>9</v>
      </c>
      <c r="N167" s="30">
        <f>ROUND(D167*F167*H167*J167,0)</f>
        <v>21</v>
      </c>
      <c r="O167" s="6"/>
      <c r="P167" s="197"/>
      <c r="S167" s="38"/>
    </row>
    <row r="168" spans="1:24" ht="15.95" hidden="1" customHeight="1" thickBot="1">
      <c r="A168" s="1"/>
      <c r="C168" s="80"/>
      <c r="D168" s="98"/>
      <c r="H168" s="81"/>
      <c r="I168" s="41"/>
      <c r="J168" s="12"/>
      <c r="K168" s="41"/>
      <c r="L168" s="98" t="s">
        <v>10</v>
      </c>
      <c r="M168" s="41"/>
      <c r="N168" s="14"/>
      <c r="O168" s="113" t="s">
        <v>32</v>
      </c>
      <c r="S168" s="80"/>
    </row>
    <row r="169" spans="1:24" ht="15.95" hidden="1" customHeight="1">
      <c r="A169" s="1"/>
      <c r="B169" s="45"/>
      <c r="C169" s="46">
        <f>N168</f>
        <v>0</v>
      </c>
      <c r="D169" s="606" t="s">
        <v>32</v>
      </c>
      <c r="E169" s="571"/>
      <c r="F169" s="41"/>
      <c r="G169" s="8" t="s">
        <v>12</v>
      </c>
      <c r="H169" s="575">
        <v>674.6</v>
      </c>
      <c r="I169" s="575"/>
      <c r="J169" s="575"/>
      <c r="K169" s="97"/>
      <c r="L169" s="607" t="s">
        <v>63</v>
      </c>
      <c r="M169" s="607"/>
      <c r="N169" s="3"/>
      <c r="O169" s="113" t="s">
        <v>14</v>
      </c>
      <c r="P169" s="223">
        <f>ROUND(C169*H169/100,0)</f>
        <v>0</v>
      </c>
      <c r="S169" s="46"/>
    </row>
    <row r="170" spans="1:24" ht="18.75" hidden="1" customHeight="1">
      <c r="A170" s="1"/>
      <c r="B170" s="576" t="s">
        <v>68</v>
      </c>
      <c r="C170" s="576"/>
      <c r="D170" s="576"/>
      <c r="E170" s="576"/>
      <c r="F170" s="576"/>
      <c r="G170" s="576"/>
      <c r="H170" s="576"/>
      <c r="I170" s="576"/>
      <c r="J170" s="576"/>
      <c r="K170" s="576"/>
      <c r="L170" s="576"/>
      <c r="M170" s="576"/>
      <c r="N170" s="576"/>
      <c r="O170" s="576"/>
      <c r="Q170" s="45"/>
      <c r="R170" s="45"/>
      <c r="S170" s="45"/>
      <c r="T170" s="45"/>
      <c r="U170" s="45"/>
      <c r="V170" s="45"/>
      <c r="W170" s="45"/>
      <c r="X170" s="45"/>
    </row>
    <row r="171" spans="1:24" ht="15.95" hidden="1" customHeight="1" thickBot="1">
      <c r="A171" s="43"/>
      <c r="B171" s="3" t="s">
        <v>294</v>
      </c>
      <c r="C171" s="38"/>
      <c r="D171" s="109">
        <v>1</v>
      </c>
      <c r="E171" s="38" t="s">
        <v>8</v>
      </c>
      <c r="F171" s="109">
        <v>2</v>
      </c>
      <c r="G171" s="109" t="s">
        <v>8</v>
      </c>
      <c r="H171" s="68">
        <v>2.5</v>
      </c>
      <c r="I171" s="109" t="s">
        <v>8</v>
      </c>
      <c r="J171" s="110">
        <v>7</v>
      </c>
      <c r="K171" s="109"/>
      <c r="L171" s="110"/>
      <c r="M171" s="3" t="s">
        <v>9</v>
      </c>
      <c r="N171" s="30">
        <f>ROUND(D171*F171*H171*J171,0)</f>
        <v>35</v>
      </c>
      <c r="O171" s="6"/>
      <c r="P171" s="197"/>
      <c r="S171" s="38"/>
    </row>
    <row r="172" spans="1:24" ht="15.95" hidden="1" customHeight="1" thickBot="1">
      <c r="A172" s="1"/>
      <c r="C172" s="80"/>
      <c r="D172" s="98"/>
      <c r="H172" s="81"/>
      <c r="I172" s="41"/>
      <c r="J172" s="12"/>
      <c r="K172" s="41"/>
      <c r="L172" s="98" t="s">
        <v>10</v>
      </c>
      <c r="M172" s="41"/>
      <c r="N172" s="14"/>
      <c r="O172" s="113" t="s">
        <v>32</v>
      </c>
      <c r="S172" s="80"/>
    </row>
    <row r="173" spans="1:24" ht="15.95" hidden="1" customHeight="1">
      <c r="A173" s="1"/>
      <c r="B173" s="45"/>
      <c r="C173" s="46">
        <f>N172</f>
        <v>0</v>
      </c>
      <c r="D173" s="606" t="s">
        <v>32</v>
      </c>
      <c r="E173" s="571"/>
      <c r="F173" s="41"/>
      <c r="G173" s="8" t="s">
        <v>12</v>
      </c>
      <c r="H173" s="575">
        <v>1160.06</v>
      </c>
      <c r="I173" s="575"/>
      <c r="J173" s="575"/>
      <c r="K173" s="97"/>
      <c r="L173" s="607" t="s">
        <v>63</v>
      </c>
      <c r="M173" s="607"/>
      <c r="N173" s="3"/>
      <c r="O173" s="113" t="s">
        <v>14</v>
      </c>
      <c r="P173" s="223">
        <f>ROUND(C173*H173/100,0)</f>
        <v>0</v>
      </c>
      <c r="S173" s="46"/>
    </row>
    <row r="174" spans="1:24" ht="15.95" hidden="1" customHeight="1">
      <c r="A174" s="15"/>
      <c r="B174" s="594" t="s">
        <v>15</v>
      </c>
      <c r="C174" s="594"/>
      <c r="D174" s="594"/>
      <c r="E174" s="594"/>
      <c r="F174" s="594"/>
      <c r="G174" s="594"/>
      <c r="H174" s="594"/>
      <c r="I174" s="594"/>
      <c r="J174" s="594"/>
      <c r="K174" s="594"/>
      <c r="L174" s="594"/>
      <c r="M174" s="594"/>
      <c r="N174" s="594"/>
      <c r="O174" s="594"/>
      <c r="S174" s="3"/>
    </row>
    <row r="175" spans="1:24" ht="15.95" hidden="1" customHeight="1">
      <c r="A175" s="1"/>
      <c r="B175" s="67" t="s">
        <v>289</v>
      </c>
      <c r="C175" s="108"/>
      <c r="D175" s="109">
        <v>1</v>
      </c>
      <c r="E175" s="38" t="s">
        <v>8</v>
      </c>
      <c r="F175" s="109">
        <v>2</v>
      </c>
      <c r="G175" s="109" t="s">
        <v>16</v>
      </c>
      <c r="H175" s="68">
        <v>5</v>
      </c>
      <c r="I175" s="109" t="s">
        <v>17</v>
      </c>
      <c r="J175" s="110">
        <v>5</v>
      </c>
      <c r="K175" s="109" t="s">
        <v>18</v>
      </c>
      <c r="L175" s="110">
        <v>5</v>
      </c>
      <c r="M175" s="3" t="s">
        <v>9</v>
      </c>
      <c r="N175" s="76">
        <f>ROUND(D175*F175*(H175+J175)*L175,0)</f>
        <v>100</v>
      </c>
      <c r="O175" s="2"/>
      <c r="S175" s="108"/>
    </row>
    <row r="176" spans="1:24" ht="15.95" hidden="1" customHeight="1">
      <c r="A176" s="1"/>
      <c r="B176" s="67" t="s">
        <v>296</v>
      </c>
      <c r="C176" s="409"/>
      <c r="D176" s="405">
        <v>1</v>
      </c>
      <c r="E176" s="413" t="s">
        <v>8</v>
      </c>
      <c r="F176" s="405">
        <v>2</v>
      </c>
      <c r="G176" s="405" t="s">
        <v>16</v>
      </c>
      <c r="H176" s="68">
        <v>6</v>
      </c>
      <c r="I176" s="405" t="s">
        <v>17</v>
      </c>
      <c r="J176" s="406">
        <v>5</v>
      </c>
      <c r="K176" s="405" t="s">
        <v>18</v>
      </c>
      <c r="L176" s="406">
        <v>5</v>
      </c>
      <c r="M176" s="3" t="s">
        <v>9</v>
      </c>
      <c r="N176" s="76">
        <f>ROUND(D176*F176*(H176+J176)*L176,0)</f>
        <v>110</v>
      </c>
      <c r="O176" s="2"/>
      <c r="P176" s="411"/>
      <c r="S176" s="409"/>
    </row>
    <row r="177" spans="1:19" ht="15.95" hidden="1" customHeight="1">
      <c r="A177" s="1"/>
      <c r="C177" s="38"/>
      <c r="D177" s="69"/>
      <c r="H177" s="68"/>
      <c r="I177" s="109"/>
      <c r="J177" s="110"/>
      <c r="K177" s="109"/>
      <c r="L177" s="12" t="s">
        <v>10</v>
      </c>
      <c r="M177" s="40"/>
      <c r="N177" s="5"/>
      <c r="O177" s="6"/>
      <c r="P177" s="197"/>
      <c r="S177" s="38"/>
    </row>
    <row r="178" spans="1:19" ht="15.95" hidden="1" customHeight="1">
      <c r="A178" s="1"/>
      <c r="C178" s="569">
        <f>N177</f>
        <v>0</v>
      </c>
      <c r="D178" s="570"/>
      <c r="E178" s="569"/>
      <c r="F178" s="7" t="s">
        <v>32</v>
      </c>
      <c r="G178" s="8" t="s">
        <v>12</v>
      </c>
      <c r="H178" s="70">
        <v>226.88</v>
      </c>
      <c r="I178" s="97"/>
      <c r="J178" s="97"/>
      <c r="K178" s="97"/>
      <c r="L178" s="571" t="s">
        <v>33</v>
      </c>
      <c r="M178" s="571"/>
      <c r="O178" s="9" t="s">
        <v>14</v>
      </c>
      <c r="P178" s="223">
        <f>ROUND(C178*H178/100,0)</f>
        <v>0</v>
      </c>
      <c r="S178" s="96"/>
    </row>
    <row r="179" spans="1:19" ht="15.95" hidden="1" customHeight="1">
      <c r="A179" s="1"/>
      <c r="B179" s="576" t="s">
        <v>34</v>
      </c>
      <c r="C179" s="576"/>
      <c r="D179" s="576"/>
      <c r="E179" s="576"/>
      <c r="F179" s="576"/>
      <c r="G179" s="576"/>
      <c r="H179" s="576"/>
      <c r="I179" s="576"/>
      <c r="J179" s="576"/>
      <c r="K179" s="576"/>
      <c r="L179" s="576"/>
      <c r="M179" s="576"/>
      <c r="N179" s="576"/>
      <c r="O179" s="576"/>
      <c r="P179" s="411"/>
      <c r="S179" s="3"/>
    </row>
    <row r="180" spans="1:19" ht="15.95" hidden="1" customHeight="1">
      <c r="A180" s="1"/>
      <c r="B180" s="3" t="s">
        <v>293</v>
      </c>
      <c r="C180" s="409"/>
      <c r="D180" s="405">
        <v>1</v>
      </c>
      <c r="E180" s="413" t="s">
        <v>8</v>
      </c>
      <c r="F180" s="405">
        <v>1</v>
      </c>
      <c r="G180" s="405" t="s">
        <v>8</v>
      </c>
      <c r="H180" s="68">
        <v>15</v>
      </c>
      <c r="I180" s="405" t="s">
        <v>8</v>
      </c>
      <c r="J180" s="406">
        <v>8</v>
      </c>
      <c r="K180" s="405"/>
      <c r="L180" s="406"/>
      <c r="M180" s="3" t="s">
        <v>9</v>
      </c>
      <c r="N180" s="39">
        <f t="shared" ref="N180:N181" si="18">ROUND(D180*F180*H180*J180,0)</f>
        <v>120</v>
      </c>
      <c r="O180" s="2"/>
      <c r="P180" s="199"/>
      <c r="S180" s="409"/>
    </row>
    <row r="181" spans="1:19" ht="15.95" hidden="1" customHeight="1">
      <c r="A181" s="1"/>
      <c r="B181" s="3" t="s">
        <v>281</v>
      </c>
      <c r="C181" s="409"/>
      <c r="D181" s="405">
        <v>1</v>
      </c>
      <c r="E181" s="413" t="s">
        <v>8</v>
      </c>
      <c r="F181" s="405">
        <v>2</v>
      </c>
      <c r="G181" s="405" t="s">
        <v>8</v>
      </c>
      <c r="H181" s="68">
        <v>5.5</v>
      </c>
      <c r="I181" s="405" t="s">
        <v>8</v>
      </c>
      <c r="J181" s="406">
        <v>8</v>
      </c>
      <c r="K181" s="405"/>
      <c r="L181" s="406"/>
      <c r="M181" s="3" t="s">
        <v>9</v>
      </c>
      <c r="N181" s="39">
        <f t="shared" si="18"/>
        <v>88</v>
      </c>
      <c r="O181" s="2"/>
      <c r="P181" s="411"/>
      <c r="S181" s="409"/>
    </row>
    <row r="182" spans="1:19" ht="15.95" hidden="1" customHeight="1">
      <c r="A182" s="1"/>
      <c r="C182" s="413"/>
      <c r="D182" s="69"/>
      <c r="E182" s="413"/>
      <c r="F182" s="405"/>
      <c r="G182" s="405"/>
      <c r="H182" s="68"/>
      <c r="I182" s="405"/>
      <c r="J182" s="406"/>
      <c r="K182" s="405"/>
      <c r="L182" s="12" t="s">
        <v>10</v>
      </c>
      <c r="M182" s="40"/>
      <c r="N182" s="5"/>
      <c r="O182" s="6"/>
      <c r="P182" s="197"/>
      <c r="S182" s="413"/>
    </row>
    <row r="183" spans="1:19" ht="15.95" hidden="1" customHeight="1">
      <c r="A183" s="1"/>
      <c r="B183" s="71" t="s">
        <v>24</v>
      </c>
      <c r="C183" s="413"/>
      <c r="D183" s="405"/>
      <c r="E183" s="411"/>
      <c r="F183" s="405"/>
      <c r="G183" s="408"/>
      <c r="H183" s="68"/>
      <c r="I183" s="410"/>
      <c r="J183" s="406"/>
      <c r="K183" s="408"/>
      <c r="L183" s="406"/>
      <c r="M183" s="45"/>
      <c r="N183" s="45"/>
      <c r="O183" s="411"/>
      <c r="P183" s="411"/>
      <c r="Q183" s="45"/>
      <c r="S183" s="413"/>
    </row>
    <row r="184" spans="1:19" ht="15.95" hidden="1" customHeight="1" thickBot="1">
      <c r="A184" s="1"/>
      <c r="B184" s="3" t="s">
        <v>273</v>
      </c>
      <c r="C184" s="413"/>
      <c r="D184" s="405">
        <v>3</v>
      </c>
      <c r="E184" s="413" t="s">
        <v>8</v>
      </c>
      <c r="F184" s="405">
        <v>1</v>
      </c>
      <c r="G184" s="405" t="s">
        <v>8</v>
      </c>
      <c r="H184" s="68">
        <v>2</v>
      </c>
      <c r="I184" s="405" t="s">
        <v>8</v>
      </c>
      <c r="J184" s="406">
        <v>1.5</v>
      </c>
      <c r="K184" s="405"/>
      <c r="L184" s="406"/>
      <c r="M184" s="3" t="s">
        <v>9</v>
      </c>
      <c r="N184" s="39">
        <f>ROUND(D184*F184*H184*J184,0)</f>
        <v>9</v>
      </c>
      <c r="O184" s="6"/>
      <c r="P184" s="198"/>
      <c r="S184" s="413"/>
    </row>
    <row r="185" spans="1:19" ht="15.95" hidden="1" customHeight="1" thickBot="1">
      <c r="A185" s="1"/>
      <c r="B185" s="405"/>
      <c r="C185" s="3"/>
      <c r="D185" s="405"/>
      <c r="E185" s="411"/>
      <c r="F185" s="405"/>
      <c r="G185" s="408"/>
      <c r="H185" s="68"/>
      <c r="I185" s="410"/>
      <c r="J185" s="406"/>
      <c r="K185" s="408"/>
      <c r="L185" s="12" t="s">
        <v>10</v>
      </c>
      <c r="M185" s="3" t="s">
        <v>9</v>
      </c>
      <c r="N185" s="14"/>
      <c r="O185" s="411"/>
      <c r="P185" s="80"/>
      <c r="Q185" s="45"/>
      <c r="S185" s="3"/>
    </row>
    <row r="186" spans="1:19" ht="15.95" hidden="1" customHeight="1">
      <c r="A186" s="1"/>
      <c r="B186" s="71" t="s">
        <v>28</v>
      </c>
      <c r="C186" s="413"/>
      <c r="D186" s="405"/>
      <c r="E186" s="411"/>
      <c r="F186" s="405"/>
      <c r="G186" s="408"/>
      <c r="H186" s="68"/>
      <c r="I186" s="410"/>
      <c r="J186" s="406"/>
      <c r="K186" s="410"/>
      <c r="L186" s="408"/>
      <c r="M186" s="408"/>
      <c r="N186" s="45"/>
      <c r="O186" s="41"/>
      <c r="P186" s="80"/>
      <c r="Q186" s="45"/>
      <c r="S186" s="413"/>
    </row>
    <row r="187" spans="1:19" ht="15.95" hidden="1" customHeight="1">
      <c r="A187" s="1"/>
      <c r="C187" s="71"/>
      <c r="D187" s="577">
        <f>N182</f>
        <v>0</v>
      </c>
      <c r="E187" s="577"/>
      <c r="F187" s="577"/>
      <c r="G187" s="408" t="s">
        <v>29</v>
      </c>
      <c r="H187" s="73">
        <f>N185</f>
        <v>0</v>
      </c>
      <c r="I187" s="12" t="s">
        <v>9</v>
      </c>
      <c r="J187" s="578">
        <f>D187-H187</f>
        <v>0</v>
      </c>
      <c r="K187" s="578"/>
      <c r="L187" s="40" t="s">
        <v>30</v>
      </c>
      <c r="M187" s="408"/>
      <c r="N187" s="42"/>
      <c r="O187" s="411"/>
      <c r="P187" s="80"/>
      <c r="Q187" s="45"/>
      <c r="S187" s="71"/>
    </row>
    <row r="188" spans="1:19" ht="15.95" hidden="1" customHeight="1">
      <c r="A188" s="1"/>
      <c r="C188" s="569">
        <f>J187</f>
        <v>0</v>
      </c>
      <c r="D188" s="570"/>
      <c r="E188" s="569"/>
      <c r="F188" s="7" t="s">
        <v>32</v>
      </c>
      <c r="G188" s="8" t="s">
        <v>12</v>
      </c>
      <c r="H188" s="70">
        <v>75.63</v>
      </c>
      <c r="I188" s="410"/>
      <c r="J188" s="410"/>
      <c r="K188" s="410"/>
      <c r="L188" s="571" t="s">
        <v>33</v>
      </c>
      <c r="M188" s="571"/>
      <c r="N188" s="412"/>
      <c r="O188" s="9" t="s">
        <v>14</v>
      </c>
      <c r="P188" s="411">
        <f>ROUND(C188*H188/100,0)</f>
        <v>0</v>
      </c>
      <c r="S188" s="407"/>
    </row>
    <row r="189" spans="1:19" s="17" customFormat="1" ht="30.75" hidden="1" customHeight="1">
      <c r="A189" s="86"/>
      <c r="B189" s="590" t="s">
        <v>82</v>
      </c>
      <c r="C189" s="590"/>
      <c r="D189" s="590"/>
      <c r="E189" s="590"/>
      <c r="F189" s="590"/>
      <c r="G189" s="590"/>
      <c r="H189" s="590"/>
      <c r="I189" s="590"/>
      <c r="J189" s="590"/>
      <c r="K189" s="590"/>
      <c r="L189" s="590"/>
      <c r="M189" s="590"/>
      <c r="N189" s="590"/>
      <c r="O189" s="147"/>
      <c r="P189" s="224"/>
    </row>
    <row r="190" spans="1:19" s="17" customFormat="1" ht="15.95" hidden="1" customHeight="1" thickBot="1">
      <c r="A190" s="15"/>
      <c r="B190" s="3" t="s">
        <v>290</v>
      </c>
      <c r="C190" s="155"/>
      <c r="D190" s="149"/>
      <c r="E190" s="155"/>
      <c r="F190" s="149"/>
      <c r="G190" s="149"/>
      <c r="H190" s="68"/>
      <c r="I190" s="149"/>
      <c r="J190" s="150"/>
      <c r="K190" s="149"/>
      <c r="L190" s="150"/>
      <c r="M190" s="3" t="s">
        <v>9</v>
      </c>
      <c r="N190" s="30">
        <f>C15</f>
        <v>544</v>
      </c>
      <c r="O190" s="16"/>
      <c r="P190" s="224"/>
      <c r="S190" s="154"/>
    </row>
    <row r="191" spans="1:19" s="17" customFormat="1" ht="15.95" hidden="1" customHeight="1" thickBot="1">
      <c r="A191" s="15"/>
      <c r="C191" s="107"/>
      <c r="D191" s="99"/>
      <c r="E191" s="49"/>
      <c r="F191" s="99"/>
      <c r="G191" s="93"/>
      <c r="H191" s="27"/>
      <c r="I191" s="94"/>
      <c r="J191" s="24"/>
      <c r="K191" s="94"/>
      <c r="L191" s="24" t="s">
        <v>10</v>
      </c>
      <c r="M191" s="93"/>
      <c r="N191" s="26"/>
      <c r="O191" s="19"/>
      <c r="P191" s="224"/>
      <c r="S191" s="107"/>
    </row>
    <row r="192" spans="1:19" s="17" customFormat="1" ht="15.95" hidden="1" customHeight="1">
      <c r="A192" s="93"/>
      <c r="B192" s="52"/>
      <c r="C192" s="104">
        <f>N191</f>
        <v>0</v>
      </c>
      <c r="D192" s="99" t="s">
        <v>32</v>
      </c>
      <c r="E192" s="104"/>
      <c r="F192" s="99"/>
      <c r="G192" s="52" t="s">
        <v>12</v>
      </c>
      <c r="H192" s="94">
        <v>1029.05</v>
      </c>
      <c r="I192" s="94"/>
      <c r="J192" s="105"/>
      <c r="K192" s="94"/>
      <c r="L192" s="93" t="s">
        <v>58</v>
      </c>
      <c r="M192" s="93"/>
      <c r="N192" s="52"/>
      <c r="O192" s="103" t="s">
        <v>14</v>
      </c>
      <c r="P192" s="224">
        <f>(C192*H192/100)</f>
        <v>0</v>
      </c>
      <c r="S192" s="104"/>
    </row>
    <row r="193" spans="1:64" ht="21.75" hidden="1" customHeight="1">
      <c r="A193" s="1"/>
      <c r="B193" s="576" t="s">
        <v>160</v>
      </c>
      <c r="C193" s="576"/>
      <c r="D193" s="576"/>
      <c r="E193" s="576"/>
      <c r="F193" s="576"/>
      <c r="G193" s="576"/>
      <c r="H193" s="576"/>
      <c r="I193" s="576"/>
      <c r="J193" s="576"/>
      <c r="K193" s="576"/>
      <c r="L193" s="576"/>
      <c r="M193" s="576"/>
      <c r="N193" s="576"/>
      <c r="O193" s="576"/>
      <c r="S193" s="3"/>
    </row>
    <row r="194" spans="1:64" ht="15.95" hidden="1" customHeight="1">
      <c r="A194" s="1"/>
      <c r="B194" s="67" t="s">
        <v>269</v>
      </c>
      <c r="C194" s="243"/>
      <c r="D194" s="245">
        <v>1</v>
      </c>
      <c r="E194" s="246" t="s">
        <v>8</v>
      </c>
      <c r="F194" s="245">
        <v>1</v>
      </c>
      <c r="G194" s="245" t="s">
        <v>8</v>
      </c>
      <c r="H194" s="68">
        <v>12.25</v>
      </c>
      <c r="I194" s="245" t="s">
        <v>8</v>
      </c>
      <c r="J194" s="240">
        <v>5.5</v>
      </c>
      <c r="K194" s="245"/>
      <c r="L194" s="242"/>
      <c r="M194" s="3" t="s">
        <v>9</v>
      </c>
      <c r="N194" s="39">
        <f>ROUND(D194*F194*H194*J194,0)</f>
        <v>67</v>
      </c>
      <c r="O194" s="2"/>
      <c r="P194" s="247"/>
      <c r="R194" s="4"/>
      <c r="S194" s="243"/>
      <c r="T194" s="4"/>
      <c r="U194" s="4"/>
      <c r="V194" s="4"/>
      <c r="W194" s="4"/>
      <c r="X194" s="4"/>
      <c r="Y194" s="4"/>
      <c r="Z194" s="4"/>
      <c r="AA194" s="4"/>
      <c r="AB194" s="4"/>
      <c r="AC194" s="4"/>
      <c r="AD194" s="4"/>
      <c r="AE194" s="4"/>
      <c r="AF194" s="4"/>
      <c r="AG194" s="4"/>
      <c r="AH194" s="4"/>
      <c r="AI194" s="4"/>
      <c r="AJ194" s="4"/>
      <c r="AK194" s="4"/>
      <c r="AL194" s="4"/>
      <c r="AM194" s="4"/>
      <c r="AN194" s="4"/>
      <c r="AO194" s="4"/>
      <c r="AP194" s="4"/>
      <c r="AQ194" s="4"/>
      <c r="AR194" s="4"/>
      <c r="AS194" s="4"/>
      <c r="AT194" s="4"/>
      <c r="AU194" s="4"/>
      <c r="AV194" s="4"/>
      <c r="AW194" s="4"/>
      <c r="AX194" s="4"/>
      <c r="AY194" s="4"/>
      <c r="AZ194" s="4"/>
      <c r="BA194" s="4"/>
      <c r="BB194" s="4"/>
      <c r="BC194" s="4"/>
      <c r="BD194" s="4"/>
      <c r="BE194" s="4"/>
      <c r="BF194" s="4"/>
      <c r="BG194" s="4"/>
      <c r="BH194" s="4"/>
      <c r="BI194" s="4"/>
      <c r="BJ194" s="4"/>
      <c r="BK194" s="4"/>
      <c r="BL194" s="4"/>
    </row>
    <row r="195" spans="1:64" ht="17.100000000000001" hidden="1" customHeight="1">
      <c r="A195" s="1"/>
      <c r="C195" s="38"/>
      <c r="D195" s="69"/>
      <c r="F195" s="136"/>
      <c r="G195" s="136"/>
      <c r="H195" s="68"/>
      <c r="I195" s="136"/>
      <c r="J195" s="137"/>
      <c r="K195" s="136"/>
      <c r="L195" s="12" t="s">
        <v>10</v>
      </c>
      <c r="M195" s="40"/>
      <c r="N195" s="5"/>
      <c r="O195" s="6"/>
      <c r="P195" s="197"/>
      <c r="S195" s="38"/>
    </row>
    <row r="196" spans="1:64" ht="21.75" hidden="1" customHeight="1">
      <c r="A196" s="1"/>
      <c r="B196" s="66"/>
      <c r="C196" s="569">
        <f>N195</f>
        <v>0</v>
      </c>
      <c r="D196" s="570"/>
      <c r="E196" s="569"/>
      <c r="F196" s="7" t="s">
        <v>32</v>
      </c>
      <c r="G196" s="8" t="s">
        <v>12</v>
      </c>
      <c r="H196" s="70">
        <v>378.13</v>
      </c>
      <c r="I196" s="129"/>
      <c r="J196" s="129"/>
      <c r="K196" s="129"/>
      <c r="L196" s="571" t="s">
        <v>33</v>
      </c>
      <c r="M196" s="571"/>
      <c r="N196" s="140"/>
      <c r="O196" s="9" t="s">
        <v>14</v>
      </c>
      <c r="P196" s="223">
        <f>ROUND(C196*H196/100,0)</f>
        <v>0</v>
      </c>
      <c r="S196" s="128"/>
    </row>
    <row r="197" spans="1:64" ht="15.95" hidden="1" customHeight="1">
      <c r="A197" s="1"/>
      <c r="B197" s="576" t="s">
        <v>78</v>
      </c>
      <c r="C197" s="576"/>
      <c r="D197" s="576"/>
      <c r="E197" s="576"/>
      <c r="F197" s="576"/>
      <c r="G197" s="576"/>
      <c r="H197" s="576"/>
      <c r="I197" s="576"/>
      <c r="J197" s="576"/>
      <c r="K197" s="576"/>
      <c r="L197" s="576"/>
      <c r="M197" s="576"/>
      <c r="N197" s="576"/>
      <c r="O197" s="576"/>
      <c r="S197" s="3"/>
    </row>
    <row r="198" spans="1:64" ht="15.95" hidden="1" customHeight="1">
      <c r="A198" s="1"/>
      <c r="B198" s="3" t="s">
        <v>270</v>
      </c>
      <c r="C198" s="38"/>
      <c r="D198" s="136">
        <v>1</v>
      </c>
      <c r="E198" s="38" t="s">
        <v>8</v>
      </c>
      <c r="F198" s="136">
        <v>2</v>
      </c>
      <c r="G198" s="136" t="s">
        <v>8</v>
      </c>
      <c r="H198" s="90">
        <v>12.25</v>
      </c>
      <c r="I198" s="136" t="s">
        <v>8</v>
      </c>
      <c r="J198" s="141">
        <v>0.75</v>
      </c>
      <c r="K198" s="136" t="s">
        <v>8</v>
      </c>
      <c r="L198" s="137">
        <v>8</v>
      </c>
      <c r="M198" s="3" t="s">
        <v>9</v>
      </c>
      <c r="N198" s="39">
        <f t="shared" ref="N198" si="19">ROUND(D198*F198*H198*J198*L198,0)</f>
        <v>147</v>
      </c>
      <c r="O198" s="2"/>
      <c r="R198" s="4"/>
      <c r="S198" s="38"/>
      <c r="T198" s="4"/>
      <c r="U198" s="4"/>
      <c r="V198" s="4"/>
      <c r="W198" s="4"/>
      <c r="X198" s="4"/>
      <c r="Y198" s="4"/>
      <c r="Z198" s="4"/>
      <c r="AA198" s="4"/>
      <c r="AB198" s="4"/>
      <c r="AC198" s="4"/>
      <c r="AD198" s="4"/>
      <c r="AE198" s="4"/>
      <c r="AF198" s="4"/>
      <c r="AG198" s="4"/>
      <c r="AH198" s="4"/>
      <c r="AI198" s="4"/>
      <c r="AJ198" s="4"/>
      <c r="AK198" s="4"/>
      <c r="AL198" s="4"/>
      <c r="AM198" s="4"/>
      <c r="AN198" s="4"/>
      <c r="AO198" s="4"/>
      <c r="AP198" s="4"/>
      <c r="AQ198" s="4"/>
      <c r="AR198" s="4"/>
      <c r="AS198" s="4"/>
      <c r="AT198" s="4"/>
      <c r="AU198" s="4"/>
      <c r="AV198" s="4"/>
      <c r="AW198" s="4"/>
      <c r="AX198" s="4"/>
      <c r="AY198" s="4"/>
      <c r="AZ198" s="4"/>
      <c r="BA198" s="4"/>
      <c r="BB198" s="4"/>
      <c r="BC198" s="4"/>
      <c r="BD198" s="4"/>
      <c r="BE198" s="4"/>
      <c r="BF198" s="4"/>
      <c r="BG198" s="4"/>
      <c r="BH198" s="4"/>
      <c r="BI198" s="4"/>
      <c r="BJ198" s="4"/>
      <c r="BK198" s="4"/>
      <c r="BL198" s="4"/>
    </row>
    <row r="199" spans="1:64" ht="15.95" hidden="1" customHeight="1">
      <c r="A199" s="1"/>
      <c r="B199" s="3" t="s">
        <v>251</v>
      </c>
      <c r="C199" s="135"/>
      <c r="D199" s="136">
        <v>1</v>
      </c>
      <c r="E199" s="38" t="s">
        <v>8</v>
      </c>
      <c r="F199" s="136">
        <v>3</v>
      </c>
      <c r="G199" s="136" t="s">
        <v>8</v>
      </c>
      <c r="H199" s="90">
        <v>4</v>
      </c>
      <c r="I199" s="136" t="s">
        <v>8</v>
      </c>
      <c r="J199" s="367">
        <v>0.75</v>
      </c>
      <c r="K199" s="136" t="s">
        <v>8</v>
      </c>
      <c r="L199" s="137">
        <v>8</v>
      </c>
      <c r="M199" s="3" t="s">
        <v>9</v>
      </c>
      <c r="N199" s="39">
        <f t="shared" ref="N199:N202" si="20">ROUND(D199*F199*H199*J199*L199,0)</f>
        <v>72</v>
      </c>
      <c r="O199" s="2"/>
      <c r="S199" s="108"/>
    </row>
    <row r="200" spans="1:64" ht="15.95" hidden="1" customHeight="1">
      <c r="A200" s="1"/>
      <c r="B200" s="3" t="s">
        <v>271</v>
      </c>
      <c r="C200" s="135"/>
      <c r="D200" s="136">
        <v>1</v>
      </c>
      <c r="E200" s="38" t="s">
        <v>8</v>
      </c>
      <c r="F200" s="136">
        <v>2</v>
      </c>
      <c r="G200" s="136" t="s">
        <v>8</v>
      </c>
      <c r="H200" s="90">
        <v>6.5</v>
      </c>
      <c r="I200" s="136" t="s">
        <v>8</v>
      </c>
      <c r="J200" s="367">
        <v>0.75</v>
      </c>
      <c r="K200" s="136" t="s">
        <v>8</v>
      </c>
      <c r="L200" s="137">
        <v>3</v>
      </c>
      <c r="M200" s="3" t="s">
        <v>9</v>
      </c>
      <c r="N200" s="39">
        <f t="shared" si="20"/>
        <v>29</v>
      </c>
      <c r="O200" s="2"/>
      <c r="S200" s="108"/>
    </row>
    <row r="201" spans="1:64" ht="15.95" hidden="1" customHeight="1">
      <c r="A201" s="1"/>
      <c r="B201" s="3" t="s">
        <v>19</v>
      </c>
      <c r="C201" s="206"/>
      <c r="D201" s="204">
        <v>1</v>
      </c>
      <c r="E201" s="206" t="s">
        <v>8</v>
      </c>
      <c r="F201" s="204">
        <v>2</v>
      </c>
      <c r="G201" s="204" t="s">
        <v>8</v>
      </c>
      <c r="H201" s="90">
        <v>4</v>
      </c>
      <c r="I201" s="204" t="s">
        <v>8</v>
      </c>
      <c r="J201" s="367">
        <v>0.75</v>
      </c>
      <c r="K201" s="204" t="s">
        <v>8</v>
      </c>
      <c r="L201" s="363">
        <v>3</v>
      </c>
      <c r="M201" s="3" t="s">
        <v>9</v>
      </c>
      <c r="N201" s="39">
        <f t="shared" si="20"/>
        <v>18</v>
      </c>
      <c r="O201" s="2"/>
      <c r="R201" s="4"/>
      <c r="S201" s="206"/>
      <c r="T201" s="4"/>
      <c r="U201" s="4"/>
      <c r="V201" s="4"/>
      <c r="W201" s="4"/>
      <c r="X201" s="4"/>
      <c r="Y201" s="4"/>
      <c r="Z201" s="4"/>
      <c r="AA201" s="4"/>
      <c r="AB201" s="4"/>
      <c r="AC201" s="4"/>
      <c r="AD201" s="4"/>
      <c r="AE201" s="4"/>
      <c r="AF201" s="4"/>
      <c r="AG201" s="4"/>
      <c r="AH201" s="4"/>
      <c r="AI201" s="4"/>
      <c r="AJ201" s="4"/>
      <c r="AK201" s="4"/>
      <c r="AL201" s="4"/>
      <c r="AM201" s="4"/>
      <c r="AN201" s="4"/>
      <c r="AO201" s="4"/>
      <c r="AP201" s="4"/>
      <c r="AQ201" s="4"/>
      <c r="AR201" s="4"/>
      <c r="AS201" s="4"/>
      <c r="AT201" s="4"/>
      <c r="AU201" s="4"/>
      <c r="AV201" s="4"/>
      <c r="AW201" s="4"/>
      <c r="AX201" s="4"/>
      <c r="AY201" s="4"/>
      <c r="AZ201" s="4"/>
      <c r="BA201" s="4"/>
      <c r="BB201" s="4"/>
      <c r="BC201" s="4"/>
      <c r="BD201" s="4"/>
      <c r="BE201" s="4"/>
      <c r="BF201" s="4"/>
      <c r="BG201" s="4"/>
      <c r="BH201" s="4"/>
      <c r="BI201" s="4"/>
      <c r="BJ201" s="4"/>
      <c r="BK201" s="4"/>
      <c r="BL201" s="4"/>
    </row>
    <row r="202" spans="1:64" ht="15.95" hidden="1" customHeight="1">
      <c r="A202" s="1"/>
      <c r="B202" s="3" t="s">
        <v>140</v>
      </c>
      <c r="C202" s="243"/>
      <c r="D202" s="245">
        <v>1</v>
      </c>
      <c r="E202" s="246" t="s">
        <v>8</v>
      </c>
      <c r="F202" s="245">
        <v>2</v>
      </c>
      <c r="G202" s="245" t="s">
        <v>8</v>
      </c>
      <c r="H202" s="90">
        <v>6.5</v>
      </c>
      <c r="I202" s="245" t="s">
        <v>8</v>
      </c>
      <c r="J202" s="242">
        <v>0.75</v>
      </c>
      <c r="K202" s="245" t="s">
        <v>8</v>
      </c>
      <c r="L202" s="240">
        <v>2</v>
      </c>
      <c r="M202" s="3" t="s">
        <v>9</v>
      </c>
      <c r="N202" s="39">
        <f t="shared" si="20"/>
        <v>20</v>
      </c>
      <c r="O202" s="2"/>
      <c r="P202" s="247"/>
      <c r="S202" s="243"/>
    </row>
    <row r="203" spans="1:64" ht="16.5" hidden="1" customHeight="1">
      <c r="A203" s="1"/>
      <c r="C203" s="38"/>
      <c r="D203" s="69"/>
      <c r="F203" s="136"/>
      <c r="G203" s="136"/>
      <c r="H203" s="68"/>
      <c r="I203" s="136"/>
      <c r="J203" s="137"/>
      <c r="K203" s="136"/>
      <c r="L203" s="12" t="s">
        <v>10</v>
      </c>
      <c r="M203" s="40"/>
      <c r="N203" s="5"/>
      <c r="O203" s="6"/>
      <c r="P203" s="197"/>
      <c r="S203" s="38"/>
    </row>
    <row r="204" spans="1:64" ht="15.95" hidden="1" customHeight="1">
      <c r="A204" s="1"/>
      <c r="B204" s="71" t="s">
        <v>24</v>
      </c>
      <c r="C204" s="38"/>
      <c r="D204" s="136"/>
      <c r="E204" s="142"/>
      <c r="F204" s="136"/>
      <c r="G204" s="130"/>
      <c r="H204" s="68"/>
      <c r="I204" s="129"/>
      <c r="J204" s="137"/>
      <c r="K204" s="130"/>
      <c r="L204" s="137"/>
      <c r="M204" s="45"/>
      <c r="N204" s="45"/>
      <c r="O204" s="142"/>
      <c r="Q204" s="45"/>
      <c r="S204" s="38"/>
    </row>
    <row r="205" spans="1:64" ht="15.95" hidden="1" customHeight="1">
      <c r="A205" s="1"/>
      <c r="B205" s="3" t="s">
        <v>272</v>
      </c>
      <c r="C205" s="38"/>
      <c r="D205" s="136">
        <v>1</v>
      </c>
      <c r="E205" s="38" t="s">
        <v>8</v>
      </c>
      <c r="F205" s="136">
        <v>2</v>
      </c>
      <c r="G205" s="136" t="s">
        <v>8</v>
      </c>
      <c r="H205" s="90">
        <v>2.5</v>
      </c>
      <c r="I205" s="136" t="s">
        <v>8</v>
      </c>
      <c r="J205" s="141">
        <v>0.75</v>
      </c>
      <c r="K205" s="136" t="s">
        <v>8</v>
      </c>
      <c r="L205" s="141">
        <v>7</v>
      </c>
      <c r="M205" s="3" t="s">
        <v>9</v>
      </c>
      <c r="N205" s="39">
        <f t="shared" ref="N205" si="21">ROUND(D205*F205*H205*J205*L205,0)</f>
        <v>26</v>
      </c>
      <c r="O205" s="6"/>
      <c r="P205" s="198"/>
      <c r="S205" s="38"/>
    </row>
    <row r="206" spans="1:64" ht="15.95" hidden="1" customHeight="1">
      <c r="A206" s="1"/>
      <c r="B206" s="3" t="s">
        <v>273</v>
      </c>
      <c r="C206" s="246"/>
      <c r="D206" s="245">
        <v>1</v>
      </c>
      <c r="E206" s="246" t="s">
        <v>8</v>
      </c>
      <c r="F206" s="245">
        <v>2</v>
      </c>
      <c r="G206" s="245" t="s">
        <v>8</v>
      </c>
      <c r="H206" s="90">
        <v>2</v>
      </c>
      <c r="I206" s="245" t="s">
        <v>8</v>
      </c>
      <c r="J206" s="242">
        <v>0.75</v>
      </c>
      <c r="K206" s="245" t="s">
        <v>8</v>
      </c>
      <c r="L206" s="242">
        <v>1.5</v>
      </c>
      <c r="M206" s="3" t="s">
        <v>9</v>
      </c>
      <c r="N206" s="39">
        <f t="shared" ref="N206" si="22">ROUND(D206*F206*H206*J206*L206,0)</f>
        <v>5</v>
      </c>
      <c r="O206" s="6"/>
      <c r="P206" s="198"/>
      <c r="S206" s="246"/>
    </row>
    <row r="207" spans="1:64" ht="15.95" hidden="1" customHeight="1">
      <c r="A207" s="1"/>
      <c r="B207" s="136"/>
      <c r="C207" s="3"/>
      <c r="D207" s="136"/>
      <c r="E207" s="142"/>
      <c r="F207" s="136"/>
      <c r="G207" s="130"/>
      <c r="H207" s="68"/>
      <c r="I207" s="129"/>
      <c r="J207" s="137"/>
      <c r="K207" s="130"/>
      <c r="L207" s="12" t="s">
        <v>10</v>
      </c>
      <c r="M207" s="3" t="s">
        <v>9</v>
      </c>
      <c r="N207" s="5"/>
      <c r="O207" s="142"/>
      <c r="P207" s="80"/>
      <c r="Q207" s="45"/>
      <c r="S207" s="3"/>
    </row>
    <row r="208" spans="1:64" ht="15.95" hidden="1" customHeight="1">
      <c r="A208" s="1"/>
      <c r="B208" s="71" t="s">
        <v>28</v>
      </c>
      <c r="C208" s="38"/>
      <c r="D208" s="136"/>
      <c r="E208" s="142"/>
      <c r="F208" s="136"/>
      <c r="G208" s="130"/>
      <c r="H208" s="68"/>
      <c r="I208" s="129"/>
      <c r="J208" s="137"/>
      <c r="K208" s="129"/>
      <c r="L208" s="130"/>
      <c r="M208" s="130"/>
      <c r="N208" s="45"/>
      <c r="O208" s="41"/>
      <c r="P208" s="80"/>
      <c r="Q208" s="45"/>
      <c r="S208" s="38"/>
    </row>
    <row r="209" spans="1:64" ht="15.95" hidden="1" customHeight="1">
      <c r="A209" s="1"/>
      <c r="C209" s="71"/>
      <c r="D209" s="577">
        <f>N203</f>
        <v>0</v>
      </c>
      <c r="E209" s="577"/>
      <c r="F209" s="577"/>
      <c r="G209" s="130" t="s">
        <v>29</v>
      </c>
      <c r="H209" s="91">
        <f>N207</f>
        <v>0</v>
      </c>
      <c r="I209" s="12" t="s">
        <v>9</v>
      </c>
      <c r="J209" s="578">
        <f>D209-H209</f>
        <v>0</v>
      </c>
      <c r="K209" s="578"/>
      <c r="L209" s="40"/>
      <c r="M209" s="130"/>
      <c r="N209" s="42"/>
      <c r="O209" s="142"/>
      <c r="P209" s="80"/>
      <c r="Q209" s="45"/>
      <c r="S209" s="71"/>
    </row>
    <row r="210" spans="1:64" ht="21.75" hidden="1" customHeight="1">
      <c r="A210" s="1"/>
      <c r="B210" s="66"/>
      <c r="C210" s="569">
        <f>J209</f>
        <v>0</v>
      </c>
      <c r="D210" s="570"/>
      <c r="E210" s="569"/>
      <c r="F210" s="7" t="s">
        <v>11</v>
      </c>
      <c r="G210" s="8" t="s">
        <v>12</v>
      </c>
      <c r="H210" s="70">
        <v>1285.6300000000001</v>
      </c>
      <c r="I210" s="129"/>
      <c r="J210" s="129"/>
      <c r="K210" s="129"/>
      <c r="L210" s="571" t="s">
        <v>13</v>
      </c>
      <c r="M210" s="571"/>
      <c r="N210" s="140"/>
      <c r="O210" s="9" t="s">
        <v>14</v>
      </c>
      <c r="P210" s="223">
        <f>ROUND(C210*H210/100,0)</f>
        <v>0</v>
      </c>
      <c r="S210" s="96"/>
    </row>
    <row r="211" spans="1:64" s="17" customFormat="1" ht="20.25" hidden="1" customHeight="1">
      <c r="A211" s="86"/>
      <c r="B211" s="549" t="s">
        <v>97</v>
      </c>
      <c r="C211" s="549"/>
      <c r="D211" s="549"/>
      <c r="E211" s="549"/>
      <c r="F211" s="549"/>
      <c r="G211" s="549"/>
      <c r="H211" s="549"/>
      <c r="I211" s="549"/>
      <c r="J211" s="549"/>
      <c r="K211" s="549"/>
      <c r="L211" s="549"/>
      <c r="M211" s="549"/>
      <c r="N211" s="549"/>
      <c r="O211" s="161"/>
      <c r="P211" s="60"/>
      <c r="Q211" s="52"/>
    </row>
    <row r="212" spans="1:64" ht="15.95" hidden="1" customHeight="1">
      <c r="A212" s="1"/>
      <c r="B212" s="3" t="s">
        <v>270</v>
      </c>
      <c r="C212" s="385"/>
      <c r="D212" s="362">
        <v>1</v>
      </c>
      <c r="E212" s="385" t="s">
        <v>8</v>
      </c>
      <c r="F212" s="362">
        <v>2</v>
      </c>
      <c r="G212" s="362" t="s">
        <v>8</v>
      </c>
      <c r="H212" s="90">
        <v>12.25</v>
      </c>
      <c r="I212" s="362" t="s">
        <v>8</v>
      </c>
      <c r="J212" s="367">
        <v>0.75</v>
      </c>
      <c r="K212" s="362" t="s">
        <v>8</v>
      </c>
      <c r="L212" s="363">
        <v>8</v>
      </c>
      <c r="M212" s="3" t="s">
        <v>9</v>
      </c>
      <c r="N212" s="39">
        <f t="shared" ref="N212:N213" si="23">ROUND(D212*F212*H212*J212*L212,0)</f>
        <v>147</v>
      </c>
      <c r="O212" s="2"/>
      <c r="P212" s="376"/>
      <c r="R212" s="4"/>
      <c r="S212" s="385"/>
      <c r="T212" s="4"/>
      <c r="U212" s="4"/>
      <c r="V212" s="4"/>
      <c r="W212" s="4"/>
      <c r="X212" s="4"/>
      <c r="Y212" s="4"/>
      <c r="Z212" s="4"/>
      <c r="AA212" s="4"/>
      <c r="AB212" s="4"/>
      <c r="AC212" s="4"/>
      <c r="AD212" s="4"/>
      <c r="AE212" s="4"/>
      <c r="AF212" s="4"/>
      <c r="AG212" s="4"/>
      <c r="AH212" s="4"/>
      <c r="AI212" s="4"/>
      <c r="AJ212" s="4"/>
      <c r="AK212" s="4"/>
      <c r="AL212" s="4"/>
      <c r="AM212" s="4"/>
      <c r="AN212" s="4"/>
      <c r="AO212" s="4"/>
      <c r="AP212" s="4"/>
      <c r="AQ212" s="4"/>
      <c r="AR212" s="4"/>
      <c r="AS212" s="4"/>
      <c r="AT212" s="4"/>
      <c r="AU212" s="4"/>
      <c r="AV212" s="4"/>
      <c r="AW212" s="4"/>
      <c r="AX212" s="4"/>
      <c r="AY212" s="4"/>
      <c r="AZ212" s="4"/>
      <c r="BA212" s="4"/>
      <c r="BB212" s="4"/>
      <c r="BC212" s="4"/>
      <c r="BD212" s="4"/>
      <c r="BE212" s="4"/>
      <c r="BF212" s="4"/>
      <c r="BG212" s="4"/>
      <c r="BH212" s="4"/>
      <c r="BI212" s="4"/>
      <c r="BJ212" s="4"/>
      <c r="BK212" s="4"/>
      <c r="BL212" s="4"/>
    </row>
    <row r="213" spans="1:64" ht="15.95" hidden="1" customHeight="1">
      <c r="A213" s="1"/>
      <c r="B213" s="3" t="s">
        <v>251</v>
      </c>
      <c r="C213" s="374"/>
      <c r="D213" s="362">
        <v>1</v>
      </c>
      <c r="E213" s="385" t="s">
        <v>8</v>
      </c>
      <c r="F213" s="362">
        <v>3</v>
      </c>
      <c r="G213" s="362" t="s">
        <v>8</v>
      </c>
      <c r="H213" s="90">
        <v>4</v>
      </c>
      <c r="I213" s="362" t="s">
        <v>8</v>
      </c>
      <c r="J213" s="367">
        <v>0.75</v>
      </c>
      <c r="K213" s="362" t="s">
        <v>8</v>
      </c>
      <c r="L213" s="363">
        <v>8</v>
      </c>
      <c r="M213" s="3" t="s">
        <v>9</v>
      </c>
      <c r="N213" s="39">
        <f t="shared" si="23"/>
        <v>72</v>
      </c>
      <c r="O213" s="2"/>
      <c r="P213" s="376"/>
      <c r="S213" s="374"/>
    </row>
    <row r="214" spans="1:64" ht="16.5" hidden="1" customHeight="1">
      <c r="A214" s="1"/>
      <c r="C214" s="385"/>
      <c r="D214" s="69"/>
      <c r="E214" s="385"/>
      <c r="F214" s="362"/>
      <c r="G214" s="362"/>
      <c r="H214" s="68"/>
      <c r="I214" s="362"/>
      <c r="J214" s="363"/>
      <c r="K214" s="362"/>
      <c r="L214" s="12" t="s">
        <v>10</v>
      </c>
      <c r="M214" s="40"/>
      <c r="N214" s="5"/>
      <c r="O214" s="6"/>
      <c r="P214" s="197"/>
      <c r="S214" s="385"/>
    </row>
    <row r="215" spans="1:64" ht="15.95" hidden="1" customHeight="1">
      <c r="A215" s="1"/>
      <c r="B215" s="71" t="s">
        <v>24</v>
      </c>
      <c r="C215" s="385"/>
      <c r="D215" s="362"/>
      <c r="E215" s="376"/>
      <c r="F215" s="362"/>
      <c r="G215" s="369"/>
      <c r="H215" s="68"/>
      <c r="I215" s="368"/>
      <c r="J215" s="363"/>
      <c r="K215" s="369"/>
      <c r="L215" s="363"/>
      <c r="M215" s="45"/>
      <c r="N215" s="45"/>
      <c r="O215" s="376"/>
      <c r="P215" s="376"/>
      <c r="Q215" s="45"/>
      <c r="S215" s="385"/>
    </row>
    <row r="216" spans="1:64" ht="15.95" hidden="1" customHeight="1">
      <c r="A216" s="1"/>
      <c r="B216" s="3" t="s">
        <v>272</v>
      </c>
      <c r="C216" s="385"/>
      <c r="D216" s="362">
        <v>1</v>
      </c>
      <c r="E216" s="385" t="s">
        <v>8</v>
      </c>
      <c r="F216" s="362">
        <v>2</v>
      </c>
      <c r="G216" s="362" t="s">
        <v>8</v>
      </c>
      <c r="H216" s="90">
        <v>2.5</v>
      </c>
      <c r="I216" s="362" t="s">
        <v>8</v>
      </c>
      <c r="J216" s="367">
        <v>0.75</v>
      </c>
      <c r="K216" s="362" t="s">
        <v>8</v>
      </c>
      <c r="L216" s="367">
        <v>7</v>
      </c>
      <c r="M216" s="3" t="s">
        <v>9</v>
      </c>
      <c r="N216" s="39">
        <f t="shared" ref="N216:N218" si="24">ROUND(D216*F216*H216*J216*L216,0)</f>
        <v>26</v>
      </c>
      <c r="O216" s="6"/>
      <c r="P216" s="198"/>
      <c r="S216" s="385"/>
    </row>
    <row r="217" spans="1:64" ht="15.95" hidden="1" customHeight="1">
      <c r="A217" s="1"/>
      <c r="B217" s="3" t="s">
        <v>273</v>
      </c>
      <c r="C217" s="385"/>
      <c r="D217" s="362">
        <v>1</v>
      </c>
      <c r="E217" s="385" t="s">
        <v>8</v>
      </c>
      <c r="F217" s="362">
        <v>2</v>
      </c>
      <c r="G217" s="362" t="s">
        <v>8</v>
      </c>
      <c r="H217" s="90">
        <v>2</v>
      </c>
      <c r="I217" s="362" t="s">
        <v>8</v>
      </c>
      <c r="J217" s="367">
        <v>0.75</v>
      </c>
      <c r="K217" s="362" t="s">
        <v>8</v>
      </c>
      <c r="L217" s="367">
        <v>1.5</v>
      </c>
      <c r="M217" s="3" t="s">
        <v>9</v>
      </c>
      <c r="N217" s="39">
        <f t="shared" ref="N217" si="25">ROUND(D217*F217*H217*J217*L217,0)</f>
        <v>5</v>
      </c>
      <c r="O217" s="6"/>
      <c r="P217" s="198"/>
      <c r="S217" s="385"/>
    </row>
    <row r="218" spans="1:64" ht="15.95" hidden="1" customHeight="1">
      <c r="A218" s="1"/>
      <c r="B218" s="3" t="s">
        <v>275</v>
      </c>
      <c r="C218" s="385"/>
      <c r="D218" s="362">
        <v>1</v>
      </c>
      <c r="E218" s="385" t="s">
        <v>8</v>
      </c>
      <c r="F218" s="362">
        <v>1</v>
      </c>
      <c r="G218" s="362" t="s">
        <v>8</v>
      </c>
      <c r="H218" s="90">
        <v>11.5</v>
      </c>
      <c r="I218" s="362" t="s">
        <v>8</v>
      </c>
      <c r="J218" s="367">
        <v>0.75</v>
      </c>
      <c r="K218" s="362" t="s">
        <v>8</v>
      </c>
      <c r="L218" s="367">
        <v>0.75</v>
      </c>
      <c r="M218" s="3" t="s">
        <v>9</v>
      </c>
      <c r="N218" s="39">
        <f t="shared" si="24"/>
        <v>6</v>
      </c>
      <c r="O218" s="6"/>
      <c r="P218" s="198"/>
      <c r="S218" s="385"/>
    </row>
    <row r="219" spans="1:64" ht="15.95" hidden="1" customHeight="1">
      <c r="A219" s="1"/>
      <c r="B219" s="362"/>
      <c r="C219" s="3"/>
      <c r="D219" s="362"/>
      <c r="E219" s="376"/>
      <c r="F219" s="362"/>
      <c r="G219" s="369"/>
      <c r="H219" s="68"/>
      <c r="I219" s="368"/>
      <c r="J219" s="363"/>
      <c r="K219" s="369"/>
      <c r="L219" s="12" t="s">
        <v>10</v>
      </c>
      <c r="M219" s="3" t="s">
        <v>9</v>
      </c>
      <c r="N219" s="5"/>
      <c r="O219" s="376"/>
      <c r="P219" s="80"/>
      <c r="Q219" s="45"/>
      <c r="S219" s="3"/>
    </row>
    <row r="220" spans="1:64" ht="15.95" hidden="1" customHeight="1">
      <c r="A220" s="1"/>
      <c r="B220" s="71" t="s">
        <v>28</v>
      </c>
      <c r="C220" s="385"/>
      <c r="D220" s="362"/>
      <c r="E220" s="376"/>
      <c r="F220" s="362"/>
      <c r="G220" s="369"/>
      <c r="H220" s="68"/>
      <c r="I220" s="368"/>
      <c r="J220" s="363"/>
      <c r="K220" s="368"/>
      <c r="L220" s="369"/>
      <c r="M220" s="369"/>
      <c r="N220" s="45"/>
      <c r="O220" s="41"/>
      <c r="P220" s="80"/>
      <c r="Q220" s="45"/>
      <c r="S220" s="385"/>
    </row>
    <row r="221" spans="1:64" ht="15.95" hidden="1" customHeight="1">
      <c r="A221" s="1"/>
      <c r="C221" s="71"/>
      <c r="D221" s="577">
        <f>N214</f>
        <v>0</v>
      </c>
      <c r="E221" s="577"/>
      <c r="F221" s="577"/>
      <c r="G221" s="369" t="s">
        <v>29</v>
      </c>
      <c r="H221" s="387">
        <f>N219</f>
        <v>0</v>
      </c>
      <c r="I221" s="12" t="s">
        <v>9</v>
      </c>
      <c r="J221" s="578">
        <f>D221-H221</f>
        <v>0</v>
      </c>
      <c r="K221" s="578"/>
      <c r="L221" s="40"/>
      <c r="M221" s="369"/>
      <c r="N221" s="42"/>
      <c r="O221" s="376"/>
      <c r="P221" s="80"/>
      <c r="Q221" s="45"/>
      <c r="S221" s="71"/>
    </row>
    <row r="222" spans="1:64" s="17" customFormat="1" ht="15.95" hidden="1" customHeight="1">
      <c r="A222" s="15"/>
      <c r="C222" s="572">
        <f>J221</f>
        <v>0</v>
      </c>
      <c r="D222" s="572"/>
      <c r="E222" s="572"/>
      <c r="F222" s="163" t="s">
        <v>11</v>
      </c>
      <c r="G222" s="21" t="s">
        <v>12</v>
      </c>
      <c r="H222" s="551">
        <v>12674.36</v>
      </c>
      <c r="I222" s="551"/>
      <c r="J222" s="551"/>
      <c r="K222" s="551"/>
      <c r="L222" s="547" t="s">
        <v>84</v>
      </c>
      <c r="M222" s="547"/>
      <c r="N222" s="25"/>
      <c r="O222" s="161" t="s">
        <v>14</v>
      </c>
      <c r="P222" s="224">
        <f>ROUND(C222*H222/100,0)</f>
        <v>0</v>
      </c>
      <c r="S222" s="171"/>
    </row>
    <row r="223" spans="1:64" s="10" customFormat="1" ht="31.5" hidden="1" customHeight="1">
      <c r="A223" s="87"/>
      <c r="B223" s="549" t="s">
        <v>44</v>
      </c>
      <c r="C223" s="549"/>
      <c r="D223" s="549"/>
      <c r="E223" s="549"/>
      <c r="F223" s="549"/>
      <c r="G223" s="549"/>
      <c r="H223" s="549"/>
      <c r="I223" s="549"/>
      <c r="J223" s="549"/>
      <c r="K223" s="549"/>
      <c r="L223" s="549"/>
      <c r="M223" s="549"/>
      <c r="N223" s="549"/>
      <c r="O223" s="145"/>
      <c r="P223" s="227"/>
    </row>
    <row r="224" spans="1:64" s="17" customFormat="1" ht="15.95" hidden="1" customHeight="1">
      <c r="A224" s="15"/>
      <c r="B224" s="17" t="s">
        <v>277</v>
      </c>
      <c r="C224" s="48"/>
      <c r="D224" s="251">
        <v>1</v>
      </c>
      <c r="E224" s="48" t="s">
        <v>8</v>
      </c>
      <c r="F224" s="251">
        <v>2</v>
      </c>
      <c r="G224" s="251" t="s">
        <v>8</v>
      </c>
      <c r="H224" s="291">
        <v>4.63</v>
      </c>
      <c r="I224" s="251" t="s">
        <v>8</v>
      </c>
      <c r="J224" s="291">
        <v>3.63</v>
      </c>
      <c r="K224" s="251" t="s">
        <v>8</v>
      </c>
      <c r="L224" s="286">
        <v>1.67</v>
      </c>
      <c r="M224" s="17" t="s">
        <v>9</v>
      </c>
      <c r="N224" s="30">
        <f t="shared" ref="N224" si="26">ROUND(D224*F224*H224*J224*L224,0)</f>
        <v>56</v>
      </c>
      <c r="P224" s="197"/>
      <c r="S224" s="48"/>
    </row>
    <row r="225" spans="1:24" ht="15.95" hidden="1" customHeight="1">
      <c r="A225" s="1"/>
      <c r="B225" s="17"/>
      <c r="C225" s="285"/>
      <c r="D225" s="69"/>
      <c r="E225" s="285"/>
      <c r="F225" s="283"/>
      <c r="G225" s="283"/>
      <c r="H225" s="68"/>
      <c r="I225" s="283"/>
      <c r="J225" s="284"/>
      <c r="K225" s="283"/>
      <c r="L225" s="12" t="s">
        <v>10</v>
      </c>
      <c r="M225" s="40"/>
      <c r="N225" s="5"/>
      <c r="O225" s="6"/>
      <c r="P225" s="197"/>
      <c r="S225" s="285"/>
    </row>
    <row r="226" spans="1:24" ht="15.95" hidden="1" customHeight="1">
      <c r="A226" s="1"/>
      <c r="B226" s="113"/>
      <c r="C226" s="583">
        <f>N225</f>
        <v>0</v>
      </c>
      <c r="D226" s="583"/>
      <c r="E226" s="122"/>
      <c r="F226" s="7" t="s">
        <v>11</v>
      </c>
      <c r="G226" s="8" t="s">
        <v>12</v>
      </c>
      <c r="H226" s="97">
        <v>3630</v>
      </c>
      <c r="I226" s="97"/>
      <c r="J226" s="97"/>
      <c r="K226" s="97"/>
      <c r="L226" s="571" t="s">
        <v>45</v>
      </c>
      <c r="M226" s="571"/>
      <c r="O226" s="9" t="s">
        <v>14</v>
      </c>
      <c r="P226" s="223">
        <f>ROUND(C226*H226/1000,0)</f>
        <v>0</v>
      </c>
      <c r="S226" s="122"/>
    </row>
    <row r="227" spans="1:24" s="17" customFormat="1" ht="39.75" hidden="1" customHeight="1">
      <c r="A227" s="86"/>
      <c r="B227" s="549" t="s">
        <v>287</v>
      </c>
      <c r="C227" s="549"/>
      <c r="D227" s="549"/>
      <c r="E227" s="549"/>
      <c r="F227" s="549"/>
      <c r="G227" s="549"/>
      <c r="H227" s="549"/>
      <c r="I227" s="549"/>
      <c r="J227" s="549"/>
      <c r="K227" s="549"/>
      <c r="L227" s="549"/>
      <c r="M227" s="549"/>
      <c r="N227" s="549"/>
      <c r="O227" s="361"/>
      <c r="P227" s="384"/>
      <c r="Q227" s="52"/>
      <c r="R227" s="52"/>
      <c r="S227" s="52"/>
      <c r="T227" s="52"/>
      <c r="U227" s="52"/>
      <c r="V227" s="52"/>
      <c r="W227" s="52"/>
      <c r="X227" s="52"/>
    </row>
    <row r="228" spans="1:24" s="17" customFormat="1" ht="15.95" hidden="1" customHeight="1" thickBot="1">
      <c r="A228" s="36"/>
      <c r="B228" s="17" t="s">
        <v>60</v>
      </c>
      <c r="C228" s="48"/>
      <c r="D228" s="359">
        <v>1</v>
      </c>
      <c r="E228" s="48" t="s">
        <v>8</v>
      </c>
      <c r="F228" s="359">
        <v>1</v>
      </c>
      <c r="G228" s="359" t="s">
        <v>8</v>
      </c>
      <c r="H228" s="27">
        <v>188</v>
      </c>
      <c r="I228" s="359"/>
      <c r="J228" s="360"/>
      <c r="K228" s="359"/>
      <c r="L228" s="360"/>
      <c r="M228" s="17" t="s">
        <v>9</v>
      </c>
      <c r="N228" s="30">
        <f>ROUND(D228*F228*H228,0)</f>
        <v>188</v>
      </c>
      <c r="O228" s="19"/>
      <c r="P228" s="197"/>
      <c r="S228" s="48"/>
    </row>
    <row r="229" spans="1:24" s="17" customFormat="1" ht="15.95" hidden="1" customHeight="1" thickBot="1">
      <c r="A229" s="15"/>
      <c r="C229" s="60"/>
      <c r="D229" s="366"/>
      <c r="E229" s="48"/>
      <c r="F229" s="359"/>
      <c r="G229" s="359"/>
      <c r="H229" s="37"/>
      <c r="I229" s="50"/>
      <c r="J229" s="24"/>
      <c r="K229" s="50"/>
      <c r="L229" s="366" t="s">
        <v>10</v>
      </c>
      <c r="M229" s="50"/>
      <c r="N229" s="26"/>
      <c r="O229" s="384"/>
      <c r="P229" s="384"/>
      <c r="S229" s="60"/>
    </row>
    <row r="230" spans="1:24" s="17" customFormat="1" ht="15.95" hidden="1" customHeight="1">
      <c r="A230" s="15"/>
      <c r="B230" s="52"/>
      <c r="C230" s="373">
        <f>N229</f>
        <v>0</v>
      </c>
      <c r="D230" s="550" t="s">
        <v>91</v>
      </c>
      <c r="E230" s="547"/>
      <c r="F230" s="50"/>
      <c r="G230" s="21" t="s">
        <v>12</v>
      </c>
      <c r="H230" s="551">
        <v>70.400000000000006</v>
      </c>
      <c r="I230" s="551"/>
      <c r="J230" s="551"/>
      <c r="K230" s="365"/>
      <c r="L230" s="552" t="s">
        <v>92</v>
      </c>
      <c r="M230" s="552"/>
      <c r="O230" s="384" t="s">
        <v>14</v>
      </c>
      <c r="P230" s="384">
        <f>ROUND(C230*H230,0)</f>
        <v>0</v>
      </c>
      <c r="S230" s="53"/>
    </row>
    <row r="231" spans="1:24" s="17" customFormat="1" ht="39.75" hidden="1" customHeight="1">
      <c r="A231" s="86"/>
      <c r="B231" s="549" t="s">
        <v>90</v>
      </c>
      <c r="C231" s="549"/>
      <c r="D231" s="549"/>
      <c r="E231" s="549"/>
      <c r="F231" s="549"/>
      <c r="G231" s="549"/>
      <c r="H231" s="549"/>
      <c r="I231" s="549"/>
      <c r="J231" s="549"/>
      <c r="K231" s="549"/>
      <c r="L231" s="549"/>
      <c r="M231" s="549"/>
      <c r="N231" s="549"/>
      <c r="O231" s="153"/>
      <c r="P231" s="224"/>
      <c r="Q231" s="52"/>
      <c r="R231" s="52"/>
      <c r="S231" s="52"/>
      <c r="T231" s="52"/>
      <c r="U231" s="52"/>
      <c r="V231" s="52"/>
      <c r="W231" s="52"/>
      <c r="X231" s="52"/>
    </row>
    <row r="232" spans="1:24" s="17" customFormat="1" ht="15.95" hidden="1" customHeight="1" thickBot="1">
      <c r="A232" s="36"/>
      <c r="B232" s="17" t="s">
        <v>139</v>
      </c>
      <c r="C232" s="48"/>
      <c r="D232" s="216">
        <v>1</v>
      </c>
      <c r="E232" s="48" t="s">
        <v>8</v>
      </c>
      <c r="F232" s="216">
        <v>4</v>
      </c>
      <c r="G232" s="216" t="s">
        <v>8</v>
      </c>
      <c r="H232" s="27">
        <v>8</v>
      </c>
      <c r="I232" s="216"/>
      <c r="J232" s="217"/>
      <c r="K232" s="216"/>
      <c r="L232" s="217"/>
      <c r="M232" s="17" t="s">
        <v>9</v>
      </c>
      <c r="N232" s="30">
        <f>ROUND(D232*F232*H232,0)</f>
        <v>32</v>
      </c>
      <c r="O232" s="19"/>
      <c r="P232" s="197"/>
      <c r="S232" s="48"/>
    </row>
    <row r="233" spans="1:24" s="17" customFormat="1" ht="15.95" hidden="1" customHeight="1" thickBot="1">
      <c r="A233" s="15"/>
      <c r="C233" s="60"/>
      <c r="D233" s="93"/>
      <c r="E233" s="48"/>
      <c r="F233" s="99"/>
      <c r="G233" s="99"/>
      <c r="H233" s="37"/>
      <c r="I233" s="50"/>
      <c r="J233" s="24"/>
      <c r="K233" s="50"/>
      <c r="L233" s="93" t="s">
        <v>10</v>
      </c>
      <c r="M233" s="50"/>
      <c r="N233" s="26"/>
      <c r="O233" s="103"/>
      <c r="P233" s="224"/>
      <c r="S233" s="60"/>
    </row>
    <row r="234" spans="1:24" s="17" customFormat="1" ht="15.95" hidden="1" customHeight="1">
      <c r="A234" s="15"/>
      <c r="B234" s="52"/>
      <c r="C234" s="266">
        <f>N233</f>
        <v>0</v>
      </c>
      <c r="D234" s="550" t="s">
        <v>91</v>
      </c>
      <c r="E234" s="547"/>
      <c r="F234" s="50"/>
      <c r="G234" s="21" t="s">
        <v>12</v>
      </c>
      <c r="H234" s="551">
        <v>19.36</v>
      </c>
      <c r="I234" s="551"/>
      <c r="J234" s="551"/>
      <c r="K234" s="94"/>
      <c r="L234" s="552" t="s">
        <v>92</v>
      </c>
      <c r="M234" s="552"/>
      <c r="O234" s="103" t="s">
        <v>14</v>
      </c>
      <c r="P234" s="224">
        <f>ROUND(C234*H234,0)</f>
        <v>0</v>
      </c>
      <c r="S234" s="53"/>
    </row>
    <row r="235" spans="1:24" ht="15.95" hidden="1" customHeight="1">
      <c r="A235" s="43"/>
      <c r="B235" s="579" t="s">
        <v>66</v>
      </c>
      <c r="C235" s="579"/>
      <c r="D235" s="580"/>
      <c r="E235" s="579"/>
      <c r="F235" s="580"/>
      <c r="G235" s="579"/>
      <c r="H235" s="580"/>
      <c r="I235" s="579"/>
      <c r="J235" s="580"/>
      <c r="K235" s="579"/>
      <c r="L235" s="579"/>
      <c r="M235" s="579"/>
      <c r="N235" s="579"/>
      <c r="O235" s="579"/>
      <c r="Q235" s="45"/>
      <c r="R235" s="45"/>
      <c r="S235" s="45"/>
      <c r="T235" s="45"/>
      <c r="U235" s="45"/>
      <c r="V235" s="45"/>
      <c r="W235" s="45"/>
      <c r="X235" s="45"/>
    </row>
    <row r="236" spans="1:24" ht="15.95" hidden="1" customHeight="1">
      <c r="B236" s="3" t="s">
        <v>282</v>
      </c>
      <c r="C236" s="100"/>
      <c r="E236" s="109"/>
      <c r="H236" s="68"/>
      <c r="I236" s="109"/>
      <c r="J236" s="110"/>
      <c r="K236" s="109"/>
      <c r="L236" s="110"/>
      <c r="M236" s="3" t="s">
        <v>9</v>
      </c>
      <c r="N236" s="76">
        <f>C115</f>
        <v>207</v>
      </c>
      <c r="O236" s="100"/>
      <c r="Q236" s="45"/>
      <c r="R236" s="45"/>
      <c r="S236" s="100"/>
      <c r="T236" s="45"/>
      <c r="U236" s="45"/>
      <c r="V236" s="45"/>
      <c r="W236" s="45"/>
      <c r="X236" s="45"/>
    </row>
    <row r="237" spans="1:24" ht="15.95" hidden="1" customHeight="1">
      <c r="A237" s="43"/>
      <c r="B237" s="42"/>
      <c r="C237" s="38"/>
      <c r="H237" s="68"/>
      <c r="I237" s="109"/>
      <c r="J237" s="110"/>
      <c r="K237" s="109"/>
      <c r="L237" s="12" t="s">
        <v>10</v>
      </c>
      <c r="N237" s="79"/>
      <c r="O237" s="113"/>
      <c r="S237" s="38"/>
    </row>
    <row r="238" spans="1:24" ht="15.95" hidden="1" customHeight="1">
      <c r="A238" s="1"/>
      <c r="C238" s="46">
        <f>N237</f>
        <v>0</v>
      </c>
      <c r="D238" s="570" t="s">
        <v>32</v>
      </c>
      <c r="E238" s="570"/>
      <c r="G238" s="98" t="s">
        <v>12</v>
      </c>
      <c r="H238" s="97">
        <v>1079.6500000000001</v>
      </c>
      <c r="I238" s="97"/>
      <c r="J238" s="97"/>
      <c r="K238" s="97"/>
      <c r="L238" s="98" t="s">
        <v>63</v>
      </c>
      <c r="M238" s="98"/>
      <c r="O238" s="113" t="s">
        <v>14</v>
      </c>
      <c r="P238" s="223">
        <f>ROUND(C238*H238/100,0)</f>
        <v>0</v>
      </c>
      <c r="Q238" s="45"/>
      <c r="R238" s="45"/>
      <c r="S238" s="46"/>
      <c r="T238" s="45"/>
      <c r="U238" s="45"/>
      <c r="V238" s="45"/>
      <c r="W238" s="45"/>
      <c r="X238" s="45"/>
    </row>
    <row r="239" spans="1:24" s="17" customFormat="1" ht="48.75" hidden="1" customHeight="1">
      <c r="A239" s="86"/>
      <c r="B239" s="562" t="s">
        <v>80</v>
      </c>
      <c r="C239" s="562"/>
      <c r="D239" s="562"/>
      <c r="E239" s="562"/>
      <c r="F239" s="562"/>
      <c r="G239" s="562"/>
      <c r="H239" s="562"/>
      <c r="I239" s="562"/>
      <c r="J239" s="562"/>
      <c r="K239" s="562"/>
      <c r="L239" s="562"/>
      <c r="M239" s="562"/>
      <c r="N239" s="562"/>
      <c r="O239" s="16"/>
      <c r="P239" s="224"/>
    </row>
    <row r="240" spans="1:24" s="17" customFormat="1" ht="15.95" hidden="1" customHeight="1">
      <c r="A240" s="15"/>
      <c r="B240" s="17" t="s">
        <v>245</v>
      </c>
      <c r="C240" s="48"/>
      <c r="D240" s="214">
        <v>1</v>
      </c>
      <c r="E240" s="48" t="s">
        <v>8</v>
      </c>
      <c r="F240" s="214">
        <v>10</v>
      </c>
      <c r="G240" s="214" t="s">
        <v>8</v>
      </c>
      <c r="H240" s="27">
        <v>7</v>
      </c>
      <c r="I240" s="214" t="s">
        <v>8</v>
      </c>
      <c r="J240" s="215">
        <v>6</v>
      </c>
      <c r="K240" s="214" t="s">
        <v>8</v>
      </c>
      <c r="L240" s="215">
        <v>4</v>
      </c>
      <c r="M240" s="17" t="s">
        <v>9</v>
      </c>
      <c r="N240" s="30">
        <f t="shared" ref="N240:N242" si="27">ROUND(D240*F240*H240*J240*L240,0)</f>
        <v>1680</v>
      </c>
      <c r="P240" s="197"/>
      <c r="S240" s="48"/>
    </row>
    <row r="241" spans="1:19" s="17" customFormat="1" ht="15.95" hidden="1" customHeight="1">
      <c r="A241" s="15"/>
      <c r="B241" s="17" t="s">
        <v>221</v>
      </c>
      <c r="C241" s="48"/>
      <c r="D241" s="214">
        <v>1</v>
      </c>
      <c r="E241" s="48" t="s">
        <v>8</v>
      </c>
      <c r="F241" s="214">
        <v>5</v>
      </c>
      <c r="G241" s="214" t="s">
        <v>8</v>
      </c>
      <c r="H241" s="27">
        <v>8</v>
      </c>
      <c r="I241" s="214" t="s">
        <v>8</v>
      </c>
      <c r="J241" s="215">
        <v>7</v>
      </c>
      <c r="K241" s="214" t="s">
        <v>8</v>
      </c>
      <c r="L241" s="215">
        <v>4</v>
      </c>
      <c r="M241" s="17" t="s">
        <v>9</v>
      </c>
      <c r="N241" s="30">
        <f t="shared" si="27"/>
        <v>1120</v>
      </c>
      <c r="P241" s="197"/>
      <c r="S241" s="48"/>
    </row>
    <row r="242" spans="1:19" s="17" customFormat="1" ht="15.95" hidden="1" customHeight="1">
      <c r="A242" s="15"/>
      <c r="B242" s="17" t="s">
        <v>222</v>
      </c>
      <c r="C242" s="48"/>
      <c r="D242" s="214">
        <v>1</v>
      </c>
      <c r="E242" s="48" t="s">
        <v>8</v>
      </c>
      <c r="F242" s="214">
        <v>4</v>
      </c>
      <c r="G242" s="214" t="s">
        <v>8</v>
      </c>
      <c r="H242" s="27">
        <v>9</v>
      </c>
      <c r="I242" s="214" t="s">
        <v>8</v>
      </c>
      <c r="J242" s="215">
        <v>8</v>
      </c>
      <c r="K242" s="214" t="s">
        <v>8</v>
      </c>
      <c r="L242" s="215">
        <v>4</v>
      </c>
      <c r="M242" s="17" t="s">
        <v>9</v>
      </c>
      <c r="N242" s="30">
        <f t="shared" si="27"/>
        <v>1152</v>
      </c>
      <c r="P242" s="197"/>
      <c r="S242" s="48"/>
    </row>
    <row r="243" spans="1:19" s="17" customFormat="1" ht="15.95" hidden="1" customHeight="1">
      <c r="A243" s="15"/>
      <c r="B243" s="17" t="s">
        <v>246</v>
      </c>
      <c r="C243" s="48"/>
      <c r="D243" s="279">
        <v>1</v>
      </c>
      <c r="E243" s="48" t="s">
        <v>8</v>
      </c>
      <c r="F243" s="279">
        <v>3</v>
      </c>
      <c r="G243" s="279" t="s">
        <v>8</v>
      </c>
      <c r="H243" s="27">
        <v>43.5</v>
      </c>
      <c r="I243" s="279" t="s">
        <v>8</v>
      </c>
      <c r="J243" s="278">
        <v>2</v>
      </c>
      <c r="K243" s="279" t="s">
        <v>8</v>
      </c>
      <c r="L243" s="278">
        <v>2.25</v>
      </c>
      <c r="M243" s="17" t="s">
        <v>9</v>
      </c>
      <c r="N243" s="30">
        <f t="shared" ref="N243" si="28">ROUND(D243*F243*H243*J243*L243,0)</f>
        <v>587</v>
      </c>
      <c r="P243" s="197"/>
      <c r="S243" s="48"/>
    </row>
    <row r="244" spans="1:19" s="17" customFormat="1" ht="15.95" hidden="1" customHeight="1">
      <c r="A244" s="15"/>
      <c r="B244" s="17" t="s">
        <v>247</v>
      </c>
      <c r="C244" s="48"/>
      <c r="D244" s="163">
        <v>1</v>
      </c>
      <c r="E244" s="48" t="s">
        <v>8</v>
      </c>
      <c r="F244" s="163">
        <v>3</v>
      </c>
      <c r="G244" s="163" t="s">
        <v>8</v>
      </c>
      <c r="H244" s="27">
        <v>12.75</v>
      </c>
      <c r="I244" s="163" t="s">
        <v>8</v>
      </c>
      <c r="J244" s="164">
        <v>2</v>
      </c>
      <c r="K244" s="163" t="s">
        <v>8</v>
      </c>
      <c r="L244" s="164">
        <v>2.25</v>
      </c>
      <c r="M244" s="17" t="s">
        <v>9</v>
      </c>
      <c r="N244" s="30">
        <f t="shared" ref="N244:N245" si="29">ROUND(D244*F244*H244*J244*L244,0)</f>
        <v>172</v>
      </c>
      <c r="P244" s="197"/>
      <c r="S244" s="48"/>
    </row>
    <row r="245" spans="1:19" s="17" customFormat="1" ht="15.95" hidden="1" customHeight="1">
      <c r="A245" s="15"/>
      <c r="B245" s="17" t="s">
        <v>248</v>
      </c>
      <c r="C245" s="48"/>
      <c r="D245" s="163">
        <v>1</v>
      </c>
      <c r="E245" s="48" t="s">
        <v>8</v>
      </c>
      <c r="F245" s="163">
        <v>4</v>
      </c>
      <c r="G245" s="163" t="s">
        <v>8</v>
      </c>
      <c r="H245" s="27">
        <v>5.75</v>
      </c>
      <c r="I245" s="163" t="s">
        <v>8</v>
      </c>
      <c r="J245" s="164">
        <v>2</v>
      </c>
      <c r="K245" s="163" t="s">
        <v>8</v>
      </c>
      <c r="L245" s="164">
        <v>2.25</v>
      </c>
      <c r="M245" s="17" t="s">
        <v>9</v>
      </c>
      <c r="N245" s="30">
        <f t="shared" si="29"/>
        <v>104</v>
      </c>
      <c r="P245" s="197"/>
      <c r="S245" s="48"/>
    </row>
    <row r="246" spans="1:19" s="17" customFormat="1" ht="15.95" hidden="1" customHeight="1">
      <c r="A246" s="15"/>
      <c r="B246" s="17" t="s">
        <v>223</v>
      </c>
      <c r="C246" s="48"/>
      <c r="D246" s="214">
        <v>1</v>
      </c>
      <c r="E246" s="48" t="s">
        <v>8</v>
      </c>
      <c r="F246" s="214">
        <v>1</v>
      </c>
      <c r="G246" s="214" t="s">
        <v>8</v>
      </c>
      <c r="H246" s="27">
        <v>10</v>
      </c>
      <c r="I246" s="214" t="s">
        <v>8</v>
      </c>
      <c r="J246" s="215">
        <v>6.5</v>
      </c>
      <c r="K246" s="214" t="s">
        <v>8</v>
      </c>
      <c r="L246" s="215">
        <v>1</v>
      </c>
      <c r="M246" s="17" t="s">
        <v>9</v>
      </c>
      <c r="N246" s="30">
        <f t="shared" ref="N246" si="30">ROUND(D246*F246*H246*J246*L246,0)</f>
        <v>65</v>
      </c>
      <c r="P246" s="197"/>
      <c r="S246" s="48"/>
    </row>
    <row r="247" spans="1:19" s="17" customFormat="1" ht="15.95" hidden="1" customHeight="1">
      <c r="A247" s="15"/>
      <c r="C247" s="48"/>
      <c r="D247" s="55"/>
      <c r="E247" s="48"/>
      <c r="F247" s="214"/>
      <c r="G247" s="214"/>
      <c r="H247" s="27"/>
      <c r="I247" s="214"/>
      <c r="J247" s="215"/>
      <c r="K247" s="214"/>
      <c r="L247" s="24" t="s">
        <v>177</v>
      </c>
      <c r="M247" s="32"/>
      <c r="N247" s="18"/>
      <c r="O247" s="19"/>
      <c r="P247" s="197"/>
      <c r="S247" s="48"/>
    </row>
    <row r="248" spans="1:19" ht="15.95" hidden="1" customHeight="1">
      <c r="A248" s="1"/>
      <c r="B248" s="71" t="s">
        <v>24</v>
      </c>
      <c r="C248" s="328"/>
      <c r="D248" s="325"/>
      <c r="E248" s="322"/>
      <c r="F248" s="325"/>
      <c r="G248" s="318"/>
      <c r="H248" s="78"/>
      <c r="I248" s="319"/>
      <c r="J248" s="326"/>
      <c r="K248" s="318"/>
      <c r="L248" s="326"/>
      <c r="M248" s="45"/>
      <c r="N248" s="45"/>
      <c r="O248" s="322"/>
      <c r="P248" s="322"/>
      <c r="Q248" s="45"/>
      <c r="S248" s="328"/>
    </row>
    <row r="249" spans="1:19" s="17" customFormat="1" ht="15.95" hidden="1" customHeight="1">
      <c r="A249" s="15"/>
      <c r="B249" s="17" t="s">
        <v>245</v>
      </c>
      <c r="C249" s="48"/>
      <c r="D249" s="320">
        <v>1</v>
      </c>
      <c r="E249" s="48" t="s">
        <v>8</v>
      </c>
      <c r="F249" s="320">
        <v>10</v>
      </c>
      <c r="G249" s="320" t="s">
        <v>8</v>
      </c>
      <c r="H249" s="27">
        <v>7</v>
      </c>
      <c r="I249" s="320" t="s">
        <v>8</v>
      </c>
      <c r="J249" s="321">
        <v>2</v>
      </c>
      <c r="K249" s="320" t="s">
        <v>8</v>
      </c>
      <c r="L249" s="321">
        <v>2.25</v>
      </c>
      <c r="M249" s="17" t="s">
        <v>9</v>
      </c>
      <c r="N249" s="30">
        <f t="shared" ref="N249:N251" si="31">ROUND(D249*F249*H249*J249*L249,0)</f>
        <v>315</v>
      </c>
      <c r="P249" s="197"/>
      <c r="S249" s="48"/>
    </row>
    <row r="250" spans="1:19" s="17" customFormat="1" ht="15.95" hidden="1" customHeight="1">
      <c r="A250" s="15"/>
      <c r="B250" s="17" t="s">
        <v>221</v>
      </c>
      <c r="C250" s="48"/>
      <c r="D250" s="320">
        <v>1</v>
      </c>
      <c r="E250" s="48" t="s">
        <v>8</v>
      </c>
      <c r="F250" s="320">
        <v>5</v>
      </c>
      <c r="G250" s="320" t="s">
        <v>8</v>
      </c>
      <c r="H250" s="27">
        <v>8</v>
      </c>
      <c r="I250" s="320" t="s">
        <v>8</v>
      </c>
      <c r="J250" s="321">
        <v>2</v>
      </c>
      <c r="K250" s="320" t="s">
        <v>8</v>
      </c>
      <c r="L250" s="321">
        <v>2.25</v>
      </c>
      <c r="M250" s="17" t="s">
        <v>9</v>
      </c>
      <c r="N250" s="30">
        <f t="shared" si="31"/>
        <v>180</v>
      </c>
      <c r="P250" s="197"/>
      <c r="S250" s="48"/>
    </row>
    <row r="251" spans="1:19" s="17" customFormat="1" ht="15.95" hidden="1" customHeight="1">
      <c r="A251" s="15"/>
      <c r="B251" s="17" t="s">
        <v>222</v>
      </c>
      <c r="C251" s="48"/>
      <c r="D251" s="320">
        <v>1</v>
      </c>
      <c r="E251" s="48" t="s">
        <v>8</v>
      </c>
      <c r="F251" s="320">
        <v>4</v>
      </c>
      <c r="G251" s="320" t="s">
        <v>8</v>
      </c>
      <c r="H251" s="27">
        <v>9</v>
      </c>
      <c r="I251" s="320" t="s">
        <v>8</v>
      </c>
      <c r="J251" s="321">
        <v>2</v>
      </c>
      <c r="K251" s="320" t="s">
        <v>8</v>
      </c>
      <c r="L251" s="321">
        <v>2.25</v>
      </c>
      <c r="M251" s="17" t="s">
        <v>9</v>
      </c>
      <c r="N251" s="30">
        <f t="shared" si="31"/>
        <v>162</v>
      </c>
      <c r="P251" s="197"/>
      <c r="S251" s="48"/>
    </row>
    <row r="252" spans="1:19" ht="15.95" hidden="1" customHeight="1">
      <c r="A252" s="1"/>
      <c r="B252" s="325"/>
      <c r="C252" s="3"/>
      <c r="D252" s="325"/>
      <c r="E252" s="322"/>
      <c r="F252" s="325"/>
      <c r="G252" s="318"/>
      <c r="H252" s="68"/>
      <c r="I252" s="319"/>
      <c r="J252" s="326"/>
      <c r="K252" s="318"/>
      <c r="L252" s="12" t="s">
        <v>10</v>
      </c>
      <c r="M252" s="3" t="s">
        <v>9</v>
      </c>
      <c r="N252" s="18"/>
      <c r="O252" s="322"/>
      <c r="P252" s="80"/>
      <c r="Q252" s="45"/>
      <c r="S252" s="3"/>
    </row>
    <row r="253" spans="1:19" s="17" customFormat="1" ht="15.95" hidden="1" customHeight="1">
      <c r="A253" s="15"/>
      <c r="B253" s="29" t="s">
        <v>28</v>
      </c>
      <c r="C253" s="48"/>
      <c r="D253" s="320"/>
      <c r="E253" s="327"/>
      <c r="F253" s="320"/>
      <c r="G253" s="323"/>
      <c r="H253" s="27"/>
      <c r="I253" s="324"/>
      <c r="J253" s="321"/>
      <c r="K253" s="324"/>
      <c r="L253" s="323"/>
      <c r="M253" s="323"/>
      <c r="N253" s="52"/>
      <c r="O253" s="50"/>
      <c r="P253" s="60"/>
      <c r="Q253" s="52"/>
      <c r="S253" s="48"/>
    </row>
    <row r="254" spans="1:19" s="17" customFormat="1" ht="15.95" hidden="1" customHeight="1">
      <c r="A254" s="15"/>
      <c r="C254" s="29"/>
      <c r="D254" s="587">
        <f>N247</f>
        <v>0</v>
      </c>
      <c r="E254" s="587"/>
      <c r="F254" s="587"/>
      <c r="G254" s="323" t="s">
        <v>29</v>
      </c>
      <c r="H254" s="31">
        <f>N252</f>
        <v>0</v>
      </c>
      <c r="I254" s="24" t="s">
        <v>9</v>
      </c>
      <c r="J254" s="588">
        <f>D254-H254</f>
        <v>0</v>
      </c>
      <c r="K254" s="588"/>
      <c r="L254" s="32" t="s">
        <v>30</v>
      </c>
      <c r="M254" s="323"/>
      <c r="N254" s="51"/>
      <c r="O254" s="327"/>
      <c r="P254" s="60"/>
      <c r="Q254" s="52"/>
      <c r="S254" s="29"/>
    </row>
    <row r="255" spans="1:19" s="17" customFormat="1" ht="15.95" hidden="1" customHeight="1">
      <c r="A255" s="15"/>
      <c r="B255" s="161"/>
      <c r="C255" s="545">
        <f>J254</f>
        <v>0</v>
      </c>
      <c r="D255" s="546"/>
      <c r="E255" s="545"/>
      <c r="F255" s="20" t="s">
        <v>11</v>
      </c>
      <c r="G255" s="21" t="s">
        <v>12</v>
      </c>
      <c r="H255" s="162">
        <v>3176.25</v>
      </c>
      <c r="I255" s="162"/>
      <c r="J255" s="162"/>
      <c r="K255" s="162"/>
      <c r="L255" s="547" t="s">
        <v>45</v>
      </c>
      <c r="M255" s="547"/>
      <c r="N255" s="107"/>
      <c r="O255" s="22" t="s">
        <v>14</v>
      </c>
      <c r="P255" s="224">
        <f>ROUND(C255*H255/1000,0)</f>
        <v>0</v>
      </c>
      <c r="S255" s="174"/>
    </row>
    <row r="256" spans="1:19" s="23" customFormat="1" ht="15.95" hidden="1" customHeight="1">
      <c r="A256" s="36"/>
      <c r="B256" s="544" t="s">
        <v>224</v>
      </c>
      <c r="C256" s="544"/>
      <c r="D256" s="544"/>
      <c r="E256" s="544"/>
      <c r="F256" s="544"/>
      <c r="G256" s="544"/>
      <c r="H256" s="544"/>
      <c r="I256" s="544"/>
      <c r="J256" s="544"/>
      <c r="K256" s="544"/>
      <c r="L256" s="544"/>
      <c r="M256" s="544"/>
      <c r="N256" s="544"/>
      <c r="O256" s="544"/>
      <c r="P256" s="200"/>
    </row>
    <row r="257" spans="1:19" s="17" customFormat="1" ht="15.95" hidden="1" customHeight="1">
      <c r="A257" s="15"/>
      <c r="B257" s="17" t="s">
        <v>245</v>
      </c>
      <c r="C257" s="48"/>
      <c r="D257" s="320">
        <v>1</v>
      </c>
      <c r="E257" s="48" t="s">
        <v>8</v>
      </c>
      <c r="F257" s="320">
        <v>10</v>
      </c>
      <c r="G257" s="320" t="s">
        <v>8</v>
      </c>
      <c r="H257" s="27">
        <v>7</v>
      </c>
      <c r="I257" s="320" t="s">
        <v>8</v>
      </c>
      <c r="J257" s="321">
        <v>6</v>
      </c>
      <c r="K257" s="320" t="s">
        <v>8</v>
      </c>
      <c r="L257" s="321">
        <v>0.75</v>
      </c>
      <c r="M257" s="17" t="s">
        <v>9</v>
      </c>
      <c r="N257" s="30">
        <f t="shared" ref="N257:N259" si="32">ROUND(D257*F257*H257*J257*L257,0)</f>
        <v>315</v>
      </c>
      <c r="P257" s="197"/>
      <c r="S257" s="48"/>
    </row>
    <row r="258" spans="1:19" s="17" customFormat="1" ht="15.95" hidden="1" customHeight="1">
      <c r="A258" s="15"/>
      <c r="B258" s="17" t="s">
        <v>221</v>
      </c>
      <c r="C258" s="48"/>
      <c r="D258" s="320">
        <v>1</v>
      </c>
      <c r="E258" s="48" t="s">
        <v>8</v>
      </c>
      <c r="F258" s="320">
        <v>5</v>
      </c>
      <c r="G258" s="320" t="s">
        <v>8</v>
      </c>
      <c r="H258" s="27">
        <v>8</v>
      </c>
      <c r="I258" s="320" t="s">
        <v>8</v>
      </c>
      <c r="J258" s="321">
        <v>7</v>
      </c>
      <c r="K258" s="320" t="s">
        <v>8</v>
      </c>
      <c r="L258" s="321">
        <v>0.75</v>
      </c>
      <c r="M258" s="17" t="s">
        <v>9</v>
      </c>
      <c r="N258" s="30">
        <f t="shared" si="32"/>
        <v>210</v>
      </c>
      <c r="P258" s="197"/>
      <c r="S258" s="48"/>
    </row>
    <row r="259" spans="1:19" s="17" customFormat="1" ht="15.95" hidden="1" customHeight="1">
      <c r="A259" s="15"/>
      <c r="B259" s="17" t="s">
        <v>222</v>
      </c>
      <c r="C259" s="48"/>
      <c r="D259" s="320">
        <v>1</v>
      </c>
      <c r="E259" s="48" t="s">
        <v>8</v>
      </c>
      <c r="F259" s="320">
        <v>4</v>
      </c>
      <c r="G259" s="320" t="s">
        <v>8</v>
      </c>
      <c r="H259" s="27">
        <v>9</v>
      </c>
      <c r="I259" s="320" t="s">
        <v>8</v>
      </c>
      <c r="J259" s="321">
        <v>8</v>
      </c>
      <c r="K259" s="320" t="s">
        <v>8</v>
      </c>
      <c r="L259" s="321">
        <v>0.75</v>
      </c>
      <c r="M259" s="17" t="s">
        <v>9</v>
      </c>
      <c r="N259" s="30">
        <f t="shared" si="32"/>
        <v>216</v>
      </c>
      <c r="P259" s="197"/>
      <c r="S259" s="48"/>
    </row>
    <row r="260" spans="1:19" s="17" customFormat="1" ht="15.95" hidden="1" customHeight="1">
      <c r="A260" s="15"/>
      <c r="C260" s="48"/>
      <c r="D260" s="55"/>
      <c r="E260" s="48"/>
      <c r="F260" s="99"/>
      <c r="G260" s="99"/>
      <c r="H260" s="27"/>
      <c r="I260" s="99"/>
      <c r="J260" s="105"/>
      <c r="K260" s="99"/>
      <c r="L260" s="24" t="s">
        <v>10</v>
      </c>
      <c r="M260" s="32"/>
      <c r="N260" s="18"/>
      <c r="O260" s="19"/>
      <c r="P260" s="197"/>
      <c r="S260" s="48"/>
    </row>
    <row r="261" spans="1:19" s="17" customFormat="1" ht="15.95" hidden="1" customHeight="1">
      <c r="A261" s="15"/>
      <c r="B261" s="103"/>
      <c r="C261" s="572">
        <f>N260</f>
        <v>0</v>
      </c>
      <c r="D261" s="573"/>
      <c r="E261" s="572"/>
      <c r="F261" s="20" t="s">
        <v>11</v>
      </c>
      <c r="G261" s="21" t="s">
        <v>12</v>
      </c>
      <c r="H261" s="94">
        <v>9416.2800000000007</v>
      </c>
      <c r="I261" s="94"/>
      <c r="J261" s="94"/>
      <c r="K261" s="94"/>
      <c r="L261" s="547" t="s">
        <v>13</v>
      </c>
      <c r="M261" s="547"/>
      <c r="N261" s="107"/>
      <c r="O261" s="22" t="s">
        <v>14</v>
      </c>
      <c r="P261" s="224">
        <f>ROUND(C261*H261/100,0)</f>
        <v>0</v>
      </c>
      <c r="S261" s="104"/>
    </row>
    <row r="262" spans="1:19" ht="15.95" hidden="1" customHeight="1">
      <c r="A262" s="1"/>
      <c r="C262" s="356"/>
      <c r="D262" s="344"/>
      <c r="E262" s="346"/>
      <c r="F262" s="344"/>
      <c r="G262" s="8"/>
      <c r="H262" s="340"/>
      <c r="I262" s="340"/>
      <c r="J262" s="340"/>
      <c r="K262" s="340"/>
      <c r="L262" s="338"/>
      <c r="M262" s="338"/>
      <c r="N262" s="342"/>
      <c r="O262" s="341"/>
      <c r="P262" s="341"/>
      <c r="S262" s="354"/>
    </row>
    <row r="263" spans="1:19" s="17" customFormat="1" ht="20.25" hidden="1" customHeight="1">
      <c r="A263" s="86"/>
      <c r="B263" s="549" t="s">
        <v>254</v>
      </c>
      <c r="C263" s="549"/>
      <c r="D263" s="549"/>
      <c r="E263" s="549"/>
      <c r="F263" s="549"/>
      <c r="G263" s="549"/>
      <c r="H263" s="549"/>
      <c r="I263" s="549"/>
      <c r="J263" s="549"/>
      <c r="K263" s="549"/>
      <c r="L263" s="549"/>
      <c r="M263" s="549"/>
      <c r="N263" s="549"/>
      <c r="O263" s="349"/>
      <c r="P263" s="60"/>
      <c r="Q263" s="52"/>
    </row>
    <row r="264" spans="1:19" s="17" customFormat="1" ht="20.25" hidden="1" customHeight="1">
      <c r="A264" s="86"/>
      <c r="B264" s="336" t="s">
        <v>249</v>
      </c>
      <c r="C264" s="336"/>
      <c r="D264" s="336"/>
      <c r="E264" s="336"/>
      <c r="F264" s="336"/>
      <c r="G264" s="336"/>
      <c r="H264" s="336"/>
      <c r="I264" s="336"/>
      <c r="J264" s="336"/>
      <c r="K264" s="336"/>
      <c r="L264" s="336"/>
      <c r="M264" s="336"/>
      <c r="N264" s="336"/>
      <c r="O264" s="349"/>
      <c r="P264" s="60"/>
      <c r="Q264" s="52"/>
    </row>
    <row r="265" spans="1:19" s="17" customFormat="1" ht="15.95" hidden="1" customHeight="1">
      <c r="A265" s="15"/>
      <c r="B265" s="17" t="s">
        <v>226</v>
      </c>
      <c r="C265" s="347"/>
      <c r="D265" s="330">
        <v>1</v>
      </c>
      <c r="E265" s="48" t="s">
        <v>8</v>
      </c>
      <c r="F265" s="330">
        <v>2</v>
      </c>
      <c r="G265" s="330" t="s">
        <v>8</v>
      </c>
      <c r="H265" s="89">
        <v>42.25</v>
      </c>
      <c r="I265" s="351" t="s">
        <v>8</v>
      </c>
      <c r="J265" s="351">
        <v>0.75</v>
      </c>
      <c r="K265" s="330" t="s">
        <v>8</v>
      </c>
      <c r="L265" s="331">
        <v>9</v>
      </c>
      <c r="M265" s="17" t="s">
        <v>9</v>
      </c>
      <c r="N265" s="30">
        <f t="shared" ref="N265:N268" si="33">ROUND(D265*F265*H265*J265*L265,0)</f>
        <v>570</v>
      </c>
      <c r="O265" s="16"/>
      <c r="P265" s="349"/>
      <c r="S265" s="347"/>
    </row>
    <row r="266" spans="1:19" s="17" customFormat="1" ht="15.95" hidden="1" customHeight="1">
      <c r="A266" s="15"/>
      <c r="B266" s="17" t="s">
        <v>251</v>
      </c>
      <c r="C266" s="347"/>
      <c r="D266" s="330">
        <v>1</v>
      </c>
      <c r="E266" s="48" t="s">
        <v>8</v>
      </c>
      <c r="F266" s="330">
        <v>3</v>
      </c>
      <c r="G266" s="330" t="s">
        <v>8</v>
      </c>
      <c r="H266" s="292">
        <v>14</v>
      </c>
      <c r="I266" s="330" t="s">
        <v>8</v>
      </c>
      <c r="J266" s="292">
        <v>0.75</v>
      </c>
      <c r="K266" s="330" t="s">
        <v>8</v>
      </c>
      <c r="L266" s="331">
        <v>9</v>
      </c>
      <c r="M266" s="17" t="s">
        <v>9</v>
      </c>
      <c r="N266" s="30">
        <f t="shared" si="33"/>
        <v>284</v>
      </c>
      <c r="O266" s="16"/>
      <c r="P266" s="349"/>
      <c r="S266" s="347"/>
    </row>
    <row r="267" spans="1:19" s="17" customFormat="1" ht="15.95" hidden="1" customHeight="1">
      <c r="A267" s="15"/>
      <c r="B267" s="17" t="s">
        <v>252</v>
      </c>
      <c r="C267" s="347"/>
      <c r="D267" s="330">
        <v>1</v>
      </c>
      <c r="E267" s="48" t="s">
        <v>8</v>
      </c>
      <c r="F267" s="330">
        <v>4</v>
      </c>
      <c r="G267" s="330" t="s">
        <v>8</v>
      </c>
      <c r="H267" s="292">
        <v>7.25</v>
      </c>
      <c r="I267" s="330" t="s">
        <v>8</v>
      </c>
      <c r="J267" s="292">
        <v>0.75</v>
      </c>
      <c r="K267" s="330" t="s">
        <v>8</v>
      </c>
      <c r="L267" s="331">
        <v>4.5</v>
      </c>
      <c r="M267" s="17" t="s">
        <v>9</v>
      </c>
      <c r="N267" s="30">
        <f t="shared" si="33"/>
        <v>98</v>
      </c>
      <c r="O267" s="16"/>
      <c r="P267" s="349"/>
      <c r="S267" s="347"/>
    </row>
    <row r="268" spans="1:19" s="17" customFormat="1" ht="15.95" hidden="1" customHeight="1" thickBot="1">
      <c r="A268" s="15"/>
      <c r="B268" s="17" t="s">
        <v>251</v>
      </c>
      <c r="C268" s="347"/>
      <c r="D268" s="330">
        <v>1</v>
      </c>
      <c r="E268" s="48" t="s">
        <v>8</v>
      </c>
      <c r="F268" s="330">
        <v>2</v>
      </c>
      <c r="G268" s="330" t="s">
        <v>8</v>
      </c>
      <c r="H268" s="292">
        <v>7</v>
      </c>
      <c r="I268" s="330" t="s">
        <v>8</v>
      </c>
      <c r="J268" s="292">
        <v>0.75</v>
      </c>
      <c r="K268" s="330" t="s">
        <v>8</v>
      </c>
      <c r="L268" s="331">
        <v>4.5</v>
      </c>
      <c r="M268" s="17" t="s">
        <v>9</v>
      </c>
      <c r="N268" s="30">
        <f t="shared" si="33"/>
        <v>47</v>
      </c>
      <c r="O268" s="16"/>
      <c r="P268" s="349"/>
      <c r="S268" s="347"/>
    </row>
    <row r="269" spans="1:19" s="17" customFormat="1" ht="15.95" hidden="1" customHeight="1" thickBot="1">
      <c r="A269" s="335"/>
      <c r="C269" s="107"/>
      <c r="D269" s="330"/>
      <c r="E269" s="49"/>
      <c r="F269" s="330"/>
      <c r="G269" s="335"/>
      <c r="H269" s="33"/>
      <c r="I269" s="333"/>
      <c r="J269" s="24"/>
      <c r="K269" s="333"/>
      <c r="L269" s="24" t="s">
        <v>10</v>
      </c>
      <c r="M269" s="335"/>
      <c r="N269" s="26"/>
      <c r="O269" s="19"/>
      <c r="P269" s="349"/>
      <c r="S269" s="107"/>
    </row>
    <row r="270" spans="1:19" ht="15.95" hidden="1" customHeight="1">
      <c r="A270" s="1"/>
      <c r="B270" s="71" t="s">
        <v>24</v>
      </c>
      <c r="C270" s="350"/>
      <c r="D270" s="344"/>
      <c r="E270" s="341"/>
      <c r="F270" s="344"/>
      <c r="G270" s="338"/>
      <c r="H270" s="68"/>
      <c r="I270" s="340"/>
      <c r="J270" s="345"/>
      <c r="K270" s="338"/>
      <c r="L270" s="345"/>
      <c r="M270" s="45"/>
      <c r="N270" s="45"/>
      <c r="O270" s="341"/>
      <c r="P270" s="341"/>
      <c r="Q270" s="45"/>
      <c r="S270" s="350"/>
    </row>
    <row r="271" spans="1:19" ht="15.95" hidden="1" customHeight="1">
      <c r="A271" s="1"/>
      <c r="B271" s="3" t="s">
        <v>184</v>
      </c>
      <c r="C271" s="350"/>
      <c r="D271" s="344">
        <v>1</v>
      </c>
      <c r="E271" s="350" t="s">
        <v>8</v>
      </c>
      <c r="F271" s="344">
        <v>2</v>
      </c>
      <c r="G271" s="344" t="s">
        <v>8</v>
      </c>
      <c r="H271" s="72">
        <v>4</v>
      </c>
      <c r="I271" s="344" t="s">
        <v>8</v>
      </c>
      <c r="J271" s="343">
        <v>0.75</v>
      </c>
      <c r="K271" s="330" t="s">
        <v>8</v>
      </c>
      <c r="L271" s="331">
        <v>7</v>
      </c>
      <c r="M271" s="17" t="s">
        <v>9</v>
      </c>
      <c r="N271" s="30">
        <f t="shared" ref="N271:N274" si="34">ROUND(D271*F271*H271*J271*L271,0)</f>
        <v>42</v>
      </c>
      <c r="O271" s="6"/>
      <c r="P271" s="198"/>
      <c r="S271" s="350"/>
    </row>
    <row r="272" spans="1:19" ht="15.95" hidden="1" customHeight="1">
      <c r="A272" s="1"/>
      <c r="B272" s="3" t="s">
        <v>25</v>
      </c>
      <c r="C272" s="350"/>
      <c r="D272" s="344">
        <v>1</v>
      </c>
      <c r="E272" s="350" t="s">
        <v>8</v>
      </c>
      <c r="F272" s="344">
        <v>6</v>
      </c>
      <c r="G272" s="344" t="s">
        <v>8</v>
      </c>
      <c r="H272" s="72">
        <v>4</v>
      </c>
      <c r="I272" s="344" t="s">
        <v>8</v>
      </c>
      <c r="J272" s="343">
        <v>0.75</v>
      </c>
      <c r="K272" s="330" t="s">
        <v>8</v>
      </c>
      <c r="L272" s="331">
        <v>4</v>
      </c>
      <c r="M272" s="17" t="s">
        <v>9</v>
      </c>
      <c r="N272" s="30">
        <f t="shared" si="34"/>
        <v>72</v>
      </c>
      <c r="O272" s="6"/>
      <c r="P272" s="198"/>
      <c r="S272" s="350"/>
    </row>
    <row r="273" spans="1:19" ht="15.95" hidden="1" customHeight="1">
      <c r="A273" s="1"/>
      <c r="B273" s="3" t="s">
        <v>250</v>
      </c>
      <c r="C273" s="350"/>
      <c r="D273" s="344">
        <v>1</v>
      </c>
      <c r="E273" s="350" t="s">
        <v>8</v>
      </c>
      <c r="F273" s="344">
        <v>10</v>
      </c>
      <c r="G273" s="344" t="s">
        <v>8</v>
      </c>
      <c r="H273" s="72">
        <v>1.5</v>
      </c>
      <c r="I273" s="344" t="s">
        <v>8</v>
      </c>
      <c r="J273" s="343">
        <v>0.75</v>
      </c>
      <c r="K273" s="330" t="s">
        <v>8</v>
      </c>
      <c r="L273" s="331">
        <v>10</v>
      </c>
      <c r="M273" s="17" t="s">
        <v>9</v>
      </c>
      <c r="N273" s="30">
        <f t="shared" si="34"/>
        <v>113</v>
      </c>
      <c r="O273" s="6"/>
      <c r="P273" s="198"/>
      <c r="S273" s="350"/>
    </row>
    <row r="274" spans="1:19" ht="15.95" hidden="1" customHeight="1" thickBot="1">
      <c r="A274" s="1"/>
      <c r="B274" s="3" t="s">
        <v>253</v>
      </c>
      <c r="C274" s="350"/>
      <c r="D274" s="344">
        <v>1</v>
      </c>
      <c r="E274" s="350" t="s">
        <v>8</v>
      </c>
      <c r="F274" s="344">
        <v>8</v>
      </c>
      <c r="G274" s="344" t="s">
        <v>8</v>
      </c>
      <c r="H274" s="72">
        <v>5.5</v>
      </c>
      <c r="I274" s="344" t="s">
        <v>8</v>
      </c>
      <c r="J274" s="343">
        <v>0.75</v>
      </c>
      <c r="K274" s="330" t="s">
        <v>8</v>
      </c>
      <c r="L274" s="331">
        <v>0.75</v>
      </c>
      <c r="M274" s="17" t="s">
        <v>9</v>
      </c>
      <c r="N274" s="30">
        <f t="shared" si="34"/>
        <v>25</v>
      </c>
      <c r="O274" s="6"/>
      <c r="P274" s="198"/>
      <c r="S274" s="350"/>
    </row>
    <row r="275" spans="1:19" ht="15.95" hidden="1" customHeight="1" thickBot="1">
      <c r="A275" s="1"/>
      <c r="B275" s="344"/>
      <c r="C275" s="3"/>
      <c r="D275" s="344"/>
      <c r="E275" s="341"/>
      <c r="F275" s="344"/>
      <c r="G275" s="338"/>
      <c r="H275" s="68"/>
      <c r="I275" s="340"/>
      <c r="J275" s="345"/>
      <c r="K275" s="338"/>
      <c r="L275" s="12" t="s">
        <v>10</v>
      </c>
      <c r="M275" s="3" t="s">
        <v>9</v>
      </c>
      <c r="N275" s="14"/>
      <c r="O275" s="341"/>
      <c r="P275" s="80"/>
      <c r="Q275" s="45"/>
      <c r="S275" s="3"/>
    </row>
    <row r="276" spans="1:19" ht="15.95" hidden="1" customHeight="1">
      <c r="A276" s="1"/>
      <c r="B276" s="71" t="s">
        <v>28</v>
      </c>
      <c r="C276" s="350"/>
      <c r="D276" s="344"/>
      <c r="E276" s="341"/>
      <c r="F276" s="344"/>
      <c r="G276" s="338"/>
      <c r="H276" s="68"/>
      <c r="I276" s="340"/>
      <c r="J276" s="345"/>
      <c r="K276" s="340"/>
      <c r="L276" s="338"/>
      <c r="M276" s="338"/>
      <c r="N276" s="45"/>
      <c r="O276" s="41"/>
      <c r="P276" s="80"/>
      <c r="Q276" s="45"/>
      <c r="S276" s="350"/>
    </row>
    <row r="277" spans="1:19" ht="15.95" hidden="1" customHeight="1">
      <c r="A277" s="1"/>
      <c r="C277" s="71"/>
      <c r="D277" s="577">
        <f>N269</f>
        <v>0</v>
      </c>
      <c r="E277" s="577"/>
      <c r="F277" s="577"/>
      <c r="G277" s="338" t="s">
        <v>29</v>
      </c>
      <c r="H277" s="73">
        <f>N275</f>
        <v>0</v>
      </c>
      <c r="I277" s="12" t="s">
        <v>9</v>
      </c>
      <c r="J277" s="578">
        <f>D277-H277</f>
        <v>0</v>
      </c>
      <c r="K277" s="578"/>
      <c r="L277" s="40"/>
      <c r="M277" s="338"/>
      <c r="N277" s="42"/>
      <c r="O277" s="341"/>
      <c r="P277" s="80"/>
      <c r="Q277" s="45"/>
      <c r="S277" s="71"/>
    </row>
    <row r="278" spans="1:19" s="17" customFormat="1" ht="15.95" hidden="1" customHeight="1">
      <c r="A278" s="15"/>
      <c r="C278" s="572">
        <f>J277</f>
        <v>0</v>
      </c>
      <c r="D278" s="572"/>
      <c r="E278" s="572"/>
      <c r="F278" s="330" t="s">
        <v>11</v>
      </c>
      <c r="G278" s="21" t="s">
        <v>12</v>
      </c>
      <c r="H278" s="551">
        <v>13112.99</v>
      </c>
      <c r="I278" s="551"/>
      <c r="J278" s="551"/>
      <c r="K278" s="551"/>
      <c r="L278" s="547" t="s">
        <v>84</v>
      </c>
      <c r="M278" s="547"/>
      <c r="N278" s="25"/>
      <c r="O278" s="349" t="s">
        <v>14</v>
      </c>
      <c r="P278" s="349">
        <f>ROUND(C278*H278/100,0)</f>
        <v>0</v>
      </c>
      <c r="S278" s="348"/>
    </row>
    <row r="279" spans="1:19" s="17" customFormat="1" ht="41.25" hidden="1" customHeight="1">
      <c r="A279" s="86"/>
      <c r="B279" s="562" t="s">
        <v>180</v>
      </c>
      <c r="C279" s="562"/>
      <c r="D279" s="562"/>
      <c r="E279" s="562"/>
      <c r="F279" s="562"/>
      <c r="G279" s="562"/>
      <c r="H279" s="562"/>
      <c r="I279" s="562"/>
      <c r="J279" s="562"/>
      <c r="K279" s="562"/>
      <c r="L279" s="562"/>
      <c r="M279" s="562"/>
      <c r="N279" s="562"/>
      <c r="O279" s="16"/>
      <c r="P279" s="224"/>
    </row>
    <row r="280" spans="1:19" s="17" customFormat="1" ht="15.95" hidden="1" customHeight="1">
      <c r="A280" s="15"/>
      <c r="B280" s="17" t="s">
        <v>236</v>
      </c>
      <c r="C280" s="48"/>
      <c r="D280" s="99"/>
      <c r="E280" s="48"/>
      <c r="F280" s="99"/>
      <c r="G280" s="99"/>
      <c r="H280" s="27">
        <f>C255</f>
        <v>0</v>
      </c>
      <c r="I280" s="163" t="s">
        <v>8</v>
      </c>
      <c r="J280" s="105">
        <f>2/3</f>
        <v>0.66666666666666663</v>
      </c>
      <c r="K280" s="99"/>
      <c r="L280" s="105"/>
      <c r="N280" s="30">
        <f>H280*J280</f>
        <v>0</v>
      </c>
      <c r="P280" s="197"/>
      <c r="S280" s="48"/>
    </row>
    <row r="281" spans="1:19" s="17" customFormat="1" ht="15.95" hidden="1" customHeight="1">
      <c r="A281" s="15"/>
      <c r="C281" s="48"/>
      <c r="D281" s="55"/>
      <c r="E281" s="48"/>
      <c r="F281" s="99"/>
      <c r="G281" s="99"/>
      <c r="H281" s="27"/>
      <c r="I281" s="99"/>
      <c r="J281" s="105"/>
      <c r="K281" s="99"/>
      <c r="L281" s="24" t="s">
        <v>10</v>
      </c>
      <c r="M281" s="32"/>
      <c r="N281" s="18">
        <f>SUM(N280:N280)</f>
        <v>0</v>
      </c>
      <c r="O281" s="19"/>
      <c r="P281" s="197"/>
      <c r="S281" s="48"/>
    </row>
    <row r="282" spans="1:19" s="17" customFormat="1" ht="15.95" hidden="1" customHeight="1">
      <c r="A282" s="15"/>
      <c r="B282" s="103"/>
      <c r="C282" s="545">
        <f>N281</f>
        <v>0</v>
      </c>
      <c r="D282" s="546"/>
      <c r="E282" s="545"/>
      <c r="F282" s="20" t="s">
        <v>11</v>
      </c>
      <c r="G282" s="21" t="s">
        <v>12</v>
      </c>
      <c r="H282" s="94">
        <v>1512.5</v>
      </c>
      <c r="I282" s="94"/>
      <c r="J282" s="94"/>
      <c r="K282" s="94"/>
      <c r="L282" s="547" t="s">
        <v>45</v>
      </c>
      <c r="M282" s="547"/>
      <c r="N282" s="107"/>
      <c r="O282" s="22" t="s">
        <v>14</v>
      </c>
      <c r="P282" s="224">
        <f>ROUND(C282*H282/1000,0)</f>
        <v>0</v>
      </c>
      <c r="S282" s="104"/>
    </row>
    <row r="283" spans="1:19" s="23" customFormat="1" ht="15.95" hidden="1" customHeight="1">
      <c r="A283" s="36"/>
      <c r="B283" s="567" t="s">
        <v>173</v>
      </c>
      <c r="C283" s="567"/>
      <c r="D283" s="567"/>
      <c r="E283" s="567"/>
      <c r="F283" s="567"/>
      <c r="G283" s="567"/>
      <c r="H283" s="567"/>
      <c r="I283" s="567"/>
      <c r="J283" s="567"/>
      <c r="K283" s="567"/>
      <c r="L283" s="567"/>
      <c r="M283" s="567"/>
      <c r="N283" s="567"/>
      <c r="O283" s="145"/>
      <c r="P283" s="200"/>
    </row>
    <row r="284" spans="1:19" s="17" customFormat="1" ht="15.95" hidden="1" customHeight="1">
      <c r="A284" s="15"/>
      <c r="B284" s="17" t="s">
        <v>181</v>
      </c>
      <c r="C284" s="48"/>
      <c r="D284" s="251">
        <v>1</v>
      </c>
      <c r="E284" s="48" t="s">
        <v>8</v>
      </c>
      <c r="F284" s="251">
        <v>2</v>
      </c>
      <c r="G284" s="251" t="s">
        <v>8</v>
      </c>
      <c r="H284" s="27">
        <v>19.63</v>
      </c>
      <c r="I284" s="251" t="s">
        <v>8</v>
      </c>
      <c r="J284" s="252">
        <v>13.63</v>
      </c>
      <c r="K284" s="251" t="s">
        <v>8</v>
      </c>
      <c r="L284" s="252">
        <v>0.5</v>
      </c>
      <c r="M284" s="17" t="s">
        <v>9</v>
      </c>
      <c r="N284" s="30">
        <f t="shared" ref="N284:N285" si="35">ROUND(D284*F284*H284*J284*L284,0)</f>
        <v>268</v>
      </c>
      <c r="P284" s="197"/>
      <c r="S284" s="48"/>
    </row>
    <row r="285" spans="1:19" s="17" customFormat="1" ht="15.95" hidden="1" customHeight="1">
      <c r="A285" s="15"/>
      <c r="B285" s="17" t="s">
        <v>225</v>
      </c>
      <c r="C285" s="48"/>
      <c r="D285" s="251">
        <v>1</v>
      </c>
      <c r="E285" s="48" t="s">
        <v>8</v>
      </c>
      <c r="F285" s="251">
        <v>1</v>
      </c>
      <c r="G285" s="251" t="s">
        <v>8</v>
      </c>
      <c r="H285" s="27">
        <v>40.75</v>
      </c>
      <c r="I285" s="251" t="s">
        <v>8</v>
      </c>
      <c r="J285" s="252">
        <v>5.63</v>
      </c>
      <c r="K285" s="251" t="s">
        <v>8</v>
      </c>
      <c r="L285" s="252">
        <v>0.5</v>
      </c>
      <c r="M285" s="17" t="s">
        <v>9</v>
      </c>
      <c r="N285" s="30">
        <f t="shared" si="35"/>
        <v>115</v>
      </c>
      <c r="P285" s="197"/>
      <c r="S285" s="48"/>
    </row>
    <row r="286" spans="1:19" ht="15.95" hidden="1" customHeight="1">
      <c r="A286" s="1"/>
      <c r="C286" s="257"/>
      <c r="D286" s="69"/>
      <c r="E286" s="257"/>
      <c r="F286" s="254"/>
      <c r="G286" s="254"/>
      <c r="H286" s="68"/>
      <c r="I286" s="254"/>
      <c r="J286" s="255"/>
      <c r="K286" s="254"/>
      <c r="L286" s="12" t="s">
        <v>10</v>
      </c>
      <c r="M286" s="40"/>
      <c r="N286" s="5"/>
      <c r="O286" s="6"/>
      <c r="P286" s="197"/>
      <c r="S286" s="257"/>
    </row>
    <row r="287" spans="1:19" s="17" customFormat="1" ht="15.95" hidden="1" customHeight="1">
      <c r="A287" s="15"/>
      <c r="B287" s="103"/>
      <c r="C287" s="589">
        <f>N286</f>
        <v>0</v>
      </c>
      <c r="D287" s="589"/>
      <c r="E287" s="125"/>
      <c r="F287" s="20" t="s">
        <v>11</v>
      </c>
      <c r="G287" s="21" t="s">
        <v>12</v>
      </c>
      <c r="H287" s="94">
        <v>1141.25</v>
      </c>
      <c r="I287" s="94"/>
      <c r="J287" s="94"/>
      <c r="K287" s="94"/>
      <c r="L287" s="547" t="s">
        <v>84</v>
      </c>
      <c r="M287" s="547"/>
      <c r="N287" s="107"/>
      <c r="O287" s="22" t="s">
        <v>14</v>
      </c>
      <c r="P287" s="224">
        <f>ROUND(C287*H287/100,0)</f>
        <v>0</v>
      </c>
      <c r="S287" s="124"/>
    </row>
    <row r="288" spans="1:19" s="17" customFormat="1" ht="15.95" hidden="1" customHeight="1">
      <c r="A288" s="85"/>
      <c r="B288" s="591" t="s">
        <v>123</v>
      </c>
      <c r="C288" s="591"/>
      <c r="D288" s="591"/>
      <c r="E288" s="591"/>
      <c r="F288" s="591"/>
      <c r="G288" s="591"/>
      <c r="H288" s="591"/>
      <c r="I288" s="591"/>
      <c r="J288" s="591"/>
      <c r="K288" s="591"/>
      <c r="L288" s="591"/>
      <c r="M288" s="591"/>
      <c r="N288" s="591"/>
      <c r="O288" s="106"/>
      <c r="P288" s="224"/>
    </row>
    <row r="289" spans="1:24" s="17" customFormat="1" ht="15.95" hidden="1" customHeight="1">
      <c r="A289" s="15"/>
      <c r="B289" s="17" t="s">
        <v>226</v>
      </c>
      <c r="C289" s="48"/>
      <c r="D289" s="251">
        <v>1</v>
      </c>
      <c r="E289" s="48" t="s">
        <v>8</v>
      </c>
      <c r="F289" s="251">
        <v>3</v>
      </c>
      <c r="G289" s="251" t="s">
        <v>8</v>
      </c>
      <c r="H289" s="27">
        <v>42.25</v>
      </c>
      <c r="I289" s="251" t="s">
        <v>8</v>
      </c>
      <c r="J289" s="252">
        <v>1.1299999999999999</v>
      </c>
      <c r="K289" s="251"/>
      <c r="L289" s="252"/>
      <c r="M289" s="17" t="s">
        <v>9</v>
      </c>
      <c r="N289" s="30">
        <f t="shared" ref="N289:N291" si="36">ROUND(D289*F289*H289*J289,0)</f>
        <v>143</v>
      </c>
      <c r="P289" s="197"/>
      <c r="S289" s="48"/>
    </row>
    <row r="290" spans="1:24" s="17" customFormat="1" ht="15.95" hidden="1" customHeight="1">
      <c r="A290" s="15"/>
      <c r="B290" s="17" t="s">
        <v>227</v>
      </c>
      <c r="C290" s="48"/>
      <c r="D290" s="289">
        <v>1</v>
      </c>
      <c r="E290" s="48" t="s">
        <v>8</v>
      </c>
      <c r="F290" s="289">
        <v>3</v>
      </c>
      <c r="G290" s="289" t="s">
        <v>8</v>
      </c>
      <c r="H290" s="27">
        <v>13.6</v>
      </c>
      <c r="I290" s="289" t="s">
        <v>8</v>
      </c>
      <c r="J290" s="288">
        <v>1.1299999999999999</v>
      </c>
      <c r="K290" s="289"/>
      <c r="L290" s="288"/>
      <c r="M290" s="17" t="s">
        <v>9</v>
      </c>
      <c r="N290" s="30">
        <f t="shared" ref="N290" si="37">ROUND(D290*F290*H290*J290,0)</f>
        <v>46</v>
      </c>
      <c r="P290" s="197"/>
      <c r="S290" s="48"/>
    </row>
    <row r="291" spans="1:24" s="17" customFormat="1" ht="15.95" hidden="1" customHeight="1">
      <c r="A291" s="15"/>
      <c r="B291" s="17" t="s">
        <v>228</v>
      </c>
      <c r="C291" s="48"/>
      <c r="D291" s="251">
        <v>1</v>
      </c>
      <c r="E291" s="48" t="s">
        <v>8</v>
      </c>
      <c r="F291" s="251">
        <v>2</v>
      </c>
      <c r="G291" s="251" t="s">
        <v>8</v>
      </c>
      <c r="H291" s="27">
        <v>5.63</v>
      </c>
      <c r="I291" s="251" t="s">
        <v>8</v>
      </c>
      <c r="J291" s="331">
        <v>1.1299999999999999</v>
      </c>
      <c r="K291" s="251"/>
      <c r="L291" s="252"/>
      <c r="M291" s="17" t="s">
        <v>9</v>
      </c>
      <c r="N291" s="30">
        <f t="shared" si="36"/>
        <v>13</v>
      </c>
      <c r="P291" s="197"/>
      <c r="S291" s="48"/>
    </row>
    <row r="292" spans="1:24" s="17" customFormat="1" ht="15.95" hidden="1" customHeight="1">
      <c r="A292" s="93"/>
      <c r="C292" s="107"/>
      <c r="D292" s="99"/>
      <c r="E292" s="49"/>
      <c r="F292" s="99"/>
      <c r="G292" s="93"/>
      <c r="H292" s="27"/>
      <c r="I292" s="94"/>
      <c r="J292" s="24"/>
      <c r="K292" s="94"/>
      <c r="L292" s="24" t="s">
        <v>10</v>
      </c>
      <c r="M292" s="93"/>
      <c r="N292" s="18"/>
      <c r="O292" s="19"/>
      <c r="P292" s="224"/>
      <c r="S292" s="107"/>
    </row>
    <row r="293" spans="1:24" s="17" customFormat="1" ht="15.95" hidden="1" customHeight="1">
      <c r="A293" s="15"/>
      <c r="B293" s="52"/>
      <c r="C293" s="104">
        <f>N292</f>
        <v>0</v>
      </c>
      <c r="D293" s="99" t="s">
        <v>32</v>
      </c>
      <c r="E293" s="104"/>
      <c r="F293" s="99"/>
      <c r="G293" s="52" t="s">
        <v>12</v>
      </c>
      <c r="H293" s="94">
        <v>778.09</v>
      </c>
      <c r="I293" s="94"/>
      <c r="J293" s="105"/>
      <c r="K293" s="94"/>
      <c r="L293" s="93" t="s">
        <v>58</v>
      </c>
      <c r="M293" s="93"/>
      <c r="N293" s="52"/>
      <c r="O293" s="103" t="s">
        <v>14</v>
      </c>
      <c r="P293" s="224">
        <f>(C293*H293/100)</f>
        <v>0</v>
      </c>
      <c r="S293" s="104"/>
    </row>
    <row r="294" spans="1:24" s="17" customFormat="1" ht="36" hidden="1" customHeight="1">
      <c r="A294" s="85"/>
      <c r="B294" s="591" t="s">
        <v>124</v>
      </c>
      <c r="C294" s="591"/>
      <c r="D294" s="591"/>
      <c r="E294" s="591"/>
      <c r="F294" s="591"/>
      <c r="G294" s="591"/>
      <c r="H294" s="591"/>
      <c r="I294" s="591"/>
      <c r="J294" s="591"/>
      <c r="K294" s="591"/>
      <c r="L294" s="591"/>
      <c r="M294" s="591"/>
      <c r="N294" s="591"/>
      <c r="O294" s="106"/>
      <c r="P294" s="224"/>
    </row>
    <row r="295" spans="1:24" s="17" customFormat="1" ht="15.95" hidden="1" customHeight="1" thickBot="1">
      <c r="A295" s="15"/>
      <c r="B295" s="17" t="s">
        <v>255</v>
      </c>
      <c r="C295" s="95"/>
      <c r="D295" s="99"/>
      <c r="E295" s="48"/>
      <c r="F295" s="99"/>
      <c r="G295" s="99"/>
      <c r="H295" s="27"/>
      <c r="I295" s="99"/>
      <c r="J295" s="105"/>
      <c r="K295" s="99"/>
      <c r="L295" s="105"/>
      <c r="M295" s="17" t="s">
        <v>9</v>
      </c>
      <c r="N295" s="30">
        <f>C293</f>
        <v>0</v>
      </c>
      <c r="O295" s="16"/>
      <c r="P295" s="224"/>
      <c r="S295" s="95"/>
    </row>
    <row r="296" spans="1:24" s="17" customFormat="1" ht="15.95" hidden="1" customHeight="1" thickBot="1">
      <c r="A296" s="93"/>
      <c r="C296" s="107"/>
      <c r="D296" s="99"/>
      <c r="E296" s="49"/>
      <c r="F296" s="99"/>
      <c r="G296" s="93"/>
      <c r="H296" s="27"/>
      <c r="I296" s="94"/>
      <c r="J296" s="24"/>
      <c r="K296" s="94"/>
      <c r="L296" s="24" t="s">
        <v>10</v>
      </c>
      <c r="M296" s="93"/>
      <c r="N296" s="26">
        <f>SUM(N295)</f>
        <v>0</v>
      </c>
      <c r="O296" s="19"/>
      <c r="P296" s="224"/>
      <c r="S296" s="107"/>
    </row>
    <row r="297" spans="1:24" s="17" customFormat="1" ht="15.95" hidden="1" customHeight="1">
      <c r="A297" s="15"/>
      <c r="B297" s="52"/>
      <c r="C297" s="104">
        <f>N296</f>
        <v>0</v>
      </c>
      <c r="D297" s="99" t="s">
        <v>32</v>
      </c>
      <c r="E297" s="104"/>
      <c r="F297" s="99"/>
      <c r="G297" s="52" t="s">
        <v>12</v>
      </c>
      <c r="H297" s="94">
        <v>10.7</v>
      </c>
      <c r="I297" s="94"/>
      <c r="J297" s="105"/>
      <c r="K297" s="94"/>
      <c r="L297" s="93" t="s">
        <v>55</v>
      </c>
      <c r="M297" s="93"/>
      <c r="N297" s="52"/>
      <c r="O297" s="103" t="s">
        <v>14</v>
      </c>
      <c r="P297" s="224">
        <f>(C297*H297)</f>
        <v>0</v>
      </c>
      <c r="S297" s="104"/>
    </row>
    <row r="298" spans="1:24" s="17" customFormat="1" ht="37.5" hidden="1" customHeight="1">
      <c r="A298" s="85"/>
      <c r="B298" s="549" t="s">
        <v>127</v>
      </c>
      <c r="C298" s="549"/>
      <c r="D298" s="549"/>
      <c r="E298" s="549"/>
      <c r="F298" s="549"/>
      <c r="G298" s="549"/>
      <c r="H298" s="549"/>
      <c r="I298" s="549"/>
      <c r="J298" s="549"/>
      <c r="K298" s="549"/>
      <c r="L298" s="549"/>
      <c r="M298" s="549"/>
      <c r="N298" s="549"/>
      <c r="O298" s="549"/>
      <c r="P298" s="224"/>
      <c r="Q298" s="52"/>
      <c r="R298" s="52"/>
      <c r="S298" s="52"/>
      <c r="T298" s="52"/>
      <c r="U298" s="52"/>
      <c r="V298" s="52"/>
      <c r="W298" s="52"/>
      <c r="X298" s="52"/>
    </row>
    <row r="299" spans="1:24" s="17" customFormat="1" ht="15.95" hidden="1" customHeight="1">
      <c r="A299" s="15"/>
      <c r="C299" s="95"/>
      <c r="D299" s="99"/>
      <c r="E299" s="48"/>
      <c r="F299" s="99"/>
      <c r="G299" s="99"/>
      <c r="H299" s="27"/>
      <c r="I299" s="99"/>
      <c r="J299" s="105"/>
      <c r="K299" s="99"/>
      <c r="L299" s="105"/>
      <c r="N299" s="30"/>
      <c r="O299" s="19"/>
      <c r="P299" s="197"/>
      <c r="S299" s="95"/>
    </row>
    <row r="300" spans="1:24" s="17" customFormat="1" ht="15.95" hidden="1" customHeight="1" thickBot="1">
      <c r="A300" s="15"/>
      <c r="B300" s="17" t="s">
        <v>201</v>
      </c>
      <c r="C300" s="220"/>
      <c r="D300" s="216">
        <v>1</v>
      </c>
      <c r="E300" s="48" t="s">
        <v>8</v>
      </c>
      <c r="F300" s="216">
        <v>4</v>
      </c>
      <c r="G300" s="216" t="s">
        <v>8</v>
      </c>
      <c r="H300" s="27">
        <v>18</v>
      </c>
      <c r="I300" s="216"/>
      <c r="J300" s="217"/>
      <c r="K300" s="216"/>
      <c r="L300" s="217"/>
      <c r="M300" s="17" t="s">
        <v>9</v>
      </c>
      <c r="N300" s="30">
        <f>ROUND(D300*F300*H300,0)</f>
        <v>72</v>
      </c>
      <c r="O300" s="19"/>
      <c r="P300" s="197"/>
      <c r="S300" s="220"/>
    </row>
    <row r="301" spans="1:24" s="17" customFormat="1" ht="15.95" hidden="1" customHeight="1" thickBot="1">
      <c r="A301" s="15"/>
      <c r="C301" s="60"/>
      <c r="D301" s="93"/>
      <c r="E301" s="48"/>
      <c r="F301" s="99"/>
      <c r="G301" s="99"/>
      <c r="H301" s="37"/>
      <c r="I301" s="50"/>
      <c r="J301" s="24"/>
      <c r="K301" s="50"/>
      <c r="L301" s="93" t="s">
        <v>10</v>
      </c>
      <c r="M301" s="50"/>
      <c r="N301" s="26"/>
      <c r="O301" s="103"/>
      <c r="P301" s="224"/>
      <c r="S301" s="60"/>
    </row>
    <row r="302" spans="1:24" s="17" customFormat="1" ht="15.95" hidden="1" customHeight="1">
      <c r="A302" s="15"/>
      <c r="B302" s="52"/>
      <c r="C302" s="53">
        <f>N301</f>
        <v>0</v>
      </c>
      <c r="D302" s="550" t="s">
        <v>91</v>
      </c>
      <c r="E302" s="547"/>
      <c r="F302" s="50"/>
      <c r="G302" s="21" t="s">
        <v>12</v>
      </c>
      <c r="H302" s="551">
        <v>228.9</v>
      </c>
      <c r="I302" s="551"/>
      <c r="J302" s="551"/>
      <c r="K302" s="94"/>
      <c r="L302" s="550" t="s">
        <v>92</v>
      </c>
      <c r="M302" s="547"/>
      <c r="O302" s="103" t="s">
        <v>14</v>
      </c>
      <c r="P302" s="224">
        <f>ROUND(C302*H302,0)</f>
        <v>0</v>
      </c>
      <c r="S302" s="53"/>
    </row>
    <row r="303" spans="1:24" s="17" customFormat="1" ht="15.95" hidden="1" customHeight="1">
      <c r="A303" s="15"/>
      <c r="C303" s="95"/>
      <c r="D303" s="99"/>
      <c r="E303" s="48"/>
      <c r="F303" s="99"/>
      <c r="G303" s="99"/>
      <c r="H303" s="27"/>
      <c r="I303" s="99"/>
      <c r="J303" s="105"/>
      <c r="K303" s="99"/>
      <c r="L303" s="105"/>
      <c r="N303" s="30"/>
      <c r="O303" s="19"/>
      <c r="P303" s="197"/>
      <c r="S303" s="95"/>
    </row>
    <row r="304" spans="1:24" s="17" customFormat="1" ht="15.95" hidden="1" customHeight="1">
      <c r="A304" s="15"/>
      <c r="B304" s="17" t="s">
        <v>25</v>
      </c>
      <c r="C304" s="265"/>
      <c r="D304" s="273">
        <v>12</v>
      </c>
      <c r="E304" s="48" t="s">
        <v>8</v>
      </c>
      <c r="F304" s="273">
        <v>6</v>
      </c>
      <c r="G304" s="273" t="s">
        <v>8</v>
      </c>
      <c r="H304" s="27">
        <v>3.67</v>
      </c>
      <c r="I304" s="273"/>
      <c r="J304" s="268"/>
      <c r="K304" s="273"/>
      <c r="L304" s="268"/>
      <c r="M304" s="17" t="s">
        <v>9</v>
      </c>
      <c r="N304" s="30">
        <f>ROUND(D304*F304*H304,0)</f>
        <v>264</v>
      </c>
      <c r="O304" s="19"/>
      <c r="P304" s="197"/>
      <c r="S304" s="265"/>
    </row>
    <row r="305" spans="1:24" s="17" customFormat="1" ht="15.95" hidden="1" customHeight="1" thickBot="1">
      <c r="A305" s="15"/>
      <c r="B305" s="17" t="s">
        <v>25</v>
      </c>
      <c r="C305" s="287"/>
      <c r="D305" s="289">
        <v>12</v>
      </c>
      <c r="E305" s="48" t="s">
        <v>8</v>
      </c>
      <c r="F305" s="289">
        <v>2</v>
      </c>
      <c r="G305" s="289" t="s">
        <v>8</v>
      </c>
      <c r="H305" s="27">
        <v>4</v>
      </c>
      <c r="I305" s="289"/>
      <c r="J305" s="288"/>
      <c r="K305" s="289"/>
      <c r="L305" s="288"/>
      <c r="M305" s="17" t="s">
        <v>9</v>
      </c>
      <c r="N305" s="30">
        <f>ROUND(D305*F305*H305,0)</f>
        <v>96</v>
      </c>
      <c r="O305" s="19"/>
      <c r="P305" s="197"/>
      <c r="S305" s="287"/>
    </row>
    <row r="306" spans="1:24" s="17" customFormat="1" ht="15.95" hidden="1" customHeight="1" thickBot="1">
      <c r="A306" s="15"/>
      <c r="C306" s="60"/>
      <c r="D306" s="93"/>
      <c r="E306" s="48"/>
      <c r="F306" s="99"/>
      <c r="G306" s="99"/>
      <c r="H306" s="37"/>
      <c r="I306" s="50"/>
      <c r="J306" s="24"/>
      <c r="K306" s="50"/>
      <c r="L306" s="93" t="s">
        <v>10</v>
      </c>
      <c r="M306" s="50"/>
      <c r="N306" s="26"/>
      <c r="O306" s="103"/>
      <c r="P306" s="224"/>
      <c r="S306" s="60"/>
    </row>
    <row r="307" spans="1:24" s="17" customFormat="1" ht="21.75" hidden="1" customHeight="1">
      <c r="A307" s="15"/>
      <c r="B307" s="52"/>
      <c r="C307" s="53">
        <f>N306</f>
        <v>0</v>
      </c>
      <c r="D307" s="550" t="s">
        <v>91</v>
      </c>
      <c r="E307" s="547"/>
      <c r="F307" s="50"/>
      <c r="G307" s="21" t="s">
        <v>12</v>
      </c>
      <c r="H307" s="551">
        <v>240.5</v>
      </c>
      <c r="I307" s="551"/>
      <c r="J307" s="551"/>
      <c r="K307" s="94"/>
      <c r="L307" s="550" t="s">
        <v>92</v>
      </c>
      <c r="M307" s="547"/>
      <c r="O307" s="103" t="s">
        <v>14</v>
      </c>
      <c r="P307" s="224">
        <f>ROUND(C307*H307,0)</f>
        <v>0</v>
      </c>
      <c r="S307" s="53"/>
    </row>
    <row r="308" spans="1:24" s="17" customFormat="1" ht="15.95" hidden="1" customHeight="1">
      <c r="A308" s="15"/>
      <c r="B308" s="32" t="s">
        <v>260</v>
      </c>
      <c r="C308" s="358"/>
      <c r="D308" s="335"/>
      <c r="E308" s="349"/>
      <c r="F308" s="330"/>
      <c r="G308" s="21"/>
      <c r="H308" s="333"/>
      <c r="I308" s="333"/>
      <c r="J308" s="331"/>
      <c r="K308" s="333"/>
      <c r="L308" s="335"/>
      <c r="M308" s="32"/>
      <c r="N308" s="353"/>
      <c r="O308" s="349"/>
      <c r="P308" s="349"/>
      <c r="Q308" s="52"/>
      <c r="S308" s="29"/>
    </row>
    <row r="309" spans="1:24" s="17" customFormat="1" ht="15.95" hidden="1" customHeight="1" thickBot="1">
      <c r="A309" s="15"/>
      <c r="B309" s="352" t="s">
        <v>261</v>
      </c>
      <c r="C309" s="358"/>
      <c r="D309" s="335"/>
      <c r="E309" s="349"/>
      <c r="F309" s="330"/>
      <c r="G309" s="21"/>
      <c r="H309" s="333"/>
      <c r="I309" s="333"/>
      <c r="J309" s="331"/>
      <c r="K309" s="333"/>
      <c r="L309" s="335"/>
      <c r="M309" s="32"/>
      <c r="N309" s="349" t="e">
        <f>#REF!</f>
        <v>#REF!</v>
      </c>
      <c r="O309" s="349"/>
      <c r="P309" s="349"/>
      <c r="Q309" s="52"/>
      <c r="S309" s="29"/>
    </row>
    <row r="310" spans="1:24" s="17" customFormat="1" ht="15.95" hidden="1" customHeight="1" thickBot="1">
      <c r="A310" s="15"/>
      <c r="C310" s="29"/>
      <c r="D310" s="330"/>
      <c r="E310" s="330"/>
      <c r="F310" s="330"/>
      <c r="G310" s="335"/>
      <c r="H310" s="31"/>
      <c r="I310" s="24"/>
      <c r="J310" s="331"/>
      <c r="K310" s="331"/>
      <c r="L310" s="337" t="s">
        <v>10</v>
      </c>
      <c r="M310" s="17" t="s">
        <v>9</v>
      </c>
      <c r="N310" s="26"/>
      <c r="O310" s="349"/>
      <c r="P310" s="60"/>
      <c r="Q310" s="52"/>
      <c r="S310" s="29"/>
    </row>
    <row r="311" spans="1:24" s="17" customFormat="1" ht="15.95" hidden="1" customHeight="1">
      <c r="A311" s="15"/>
      <c r="C311" s="53">
        <f>N310</f>
        <v>0</v>
      </c>
      <c r="D311" s="334" t="s">
        <v>32</v>
      </c>
      <c r="E311" s="349"/>
      <c r="F311" s="330"/>
      <c r="G311" s="21" t="s">
        <v>12</v>
      </c>
      <c r="H311" s="333">
        <v>286.858</v>
      </c>
      <c r="I311" s="333"/>
      <c r="J311" s="333"/>
      <c r="K311" s="333"/>
      <c r="L311" s="335" t="s">
        <v>63</v>
      </c>
      <c r="M311" s="335"/>
      <c r="N311" s="107"/>
      <c r="O311" s="349" t="s">
        <v>14</v>
      </c>
      <c r="P311" s="349">
        <f>ROUND(C311*H311/100,0)</f>
        <v>0</v>
      </c>
      <c r="Q311" s="52"/>
      <c r="R311" s="52"/>
      <c r="S311" s="53"/>
      <c r="T311" s="52"/>
      <c r="U311" s="52"/>
      <c r="V311" s="52"/>
      <c r="W311" s="52"/>
      <c r="X311" s="52"/>
    </row>
    <row r="312" spans="1:24" s="17" customFormat="1" ht="15.95" hidden="1" customHeight="1">
      <c r="A312" s="15"/>
      <c r="B312" s="32" t="s">
        <v>260</v>
      </c>
      <c r="C312" s="358"/>
      <c r="D312" s="335"/>
      <c r="E312" s="349"/>
      <c r="F312" s="330"/>
      <c r="G312" s="21"/>
      <c r="H312" s="333"/>
      <c r="I312" s="333"/>
      <c r="J312" s="331"/>
      <c r="K312" s="333"/>
      <c r="L312" s="335"/>
      <c r="M312" s="32"/>
      <c r="N312" s="353"/>
      <c r="O312" s="349"/>
      <c r="P312" s="349"/>
      <c r="Q312" s="52"/>
      <c r="S312" s="29"/>
    </row>
    <row r="313" spans="1:24" s="17" customFormat="1" ht="15.95" hidden="1" customHeight="1" thickBot="1">
      <c r="A313" s="15"/>
      <c r="B313" s="352" t="s">
        <v>262</v>
      </c>
      <c r="C313" s="358"/>
      <c r="D313" s="335"/>
      <c r="E313" s="349"/>
      <c r="F313" s="330"/>
      <c r="G313" s="21"/>
      <c r="H313" s="333"/>
      <c r="I313" s="333"/>
      <c r="J313" s="331"/>
      <c r="K313" s="333"/>
      <c r="L313" s="335"/>
      <c r="M313" s="32"/>
      <c r="N313" s="349">
        <f>C311</f>
        <v>0</v>
      </c>
      <c r="O313" s="349"/>
      <c r="P313" s="349"/>
      <c r="Q313" s="52"/>
      <c r="S313" s="29"/>
    </row>
    <row r="314" spans="1:24" s="17" customFormat="1" ht="15.95" hidden="1" customHeight="1" thickBot="1">
      <c r="A314" s="15"/>
      <c r="C314" s="29"/>
      <c r="D314" s="330"/>
      <c r="E314" s="330"/>
      <c r="F314" s="330"/>
      <c r="G314" s="335"/>
      <c r="H314" s="31"/>
      <c r="I314" s="24"/>
      <c r="J314" s="331"/>
      <c r="K314" s="331"/>
      <c r="L314" s="337" t="s">
        <v>10</v>
      </c>
      <c r="M314" s="17" t="s">
        <v>9</v>
      </c>
      <c r="N314" s="26">
        <f>N313</f>
        <v>0</v>
      </c>
      <c r="O314" s="349"/>
      <c r="P314" s="60"/>
      <c r="Q314" s="52"/>
      <c r="S314" s="29"/>
    </row>
    <row r="315" spans="1:24" s="17" customFormat="1" ht="15.95" hidden="1" customHeight="1">
      <c r="A315" s="15"/>
      <c r="C315" s="119">
        <f>N314</f>
        <v>0</v>
      </c>
      <c r="D315" s="334" t="s">
        <v>32</v>
      </c>
      <c r="E315" s="349"/>
      <c r="F315" s="330"/>
      <c r="G315" s="21" t="s">
        <v>12</v>
      </c>
      <c r="H315" s="333">
        <v>285.67759999999998</v>
      </c>
      <c r="I315" s="333"/>
      <c r="J315" s="333"/>
      <c r="K315" s="333"/>
      <c r="L315" s="335" t="s">
        <v>63</v>
      </c>
      <c r="M315" s="335"/>
      <c r="N315" s="107"/>
      <c r="O315" s="349" t="s">
        <v>14</v>
      </c>
      <c r="P315" s="349">
        <f>ROUND(C315*H315/100,0)</f>
        <v>0</v>
      </c>
      <c r="Q315" s="52"/>
      <c r="R315" s="52"/>
      <c r="S315" s="119"/>
      <c r="T315" s="52"/>
      <c r="U315" s="52"/>
      <c r="V315" s="52"/>
      <c r="W315" s="52"/>
      <c r="X315" s="52"/>
    </row>
    <row r="316" spans="1:24" s="17" customFormat="1" ht="15.95" hidden="1" customHeight="1">
      <c r="A316" s="15"/>
      <c r="B316" s="567" t="s">
        <v>102</v>
      </c>
      <c r="C316" s="567"/>
      <c r="D316" s="567"/>
      <c r="E316" s="567"/>
      <c r="F316" s="567"/>
      <c r="G316" s="567"/>
      <c r="H316" s="567"/>
      <c r="I316" s="567"/>
      <c r="J316" s="567"/>
      <c r="K316" s="567"/>
      <c r="L316" s="567"/>
      <c r="M316" s="567"/>
      <c r="N316" s="567"/>
      <c r="O316" s="309"/>
      <c r="P316" s="307"/>
    </row>
    <row r="317" spans="1:24" s="17" customFormat="1" ht="15.95" hidden="1" customHeight="1" thickBot="1">
      <c r="A317" s="15"/>
      <c r="B317" s="17" t="s">
        <v>103</v>
      </c>
      <c r="C317" s="306"/>
      <c r="D317" s="303">
        <v>1</v>
      </c>
      <c r="E317" s="48" t="s">
        <v>8</v>
      </c>
      <c r="F317" s="303">
        <v>4</v>
      </c>
      <c r="G317" s="303" t="s">
        <v>8</v>
      </c>
      <c r="H317" s="27">
        <v>8</v>
      </c>
      <c r="I317" s="303" t="s">
        <v>8</v>
      </c>
      <c r="J317" s="304">
        <v>4</v>
      </c>
      <c r="K317" s="303"/>
      <c r="L317" s="304"/>
      <c r="M317" s="17" t="s">
        <v>9</v>
      </c>
      <c r="N317" s="30">
        <f>ROUND(D317*F317*H317*J317,0)</f>
        <v>128</v>
      </c>
      <c r="O317" s="16"/>
      <c r="P317" s="307"/>
      <c r="S317" s="306"/>
    </row>
    <row r="318" spans="1:24" s="17" customFormat="1" ht="15.95" hidden="1" customHeight="1" thickBot="1">
      <c r="A318" s="297"/>
      <c r="C318" s="107"/>
      <c r="D318" s="303"/>
      <c r="E318" s="49"/>
      <c r="F318" s="303"/>
      <c r="G318" s="297"/>
      <c r="H318" s="27"/>
      <c r="I318" s="298"/>
      <c r="J318" s="24"/>
      <c r="K318" s="298"/>
      <c r="L318" s="24" t="s">
        <v>10</v>
      </c>
      <c r="M318" s="297"/>
      <c r="N318" s="26"/>
      <c r="O318" s="19"/>
      <c r="P318" s="307"/>
      <c r="S318" s="107"/>
    </row>
    <row r="319" spans="1:24" s="17" customFormat="1" ht="15.95" hidden="1" customHeight="1">
      <c r="A319" s="15"/>
      <c r="B319" s="52"/>
      <c r="C319" s="305">
        <f>N318</f>
        <v>0</v>
      </c>
      <c r="D319" s="303" t="s">
        <v>32</v>
      </c>
      <c r="E319" s="305"/>
      <c r="F319" s="303"/>
      <c r="G319" s="52" t="s">
        <v>12</v>
      </c>
      <c r="H319" s="298">
        <v>58.11</v>
      </c>
      <c r="I319" s="298"/>
      <c r="J319" s="304"/>
      <c r="K319" s="298"/>
      <c r="L319" s="297" t="s">
        <v>55</v>
      </c>
      <c r="M319" s="297"/>
      <c r="N319" s="52"/>
      <c r="O319" s="307" t="s">
        <v>14</v>
      </c>
      <c r="P319" s="307">
        <f>(C319*H319)</f>
        <v>0</v>
      </c>
      <c r="S319" s="305"/>
    </row>
    <row r="320" spans="1:24" s="17" customFormat="1" ht="35.25" hidden="1" customHeight="1">
      <c r="A320" s="86"/>
      <c r="B320" s="591" t="s">
        <v>106</v>
      </c>
      <c r="C320" s="591"/>
      <c r="D320" s="593"/>
      <c r="E320" s="591"/>
      <c r="F320" s="593"/>
      <c r="G320" s="591"/>
      <c r="H320" s="593"/>
      <c r="I320" s="591"/>
      <c r="J320" s="593"/>
      <c r="K320" s="591"/>
      <c r="L320" s="591"/>
      <c r="M320" s="591"/>
      <c r="N320" s="591"/>
      <c r="O320" s="591"/>
      <c r="P320" s="224"/>
    </row>
    <row r="321" spans="1:19" s="17" customFormat="1" ht="15.95" hidden="1" customHeight="1">
      <c r="A321" s="15"/>
      <c r="B321" s="17" t="s">
        <v>103</v>
      </c>
      <c r="C321" s="259"/>
      <c r="D321" s="251">
        <v>1</v>
      </c>
      <c r="E321" s="48" t="s">
        <v>8</v>
      </c>
      <c r="F321" s="251">
        <v>2</v>
      </c>
      <c r="G321" s="251" t="s">
        <v>8</v>
      </c>
      <c r="H321" s="27">
        <v>20</v>
      </c>
      <c r="I321" s="251" t="s">
        <v>8</v>
      </c>
      <c r="J321" s="252">
        <v>14</v>
      </c>
      <c r="K321" s="251"/>
      <c r="L321" s="252"/>
      <c r="M321" s="17" t="s">
        <v>9</v>
      </c>
      <c r="N321" s="30">
        <f>ROUND(D321*F321*H321*J321,0)</f>
        <v>560</v>
      </c>
      <c r="O321" s="16"/>
      <c r="P321" s="248"/>
      <c r="S321" s="259"/>
    </row>
    <row r="322" spans="1:19" s="17" customFormat="1" ht="15.95" hidden="1" customHeight="1">
      <c r="A322" s="15"/>
      <c r="B322" s="17" t="s">
        <v>218</v>
      </c>
      <c r="C322" s="259"/>
      <c r="D322" s="254">
        <v>2</v>
      </c>
      <c r="E322" s="257" t="s">
        <v>8</v>
      </c>
      <c r="F322" s="254">
        <v>2</v>
      </c>
      <c r="G322" s="254" t="s">
        <v>16</v>
      </c>
      <c r="H322" s="68">
        <v>20</v>
      </c>
      <c r="I322" s="254" t="s">
        <v>17</v>
      </c>
      <c r="J322" s="255">
        <v>14</v>
      </c>
      <c r="K322" s="254" t="s">
        <v>18</v>
      </c>
      <c r="L322" s="255">
        <v>0.67</v>
      </c>
      <c r="M322" s="3" t="s">
        <v>9</v>
      </c>
      <c r="N322" s="76">
        <f>ROUND(D322*F322*(H322+J322)*L322,0)</f>
        <v>91</v>
      </c>
      <c r="O322" s="250"/>
      <c r="P322" s="248"/>
      <c r="S322" s="259"/>
    </row>
    <row r="323" spans="1:19" s="17" customFormat="1" ht="15.95" hidden="1" customHeight="1" thickBot="1">
      <c r="A323" s="15"/>
      <c r="B323" s="17" t="s">
        <v>242</v>
      </c>
      <c r="C323" s="306"/>
      <c r="D323" s="303">
        <v>1</v>
      </c>
      <c r="E323" s="48" t="s">
        <v>8</v>
      </c>
      <c r="F323" s="303">
        <v>2</v>
      </c>
      <c r="G323" s="303" t="s">
        <v>8</v>
      </c>
      <c r="H323" s="27">
        <v>4</v>
      </c>
      <c r="I323" s="303" t="s">
        <v>8</v>
      </c>
      <c r="J323" s="304">
        <v>0.75</v>
      </c>
      <c r="K323" s="303"/>
      <c r="L323" s="304"/>
      <c r="M323" s="17" t="s">
        <v>9</v>
      </c>
      <c r="N323" s="30">
        <f>ROUND(D323*F323*H323*J323,0)</f>
        <v>6</v>
      </c>
      <c r="O323" s="16"/>
      <c r="P323" s="307"/>
      <c r="S323" s="306"/>
    </row>
    <row r="324" spans="1:19" s="17" customFormat="1" ht="15.95" hidden="1" customHeight="1" thickBot="1">
      <c r="A324" s="93"/>
      <c r="C324" s="107"/>
      <c r="D324" s="99"/>
      <c r="E324" s="49"/>
      <c r="F324" s="99"/>
      <c r="G324" s="93"/>
      <c r="H324" s="27"/>
      <c r="I324" s="94"/>
      <c r="J324" s="24"/>
      <c r="K324" s="94"/>
      <c r="L324" s="24" t="s">
        <v>10</v>
      </c>
      <c r="M324" s="93"/>
      <c r="N324" s="26"/>
      <c r="O324" s="19"/>
      <c r="P324" s="224"/>
      <c r="S324" s="107"/>
    </row>
    <row r="325" spans="1:19" s="17" customFormat="1" ht="15.95" hidden="1" customHeight="1">
      <c r="A325" s="15"/>
      <c r="B325" s="52"/>
      <c r="C325" s="158">
        <f>N324</f>
        <v>0</v>
      </c>
      <c r="D325" s="99" t="s">
        <v>32</v>
      </c>
      <c r="E325" s="104"/>
      <c r="F325" s="99"/>
      <c r="G325" s="52" t="s">
        <v>12</v>
      </c>
      <c r="H325" s="94">
        <v>10964.99</v>
      </c>
      <c r="I325" s="94"/>
      <c r="J325" s="105"/>
      <c r="K325" s="94"/>
      <c r="L325" s="93" t="s">
        <v>58</v>
      </c>
      <c r="M325" s="93"/>
      <c r="N325" s="52"/>
      <c r="O325" s="103" t="s">
        <v>14</v>
      </c>
      <c r="P325" s="224">
        <f>(C325*H325/100)</f>
        <v>0</v>
      </c>
      <c r="S325" s="121"/>
    </row>
    <row r="326" spans="1:19" s="17" customFormat="1" ht="80.25" hidden="1" customHeight="1">
      <c r="A326" s="86"/>
      <c r="B326" s="591" t="s">
        <v>204</v>
      </c>
      <c r="C326" s="591"/>
      <c r="D326" s="591"/>
      <c r="E326" s="591"/>
      <c r="F326" s="591"/>
      <c r="G326" s="591"/>
      <c r="H326" s="591"/>
      <c r="I326" s="591"/>
      <c r="J326" s="591"/>
      <c r="K326" s="591"/>
      <c r="L326" s="591"/>
      <c r="M326" s="591"/>
      <c r="N326" s="591"/>
      <c r="O326" s="106"/>
      <c r="P326" s="224"/>
    </row>
    <row r="327" spans="1:19" s="17" customFormat="1" ht="15.95" hidden="1" customHeight="1">
      <c r="A327" s="15"/>
      <c r="B327" s="17" t="s">
        <v>21</v>
      </c>
      <c r="C327" s="265"/>
      <c r="D327" s="273">
        <v>1</v>
      </c>
      <c r="E327" s="48" t="s">
        <v>8</v>
      </c>
      <c r="F327" s="273">
        <v>1</v>
      </c>
      <c r="G327" s="273" t="s">
        <v>8</v>
      </c>
      <c r="H327" s="27">
        <v>40.75</v>
      </c>
      <c r="I327" s="273" t="s">
        <v>8</v>
      </c>
      <c r="J327" s="268">
        <v>7</v>
      </c>
      <c r="K327" s="273"/>
      <c r="L327" s="268"/>
      <c r="M327" s="17" t="s">
        <v>9</v>
      </c>
      <c r="N327" s="30">
        <f>ROUND(D327*F327*H327*J327,0)</f>
        <v>285</v>
      </c>
      <c r="O327" s="16"/>
      <c r="P327" s="276"/>
      <c r="S327" s="265"/>
    </row>
    <row r="328" spans="1:19" s="17" customFormat="1" ht="15.95" hidden="1" customHeight="1">
      <c r="A328" s="15"/>
      <c r="B328" s="17" t="s">
        <v>242</v>
      </c>
      <c r="C328" s="154"/>
      <c r="D328" s="151">
        <v>1</v>
      </c>
      <c r="E328" s="48" t="s">
        <v>8</v>
      </c>
      <c r="F328" s="151">
        <v>2</v>
      </c>
      <c r="G328" s="151" t="s">
        <v>8</v>
      </c>
      <c r="H328" s="27">
        <v>4</v>
      </c>
      <c r="I328" s="151" t="s">
        <v>8</v>
      </c>
      <c r="J328" s="152">
        <v>0.75</v>
      </c>
      <c r="K328" s="310"/>
      <c r="L328" s="311"/>
      <c r="M328" s="17" t="s">
        <v>9</v>
      </c>
      <c r="N328" s="30">
        <f>ROUND(D328*F328*H328*J328,0)</f>
        <v>6</v>
      </c>
      <c r="O328" s="16"/>
      <c r="P328" s="224"/>
      <c r="S328" s="154"/>
    </row>
    <row r="329" spans="1:19" s="17" customFormat="1" ht="15.95" hidden="1" customHeight="1" thickBot="1">
      <c r="A329" s="15"/>
      <c r="B329" s="17" t="s">
        <v>234</v>
      </c>
      <c r="C329" s="312"/>
      <c r="D329" s="310">
        <v>1</v>
      </c>
      <c r="E329" s="48" t="s">
        <v>8</v>
      </c>
      <c r="F329" s="310">
        <v>2</v>
      </c>
      <c r="G329" s="310" t="s">
        <v>8</v>
      </c>
      <c r="H329" s="27">
        <v>7.25</v>
      </c>
      <c r="I329" s="310" t="s">
        <v>8</v>
      </c>
      <c r="J329" s="311">
        <v>0.75</v>
      </c>
      <c r="K329" s="310"/>
      <c r="L329" s="311"/>
      <c r="M329" s="17" t="s">
        <v>9</v>
      </c>
      <c r="N329" s="30">
        <f>ROUND(D329*F329*H329*J329,0)</f>
        <v>11</v>
      </c>
      <c r="O329" s="16"/>
      <c r="P329" s="315"/>
      <c r="S329" s="312"/>
    </row>
    <row r="330" spans="1:19" s="17" customFormat="1" ht="15.95" hidden="1" customHeight="1" thickBot="1">
      <c r="A330" s="93"/>
      <c r="C330" s="107"/>
      <c r="D330" s="99"/>
      <c r="E330" s="49"/>
      <c r="F330" s="99"/>
      <c r="G330" s="93"/>
      <c r="H330" s="27"/>
      <c r="I330" s="94"/>
      <c r="J330" s="24"/>
      <c r="K330" s="94"/>
      <c r="L330" s="24" t="s">
        <v>10</v>
      </c>
      <c r="M330" s="93"/>
      <c r="N330" s="26"/>
      <c r="O330" s="19"/>
      <c r="P330" s="224"/>
      <c r="S330" s="107"/>
    </row>
    <row r="331" spans="1:19" s="17" customFormat="1" ht="15.95" hidden="1" customHeight="1">
      <c r="A331" s="15"/>
      <c r="B331" s="52"/>
      <c r="C331" s="121">
        <f>N330</f>
        <v>0</v>
      </c>
      <c r="D331" s="99" t="s">
        <v>32</v>
      </c>
      <c r="E331" s="104"/>
      <c r="F331" s="99"/>
      <c r="G331" s="52" t="s">
        <v>12</v>
      </c>
      <c r="H331" s="94">
        <v>310.43</v>
      </c>
      <c r="I331" s="94"/>
      <c r="J331" s="105"/>
      <c r="K331" s="94"/>
      <c r="L331" s="93" t="s">
        <v>55</v>
      </c>
      <c r="M331" s="93"/>
      <c r="N331" s="52"/>
      <c r="O331" s="103" t="s">
        <v>14</v>
      </c>
      <c r="P331" s="224">
        <f>(C331*H331)</f>
        <v>0</v>
      </c>
      <c r="S331" s="121"/>
    </row>
    <row r="332" spans="1:19" s="17" customFormat="1" ht="82.5" hidden="1" customHeight="1">
      <c r="A332" s="86"/>
      <c r="B332" s="591" t="s">
        <v>197</v>
      </c>
      <c r="C332" s="591"/>
      <c r="D332" s="591"/>
      <c r="E332" s="591"/>
      <c r="F332" s="591"/>
      <c r="G332" s="591"/>
      <c r="H332" s="591"/>
      <c r="I332" s="591"/>
      <c r="J332" s="591"/>
      <c r="K332" s="591"/>
      <c r="L332" s="591"/>
      <c r="M332" s="591"/>
      <c r="N332" s="591"/>
      <c r="O332" s="183"/>
      <c r="P332" s="224"/>
    </row>
    <row r="333" spans="1:19" s="17" customFormat="1" ht="15.95" hidden="1" customHeight="1" thickBot="1">
      <c r="A333" s="15"/>
      <c r="B333" s="17" t="s">
        <v>167</v>
      </c>
      <c r="C333" s="312"/>
      <c r="D333" s="310">
        <v>1</v>
      </c>
      <c r="E333" s="48" t="s">
        <v>8</v>
      </c>
      <c r="F333" s="310">
        <v>2</v>
      </c>
      <c r="G333" s="313" t="s">
        <v>16</v>
      </c>
      <c r="H333" s="68">
        <v>40.75</v>
      </c>
      <c r="I333" s="313" t="s">
        <v>17</v>
      </c>
      <c r="J333" s="314">
        <v>7</v>
      </c>
      <c r="K333" s="313" t="s">
        <v>18</v>
      </c>
      <c r="L333" s="314">
        <v>0.5</v>
      </c>
      <c r="M333" s="3" t="s">
        <v>9</v>
      </c>
      <c r="N333" s="76">
        <f>ROUND(D333*F333*(H333+J333)*L333,0)</f>
        <v>48</v>
      </c>
      <c r="O333" s="16"/>
      <c r="P333" s="315"/>
      <c r="S333" s="312"/>
    </row>
    <row r="334" spans="1:19" s="17" customFormat="1" ht="15.95" hidden="1" customHeight="1" thickBot="1">
      <c r="A334" s="186"/>
      <c r="C334" s="107"/>
      <c r="D334" s="187"/>
      <c r="E334" s="49"/>
      <c r="F334" s="187"/>
      <c r="G334" s="186"/>
      <c r="H334" s="27"/>
      <c r="I334" s="182"/>
      <c r="J334" s="24"/>
      <c r="K334" s="182"/>
      <c r="L334" s="24" t="s">
        <v>10</v>
      </c>
      <c r="M334" s="186"/>
      <c r="N334" s="26"/>
      <c r="O334" s="19"/>
      <c r="P334" s="224"/>
      <c r="S334" s="107"/>
    </row>
    <row r="335" spans="1:19" s="17" customFormat="1" ht="15.95" hidden="1" customHeight="1">
      <c r="A335" s="15"/>
      <c r="B335" s="52"/>
      <c r="C335" s="212">
        <f>N334</f>
        <v>0</v>
      </c>
      <c r="D335" s="187" t="s">
        <v>32</v>
      </c>
      <c r="E335" s="185"/>
      <c r="F335" s="187"/>
      <c r="G335" s="52" t="s">
        <v>12</v>
      </c>
      <c r="H335" s="182">
        <v>186.04</v>
      </c>
      <c r="I335" s="182"/>
      <c r="J335" s="188"/>
      <c r="K335" s="182"/>
      <c r="L335" s="186" t="s">
        <v>55</v>
      </c>
      <c r="M335" s="186"/>
      <c r="N335" s="52"/>
      <c r="O335" s="195" t="s">
        <v>14</v>
      </c>
      <c r="P335" s="224">
        <f>(C335*H335)</f>
        <v>0</v>
      </c>
      <c r="S335" s="181"/>
    </row>
    <row r="336" spans="1:19" s="17" customFormat="1" ht="67.5" hidden="1" customHeight="1">
      <c r="A336" s="86"/>
      <c r="B336" s="549" t="s">
        <v>118</v>
      </c>
      <c r="C336" s="549"/>
      <c r="D336" s="549"/>
      <c r="E336" s="549"/>
      <c r="F336" s="549"/>
      <c r="G336" s="549"/>
      <c r="H336" s="549"/>
      <c r="I336" s="549"/>
      <c r="J336" s="549"/>
      <c r="K336" s="549"/>
      <c r="L336" s="549"/>
      <c r="M336" s="549"/>
      <c r="N336" s="549"/>
      <c r="O336" s="153"/>
      <c r="P336" s="224"/>
    </row>
    <row r="337" spans="1:24" s="17" customFormat="1" ht="15.95" hidden="1" customHeight="1">
      <c r="A337" s="15"/>
      <c r="B337" s="316" t="s">
        <v>175</v>
      </c>
      <c r="C337" s="184"/>
      <c r="D337" s="187">
        <v>1</v>
      </c>
      <c r="E337" s="48" t="s">
        <v>8</v>
      </c>
      <c r="F337" s="187">
        <v>6</v>
      </c>
      <c r="G337" s="187" t="s">
        <v>8</v>
      </c>
      <c r="H337" s="27">
        <v>1</v>
      </c>
      <c r="I337" s="187" t="s">
        <v>8</v>
      </c>
      <c r="J337" s="188">
        <v>23.5</v>
      </c>
      <c r="K337" s="187"/>
      <c r="L337" s="188"/>
      <c r="M337" s="17" t="s">
        <v>9</v>
      </c>
      <c r="N337" s="30">
        <f>ROUND(D337*F337*H337*J337,0)</f>
        <v>141</v>
      </c>
      <c r="O337" s="16"/>
      <c r="P337" s="224"/>
      <c r="S337" s="184"/>
    </row>
    <row r="338" spans="1:24" s="17" customFormat="1" ht="15.95" hidden="1" customHeight="1">
      <c r="A338" s="15"/>
      <c r="C338" s="48"/>
      <c r="D338" s="55"/>
      <c r="E338" s="48"/>
      <c r="F338" s="99"/>
      <c r="G338" s="99"/>
      <c r="H338" s="27"/>
      <c r="I338" s="99"/>
      <c r="J338" s="105"/>
      <c r="K338" s="99"/>
      <c r="L338" s="24" t="s">
        <v>10</v>
      </c>
      <c r="M338" s="32"/>
      <c r="N338" s="18"/>
      <c r="O338" s="19"/>
      <c r="P338" s="197"/>
      <c r="S338" s="48"/>
    </row>
    <row r="339" spans="1:24" s="17" customFormat="1" ht="15.95" hidden="1" customHeight="1">
      <c r="A339" s="15"/>
      <c r="C339" s="121">
        <f>N338</f>
        <v>0</v>
      </c>
      <c r="D339" s="123"/>
      <c r="E339" s="121"/>
      <c r="F339" s="20" t="s">
        <v>32</v>
      </c>
      <c r="G339" s="21" t="s">
        <v>12</v>
      </c>
      <c r="H339" s="551">
        <v>34520.31</v>
      </c>
      <c r="I339" s="551"/>
      <c r="J339" s="551"/>
      <c r="K339" s="94"/>
      <c r="L339" s="547" t="s">
        <v>58</v>
      </c>
      <c r="M339" s="547"/>
      <c r="N339" s="107"/>
      <c r="O339" s="22" t="s">
        <v>14</v>
      </c>
      <c r="P339" s="224">
        <f>ROUND(C339*H339/100,0)</f>
        <v>0</v>
      </c>
      <c r="S339" s="121"/>
    </row>
    <row r="340" spans="1:24" s="17" customFormat="1" ht="36" hidden="1" customHeight="1">
      <c r="A340" s="86"/>
      <c r="B340" s="592" t="s">
        <v>111</v>
      </c>
      <c r="C340" s="592"/>
      <c r="D340" s="592"/>
      <c r="E340" s="592"/>
      <c r="F340" s="592"/>
      <c r="G340" s="592"/>
      <c r="H340" s="592"/>
      <c r="I340" s="592"/>
      <c r="J340" s="592"/>
      <c r="K340" s="592"/>
      <c r="L340" s="592"/>
      <c r="M340" s="592"/>
      <c r="N340" s="592"/>
      <c r="O340" s="592"/>
      <c r="P340" s="224"/>
      <c r="S340" s="53"/>
    </row>
    <row r="341" spans="1:24" s="52" customFormat="1" ht="15.95" hidden="1" customHeight="1">
      <c r="A341" s="15"/>
      <c r="B341" s="317" t="s">
        <v>243</v>
      </c>
      <c r="C341" s="220"/>
      <c r="D341" s="220"/>
      <c r="E341" s="220"/>
      <c r="F341" s="220"/>
      <c r="G341" s="220"/>
      <c r="H341" s="220"/>
      <c r="I341" s="220"/>
      <c r="J341" s="220"/>
      <c r="K341" s="220"/>
      <c r="L341" s="220"/>
      <c r="M341" s="220"/>
      <c r="N341" s="220"/>
      <c r="O341" s="224"/>
      <c r="P341" s="224"/>
      <c r="Q341" s="54"/>
      <c r="S341" s="220"/>
    </row>
    <row r="342" spans="1:24" s="17" customFormat="1" ht="15.95" hidden="1" customHeight="1" thickBot="1">
      <c r="A342" s="15"/>
      <c r="B342" s="352" t="s">
        <v>101</v>
      </c>
      <c r="C342" s="347"/>
      <c r="D342" s="330">
        <v>1</v>
      </c>
      <c r="E342" s="48" t="s">
        <v>8</v>
      </c>
      <c r="F342" s="330">
        <v>1</v>
      </c>
      <c r="G342" s="330" t="s">
        <v>8</v>
      </c>
      <c r="H342" s="27">
        <v>45.25</v>
      </c>
      <c r="I342" s="330" t="s">
        <v>8</v>
      </c>
      <c r="J342" s="331">
        <v>26.25</v>
      </c>
      <c r="K342" s="330"/>
      <c r="L342" s="331"/>
      <c r="M342" s="17" t="s">
        <v>9</v>
      </c>
      <c r="N342" s="30">
        <f>ROUND(D342*F342*H342*J342,0)</f>
        <v>1188</v>
      </c>
      <c r="O342" s="16"/>
      <c r="P342" s="197"/>
      <c r="S342" s="347"/>
    </row>
    <row r="343" spans="1:24" s="17" customFormat="1" ht="15.95" hidden="1" customHeight="1" thickBot="1">
      <c r="A343" s="15"/>
      <c r="B343" s="51"/>
      <c r="C343" s="48"/>
      <c r="D343" s="151"/>
      <c r="E343" s="48"/>
      <c r="F343" s="151"/>
      <c r="G343" s="151"/>
      <c r="H343" s="33"/>
      <c r="I343" s="151"/>
      <c r="J343" s="152"/>
      <c r="K343" s="151"/>
      <c r="L343" s="24" t="s">
        <v>10</v>
      </c>
      <c r="N343" s="26"/>
      <c r="O343" s="148"/>
      <c r="P343" s="224"/>
      <c r="S343" s="48"/>
    </row>
    <row r="344" spans="1:24" s="17" customFormat="1" ht="15.95" hidden="1" customHeight="1">
      <c r="A344" s="15"/>
      <c r="B344" s="29" t="s">
        <v>24</v>
      </c>
      <c r="C344" s="48"/>
      <c r="D344" s="273"/>
      <c r="E344" s="276"/>
      <c r="F344" s="273"/>
      <c r="G344" s="267"/>
      <c r="H344" s="27"/>
      <c r="I344" s="269"/>
      <c r="J344" s="268"/>
      <c r="K344" s="267"/>
      <c r="L344" s="268"/>
      <c r="M344" s="52"/>
      <c r="N344" s="52"/>
      <c r="O344" s="276"/>
      <c r="P344" s="276"/>
      <c r="Q344" s="52"/>
      <c r="S344" s="48"/>
    </row>
    <row r="345" spans="1:24" s="17" customFormat="1" ht="15.95" hidden="1" customHeight="1" thickBot="1">
      <c r="A345" s="15"/>
      <c r="B345" s="17" t="s">
        <v>96</v>
      </c>
      <c r="C345" s="48"/>
      <c r="D345" s="273">
        <v>1</v>
      </c>
      <c r="E345" s="48" t="s">
        <v>8</v>
      </c>
      <c r="F345" s="273">
        <v>1</v>
      </c>
      <c r="G345" s="273" t="s">
        <v>8</v>
      </c>
      <c r="H345" s="27">
        <v>14</v>
      </c>
      <c r="I345" s="273" t="s">
        <v>8</v>
      </c>
      <c r="J345" s="268">
        <v>7</v>
      </c>
      <c r="K345" s="273"/>
      <c r="L345" s="268"/>
      <c r="M345" s="17" t="s">
        <v>9</v>
      </c>
      <c r="N345" s="30">
        <f>ROUND(D345*F345*H345*J345,0)</f>
        <v>98</v>
      </c>
      <c r="O345" s="19"/>
      <c r="P345" s="197"/>
      <c r="S345" s="48"/>
    </row>
    <row r="346" spans="1:24" s="17" customFormat="1" ht="15.95" hidden="1" customHeight="1" thickBot="1">
      <c r="A346" s="15"/>
      <c r="B346" s="273"/>
      <c r="D346" s="273"/>
      <c r="E346" s="276"/>
      <c r="F346" s="273"/>
      <c r="G346" s="267"/>
      <c r="H346" s="27"/>
      <c r="I346" s="269"/>
      <c r="J346" s="268"/>
      <c r="K346" s="267"/>
      <c r="L346" s="24" t="s">
        <v>10</v>
      </c>
      <c r="M346" s="17" t="s">
        <v>9</v>
      </c>
      <c r="N346" s="26"/>
      <c r="O346" s="276"/>
      <c r="P346" s="60"/>
      <c r="Q346" s="52"/>
    </row>
    <row r="347" spans="1:24" s="17" customFormat="1" ht="15.95" hidden="1" customHeight="1">
      <c r="A347" s="15"/>
      <c r="B347" s="29" t="s">
        <v>28</v>
      </c>
      <c r="C347" s="48"/>
      <c r="D347" s="251"/>
      <c r="E347" s="248"/>
      <c r="F347" s="251"/>
      <c r="G347" s="249"/>
      <c r="H347" s="27"/>
      <c r="I347" s="253"/>
      <c r="J347" s="252"/>
      <c r="K347" s="253"/>
      <c r="L347" s="249"/>
      <c r="M347" s="249"/>
      <c r="N347" s="52"/>
      <c r="O347" s="50"/>
      <c r="P347" s="60"/>
      <c r="Q347" s="52"/>
      <c r="S347" s="48"/>
    </row>
    <row r="348" spans="1:24" s="17" customFormat="1" ht="15.95" hidden="1" customHeight="1">
      <c r="A348" s="15"/>
      <c r="C348" s="29"/>
      <c r="D348" s="587">
        <f>N343</f>
        <v>0</v>
      </c>
      <c r="E348" s="587"/>
      <c r="F348" s="587"/>
      <c r="G348" s="249" t="s">
        <v>29</v>
      </c>
      <c r="H348" s="31">
        <f>N346</f>
        <v>0</v>
      </c>
      <c r="I348" s="24" t="s">
        <v>9</v>
      </c>
      <c r="J348" s="588">
        <f>D348-H348</f>
        <v>0</v>
      </c>
      <c r="K348" s="588"/>
      <c r="L348" s="32" t="s">
        <v>30</v>
      </c>
      <c r="M348" s="249"/>
      <c r="N348" s="51"/>
      <c r="O348" s="248"/>
      <c r="P348" s="60"/>
      <c r="Q348" s="52"/>
      <c r="S348" s="29"/>
    </row>
    <row r="349" spans="1:24" s="17" customFormat="1" ht="15.95" hidden="1" customHeight="1">
      <c r="A349" s="15"/>
      <c r="C349" s="119">
        <f>J348</f>
        <v>0</v>
      </c>
      <c r="D349" s="546" t="s">
        <v>32</v>
      </c>
      <c r="E349" s="546"/>
      <c r="F349" s="216"/>
      <c r="G349" s="21" t="s">
        <v>12</v>
      </c>
      <c r="H349" s="551">
        <v>3275.5</v>
      </c>
      <c r="I349" s="551"/>
      <c r="J349" s="551"/>
      <c r="K349" s="551"/>
      <c r="L349" s="218" t="s">
        <v>63</v>
      </c>
      <c r="M349" s="218"/>
      <c r="N349" s="107"/>
      <c r="O349" s="224" t="s">
        <v>14</v>
      </c>
      <c r="P349" s="224">
        <f>ROUND(C349*H349/100,0)</f>
        <v>0</v>
      </c>
      <c r="Q349" s="52"/>
      <c r="R349" s="52"/>
      <c r="S349" s="119"/>
      <c r="T349" s="52"/>
      <c r="U349" s="52"/>
      <c r="V349" s="52"/>
      <c r="W349" s="52"/>
      <c r="X349" s="52"/>
    </row>
    <row r="350" spans="1:24" s="52" customFormat="1" ht="15.95" hidden="1" customHeight="1">
      <c r="B350" s="317" t="s">
        <v>244</v>
      </c>
      <c r="C350" s="95"/>
      <c r="D350" s="95"/>
      <c r="E350" s="95"/>
      <c r="F350" s="95"/>
      <c r="G350" s="95"/>
      <c r="H350" s="95"/>
      <c r="I350" s="95"/>
      <c r="J350" s="95"/>
      <c r="K350" s="95"/>
      <c r="L350" s="95"/>
      <c r="M350" s="95"/>
      <c r="N350" s="95"/>
      <c r="O350" s="103"/>
      <c r="P350" s="224"/>
      <c r="Q350" s="54"/>
      <c r="S350" s="95"/>
    </row>
    <row r="351" spans="1:24" s="17" customFormat="1" ht="15.95" hidden="1" customHeight="1">
      <c r="A351" s="15"/>
      <c r="B351" s="316" t="s">
        <v>101</v>
      </c>
      <c r="C351" s="220"/>
      <c r="D351" s="216">
        <v>1</v>
      </c>
      <c r="E351" s="48" t="s">
        <v>8</v>
      </c>
      <c r="F351" s="216">
        <v>1</v>
      </c>
      <c r="G351" s="216" t="s">
        <v>8</v>
      </c>
      <c r="H351" s="27">
        <v>44.88</v>
      </c>
      <c r="I351" s="216" t="s">
        <v>8</v>
      </c>
      <c r="J351" s="217">
        <v>26.38</v>
      </c>
      <c r="K351" s="216"/>
      <c r="L351" s="217"/>
      <c r="M351" s="17" t="s">
        <v>9</v>
      </c>
      <c r="N351" s="30">
        <f>ROUND(D351*F351*H351*J351,0)</f>
        <v>1184</v>
      </c>
      <c r="O351" s="16"/>
      <c r="P351" s="197"/>
      <c r="S351" s="220"/>
    </row>
    <row r="352" spans="1:24" s="17" customFormat="1" ht="15.95" hidden="1" customHeight="1">
      <c r="A352" s="15"/>
      <c r="B352" s="316" t="s">
        <v>19</v>
      </c>
      <c r="C352" s="95"/>
      <c r="D352" s="99">
        <v>1</v>
      </c>
      <c r="E352" s="48" t="s">
        <v>8</v>
      </c>
      <c r="F352" s="99">
        <v>1</v>
      </c>
      <c r="G352" s="99" t="s">
        <v>8</v>
      </c>
      <c r="H352" s="27">
        <v>29.88</v>
      </c>
      <c r="I352" s="99" t="s">
        <v>8</v>
      </c>
      <c r="J352" s="105">
        <v>13.75</v>
      </c>
      <c r="K352" s="99"/>
      <c r="L352" s="105"/>
      <c r="M352" s="17" t="s">
        <v>9</v>
      </c>
      <c r="N352" s="30">
        <f>ROUND(D352*F352*H352*J352,0)</f>
        <v>411</v>
      </c>
      <c r="O352" s="16"/>
      <c r="P352" s="197"/>
      <c r="S352" s="95"/>
    </row>
    <row r="353" spans="1:24" s="17" customFormat="1" ht="15.95" hidden="1" customHeight="1">
      <c r="A353" s="15"/>
      <c r="C353" s="48"/>
      <c r="D353" s="55"/>
      <c r="E353" s="48"/>
      <c r="F353" s="99"/>
      <c r="G353" s="99"/>
      <c r="H353" s="27"/>
      <c r="I353" s="99"/>
      <c r="J353" s="105"/>
      <c r="K353" s="99"/>
      <c r="L353" s="24" t="s">
        <v>10</v>
      </c>
      <c r="M353" s="32"/>
      <c r="N353" s="18"/>
      <c r="O353" s="19"/>
      <c r="P353" s="197"/>
      <c r="S353" s="48"/>
    </row>
    <row r="354" spans="1:24" s="17" customFormat="1" ht="15.95" hidden="1" customHeight="1">
      <c r="A354" s="15"/>
      <c r="C354" s="119">
        <f>N353</f>
        <v>0</v>
      </c>
      <c r="D354" s="546" t="s">
        <v>32</v>
      </c>
      <c r="E354" s="546"/>
      <c r="F354" s="99"/>
      <c r="G354" s="21" t="s">
        <v>12</v>
      </c>
      <c r="H354" s="551">
        <v>2548.29</v>
      </c>
      <c r="I354" s="551"/>
      <c r="J354" s="551"/>
      <c r="K354" s="551"/>
      <c r="L354" s="93" t="s">
        <v>63</v>
      </c>
      <c r="M354" s="93"/>
      <c r="N354" s="107"/>
      <c r="O354" s="103" t="s">
        <v>14</v>
      </c>
      <c r="P354" s="224">
        <f>ROUND(C354*H354/100,0)</f>
        <v>0</v>
      </c>
      <c r="Q354" s="52"/>
      <c r="R354" s="52"/>
      <c r="S354" s="119"/>
      <c r="T354" s="52"/>
      <c r="U354" s="52"/>
      <c r="V354" s="52"/>
      <c r="W354" s="52"/>
      <c r="X354" s="52"/>
    </row>
    <row r="355" spans="1:24" s="17" customFormat="1" ht="31.5" hidden="1" customHeight="1">
      <c r="A355" s="86"/>
      <c r="B355" s="590" t="s">
        <v>57</v>
      </c>
      <c r="C355" s="590"/>
      <c r="D355" s="590"/>
      <c r="E355" s="590"/>
      <c r="F355" s="590"/>
      <c r="G355" s="590"/>
      <c r="H355" s="590"/>
      <c r="I355" s="590"/>
      <c r="J355" s="590"/>
      <c r="K355" s="590"/>
      <c r="L355" s="590"/>
      <c r="M355" s="590"/>
      <c r="N355" s="590"/>
      <c r="O355" s="147"/>
      <c r="P355" s="224"/>
    </row>
    <row r="356" spans="1:24" s="17" customFormat="1" ht="15.95" hidden="1" customHeight="1" thickBot="1">
      <c r="A356" s="15"/>
      <c r="B356" s="17" t="s">
        <v>268</v>
      </c>
      <c r="C356" s="95"/>
      <c r="D356" s="99"/>
      <c r="E356" s="48"/>
      <c r="F356" s="99"/>
      <c r="G356" s="99"/>
      <c r="H356" s="27"/>
      <c r="I356" s="99"/>
      <c r="J356" s="105"/>
      <c r="K356" s="99"/>
      <c r="L356" s="105"/>
      <c r="M356" s="17" t="s">
        <v>9</v>
      </c>
      <c r="N356" s="30">
        <f>C349</f>
        <v>0</v>
      </c>
      <c r="O356" s="16"/>
      <c r="P356" s="224"/>
      <c r="S356" s="95"/>
    </row>
    <row r="357" spans="1:24" s="17" customFormat="1" ht="15.95" hidden="1" customHeight="1" thickBot="1">
      <c r="A357" s="15"/>
      <c r="C357" s="107"/>
      <c r="D357" s="99"/>
      <c r="E357" s="49"/>
      <c r="F357" s="99"/>
      <c r="G357" s="93"/>
      <c r="H357" s="27"/>
      <c r="I357" s="94"/>
      <c r="J357" s="24"/>
      <c r="K357" s="94"/>
      <c r="L357" s="24" t="s">
        <v>10</v>
      </c>
      <c r="M357" s="93"/>
      <c r="N357" s="26"/>
      <c r="O357" s="19"/>
      <c r="P357" s="224"/>
      <c r="S357" s="107"/>
    </row>
    <row r="358" spans="1:24" s="17" customFormat="1" ht="15.95" hidden="1" customHeight="1">
      <c r="A358" s="93"/>
      <c r="B358" s="52"/>
      <c r="C358" s="104">
        <f>N357</f>
        <v>0</v>
      </c>
      <c r="D358" s="99" t="s">
        <v>32</v>
      </c>
      <c r="E358" s="104"/>
      <c r="F358" s="99"/>
      <c r="G358" s="52" t="s">
        <v>12</v>
      </c>
      <c r="H358" s="94">
        <v>1887.4</v>
      </c>
      <c r="I358" s="94"/>
      <c r="J358" s="105"/>
      <c r="K358" s="94"/>
      <c r="L358" s="93" t="s">
        <v>58</v>
      </c>
      <c r="M358" s="93"/>
      <c r="N358" s="52"/>
      <c r="O358" s="103" t="s">
        <v>14</v>
      </c>
      <c r="P358" s="224">
        <f>(C358*H358/100)</f>
        <v>0</v>
      </c>
      <c r="S358" s="104"/>
    </row>
    <row r="359" spans="1:24" s="17" customFormat="1" ht="47.25" hidden="1" customHeight="1">
      <c r="A359" s="86"/>
      <c r="B359" s="549" t="s">
        <v>93</v>
      </c>
      <c r="C359" s="549"/>
      <c r="D359" s="549"/>
      <c r="E359" s="549"/>
      <c r="F359" s="549"/>
      <c r="G359" s="549"/>
      <c r="H359" s="549"/>
      <c r="I359" s="549"/>
      <c r="J359" s="549"/>
      <c r="K359" s="549"/>
      <c r="L359" s="549"/>
      <c r="M359" s="549"/>
      <c r="N359" s="549"/>
      <c r="O359" s="153"/>
      <c r="P359" s="224"/>
      <c r="Q359" s="52"/>
      <c r="R359" s="52"/>
      <c r="S359" s="52"/>
      <c r="T359" s="52"/>
      <c r="U359" s="52"/>
      <c r="V359" s="52"/>
      <c r="W359" s="52"/>
      <c r="X359" s="52"/>
    </row>
    <row r="360" spans="1:24" s="17" customFormat="1" ht="15.95" hidden="1" customHeight="1" thickBot="1">
      <c r="A360" s="36"/>
      <c r="B360" s="17" t="s">
        <v>189</v>
      </c>
      <c r="C360" s="48"/>
      <c r="D360" s="207">
        <v>1</v>
      </c>
      <c r="E360" s="48" t="s">
        <v>8</v>
      </c>
      <c r="F360" s="207">
        <v>2</v>
      </c>
      <c r="G360" s="207" t="s">
        <v>16</v>
      </c>
      <c r="H360" s="27">
        <v>42.62</v>
      </c>
      <c r="I360" s="207" t="s">
        <v>17</v>
      </c>
      <c r="J360" s="208">
        <v>23.62</v>
      </c>
      <c r="K360" s="207" t="s">
        <v>18</v>
      </c>
      <c r="L360" s="208"/>
      <c r="M360" s="17" t="s">
        <v>9</v>
      </c>
      <c r="N360" s="28">
        <f>ROUND(D360*F360*(H360+J360),0)</f>
        <v>132</v>
      </c>
      <c r="O360" s="19"/>
      <c r="P360" s="197"/>
      <c r="S360" s="48"/>
    </row>
    <row r="361" spans="1:24" s="17" customFormat="1" ht="15.95" hidden="1" customHeight="1" thickBot="1">
      <c r="A361" s="15"/>
      <c r="C361" s="60"/>
      <c r="D361" s="93"/>
      <c r="E361" s="48"/>
      <c r="F361" s="99"/>
      <c r="G361" s="99"/>
      <c r="H361" s="37"/>
      <c r="I361" s="50"/>
      <c r="J361" s="24"/>
      <c r="K361" s="50"/>
      <c r="L361" s="93" t="s">
        <v>10</v>
      </c>
      <c r="M361" s="50"/>
      <c r="N361" s="26"/>
      <c r="O361" s="103"/>
      <c r="P361" s="224"/>
      <c r="S361" s="60"/>
    </row>
    <row r="362" spans="1:24" s="17" customFormat="1" ht="15.95" hidden="1" customHeight="1">
      <c r="A362" s="15"/>
      <c r="B362" s="52"/>
      <c r="C362" s="53">
        <f>N361</f>
        <v>0</v>
      </c>
      <c r="D362" s="550" t="s">
        <v>91</v>
      </c>
      <c r="E362" s="547"/>
      <c r="F362" s="50"/>
      <c r="G362" s="21" t="s">
        <v>12</v>
      </c>
      <c r="H362" s="551">
        <v>7.71</v>
      </c>
      <c r="I362" s="551"/>
      <c r="J362" s="551"/>
      <c r="K362" s="94"/>
      <c r="L362" s="552" t="s">
        <v>92</v>
      </c>
      <c r="M362" s="552"/>
      <c r="O362" s="103" t="s">
        <v>14</v>
      </c>
      <c r="P362" s="224">
        <f>ROUND(C362*H362,0)</f>
        <v>0</v>
      </c>
      <c r="S362" s="53"/>
    </row>
    <row r="363" spans="1:24" s="17" customFormat="1" ht="47.25" hidden="1" customHeight="1">
      <c r="A363" s="86"/>
      <c r="B363" s="562" t="s">
        <v>113</v>
      </c>
      <c r="C363" s="562"/>
      <c r="D363" s="562"/>
      <c r="E363" s="562"/>
      <c r="F363" s="562"/>
      <c r="G363" s="562"/>
      <c r="H363" s="562"/>
      <c r="I363" s="562"/>
      <c r="J363" s="562"/>
      <c r="K363" s="562"/>
      <c r="L363" s="562"/>
      <c r="M363" s="562"/>
      <c r="N363" s="562"/>
      <c r="O363" s="562"/>
      <c r="P363" s="224"/>
    </row>
    <row r="364" spans="1:24" ht="15.95" hidden="1" customHeight="1" thickBot="1">
      <c r="A364" s="1"/>
      <c r="B364" s="67" t="s">
        <v>259</v>
      </c>
      <c r="C364" s="339"/>
      <c r="D364" s="344">
        <v>1</v>
      </c>
      <c r="E364" s="350" t="s">
        <v>8</v>
      </c>
      <c r="F364" s="344">
        <v>2</v>
      </c>
      <c r="G364" s="344" t="s">
        <v>16</v>
      </c>
      <c r="H364" s="68">
        <v>42.25</v>
      </c>
      <c r="I364" s="344" t="s">
        <v>17</v>
      </c>
      <c r="J364" s="345">
        <v>22.25</v>
      </c>
      <c r="K364" s="344" t="s">
        <v>18</v>
      </c>
      <c r="L364" s="345">
        <v>23.5</v>
      </c>
      <c r="M364" s="3" t="s">
        <v>9</v>
      </c>
      <c r="N364" s="76">
        <f t="shared" ref="N364" si="38">ROUND(D364*F364*(H364+J364)*L364,0)</f>
        <v>3032</v>
      </c>
      <c r="O364" s="2"/>
      <c r="P364" s="341"/>
      <c r="S364" s="339"/>
    </row>
    <row r="365" spans="1:24" s="17" customFormat="1" ht="15.95" hidden="1" customHeight="1" thickBot="1">
      <c r="A365" s="15"/>
      <c r="B365" s="51"/>
      <c r="C365" s="48"/>
      <c r="D365" s="330"/>
      <c r="E365" s="48"/>
      <c r="F365" s="330"/>
      <c r="G365" s="330"/>
      <c r="H365" s="33"/>
      <c r="I365" s="330"/>
      <c r="J365" s="331"/>
      <c r="K365" s="330"/>
      <c r="L365" s="24" t="s">
        <v>10</v>
      </c>
      <c r="N365" s="34"/>
      <c r="O365" s="349"/>
      <c r="P365" s="349"/>
      <c r="S365" s="48"/>
    </row>
    <row r="366" spans="1:24" s="17" customFormat="1" ht="15.95" hidden="1" customHeight="1">
      <c r="A366" s="15"/>
      <c r="B366" s="29" t="s">
        <v>24</v>
      </c>
      <c r="C366" s="48"/>
      <c r="D366" s="330"/>
      <c r="E366" s="349"/>
      <c r="F366" s="330"/>
      <c r="G366" s="335"/>
      <c r="H366" s="27"/>
      <c r="I366" s="333"/>
      <c r="J366" s="331"/>
      <c r="K366" s="335"/>
      <c r="L366" s="331"/>
      <c r="M366" s="52"/>
      <c r="N366" s="52"/>
      <c r="O366" s="349"/>
      <c r="P366" s="349"/>
      <c r="Q366" s="52"/>
      <c r="S366" s="48"/>
    </row>
    <row r="367" spans="1:24" s="17" customFormat="1" ht="15.95" hidden="1" customHeight="1">
      <c r="A367" s="15"/>
      <c r="B367" s="17" t="s">
        <v>265</v>
      </c>
      <c r="C367" s="48"/>
      <c r="D367" s="330">
        <v>1</v>
      </c>
      <c r="E367" s="48" t="s">
        <v>8</v>
      </c>
      <c r="F367" s="330">
        <v>2</v>
      </c>
      <c r="G367" s="330" t="s">
        <v>8</v>
      </c>
      <c r="H367" s="27">
        <v>9.25</v>
      </c>
      <c r="I367" s="330" t="s">
        <v>8</v>
      </c>
      <c r="J367" s="331">
        <v>9</v>
      </c>
      <c r="K367" s="330" t="s">
        <v>8</v>
      </c>
      <c r="L367" s="331"/>
      <c r="M367" s="17" t="s">
        <v>9</v>
      </c>
      <c r="N367" s="30">
        <f t="shared" ref="N367:N376" si="39">ROUND(D367*F367*H367*J367,0)</f>
        <v>167</v>
      </c>
      <c r="O367" s="19"/>
      <c r="P367" s="197"/>
      <c r="S367" s="48"/>
    </row>
    <row r="368" spans="1:24" s="17" customFormat="1" ht="15.95" hidden="1" customHeight="1">
      <c r="A368" s="15"/>
      <c r="B368" s="17" t="s">
        <v>266</v>
      </c>
      <c r="C368" s="48"/>
      <c r="D368" s="330">
        <v>1</v>
      </c>
      <c r="E368" s="48" t="s">
        <v>8</v>
      </c>
      <c r="F368" s="330">
        <v>2</v>
      </c>
      <c r="G368" s="330" t="s">
        <v>8</v>
      </c>
      <c r="H368" s="27">
        <v>8.8699999999999992</v>
      </c>
      <c r="I368" s="330" t="s">
        <v>8</v>
      </c>
      <c r="J368" s="331">
        <v>9</v>
      </c>
      <c r="K368" s="330" t="s">
        <v>8</v>
      </c>
      <c r="L368" s="331"/>
      <c r="M368" s="17" t="s">
        <v>9</v>
      </c>
      <c r="N368" s="30">
        <f t="shared" si="39"/>
        <v>160</v>
      </c>
      <c r="O368" s="19"/>
      <c r="P368" s="197"/>
      <c r="S368" s="48"/>
    </row>
    <row r="369" spans="1:19" s="17" customFormat="1" ht="15.95" hidden="1" customHeight="1">
      <c r="A369" s="15"/>
      <c r="B369" s="17" t="s">
        <v>264</v>
      </c>
      <c r="C369" s="48"/>
      <c r="D369" s="330">
        <v>1</v>
      </c>
      <c r="E369" s="48" t="s">
        <v>8</v>
      </c>
      <c r="F369" s="330">
        <v>2</v>
      </c>
      <c r="G369" s="330" t="s">
        <v>8</v>
      </c>
      <c r="H369" s="27">
        <v>12.75</v>
      </c>
      <c r="I369" s="330" t="s">
        <v>8</v>
      </c>
      <c r="J369" s="331">
        <v>9</v>
      </c>
      <c r="K369" s="330" t="s">
        <v>8</v>
      </c>
      <c r="L369" s="331"/>
      <c r="M369" s="17" t="s">
        <v>9</v>
      </c>
      <c r="N369" s="30">
        <f t="shared" si="39"/>
        <v>230</v>
      </c>
      <c r="O369" s="19"/>
      <c r="P369" s="197"/>
      <c r="S369" s="48"/>
    </row>
    <row r="370" spans="1:19" s="17" customFormat="1" ht="15.95" hidden="1" customHeight="1">
      <c r="A370" s="15"/>
      <c r="B370" s="17" t="s">
        <v>240</v>
      </c>
      <c r="C370" s="48"/>
      <c r="D370" s="330">
        <v>1</v>
      </c>
      <c r="E370" s="48" t="s">
        <v>8</v>
      </c>
      <c r="F370" s="330">
        <v>5</v>
      </c>
      <c r="G370" s="330" t="s">
        <v>8</v>
      </c>
      <c r="H370" s="27">
        <v>7.25</v>
      </c>
      <c r="I370" s="330" t="s">
        <v>8</v>
      </c>
      <c r="J370" s="331">
        <v>3.5</v>
      </c>
      <c r="K370" s="330" t="s">
        <v>8</v>
      </c>
      <c r="L370" s="331"/>
      <c r="M370" s="17" t="s">
        <v>9</v>
      </c>
      <c r="N370" s="30">
        <f t="shared" si="39"/>
        <v>127</v>
      </c>
      <c r="O370" s="19"/>
      <c r="P370" s="197"/>
      <c r="S370" s="48"/>
    </row>
    <row r="371" spans="1:19" s="17" customFormat="1" ht="15.95" hidden="1" customHeight="1">
      <c r="A371" s="15"/>
      <c r="B371" s="17" t="s">
        <v>241</v>
      </c>
      <c r="C371" s="48"/>
      <c r="D371" s="330">
        <v>1</v>
      </c>
      <c r="E371" s="48" t="s">
        <v>8</v>
      </c>
      <c r="F371" s="330">
        <v>1</v>
      </c>
      <c r="G371" s="330" t="s">
        <v>8</v>
      </c>
      <c r="H371" s="27">
        <v>7</v>
      </c>
      <c r="I371" s="330" t="s">
        <v>8</v>
      </c>
      <c r="J371" s="331">
        <v>3.5</v>
      </c>
      <c r="K371" s="330" t="s">
        <v>8</v>
      </c>
      <c r="L371" s="331"/>
      <c r="M371" s="17" t="s">
        <v>9</v>
      </c>
      <c r="N371" s="30">
        <f t="shared" si="39"/>
        <v>25</v>
      </c>
      <c r="O371" s="19"/>
      <c r="P371" s="357"/>
      <c r="S371" s="48"/>
    </row>
    <row r="372" spans="1:19" s="17" customFormat="1" ht="15.95" hidden="1" customHeight="1">
      <c r="A372" s="15"/>
      <c r="B372" s="17" t="s">
        <v>267</v>
      </c>
      <c r="C372" s="48"/>
      <c r="D372" s="330">
        <v>1</v>
      </c>
      <c r="E372" s="48" t="s">
        <v>8</v>
      </c>
      <c r="F372" s="330">
        <v>5</v>
      </c>
      <c r="G372" s="330" t="s">
        <v>8</v>
      </c>
      <c r="H372" s="27">
        <v>7.25</v>
      </c>
      <c r="I372" s="330" t="s">
        <v>8</v>
      </c>
      <c r="J372" s="331">
        <v>8</v>
      </c>
      <c r="K372" s="330" t="s">
        <v>8</v>
      </c>
      <c r="L372" s="331"/>
      <c r="M372" s="17" t="s">
        <v>9</v>
      </c>
      <c r="N372" s="30">
        <f t="shared" si="39"/>
        <v>290</v>
      </c>
      <c r="O372" s="19"/>
      <c r="P372" s="197"/>
      <c r="S372" s="48"/>
    </row>
    <row r="373" spans="1:19" s="17" customFormat="1" ht="15.95" hidden="1" customHeight="1">
      <c r="A373" s="15"/>
      <c r="B373" s="17" t="s">
        <v>241</v>
      </c>
      <c r="C373" s="48"/>
      <c r="D373" s="330">
        <v>1</v>
      </c>
      <c r="E373" s="48" t="s">
        <v>8</v>
      </c>
      <c r="F373" s="330">
        <v>1</v>
      </c>
      <c r="G373" s="330" t="s">
        <v>8</v>
      </c>
      <c r="H373" s="27">
        <v>7</v>
      </c>
      <c r="I373" s="330" t="s">
        <v>8</v>
      </c>
      <c r="J373" s="331">
        <v>8</v>
      </c>
      <c r="K373" s="330" t="s">
        <v>8</v>
      </c>
      <c r="L373" s="331"/>
      <c r="M373" s="17" t="s">
        <v>9</v>
      </c>
      <c r="N373" s="30">
        <f t="shared" si="39"/>
        <v>56</v>
      </c>
      <c r="O373" s="19"/>
      <c r="P373" s="357"/>
      <c r="S373" s="48"/>
    </row>
    <row r="374" spans="1:19" s="17" customFormat="1" ht="15.95" hidden="1" customHeight="1">
      <c r="A374" s="15"/>
      <c r="B374" s="17" t="s">
        <v>256</v>
      </c>
      <c r="C374" s="48"/>
      <c r="D374" s="330">
        <v>1</v>
      </c>
      <c r="E374" s="48" t="s">
        <v>8</v>
      </c>
      <c r="F374" s="330">
        <v>2</v>
      </c>
      <c r="G374" s="330" t="s">
        <v>8</v>
      </c>
      <c r="H374" s="27">
        <v>9.25</v>
      </c>
      <c r="I374" s="330" t="s">
        <v>8</v>
      </c>
      <c r="J374" s="331">
        <v>10</v>
      </c>
      <c r="K374" s="330" t="s">
        <v>8</v>
      </c>
      <c r="L374" s="331"/>
      <c r="M374" s="17" t="s">
        <v>9</v>
      </c>
      <c r="N374" s="30">
        <f t="shared" si="39"/>
        <v>185</v>
      </c>
      <c r="O374" s="19"/>
      <c r="P374" s="197"/>
      <c r="S374" s="48"/>
    </row>
    <row r="375" spans="1:19" s="17" customFormat="1" ht="15.95" hidden="1" customHeight="1">
      <c r="A375" s="15"/>
      <c r="B375" s="17" t="s">
        <v>256</v>
      </c>
      <c r="C375" s="48"/>
      <c r="D375" s="330">
        <v>1</v>
      </c>
      <c r="E375" s="48" t="s">
        <v>8</v>
      </c>
      <c r="F375" s="330">
        <v>2</v>
      </c>
      <c r="G375" s="330" t="s">
        <v>8</v>
      </c>
      <c r="H375" s="27">
        <v>8.8699999999999992</v>
      </c>
      <c r="I375" s="330" t="s">
        <v>8</v>
      </c>
      <c r="J375" s="331">
        <v>10</v>
      </c>
      <c r="K375" s="330" t="s">
        <v>8</v>
      </c>
      <c r="L375" s="331"/>
      <c r="M375" s="17" t="s">
        <v>9</v>
      </c>
      <c r="N375" s="30">
        <f t="shared" si="39"/>
        <v>177</v>
      </c>
      <c r="O375" s="19"/>
      <c r="P375" s="197"/>
      <c r="S375" s="48"/>
    </row>
    <row r="376" spans="1:19" s="17" customFormat="1" ht="15.95" hidden="1" customHeight="1" thickBot="1">
      <c r="A376" s="15"/>
      <c r="B376" s="290" t="s">
        <v>263</v>
      </c>
      <c r="C376" s="48"/>
      <c r="D376" s="330">
        <v>1</v>
      </c>
      <c r="E376" s="48" t="s">
        <v>8</v>
      </c>
      <c r="F376" s="330">
        <v>2</v>
      </c>
      <c r="G376" s="330" t="s">
        <v>8</v>
      </c>
      <c r="H376" s="27">
        <v>12.75</v>
      </c>
      <c r="I376" s="330" t="s">
        <v>8</v>
      </c>
      <c r="J376" s="331">
        <v>10</v>
      </c>
      <c r="K376" s="330" t="s">
        <v>8</v>
      </c>
      <c r="L376" s="331"/>
      <c r="M376" s="17" t="s">
        <v>9</v>
      </c>
      <c r="N376" s="30">
        <f t="shared" si="39"/>
        <v>255</v>
      </c>
      <c r="O376" s="19"/>
      <c r="P376" s="197"/>
      <c r="S376" s="48"/>
    </row>
    <row r="377" spans="1:19" s="17" customFormat="1" ht="15.95" hidden="1" customHeight="1" thickBot="1">
      <c r="A377" s="15"/>
      <c r="B377" s="330"/>
      <c r="D377" s="330"/>
      <c r="E377" s="349"/>
      <c r="F377" s="330"/>
      <c r="G377" s="335"/>
      <c r="H377" s="27"/>
      <c r="I377" s="333"/>
      <c r="J377" s="331"/>
      <c r="K377" s="335"/>
      <c r="L377" s="24" t="s">
        <v>10</v>
      </c>
      <c r="M377" s="17" t="s">
        <v>9</v>
      </c>
      <c r="N377" s="26"/>
      <c r="O377" s="349"/>
      <c r="P377" s="60"/>
      <c r="Q377" s="52"/>
    </row>
    <row r="378" spans="1:19" s="17" customFormat="1" ht="15.95" hidden="1" customHeight="1">
      <c r="A378" s="15"/>
      <c r="B378" s="29" t="s">
        <v>28</v>
      </c>
      <c r="C378" s="48"/>
      <c r="D378" s="330"/>
      <c r="E378" s="349"/>
      <c r="F378" s="330"/>
      <c r="G378" s="335"/>
      <c r="H378" s="27"/>
      <c r="I378" s="333"/>
      <c r="J378" s="331"/>
      <c r="K378" s="333"/>
      <c r="L378" s="335"/>
      <c r="M378" s="335"/>
      <c r="N378" s="52"/>
      <c r="O378" s="50"/>
      <c r="P378" s="60"/>
      <c r="Q378" s="52"/>
      <c r="S378" s="48"/>
    </row>
    <row r="379" spans="1:19" s="17" customFormat="1" ht="15.95" hidden="1" customHeight="1">
      <c r="A379" s="15"/>
      <c r="C379" s="29"/>
      <c r="D379" s="587">
        <f>N365</f>
        <v>0</v>
      </c>
      <c r="E379" s="587"/>
      <c r="F379" s="587"/>
      <c r="G379" s="335" t="s">
        <v>29</v>
      </c>
      <c r="H379" s="31">
        <f>N377</f>
        <v>0</v>
      </c>
      <c r="I379" s="24" t="s">
        <v>9</v>
      </c>
      <c r="J379" s="588">
        <f>D379-H379</f>
        <v>0</v>
      </c>
      <c r="K379" s="588"/>
      <c r="L379" s="32" t="s">
        <v>30</v>
      </c>
      <c r="M379" s="335"/>
      <c r="N379" s="51"/>
      <c r="O379" s="349"/>
      <c r="P379" s="60"/>
      <c r="Q379" s="52"/>
      <c r="S379" s="29"/>
    </row>
    <row r="380" spans="1:19" s="17" customFormat="1" ht="15" hidden="1" customHeight="1">
      <c r="A380" s="15"/>
      <c r="C380" s="545">
        <f>J379</f>
        <v>0</v>
      </c>
      <c r="D380" s="546"/>
      <c r="E380" s="545"/>
      <c r="F380" s="20" t="s">
        <v>32</v>
      </c>
      <c r="G380" s="21" t="s">
        <v>12</v>
      </c>
      <c r="H380" s="551">
        <v>2567.9499999999998</v>
      </c>
      <c r="I380" s="551"/>
      <c r="J380" s="551"/>
      <c r="K380" s="94"/>
      <c r="L380" s="547" t="s">
        <v>33</v>
      </c>
      <c r="M380" s="547"/>
      <c r="N380" s="107"/>
      <c r="O380" s="22" t="s">
        <v>14</v>
      </c>
      <c r="P380" s="224">
        <f>ROUND(C380*H380/100,0)</f>
        <v>0</v>
      </c>
      <c r="S380" s="104"/>
    </row>
    <row r="381" spans="1:19" s="17" customFormat="1" ht="15.95" hidden="1" customHeight="1">
      <c r="A381" s="15"/>
      <c r="B381" s="548" t="s">
        <v>230</v>
      </c>
      <c r="C381" s="548"/>
      <c r="D381" s="548"/>
      <c r="E381" s="548"/>
      <c r="F381" s="548"/>
      <c r="G381" s="548"/>
      <c r="H381" s="548"/>
      <c r="I381" s="548"/>
      <c r="J381" s="548"/>
      <c r="K381" s="548"/>
      <c r="L381" s="548"/>
      <c r="M381" s="548"/>
      <c r="N381" s="548"/>
      <c r="O381" s="548"/>
      <c r="P381" s="276"/>
    </row>
    <row r="382" spans="1:19" s="17" customFormat="1" ht="15.95" hidden="1" customHeight="1">
      <c r="A382" s="15"/>
      <c r="B382" s="35"/>
      <c r="C382" s="48"/>
      <c r="D382" s="273"/>
      <c r="E382" s="48"/>
      <c r="F382" s="273"/>
      <c r="G382" s="273"/>
      <c r="H382" s="27"/>
      <c r="I382" s="273"/>
      <c r="J382" s="268"/>
      <c r="K382" s="273"/>
      <c r="L382" s="268"/>
      <c r="N382" s="30"/>
      <c r="P382" s="197"/>
      <c r="S382" s="48"/>
    </row>
    <row r="383" spans="1:19" s="17" customFormat="1" ht="15.95" hidden="1" customHeight="1">
      <c r="A383" s="15"/>
      <c r="B383" s="274" t="s">
        <v>229</v>
      </c>
      <c r="C383" s="265"/>
      <c r="D383" s="273">
        <v>2</v>
      </c>
      <c r="E383" s="48" t="s">
        <v>8</v>
      </c>
      <c r="F383" s="273">
        <v>10</v>
      </c>
      <c r="G383" s="273" t="s">
        <v>8</v>
      </c>
      <c r="H383" s="27">
        <v>1.5</v>
      </c>
      <c r="I383" s="273" t="s">
        <v>8</v>
      </c>
      <c r="J383" s="268">
        <v>2</v>
      </c>
      <c r="K383" s="273"/>
      <c r="L383" s="268"/>
      <c r="M383" s="17" t="s">
        <v>9</v>
      </c>
      <c r="N383" s="30">
        <f>ROUND(D383*F383*H383*J383,0)</f>
        <v>60</v>
      </c>
      <c r="O383" s="16"/>
      <c r="P383" s="276"/>
      <c r="S383" s="265"/>
    </row>
    <row r="384" spans="1:19" s="17" customFormat="1" ht="15.95" hidden="1" customHeight="1">
      <c r="A384" s="15"/>
      <c r="B384" s="274" t="s">
        <v>229</v>
      </c>
      <c r="C384" s="265"/>
      <c r="D384" s="273">
        <v>2</v>
      </c>
      <c r="E384" s="48" t="s">
        <v>8</v>
      </c>
      <c r="F384" s="273">
        <v>10</v>
      </c>
      <c r="G384" s="273" t="s">
        <v>8</v>
      </c>
      <c r="H384" s="27">
        <v>0.75</v>
      </c>
      <c r="I384" s="273" t="s">
        <v>8</v>
      </c>
      <c r="J384" s="268">
        <v>2</v>
      </c>
      <c r="K384" s="273"/>
      <c r="L384" s="268"/>
      <c r="M384" s="17" t="s">
        <v>9</v>
      </c>
      <c r="N384" s="30">
        <f>ROUND(D384*F384*H384*J384,0)</f>
        <v>30</v>
      </c>
      <c r="O384" s="16"/>
      <c r="P384" s="276"/>
      <c r="S384" s="265"/>
    </row>
    <row r="385" spans="1:24" s="17" customFormat="1" ht="15.95" hidden="1" customHeight="1">
      <c r="A385" s="15"/>
      <c r="B385" s="17" t="s">
        <v>231</v>
      </c>
      <c r="C385" s="48"/>
      <c r="D385" s="273">
        <v>4</v>
      </c>
      <c r="E385" s="48" t="s">
        <v>8</v>
      </c>
      <c r="F385" s="273">
        <v>6</v>
      </c>
      <c r="G385" s="273" t="s">
        <v>8</v>
      </c>
      <c r="H385" s="27">
        <v>1</v>
      </c>
      <c r="I385" s="273" t="s">
        <v>8</v>
      </c>
      <c r="J385" s="268">
        <v>2</v>
      </c>
      <c r="K385" s="273"/>
      <c r="L385" s="268"/>
      <c r="M385" s="17" t="s">
        <v>9</v>
      </c>
      <c r="N385" s="30">
        <f>ROUND(D385*F385*H385*J385,0)</f>
        <v>48</v>
      </c>
      <c r="P385" s="197"/>
      <c r="S385" s="48"/>
    </row>
    <row r="386" spans="1:24" s="17" customFormat="1" ht="15.95" hidden="1" customHeight="1">
      <c r="A386" s="15"/>
      <c r="C386" s="48"/>
      <c r="D386" s="55"/>
      <c r="E386" s="48"/>
      <c r="F386" s="273"/>
      <c r="G386" s="273"/>
      <c r="H386" s="27"/>
      <c r="I386" s="273"/>
      <c r="J386" s="268"/>
      <c r="K386" s="273"/>
      <c r="L386" s="24" t="s">
        <v>10</v>
      </c>
      <c r="M386" s="32"/>
      <c r="N386" s="18"/>
      <c r="O386" s="19"/>
      <c r="P386" s="197"/>
      <c r="S386" s="48"/>
    </row>
    <row r="387" spans="1:24" s="17" customFormat="1" ht="15.95" hidden="1" customHeight="1">
      <c r="A387" s="15"/>
      <c r="B387" s="276"/>
      <c r="C387" s="545">
        <f>N386</f>
        <v>0</v>
      </c>
      <c r="D387" s="546"/>
      <c r="E387" s="545"/>
      <c r="F387" s="20" t="s">
        <v>32</v>
      </c>
      <c r="G387" s="21" t="s">
        <v>12</v>
      </c>
      <c r="H387" s="57">
        <v>3127.41</v>
      </c>
      <c r="I387" s="269"/>
      <c r="J387" s="269"/>
      <c r="K387" s="269"/>
      <c r="L387" s="547" t="s">
        <v>33</v>
      </c>
      <c r="M387" s="547"/>
      <c r="N387" s="107"/>
      <c r="O387" s="22" t="s">
        <v>14</v>
      </c>
      <c r="P387" s="276">
        <f>ROUND(C387*H387/100,0)</f>
        <v>0</v>
      </c>
      <c r="S387" s="266"/>
    </row>
    <row r="388" spans="1:24" s="17" customFormat="1" ht="15.95" hidden="1" customHeight="1">
      <c r="A388" s="86"/>
      <c r="B388" s="567" t="s">
        <v>176</v>
      </c>
      <c r="C388" s="567"/>
      <c r="D388" s="567"/>
      <c r="E388" s="567"/>
      <c r="F388" s="567"/>
      <c r="G388" s="567"/>
      <c r="H388" s="567"/>
      <c r="I388" s="567"/>
      <c r="J388" s="567"/>
      <c r="K388" s="567"/>
      <c r="L388" s="567"/>
      <c r="M388" s="567"/>
      <c r="N388" s="567"/>
      <c r="O388" s="145"/>
      <c r="P388" s="224"/>
    </row>
    <row r="389" spans="1:24" ht="15.95" hidden="1" customHeight="1" thickBot="1">
      <c r="A389" s="1"/>
      <c r="B389" s="67" t="s">
        <v>233</v>
      </c>
      <c r="C389" s="270"/>
      <c r="D389" s="271">
        <v>1</v>
      </c>
      <c r="E389" s="277" t="s">
        <v>8</v>
      </c>
      <c r="F389" s="271">
        <v>2</v>
      </c>
      <c r="G389" s="271" t="s">
        <v>16</v>
      </c>
      <c r="H389" s="68">
        <v>42.25</v>
      </c>
      <c r="I389" s="271" t="s">
        <v>17</v>
      </c>
      <c r="J389" s="272">
        <v>23.25</v>
      </c>
      <c r="K389" s="271" t="s">
        <v>18</v>
      </c>
      <c r="L389" s="272">
        <v>1</v>
      </c>
      <c r="M389" s="3" t="s">
        <v>9</v>
      </c>
      <c r="N389" s="76">
        <f t="shared" ref="N389" si="40">ROUND(D389*F389*(H389+J389)*L389,0)</f>
        <v>131</v>
      </c>
      <c r="O389" s="2"/>
      <c r="P389" s="275"/>
      <c r="S389" s="270"/>
    </row>
    <row r="390" spans="1:24" s="17" customFormat="1" ht="15.95" hidden="1" customHeight="1" thickBot="1">
      <c r="A390" s="15"/>
      <c r="B390" s="51"/>
      <c r="C390" s="48"/>
      <c r="D390" s="273"/>
      <c r="E390" s="48"/>
      <c r="F390" s="273"/>
      <c r="G390" s="273"/>
      <c r="H390" s="33"/>
      <c r="I390" s="273"/>
      <c r="J390" s="268"/>
      <c r="K390" s="273"/>
      <c r="L390" s="24" t="s">
        <v>10</v>
      </c>
      <c r="N390" s="34"/>
      <c r="O390" s="276"/>
      <c r="P390" s="276"/>
      <c r="S390" s="48"/>
    </row>
    <row r="391" spans="1:24" s="17" customFormat="1" ht="15.95" hidden="1" customHeight="1">
      <c r="A391" s="15"/>
      <c r="C391" s="119">
        <f>N390</f>
        <v>0</v>
      </c>
      <c r="D391" s="546" t="s">
        <v>32</v>
      </c>
      <c r="E391" s="568"/>
      <c r="F391" s="151"/>
      <c r="G391" s="21" t="s">
        <v>12</v>
      </c>
      <c r="H391" s="551">
        <v>3015.76</v>
      </c>
      <c r="I391" s="551"/>
      <c r="J391" s="551"/>
      <c r="K391" s="551"/>
      <c r="L391" s="146" t="s">
        <v>63</v>
      </c>
      <c r="M391" s="146"/>
      <c r="N391" s="107"/>
      <c r="O391" s="148" t="s">
        <v>14</v>
      </c>
      <c r="P391" s="224">
        <f>ROUND(C391*H391/100,0)</f>
        <v>0</v>
      </c>
      <c r="Q391" s="52"/>
      <c r="R391" s="52"/>
      <c r="S391" s="119"/>
      <c r="T391" s="52"/>
      <c r="U391" s="52"/>
      <c r="V391" s="52"/>
      <c r="W391" s="52"/>
      <c r="X391" s="52"/>
    </row>
    <row r="392" spans="1:24" s="17" customFormat="1" ht="15.95" hidden="1" customHeight="1">
      <c r="A392" s="15"/>
      <c r="B392" s="567" t="s">
        <v>102</v>
      </c>
      <c r="C392" s="567"/>
      <c r="D392" s="567"/>
      <c r="E392" s="567"/>
      <c r="F392" s="567"/>
      <c r="G392" s="567"/>
      <c r="H392" s="567"/>
      <c r="I392" s="567"/>
      <c r="J392" s="567"/>
      <c r="K392" s="567"/>
      <c r="L392" s="567"/>
      <c r="M392" s="567"/>
      <c r="N392" s="567"/>
      <c r="O392" s="106"/>
      <c r="P392" s="224"/>
    </row>
    <row r="393" spans="1:24" s="17" customFormat="1" ht="15.95" hidden="1" customHeight="1" thickBot="1">
      <c r="A393" s="15"/>
      <c r="B393" s="17" t="s">
        <v>103</v>
      </c>
      <c r="C393" s="95"/>
      <c r="D393" s="99">
        <v>1</v>
      </c>
      <c r="E393" s="48" t="s">
        <v>8</v>
      </c>
      <c r="F393" s="99">
        <v>2</v>
      </c>
      <c r="G393" s="99" t="s">
        <v>8</v>
      </c>
      <c r="H393" s="27">
        <v>8</v>
      </c>
      <c r="I393" s="99" t="s">
        <v>8</v>
      </c>
      <c r="J393" s="105">
        <v>4</v>
      </c>
      <c r="K393" s="99"/>
      <c r="L393" s="105"/>
      <c r="M393" s="17" t="s">
        <v>9</v>
      </c>
      <c r="N393" s="30">
        <f>ROUND(D393*F393*H393*J393,0)</f>
        <v>64</v>
      </c>
      <c r="O393" s="16"/>
      <c r="P393" s="224"/>
      <c r="S393" s="95"/>
    </row>
    <row r="394" spans="1:24" s="17" customFormat="1" ht="15.95" hidden="1" customHeight="1" thickBot="1">
      <c r="A394" s="93"/>
      <c r="C394" s="107"/>
      <c r="D394" s="99"/>
      <c r="E394" s="49"/>
      <c r="F394" s="99"/>
      <c r="G394" s="93"/>
      <c r="H394" s="27"/>
      <c r="I394" s="94"/>
      <c r="J394" s="24"/>
      <c r="K394" s="94"/>
      <c r="L394" s="24" t="s">
        <v>10</v>
      </c>
      <c r="M394" s="93"/>
      <c r="N394" s="26"/>
      <c r="O394" s="19"/>
      <c r="P394" s="224"/>
      <c r="S394" s="107"/>
    </row>
    <row r="395" spans="1:24" s="17" customFormat="1" ht="15.95" hidden="1" customHeight="1">
      <c r="A395" s="15"/>
      <c r="B395" s="52"/>
      <c r="C395" s="104">
        <f>N394</f>
        <v>0</v>
      </c>
      <c r="D395" s="99" t="s">
        <v>32</v>
      </c>
      <c r="E395" s="104"/>
      <c r="F395" s="99"/>
      <c r="G395" s="52" t="s">
        <v>12</v>
      </c>
      <c r="H395" s="94">
        <v>58.11</v>
      </c>
      <c r="I395" s="94"/>
      <c r="J395" s="105"/>
      <c r="K395" s="94"/>
      <c r="L395" s="93" t="s">
        <v>55</v>
      </c>
      <c r="M395" s="93"/>
      <c r="N395" s="52"/>
      <c r="O395" s="103" t="s">
        <v>14</v>
      </c>
      <c r="P395" s="224">
        <f>(C395*H395)</f>
        <v>0</v>
      </c>
      <c r="S395" s="104"/>
    </row>
    <row r="396" spans="1:24" s="17" customFormat="1" ht="15.95" hidden="1" customHeight="1">
      <c r="A396" s="86"/>
      <c r="B396" s="567" t="s">
        <v>88</v>
      </c>
      <c r="C396" s="567"/>
      <c r="D396" s="567"/>
      <c r="E396" s="567"/>
      <c r="F396" s="567"/>
      <c r="G396" s="567"/>
      <c r="H396" s="567"/>
      <c r="I396" s="567"/>
      <c r="J396" s="567"/>
      <c r="K396" s="567"/>
      <c r="L396" s="567"/>
      <c r="M396" s="567"/>
      <c r="N396" s="567"/>
      <c r="O396" s="103"/>
      <c r="P396" s="60"/>
      <c r="Q396" s="52"/>
    </row>
    <row r="397" spans="1:24" s="17" customFormat="1" ht="15.95" hidden="1" customHeight="1" thickBot="1">
      <c r="A397" s="15"/>
      <c r="B397" s="3" t="s">
        <v>101</v>
      </c>
      <c r="C397" s="108"/>
      <c r="D397" s="109">
        <v>1</v>
      </c>
      <c r="E397" s="38" t="s">
        <v>8</v>
      </c>
      <c r="F397" s="109">
        <v>3</v>
      </c>
      <c r="G397" s="109"/>
      <c r="H397" s="68"/>
      <c r="I397" s="109"/>
      <c r="J397" s="110"/>
      <c r="K397" s="109"/>
      <c r="L397" s="110"/>
      <c r="M397" s="3" t="s">
        <v>9</v>
      </c>
      <c r="N397" s="39">
        <f>ROUND(D397*F397,0)</f>
        <v>3</v>
      </c>
      <c r="O397" s="16"/>
      <c r="P397" s="224"/>
      <c r="S397" s="108"/>
    </row>
    <row r="398" spans="1:24" s="17" customFormat="1" ht="15.95" hidden="1" customHeight="1" thickBot="1">
      <c r="A398" s="93"/>
      <c r="C398" s="107"/>
      <c r="D398" s="99"/>
      <c r="E398" s="49"/>
      <c r="F398" s="99"/>
      <c r="G398" s="93"/>
      <c r="H398" s="27"/>
      <c r="I398" s="94"/>
      <c r="J398" s="24"/>
      <c r="K398" s="94"/>
      <c r="L398" s="24" t="s">
        <v>10</v>
      </c>
      <c r="M398" s="93"/>
      <c r="N398" s="26"/>
      <c r="O398" s="19"/>
      <c r="P398" s="224"/>
      <c r="S398" s="107"/>
    </row>
    <row r="399" spans="1:24" s="17" customFormat="1" ht="15.95" hidden="1" customHeight="1">
      <c r="A399" s="15"/>
      <c r="C399" s="545">
        <f>N398</f>
        <v>0</v>
      </c>
      <c r="D399" s="545"/>
      <c r="E399" s="545"/>
      <c r="F399" s="99"/>
      <c r="G399" s="21" t="s">
        <v>12</v>
      </c>
      <c r="H399" s="551">
        <v>261.25</v>
      </c>
      <c r="I399" s="551"/>
      <c r="J399" s="551"/>
      <c r="K399" s="551"/>
      <c r="L399" s="547" t="s">
        <v>89</v>
      </c>
      <c r="M399" s="547"/>
      <c r="N399" s="25"/>
      <c r="O399" s="103" t="s">
        <v>14</v>
      </c>
      <c r="P399" s="224">
        <f>ROUND(C399*H399,0)</f>
        <v>0</v>
      </c>
      <c r="S399" s="104"/>
    </row>
    <row r="400" spans="1:24" s="52" customFormat="1" ht="15.95" hidden="1" customHeight="1">
      <c r="A400" s="15"/>
      <c r="B400" s="95" t="s">
        <v>117</v>
      </c>
      <c r="C400" s="95"/>
      <c r="D400" s="95"/>
      <c r="E400" s="95"/>
      <c r="F400" s="95"/>
      <c r="G400" s="95"/>
      <c r="H400" s="95"/>
      <c r="I400" s="95"/>
      <c r="J400" s="95"/>
      <c r="K400" s="95"/>
      <c r="L400" s="95"/>
      <c r="M400" s="95"/>
      <c r="N400" s="95"/>
      <c r="O400" s="103"/>
      <c r="P400" s="224"/>
      <c r="Q400" s="54"/>
      <c r="S400" s="95"/>
    </row>
    <row r="401" spans="1:24" s="17" customFormat="1" ht="15.95" hidden="1" customHeight="1">
      <c r="A401" s="15"/>
      <c r="B401" s="260" t="s">
        <v>110</v>
      </c>
      <c r="C401" s="154"/>
      <c r="D401" s="151">
        <v>1</v>
      </c>
      <c r="E401" s="48" t="s">
        <v>8</v>
      </c>
      <c r="F401" s="151">
        <v>1</v>
      </c>
      <c r="G401" s="151" t="s">
        <v>8</v>
      </c>
      <c r="H401" s="27">
        <v>92</v>
      </c>
      <c r="I401" s="151" t="s">
        <v>8</v>
      </c>
      <c r="J401" s="152">
        <v>65</v>
      </c>
      <c r="K401" s="151"/>
      <c r="L401" s="152"/>
      <c r="M401" s="17" t="s">
        <v>9</v>
      </c>
      <c r="N401" s="30">
        <f>ROUND(D401*F401*H401*J401,0)</f>
        <v>5980</v>
      </c>
      <c r="O401" s="16"/>
      <c r="P401" s="197"/>
      <c r="S401" s="154"/>
    </row>
    <row r="402" spans="1:24" s="17" customFormat="1" ht="15.95" hidden="1" customHeight="1">
      <c r="A402" s="15"/>
      <c r="C402" s="48"/>
      <c r="D402" s="55"/>
      <c r="E402" s="48"/>
      <c r="F402" s="99"/>
      <c r="G402" s="99"/>
      <c r="H402" s="27"/>
      <c r="I402" s="99"/>
      <c r="J402" s="105"/>
      <c r="K402" s="99"/>
      <c r="L402" s="24" t="s">
        <v>10</v>
      </c>
      <c r="M402" s="32"/>
      <c r="N402" s="18"/>
      <c r="O402" s="19"/>
      <c r="P402" s="197"/>
      <c r="S402" s="48"/>
    </row>
    <row r="403" spans="1:24" s="17" customFormat="1" ht="15.95" hidden="1" customHeight="1">
      <c r="A403" s="15"/>
      <c r="B403" s="29" t="s">
        <v>24</v>
      </c>
      <c r="C403" s="48"/>
      <c r="D403" s="251"/>
      <c r="E403" s="248"/>
      <c r="F403" s="251"/>
      <c r="G403" s="249"/>
      <c r="H403" s="27"/>
      <c r="I403" s="253"/>
      <c r="J403" s="252"/>
      <c r="K403" s="249"/>
      <c r="L403" s="252"/>
      <c r="M403" s="52"/>
      <c r="N403" s="52"/>
      <c r="O403" s="248"/>
      <c r="P403" s="248"/>
      <c r="Q403" s="52"/>
      <c r="S403" s="48"/>
    </row>
    <row r="404" spans="1:24" s="17" customFormat="1" ht="15.95" hidden="1" customHeight="1">
      <c r="A404" s="15"/>
      <c r="B404" s="17" t="s">
        <v>219</v>
      </c>
      <c r="C404" s="48"/>
      <c r="D404" s="251">
        <v>1</v>
      </c>
      <c r="E404" s="48" t="s">
        <v>8</v>
      </c>
      <c r="F404" s="251">
        <v>1</v>
      </c>
      <c r="G404" s="251" t="s">
        <v>8</v>
      </c>
      <c r="H404" s="27">
        <v>83.13</v>
      </c>
      <c r="I404" s="251" t="s">
        <v>8</v>
      </c>
      <c r="J404" s="252">
        <v>28.63</v>
      </c>
      <c r="K404" s="251"/>
      <c r="L404" s="252"/>
      <c r="M404" s="17" t="s">
        <v>9</v>
      </c>
      <c r="N404" s="30">
        <f>ROUND(D404*F404*H404*J404,0)</f>
        <v>2380</v>
      </c>
      <c r="O404" s="19"/>
      <c r="P404" s="197"/>
      <c r="S404" s="48"/>
    </row>
    <row r="405" spans="1:24" s="17" customFormat="1" ht="15.95" hidden="1" customHeight="1" thickBot="1">
      <c r="A405" s="15"/>
      <c r="B405" s="17" t="s">
        <v>139</v>
      </c>
      <c r="C405" s="48"/>
      <c r="D405" s="251">
        <v>1</v>
      </c>
      <c r="E405" s="48" t="s">
        <v>8</v>
      </c>
      <c r="F405" s="251">
        <v>1</v>
      </c>
      <c r="G405" s="251" t="s">
        <v>8</v>
      </c>
      <c r="H405" s="27">
        <v>18.38</v>
      </c>
      <c r="I405" s="251" t="s">
        <v>8</v>
      </c>
      <c r="J405" s="252">
        <v>10.63</v>
      </c>
      <c r="K405" s="251"/>
      <c r="L405" s="252"/>
      <c r="M405" s="17" t="s">
        <v>9</v>
      </c>
      <c r="N405" s="30">
        <f>ROUND(D405*F405*H405*J405,0)</f>
        <v>195</v>
      </c>
      <c r="O405" s="19"/>
      <c r="P405" s="197"/>
      <c r="S405" s="48"/>
    </row>
    <row r="406" spans="1:24" s="17" customFormat="1" ht="15.95" hidden="1" customHeight="1" thickBot="1">
      <c r="A406" s="15"/>
      <c r="B406" s="251"/>
      <c r="D406" s="251"/>
      <c r="E406" s="248"/>
      <c r="F406" s="251"/>
      <c r="G406" s="249"/>
      <c r="H406" s="27"/>
      <c r="I406" s="253"/>
      <c r="J406" s="252"/>
      <c r="K406" s="249"/>
      <c r="L406" s="24" t="s">
        <v>10</v>
      </c>
      <c r="M406" s="17" t="s">
        <v>9</v>
      </c>
      <c r="N406" s="26"/>
      <c r="O406" s="248"/>
      <c r="P406" s="60"/>
      <c r="Q406" s="52"/>
    </row>
    <row r="407" spans="1:24" s="17" customFormat="1" ht="15.95" hidden="1" customHeight="1">
      <c r="A407" s="15"/>
      <c r="C407" s="119">
        <f>N406</f>
        <v>0</v>
      </c>
      <c r="D407" s="546" t="s">
        <v>32</v>
      </c>
      <c r="E407" s="546"/>
      <c r="F407" s="99"/>
      <c r="G407" s="21" t="s">
        <v>12</v>
      </c>
      <c r="H407" s="551">
        <v>4411.82</v>
      </c>
      <c r="I407" s="551"/>
      <c r="J407" s="551"/>
      <c r="K407" s="551"/>
      <c r="L407" s="93" t="s">
        <v>63</v>
      </c>
      <c r="M407" s="93"/>
      <c r="N407" s="107"/>
      <c r="O407" s="103" t="s">
        <v>14</v>
      </c>
      <c r="P407" s="224">
        <f>ROUND(C407*H407/100,0)</f>
        <v>0</v>
      </c>
      <c r="Q407" s="52"/>
      <c r="R407" s="52"/>
      <c r="S407" s="119"/>
      <c r="T407" s="52"/>
      <c r="U407" s="52"/>
      <c r="V407" s="52"/>
      <c r="W407" s="52"/>
      <c r="X407" s="52"/>
    </row>
    <row r="408" spans="1:24" ht="63" hidden="1" customHeight="1">
      <c r="A408" s="77"/>
      <c r="B408" s="591" t="s">
        <v>235</v>
      </c>
      <c r="C408" s="599"/>
      <c r="D408" s="599"/>
      <c r="E408" s="599"/>
      <c r="F408" s="599"/>
      <c r="G408" s="599"/>
      <c r="H408" s="599"/>
      <c r="I408" s="599"/>
      <c r="J408" s="599"/>
      <c r="K408" s="599"/>
      <c r="L408" s="599"/>
      <c r="M408" s="599"/>
      <c r="N408" s="599"/>
      <c r="O408" s="599"/>
      <c r="S408" s="3"/>
    </row>
    <row r="409" spans="1:24" s="17" customFormat="1" ht="15.95" hidden="1" customHeight="1" thickBot="1">
      <c r="A409" s="15"/>
      <c r="B409" s="17" t="s">
        <v>156</v>
      </c>
      <c r="C409" s="95"/>
      <c r="D409" s="99">
        <v>1</v>
      </c>
      <c r="E409" s="48" t="s">
        <v>8</v>
      </c>
      <c r="F409" s="109">
        <v>2</v>
      </c>
      <c r="G409" s="109" t="s">
        <v>16</v>
      </c>
      <c r="H409" s="68">
        <v>40.75</v>
      </c>
      <c r="I409" s="109" t="s">
        <v>17</v>
      </c>
      <c r="J409" s="110">
        <v>7</v>
      </c>
      <c r="K409" s="109" t="s">
        <v>18</v>
      </c>
      <c r="L409" s="110">
        <v>0.33</v>
      </c>
      <c r="M409" s="3" t="s">
        <v>9</v>
      </c>
      <c r="N409" s="76">
        <f>ROUND(D409*F409*(H409+J409)*L409,0)</f>
        <v>32</v>
      </c>
      <c r="O409" s="16"/>
      <c r="P409" s="224"/>
      <c r="S409" s="95"/>
    </row>
    <row r="410" spans="1:24" ht="15.95" hidden="1" customHeight="1" thickBot="1">
      <c r="A410" s="1"/>
      <c r="E410" s="44"/>
      <c r="G410" s="98"/>
      <c r="H410" s="68"/>
      <c r="I410" s="97"/>
      <c r="J410" s="12"/>
      <c r="K410" s="97"/>
      <c r="L410" s="12" t="s">
        <v>10</v>
      </c>
      <c r="M410" s="98"/>
      <c r="N410" s="14"/>
      <c r="O410" s="6"/>
    </row>
    <row r="411" spans="1:24" ht="15.95" hidden="1" customHeight="1">
      <c r="B411" s="45"/>
      <c r="C411" s="122">
        <f>N410</f>
        <v>0</v>
      </c>
      <c r="D411" s="109" t="s">
        <v>32</v>
      </c>
      <c r="E411" s="96"/>
      <c r="G411" s="45" t="s">
        <v>12</v>
      </c>
      <c r="H411" s="97">
        <v>263.20999999999998</v>
      </c>
      <c r="I411" s="97"/>
      <c r="J411" s="110"/>
      <c r="K411" s="97"/>
      <c r="L411" s="98" t="s">
        <v>55</v>
      </c>
      <c r="M411" s="98"/>
      <c r="N411" s="45"/>
      <c r="O411" s="113" t="s">
        <v>14</v>
      </c>
      <c r="P411" s="223">
        <f>(C411*H411)</f>
        <v>0</v>
      </c>
      <c r="S411" s="122"/>
    </row>
    <row r="412" spans="1:24" s="17" customFormat="1" ht="67.5" hidden="1" customHeight="1">
      <c r="A412" s="86"/>
      <c r="B412" s="562" t="s">
        <v>150</v>
      </c>
      <c r="C412" s="562"/>
      <c r="D412" s="562"/>
      <c r="E412" s="562"/>
      <c r="F412" s="562"/>
      <c r="G412" s="562"/>
      <c r="H412" s="562"/>
      <c r="I412" s="562"/>
      <c r="J412" s="562"/>
      <c r="K412" s="562"/>
      <c r="L412" s="562"/>
      <c r="M412" s="562"/>
      <c r="N412" s="562"/>
      <c r="O412" s="562"/>
      <c r="P412" s="224"/>
    </row>
    <row r="413" spans="1:24" s="17" customFormat="1" ht="15.95" hidden="1" customHeight="1" thickBot="1">
      <c r="A413" s="15"/>
      <c r="B413" s="17" t="s">
        <v>175</v>
      </c>
      <c r="C413" s="95"/>
      <c r="D413" s="109">
        <v>1</v>
      </c>
      <c r="E413" s="38" t="s">
        <v>8</v>
      </c>
      <c r="F413" s="99">
        <v>6</v>
      </c>
      <c r="G413" s="99" t="s">
        <v>8</v>
      </c>
      <c r="H413" s="27">
        <v>0.5</v>
      </c>
      <c r="I413" s="99" t="s">
        <v>8</v>
      </c>
      <c r="J413" s="105">
        <v>12</v>
      </c>
      <c r="K413" s="99"/>
      <c r="L413" s="105"/>
      <c r="M413" s="17" t="s">
        <v>9</v>
      </c>
      <c r="N413" s="30">
        <f>ROUND(D413*F413*H413*J413,0)</f>
        <v>36</v>
      </c>
      <c r="O413" s="16"/>
      <c r="P413" s="224"/>
      <c r="S413" s="95"/>
    </row>
    <row r="414" spans="1:24" s="17" customFormat="1" ht="15.95" hidden="1" customHeight="1" thickBot="1">
      <c r="A414" s="15"/>
      <c r="C414" s="107"/>
      <c r="D414" s="99"/>
      <c r="E414" s="49"/>
      <c r="F414" s="99"/>
      <c r="G414" s="93"/>
      <c r="H414" s="27"/>
      <c r="I414" s="94"/>
      <c r="J414" s="24"/>
      <c r="K414" s="94"/>
      <c r="L414" s="24" t="s">
        <v>10</v>
      </c>
      <c r="M414" s="93"/>
      <c r="N414" s="26"/>
      <c r="O414" s="19"/>
      <c r="P414" s="224"/>
      <c r="S414" s="107"/>
    </row>
    <row r="415" spans="1:24" s="17" customFormat="1" ht="15.95" hidden="1" customHeight="1">
      <c r="A415" s="93"/>
      <c r="B415" s="52"/>
      <c r="C415" s="121">
        <f>N414</f>
        <v>0</v>
      </c>
      <c r="D415" s="99" t="s">
        <v>32</v>
      </c>
      <c r="E415" s="104"/>
      <c r="F415" s="99"/>
      <c r="G415" s="52" t="s">
        <v>12</v>
      </c>
      <c r="H415" s="94">
        <v>47651.56</v>
      </c>
      <c r="I415" s="94"/>
      <c r="J415" s="105"/>
      <c r="K415" s="94"/>
      <c r="L415" s="93" t="s">
        <v>58</v>
      </c>
      <c r="M415" s="93"/>
      <c r="N415" s="52"/>
      <c r="O415" s="103" t="s">
        <v>14</v>
      </c>
      <c r="P415" s="224">
        <f>(C415*H415/100)</f>
        <v>0</v>
      </c>
      <c r="S415" s="121"/>
    </row>
    <row r="416" spans="1:24" s="17" customFormat="1" ht="15.95" hidden="1" customHeight="1">
      <c r="A416" s="86"/>
      <c r="B416" s="548" t="s">
        <v>126</v>
      </c>
      <c r="C416" s="548"/>
      <c r="D416" s="548"/>
      <c r="E416" s="548"/>
      <c r="F416" s="548"/>
      <c r="G416" s="548"/>
      <c r="H416" s="548"/>
      <c r="I416" s="548"/>
      <c r="J416" s="548"/>
      <c r="K416" s="548"/>
      <c r="L416" s="548"/>
      <c r="M416" s="548"/>
      <c r="N416" s="548"/>
      <c r="O416" s="548"/>
      <c r="P416" s="224"/>
    </row>
    <row r="417" spans="1:19" s="17" customFormat="1" ht="15.95" hidden="1" customHeight="1">
      <c r="A417" s="15"/>
      <c r="B417" s="17" t="s">
        <v>199</v>
      </c>
      <c r="C417" s="154"/>
      <c r="D417" s="151">
        <v>1</v>
      </c>
      <c r="E417" s="48" t="s">
        <v>8</v>
      </c>
      <c r="F417" s="151">
        <v>2</v>
      </c>
      <c r="G417" s="151" t="s">
        <v>8</v>
      </c>
      <c r="H417" s="27">
        <v>20</v>
      </c>
      <c r="I417" s="151" t="s">
        <v>8</v>
      </c>
      <c r="J417" s="152">
        <v>14</v>
      </c>
      <c r="K417" s="151"/>
      <c r="L417" s="152"/>
      <c r="M417" s="17" t="s">
        <v>9</v>
      </c>
      <c r="N417" s="30">
        <f>ROUND(D417*F417*H417*J417,0)</f>
        <v>560</v>
      </c>
      <c r="O417" s="16"/>
      <c r="P417" s="156"/>
      <c r="S417" s="154"/>
    </row>
    <row r="418" spans="1:19" s="17" customFormat="1" ht="15.95" hidden="1" customHeight="1">
      <c r="A418" s="15"/>
      <c r="B418" s="17" t="s">
        <v>200</v>
      </c>
      <c r="C418" s="95"/>
      <c r="D418" s="99">
        <v>1</v>
      </c>
      <c r="E418" s="48" t="s">
        <v>8</v>
      </c>
      <c r="F418" s="99">
        <v>1</v>
      </c>
      <c r="G418" s="99" t="s">
        <v>8</v>
      </c>
      <c r="H418" s="27">
        <v>40.75</v>
      </c>
      <c r="I418" s="99" t="s">
        <v>8</v>
      </c>
      <c r="J418" s="105">
        <v>7</v>
      </c>
      <c r="K418" s="99"/>
      <c r="L418" s="105"/>
      <c r="M418" s="17" t="s">
        <v>9</v>
      </c>
      <c r="N418" s="30">
        <f>ROUND(D418*F418*H418*J418,0)</f>
        <v>285</v>
      </c>
      <c r="O418" s="16"/>
      <c r="P418" s="156"/>
      <c r="S418" s="95"/>
    </row>
    <row r="419" spans="1:19" s="17" customFormat="1" ht="15.95" hidden="1" customHeight="1">
      <c r="A419" s="15"/>
      <c r="B419" s="17" t="s">
        <v>36</v>
      </c>
      <c r="C419" s="261"/>
      <c r="D419" s="262">
        <v>2</v>
      </c>
      <c r="E419" s="48" t="s">
        <v>8</v>
      </c>
      <c r="F419" s="262">
        <v>2</v>
      </c>
      <c r="G419" s="262" t="s">
        <v>8</v>
      </c>
      <c r="H419" s="27">
        <v>14</v>
      </c>
      <c r="I419" s="262" t="s">
        <v>8</v>
      </c>
      <c r="J419" s="263">
        <v>2</v>
      </c>
      <c r="K419" s="262"/>
      <c r="L419" s="263"/>
      <c r="M419" s="17" t="s">
        <v>9</v>
      </c>
      <c r="N419" s="30">
        <f>ROUND(D419*F419*H419*J419,0)</f>
        <v>112</v>
      </c>
      <c r="O419" s="16"/>
      <c r="P419" s="156"/>
      <c r="S419" s="261"/>
    </row>
    <row r="420" spans="1:19" s="17" customFormat="1" ht="15.95" hidden="1" customHeight="1">
      <c r="A420" s="15"/>
      <c r="C420" s="48"/>
      <c r="D420" s="55"/>
      <c r="E420" s="48"/>
      <c r="F420" s="99"/>
      <c r="G420" s="99"/>
      <c r="H420" s="27"/>
      <c r="I420" s="99"/>
      <c r="J420" s="105"/>
      <c r="K420" s="99"/>
      <c r="L420" s="24" t="s">
        <v>10</v>
      </c>
      <c r="M420" s="32"/>
      <c r="N420" s="18"/>
      <c r="O420" s="19"/>
      <c r="P420" s="197"/>
      <c r="S420" s="48"/>
    </row>
    <row r="421" spans="1:19" s="17" customFormat="1" ht="15.95" hidden="1" customHeight="1">
      <c r="A421" s="15"/>
      <c r="C421" s="545">
        <f>N420</f>
        <v>0</v>
      </c>
      <c r="D421" s="546"/>
      <c r="E421" s="545"/>
      <c r="F421" s="20" t="s">
        <v>32</v>
      </c>
      <c r="G421" s="21" t="s">
        <v>12</v>
      </c>
      <c r="H421" s="551">
        <v>829.95</v>
      </c>
      <c r="I421" s="551"/>
      <c r="J421" s="551"/>
      <c r="K421" s="94"/>
      <c r="L421" s="547" t="s">
        <v>33</v>
      </c>
      <c r="M421" s="547"/>
      <c r="N421" s="107"/>
      <c r="O421" s="22" t="s">
        <v>14</v>
      </c>
      <c r="P421" s="224">
        <f>ROUND(C421*H421/100,0)</f>
        <v>0</v>
      </c>
      <c r="S421" s="104"/>
    </row>
    <row r="422" spans="1:19" s="17" customFormat="1" ht="15.95" hidden="1" customHeight="1">
      <c r="A422" s="15"/>
      <c r="B422" s="548" t="s">
        <v>115</v>
      </c>
      <c r="C422" s="548"/>
      <c r="D422" s="548"/>
      <c r="E422" s="548"/>
      <c r="F422" s="548"/>
      <c r="G422" s="548"/>
      <c r="H422" s="548"/>
      <c r="I422" s="548"/>
      <c r="J422" s="548"/>
      <c r="K422" s="548"/>
      <c r="L422" s="548"/>
      <c r="M422" s="548"/>
      <c r="N422" s="548"/>
      <c r="O422" s="548"/>
      <c r="P422" s="224"/>
    </row>
    <row r="423" spans="1:19" s="17" customFormat="1" ht="15.95" hidden="1" customHeight="1">
      <c r="A423" s="15"/>
      <c r="B423" s="116" t="s">
        <v>128</v>
      </c>
      <c r="C423" s="95"/>
      <c r="F423" s="99">
        <v>1</v>
      </c>
      <c r="G423" s="48" t="s">
        <v>8</v>
      </c>
      <c r="H423" s="99">
        <f>C261</f>
        <v>0</v>
      </c>
      <c r="I423" s="99" t="s">
        <v>8</v>
      </c>
      <c r="J423" s="83">
        <v>9.6000000000000002E-2</v>
      </c>
      <c r="K423" s="99"/>
      <c r="L423" s="105"/>
      <c r="N423" s="30">
        <f t="shared" ref="N423:N431" si="41">ROUND(H423*J423,0)</f>
        <v>0</v>
      </c>
      <c r="O423" s="16"/>
      <c r="P423" s="224"/>
      <c r="S423" s="95"/>
    </row>
    <row r="424" spans="1:19" s="17" customFormat="1" ht="12" hidden="1" customHeight="1">
      <c r="A424" s="15"/>
      <c r="B424" s="116" t="s">
        <v>129</v>
      </c>
      <c r="C424" s="95"/>
      <c r="F424" s="99">
        <v>1</v>
      </c>
      <c r="G424" s="48" t="s">
        <v>8</v>
      </c>
      <c r="H424" s="99">
        <f>C25</f>
        <v>10</v>
      </c>
      <c r="I424" s="99" t="s">
        <v>8</v>
      </c>
      <c r="J424" s="83">
        <v>7.8E-2</v>
      </c>
      <c r="K424" s="99"/>
      <c r="L424" s="105"/>
      <c r="N424" s="30">
        <f t="shared" si="41"/>
        <v>1</v>
      </c>
      <c r="O424" s="16"/>
      <c r="P424" s="224"/>
      <c r="S424" s="95"/>
    </row>
    <row r="425" spans="1:19" s="17" customFormat="1" ht="12" hidden="1" customHeight="1">
      <c r="A425" s="15"/>
      <c r="B425" s="352" t="s">
        <v>159</v>
      </c>
      <c r="C425" s="95"/>
      <c r="F425" s="99">
        <v>1</v>
      </c>
      <c r="G425" s="48" t="s">
        <v>8</v>
      </c>
      <c r="H425" s="99" t="e">
        <f>#REF!</f>
        <v>#REF!</v>
      </c>
      <c r="I425" s="99" t="s">
        <v>8</v>
      </c>
      <c r="J425" s="83">
        <v>0.17599999999999999</v>
      </c>
      <c r="K425" s="99"/>
      <c r="L425" s="105"/>
      <c r="N425" s="30" t="e">
        <f t="shared" si="41"/>
        <v>#REF!</v>
      </c>
      <c r="O425" s="16"/>
      <c r="P425" s="224"/>
      <c r="S425" s="95"/>
    </row>
    <row r="426" spans="1:19" s="17" customFormat="1" ht="15.95" hidden="1" customHeight="1">
      <c r="A426" s="15"/>
      <c r="B426" s="116" t="s">
        <v>130</v>
      </c>
      <c r="C426" s="95"/>
      <c r="F426" s="99">
        <v>1</v>
      </c>
      <c r="G426" s="48" t="s">
        <v>8</v>
      </c>
      <c r="H426" s="99"/>
      <c r="I426" s="99" t="s">
        <v>8</v>
      </c>
      <c r="J426" s="83">
        <v>0.17599999999999999</v>
      </c>
      <c r="K426" s="99"/>
      <c r="L426" s="105"/>
      <c r="N426" s="30">
        <f t="shared" si="41"/>
        <v>0</v>
      </c>
      <c r="O426" s="16"/>
      <c r="P426" s="224"/>
      <c r="S426" s="95"/>
    </row>
    <row r="427" spans="1:19" s="17" customFormat="1" ht="12" hidden="1" customHeight="1">
      <c r="A427" s="15"/>
      <c r="B427" s="116" t="s">
        <v>131</v>
      </c>
      <c r="C427" s="95"/>
      <c r="F427" s="99">
        <v>1</v>
      </c>
      <c r="G427" s="48" t="s">
        <v>8</v>
      </c>
      <c r="H427" s="99">
        <f>C150</f>
        <v>0</v>
      </c>
      <c r="I427" s="99" t="s">
        <v>8</v>
      </c>
      <c r="J427" s="83">
        <v>0.13</v>
      </c>
      <c r="K427" s="99"/>
      <c r="L427" s="105"/>
      <c r="N427" s="30">
        <f t="shared" si="41"/>
        <v>0</v>
      </c>
      <c r="O427" s="16"/>
      <c r="P427" s="224"/>
      <c r="S427" s="95"/>
    </row>
    <row r="428" spans="1:19" s="17" customFormat="1" ht="12" hidden="1" customHeight="1">
      <c r="A428" s="15"/>
      <c r="B428" s="116" t="s">
        <v>132</v>
      </c>
      <c r="C428" s="95"/>
      <c r="F428" s="99">
        <v>1</v>
      </c>
      <c r="G428" s="48" t="s">
        <v>8</v>
      </c>
      <c r="H428" s="99">
        <f>C35</f>
        <v>54</v>
      </c>
      <c r="I428" s="99" t="s">
        <v>8</v>
      </c>
      <c r="J428" s="83">
        <v>3.44E-2</v>
      </c>
      <c r="K428" s="99"/>
      <c r="L428" s="105"/>
      <c r="N428" s="30">
        <f t="shared" si="41"/>
        <v>2</v>
      </c>
      <c r="O428" s="16"/>
      <c r="P428" s="224"/>
      <c r="S428" s="95"/>
    </row>
    <row r="429" spans="1:19" s="17" customFormat="1" ht="12" hidden="1" customHeight="1">
      <c r="A429" s="15"/>
      <c r="B429" s="116" t="s">
        <v>133</v>
      </c>
      <c r="C429" s="95"/>
      <c r="F429" s="99">
        <v>1</v>
      </c>
      <c r="G429" s="48" t="s">
        <v>8</v>
      </c>
      <c r="H429" s="99">
        <f>C407</f>
        <v>0</v>
      </c>
      <c r="I429" s="99" t="s">
        <v>8</v>
      </c>
      <c r="J429" s="83">
        <v>4.3999999999999997E-2</v>
      </c>
      <c r="K429" s="99"/>
      <c r="L429" s="105"/>
      <c r="N429" s="30">
        <f t="shared" si="41"/>
        <v>0</v>
      </c>
      <c r="O429" s="16"/>
      <c r="P429" s="224"/>
      <c r="S429" s="95"/>
    </row>
    <row r="430" spans="1:19" s="17" customFormat="1" ht="15.95" hidden="1" customHeight="1">
      <c r="A430" s="15"/>
      <c r="B430" s="116" t="s">
        <v>134</v>
      </c>
      <c r="C430" s="95"/>
      <c r="F430" s="99">
        <v>1</v>
      </c>
      <c r="G430" s="48" t="s">
        <v>8</v>
      </c>
      <c r="H430" s="99"/>
      <c r="I430" s="99" t="s">
        <v>8</v>
      </c>
      <c r="J430" s="83">
        <v>0.03</v>
      </c>
      <c r="K430" s="99"/>
      <c r="L430" s="105"/>
      <c r="N430" s="30">
        <f t="shared" si="41"/>
        <v>0</v>
      </c>
      <c r="O430" s="16"/>
      <c r="P430" s="224"/>
      <c r="S430" s="95"/>
    </row>
    <row r="431" spans="1:19" s="17" customFormat="1" ht="15.95" hidden="1" customHeight="1">
      <c r="A431" s="15"/>
      <c r="B431" s="116" t="s">
        <v>135</v>
      </c>
      <c r="C431" s="95"/>
      <c r="F431" s="99">
        <v>1</v>
      </c>
      <c r="G431" s="48" t="s">
        <v>8</v>
      </c>
      <c r="I431" s="99" t="s">
        <v>8</v>
      </c>
      <c r="J431" s="83">
        <v>2.1999999999999999E-2</v>
      </c>
      <c r="K431" s="99"/>
      <c r="L431" s="105"/>
      <c r="N431" s="30">
        <f t="shared" si="41"/>
        <v>0</v>
      </c>
      <c r="O431" s="16"/>
      <c r="P431" s="224"/>
      <c r="S431" s="95"/>
    </row>
    <row r="432" spans="1:19" s="17" customFormat="1" ht="15.95" hidden="1" customHeight="1">
      <c r="A432" s="15"/>
      <c r="C432" s="48"/>
      <c r="D432" s="55"/>
      <c r="E432" s="48"/>
      <c r="F432" s="99"/>
      <c r="G432" s="99"/>
      <c r="H432" s="27"/>
      <c r="I432" s="99"/>
      <c r="J432" s="105"/>
      <c r="K432" s="99"/>
      <c r="L432" s="24" t="s">
        <v>10</v>
      </c>
      <c r="M432" s="32"/>
      <c r="N432" s="18"/>
      <c r="O432" s="19"/>
      <c r="P432" s="197"/>
      <c r="S432" s="48"/>
    </row>
    <row r="433" spans="1:64" s="17" customFormat="1" ht="15.95" hidden="1" customHeight="1">
      <c r="A433" s="15"/>
      <c r="C433" s="545">
        <f>N432</f>
        <v>0</v>
      </c>
      <c r="D433" s="546"/>
      <c r="E433" s="545"/>
      <c r="F433" s="20" t="s">
        <v>114</v>
      </c>
      <c r="G433" s="21" t="s">
        <v>12</v>
      </c>
      <c r="H433" s="551">
        <v>40</v>
      </c>
      <c r="I433" s="551"/>
      <c r="J433" s="551"/>
      <c r="K433" s="94"/>
      <c r="L433" s="547" t="s">
        <v>116</v>
      </c>
      <c r="M433" s="547"/>
      <c r="N433" s="107"/>
      <c r="O433" s="22" t="s">
        <v>14</v>
      </c>
      <c r="P433" s="224">
        <f>ROUND(C433*H433,0)</f>
        <v>0</v>
      </c>
      <c r="S433" s="104"/>
    </row>
    <row r="434" spans="1:64" ht="15.95" hidden="1" customHeight="1">
      <c r="A434" s="1"/>
      <c r="B434" s="576" t="s">
        <v>163</v>
      </c>
      <c r="C434" s="576"/>
      <c r="D434" s="576"/>
      <c r="E434" s="576"/>
      <c r="F434" s="576"/>
      <c r="G434" s="576"/>
      <c r="H434" s="576"/>
      <c r="I434" s="576"/>
      <c r="J434" s="576"/>
      <c r="K434" s="576"/>
      <c r="L434" s="576"/>
      <c r="M434" s="576"/>
      <c r="N434" s="576"/>
      <c r="O434" s="576"/>
      <c r="S434" s="3"/>
    </row>
    <row r="435" spans="1:64" ht="17.100000000000001" hidden="1" customHeight="1">
      <c r="A435" s="1"/>
      <c r="B435" s="67" t="s">
        <v>164</v>
      </c>
      <c r="C435" s="135"/>
      <c r="D435" s="136">
        <v>2</v>
      </c>
      <c r="E435" s="38" t="s">
        <v>8</v>
      </c>
      <c r="F435" s="136">
        <v>4</v>
      </c>
      <c r="G435" s="136" t="s">
        <v>8</v>
      </c>
      <c r="H435" s="68">
        <v>17</v>
      </c>
      <c r="I435" s="136" t="s">
        <v>8</v>
      </c>
      <c r="J435" s="137">
        <v>9</v>
      </c>
      <c r="K435" s="136"/>
      <c r="L435" s="141"/>
      <c r="M435" s="3" t="s">
        <v>9</v>
      </c>
      <c r="N435" s="39">
        <f>ROUND(D435*F435*H435*J435,0)</f>
        <v>1224</v>
      </c>
      <c r="O435" s="2"/>
      <c r="R435" s="4"/>
      <c r="S435" s="135"/>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row>
    <row r="436" spans="1:64" ht="17.100000000000001" hidden="1" customHeight="1">
      <c r="A436" s="1"/>
      <c r="B436" s="67" t="s">
        <v>165</v>
      </c>
      <c r="C436" s="135"/>
      <c r="D436" s="136">
        <v>4</v>
      </c>
      <c r="E436" s="38" t="s">
        <v>8</v>
      </c>
      <c r="F436" s="136">
        <v>14</v>
      </c>
      <c r="G436" s="136" t="s">
        <v>8</v>
      </c>
      <c r="H436" s="68">
        <v>19</v>
      </c>
      <c r="I436" s="136" t="s">
        <v>8</v>
      </c>
      <c r="J436" s="137">
        <v>1.24</v>
      </c>
      <c r="K436" s="136"/>
      <c r="L436" s="141"/>
      <c r="M436" s="3" t="s">
        <v>9</v>
      </c>
      <c r="N436" s="39">
        <f>ROUND(D436*F436*H436*J436,0)</f>
        <v>1319</v>
      </c>
      <c r="O436" s="2"/>
      <c r="R436" s="4"/>
      <c r="S436" s="135"/>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s="4"/>
      <c r="BD436" s="4"/>
      <c r="BE436" s="4"/>
      <c r="BF436" s="4"/>
      <c r="BG436" s="4"/>
      <c r="BH436" s="4"/>
      <c r="BI436" s="4"/>
      <c r="BJ436" s="4"/>
      <c r="BK436" s="4"/>
      <c r="BL436" s="4"/>
    </row>
    <row r="437" spans="1:64" ht="17.100000000000001" hidden="1" customHeight="1">
      <c r="A437" s="1"/>
      <c r="B437" s="67" t="s">
        <v>166</v>
      </c>
      <c r="C437" s="135"/>
      <c r="D437" s="136">
        <v>1</v>
      </c>
      <c r="E437" s="38" t="s">
        <v>8</v>
      </c>
      <c r="F437" s="136">
        <v>65</v>
      </c>
      <c r="G437" s="136" t="s">
        <v>8</v>
      </c>
      <c r="H437" s="68">
        <v>7</v>
      </c>
      <c r="I437" s="136" t="s">
        <v>8</v>
      </c>
      <c r="J437" s="137">
        <v>1.24</v>
      </c>
      <c r="K437" s="136"/>
      <c r="L437" s="141"/>
      <c r="M437" s="3" t="s">
        <v>9</v>
      </c>
      <c r="N437" s="39">
        <f>ROUND(D437*F437*H437*J437,0)</f>
        <v>564</v>
      </c>
      <c r="O437" s="2"/>
      <c r="R437" s="4"/>
      <c r="S437" s="135"/>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row>
    <row r="438" spans="1:64" ht="17.100000000000001" hidden="1" customHeight="1">
      <c r="A438" s="1"/>
      <c r="C438" s="38"/>
      <c r="D438" s="69"/>
      <c r="F438" s="136"/>
      <c r="G438" s="136"/>
      <c r="H438" s="68"/>
      <c r="I438" s="136"/>
      <c r="J438" s="137"/>
      <c r="K438" s="136"/>
      <c r="L438" s="12" t="s">
        <v>10</v>
      </c>
      <c r="M438" s="40"/>
      <c r="N438" s="5"/>
      <c r="O438" s="6"/>
      <c r="P438" s="197"/>
      <c r="S438" s="38"/>
    </row>
    <row r="439" spans="1:64" ht="15.95" hidden="1" customHeight="1">
      <c r="A439" s="1"/>
      <c r="C439" s="71"/>
      <c r="D439" s="595">
        <f>N438</f>
        <v>0</v>
      </c>
      <c r="E439" s="595"/>
      <c r="F439" s="595"/>
      <c r="G439" s="596" t="s">
        <v>105</v>
      </c>
      <c r="H439" s="597"/>
      <c r="I439" s="12" t="s">
        <v>9</v>
      </c>
      <c r="J439" s="574">
        <f>D439/112</f>
        <v>0</v>
      </c>
      <c r="K439" s="574"/>
      <c r="L439" s="40"/>
      <c r="M439" s="130"/>
      <c r="N439" s="42"/>
      <c r="O439" s="142"/>
      <c r="P439" s="80"/>
      <c r="Q439" s="45"/>
      <c r="S439" s="71"/>
    </row>
    <row r="440" spans="1:64" ht="21.75" hidden="1" customHeight="1">
      <c r="A440" s="1"/>
      <c r="B440" s="66"/>
      <c r="C440" s="598">
        <f>J439</f>
        <v>0</v>
      </c>
      <c r="D440" s="598"/>
      <c r="E440" s="598"/>
      <c r="F440" s="138" t="s">
        <v>53</v>
      </c>
      <c r="G440" s="8" t="s">
        <v>12</v>
      </c>
      <c r="H440" s="70">
        <v>126.04</v>
      </c>
      <c r="I440" s="129"/>
      <c r="J440" s="129"/>
      <c r="K440" s="129"/>
      <c r="L440" s="571" t="s">
        <v>54</v>
      </c>
      <c r="M440" s="571"/>
      <c r="N440" s="140"/>
      <c r="O440" s="9" t="s">
        <v>14</v>
      </c>
      <c r="P440" s="223">
        <f>ROUND(C440*H440,0)</f>
        <v>0</v>
      </c>
      <c r="S440" s="128"/>
    </row>
    <row r="441" spans="1:64" ht="26.25" hidden="1" customHeight="1">
      <c r="A441" s="77"/>
      <c r="B441" s="594" t="s">
        <v>72</v>
      </c>
      <c r="C441" s="594"/>
      <c r="D441" s="594"/>
      <c r="E441" s="594"/>
      <c r="F441" s="594"/>
      <c r="G441" s="594"/>
      <c r="H441" s="594"/>
      <c r="I441" s="594"/>
      <c r="J441" s="594"/>
      <c r="K441" s="594"/>
      <c r="L441" s="594"/>
      <c r="M441" s="594"/>
      <c r="N441" s="594"/>
      <c r="O441" s="594"/>
      <c r="S441" s="3"/>
    </row>
    <row r="442" spans="1:64" ht="15.95" hidden="1" customHeight="1">
      <c r="A442" s="1"/>
      <c r="B442" s="67" t="s">
        <v>205</v>
      </c>
      <c r="C442" s="203"/>
      <c r="D442" s="204">
        <v>1</v>
      </c>
      <c r="E442" s="206" t="s">
        <v>8</v>
      </c>
      <c r="F442" s="204">
        <v>1</v>
      </c>
      <c r="G442" s="204" t="s">
        <v>8</v>
      </c>
      <c r="H442" s="68">
        <v>22</v>
      </c>
      <c r="I442" s="204" t="s">
        <v>8</v>
      </c>
      <c r="J442" s="205">
        <v>7.5</v>
      </c>
      <c r="K442" s="204" t="s">
        <v>8</v>
      </c>
      <c r="L442" s="205">
        <v>0.38</v>
      </c>
      <c r="M442" s="3" t="s">
        <v>9</v>
      </c>
      <c r="N442" s="39">
        <f t="shared" ref="N442:N444" si="42">ROUND(D442*F442*H442*J442*L442,0)</f>
        <v>63</v>
      </c>
      <c r="O442" s="2"/>
      <c r="R442" s="4"/>
      <c r="S442" s="203"/>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s="4"/>
      <c r="BD442" s="4"/>
      <c r="BE442" s="4"/>
      <c r="BF442" s="4"/>
      <c r="BG442" s="4"/>
      <c r="BH442" s="4"/>
      <c r="BI442" s="4"/>
      <c r="BJ442" s="4"/>
      <c r="BK442" s="4"/>
      <c r="BL442" s="4"/>
    </row>
    <row r="443" spans="1:64" ht="15.95" hidden="1" customHeight="1">
      <c r="A443" s="1"/>
      <c r="B443" s="67" t="s">
        <v>194</v>
      </c>
      <c r="C443" s="243"/>
      <c r="D443" s="245">
        <v>1</v>
      </c>
      <c r="E443" s="246" t="s">
        <v>8</v>
      </c>
      <c r="F443" s="245">
        <v>1</v>
      </c>
      <c r="G443" s="245" t="s">
        <v>8</v>
      </c>
      <c r="H443" s="68">
        <v>19</v>
      </c>
      <c r="I443" s="245" t="s">
        <v>8</v>
      </c>
      <c r="J443" s="240">
        <v>0.75</v>
      </c>
      <c r="K443" s="245" t="s">
        <v>8</v>
      </c>
      <c r="L443" s="240">
        <v>0.75</v>
      </c>
      <c r="M443" s="3" t="s">
        <v>9</v>
      </c>
      <c r="N443" s="39">
        <f t="shared" si="42"/>
        <v>11</v>
      </c>
      <c r="O443" s="2"/>
      <c r="P443" s="247"/>
      <c r="R443" s="4"/>
      <c r="S443" s="243"/>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s="4"/>
      <c r="BD443" s="4"/>
      <c r="BE443" s="4"/>
      <c r="BF443" s="4"/>
      <c r="BG443" s="4"/>
      <c r="BH443" s="4"/>
      <c r="BI443" s="4"/>
      <c r="BJ443" s="4"/>
      <c r="BK443" s="4"/>
      <c r="BL443" s="4"/>
    </row>
    <row r="444" spans="1:64" ht="15.95" hidden="1" customHeight="1">
      <c r="A444" s="1"/>
      <c r="B444" s="67" t="s">
        <v>95</v>
      </c>
      <c r="C444" s="243"/>
      <c r="D444" s="245">
        <v>1</v>
      </c>
      <c r="E444" s="246" t="s">
        <v>8</v>
      </c>
      <c r="F444" s="245">
        <v>2</v>
      </c>
      <c r="G444" s="245" t="s">
        <v>8</v>
      </c>
      <c r="H444" s="68">
        <v>1.5</v>
      </c>
      <c r="I444" s="245" t="s">
        <v>8</v>
      </c>
      <c r="J444" s="240">
        <v>1.5</v>
      </c>
      <c r="K444" s="245" t="s">
        <v>8</v>
      </c>
      <c r="L444" s="240">
        <v>7</v>
      </c>
      <c r="M444" s="3" t="s">
        <v>9</v>
      </c>
      <c r="N444" s="39">
        <f t="shared" si="42"/>
        <v>32</v>
      </c>
      <c r="O444" s="2"/>
      <c r="P444" s="247"/>
      <c r="R444" s="4"/>
      <c r="S444" s="243"/>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s="4"/>
      <c r="BD444" s="4"/>
      <c r="BE444" s="4"/>
      <c r="BF444" s="4"/>
      <c r="BG444" s="4"/>
      <c r="BH444" s="4"/>
      <c r="BI444" s="4"/>
      <c r="BJ444" s="4"/>
      <c r="BK444" s="4"/>
      <c r="BL444" s="4"/>
    </row>
    <row r="445" spans="1:64" ht="15.95" hidden="1" customHeight="1">
      <c r="A445" s="1"/>
      <c r="B445" s="67" t="s">
        <v>208</v>
      </c>
      <c r="C445" s="108"/>
      <c r="D445" s="109">
        <v>1</v>
      </c>
      <c r="E445" s="38" t="s">
        <v>8</v>
      </c>
      <c r="F445" s="109">
        <v>2</v>
      </c>
      <c r="G445" s="109" t="s">
        <v>8</v>
      </c>
      <c r="H445" s="68">
        <v>76.75</v>
      </c>
      <c r="I445" s="109" t="s">
        <v>8</v>
      </c>
      <c r="J445" s="110">
        <v>0.75</v>
      </c>
      <c r="K445" s="109" t="s">
        <v>8</v>
      </c>
      <c r="L445" s="110">
        <v>0.75</v>
      </c>
      <c r="M445" s="3" t="s">
        <v>9</v>
      </c>
      <c r="N445" s="39">
        <f t="shared" ref="N445" si="43">ROUND(D445*F445*H445*J445*L445,0)</f>
        <v>86</v>
      </c>
      <c r="O445" s="2"/>
      <c r="R445" s="4"/>
      <c r="S445" s="108"/>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row>
    <row r="446" spans="1:64" ht="21" hidden="1" customHeight="1">
      <c r="A446" s="1"/>
      <c r="C446" s="38"/>
      <c r="D446" s="69"/>
      <c r="H446" s="68"/>
      <c r="I446" s="109"/>
      <c r="J446" s="110"/>
      <c r="K446" s="109"/>
      <c r="L446" s="12" t="s">
        <v>10</v>
      </c>
      <c r="M446" s="40"/>
      <c r="N446" s="5"/>
      <c r="O446" s="6"/>
      <c r="P446" s="197"/>
      <c r="S446" s="38"/>
    </row>
    <row r="447" spans="1:64" ht="21.75" hidden="1" customHeight="1">
      <c r="A447" s="1"/>
      <c r="B447" s="66"/>
      <c r="C447" s="569">
        <f>N446</f>
        <v>0</v>
      </c>
      <c r="D447" s="570"/>
      <c r="E447" s="569"/>
      <c r="F447" s="7" t="s">
        <v>11</v>
      </c>
      <c r="G447" s="8" t="s">
        <v>12</v>
      </c>
      <c r="H447" s="70">
        <v>5445</v>
      </c>
      <c r="I447" s="129"/>
      <c r="J447" s="129"/>
      <c r="K447" s="129"/>
      <c r="L447" s="571" t="s">
        <v>13</v>
      </c>
      <c r="M447" s="571"/>
      <c r="N447" s="140"/>
      <c r="O447" s="9" t="s">
        <v>14</v>
      </c>
      <c r="P447" s="223">
        <f>ROUND(C447*H447/100,0)</f>
        <v>0</v>
      </c>
      <c r="S447" s="96"/>
    </row>
    <row r="448" spans="1:64" s="17" customFormat="1" ht="15.95" hidden="1" customHeight="1">
      <c r="A448" s="86"/>
      <c r="B448" s="585" t="s">
        <v>141</v>
      </c>
      <c r="C448" s="585"/>
      <c r="D448" s="585"/>
      <c r="E448" s="585"/>
      <c r="F448" s="585"/>
      <c r="G448" s="585"/>
      <c r="H448" s="585"/>
      <c r="I448" s="585"/>
      <c r="J448" s="585"/>
      <c r="K448" s="585"/>
      <c r="L448" s="585"/>
      <c r="M448" s="585"/>
      <c r="N448" s="585"/>
      <c r="O448" s="106"/>
      <c r="P448" s="224"/>
    </row>
    <row r="449" spans="1:19" s="17" customFormat="1" ht="15.95" hidden="1" customHeight="1">
      <c r="A449" s="15"/>
      <c r="B449" s="17" t="s">
        <v>212</v>
      </c>
      <c r="C449" s="95"/>
      <c r="D449" s="99">
        <v>4</v>
      </c>
      <c r="E449" s="48" t="s">
        <v>8</v>
      </c>
      <c r="F449" s="99">
        <v>4</v>
      </c>
      <c r="G449" s="99" t="s">
        <v>8</v>
      </c>
      <c r="H449" s="27">
        <v>18</v>
      </c>
      <c r="I449" s="99" t="s">
        <v>8</v>
      </c>
      <c r="J449" s="105">
        <v>14</v>
      </c>
      <c r="K449" s="99"/>
      <c r="L449" s="105"/>
      <c r="M449" s="17" t="s">
        <v>9</v>
      </c>
      <c r="N449" s="30">
        <f>ROUND(D449*F449*H449*J449,0)</f>
        <v>4032</v>
      </c>
      <c r="O449" s="16"/>
      <c r="P449" s="224"/>
      <c r="S449" s="95"/>
    </row>
    <row r="450" spans="1:19" s="17" customFormat="1" ht="15.95" hidden="1" customHeight="1">
      <c r="A450" s="15"/>
      <c r="B450" s="17" t="s">
        <v>213</v>
      </c>
      <c r="C450" s="259"/>
      <c r="D450" s="251">
        <v>1</v>
      </c>
      <c r="E450" s="48" t="s">
        <v>8</v>
      </c>
      <c r="F450" s="251">
        <v>2</v>
      </c>
      <c r="G450" s="251" t="s">
        <v>8</v>
      </c>
      <c r="H450" s="27">
        <v>13</v>
      </c>
      <c r="I450" s="251" t="s">
        <v>8</v>
      </c>
      <c r="J450" s="252">
        <v>12</v>
      </c>
      <c r="K450" s="251"/>
      <c r="L450" s="252"/>
      <c r="M450" s="17" t="s">
        <v>9</v>
      </c>
      <c r="N450" s="30">
        <f>ROUND(D450*F450*H450*J450,0)</f>
        <v>312</v>
      </c>
      <c r="O450" s="16"/>
      <c r="P450" s="248"/>
      <c r="S450" s="259"/>
    </row>
    <row r="451" spans="1:19" s="17" customFormat="1" ht="15.95" hidden="1" customHeight="1" thickBot="1">
      <c r="A451" s="15"/>
      <c r="B451" s="17" t="s">
        <v>174</v>
      </c>
      <c r="C451" s="95"/>
      <c r="D451" s="99">
        <v>1</v>
      </c>
      <c r="E451" s="48" t="s">
        <v>8</v>
      </c>
      <c r="F451" s="99">
        <v>18</v>
      </c>
      <c r="G451" s="99" t="s">
        <v>8</v>
      </c>
      <c r="H451" s="27">
        <v>8</v>
      </c>
      <c r="I451" s="99" t="s">
        <v>8</v>
      </c>
      <c r="J451" s="105">
        <v>10</v>
      </c>
      <c r="K451" s="99"/>
      <c r="L451" s="105"/>
      <c r="M451" s="17" t="s">
        <v>9</v>
      </c>
      <c r="N451" s="30">
        <f>ROUND(D451*F451*H451*J451,0)</f>
        <v>1440</v>
      </c>
      <c r="O451" s="16"/>
      <c r="P451" s="224"/>
      <c r="S451" s="95"/>
    </row>
    <row r="452" spans="1:19" s="17" customFormat="1" ht="15.95" hidden="1" customHeight="1" thickBot="1">
      <c r="A452" s="93"/>
      <c r="C452" s="107">
        <f>N452</f>
        <v>0</v>
      </c>
      <c r="D452" s="17" t="s">
        <v>105</v>
      </c>
      <c r="E452" s="49"/>
      <c r="F452" s="602">
        <f>C452/112</f>
        <v>0</v>
      </c>
      <c r="G452" s="602"/>
      <c r="H452" s="27"/>
      <c r="I452" s="94"/>
      <c r="J452" s="24"/>
      <c r="K452" s="94"/>
      <c r="L452" s="24" t="s">
        <v>10</v>
      </c>
      <c r="M452" s="93"/>
      <c r="N452" s="26"/>
      <c r="O452" s="19"/>
      <c r="P452" s="224"/>
      <c r="S452" s="107"/>
    </row>
    <row r="453" spans="1:19" s="17" customFormat="1" ht="15.95" hidden="1" customHeight="1">
      <c r="A453" s="15"/>
      <c r="B453" s="52"/>
      <c r="C453" s="156">
        <f>F452</f>
        <v>0</v>
      </c>
      <c r="D453" s="99" t="s">
        <v>142</v>
      </c>
      <c r="E453" s="104"/>
      <c r="F453" s="99"/>
      <c r="G453" s="52" t="s">
        <v>12</v>
      </c>
      <c r="H453" s="94">
        <v>3850</v>
      </c>
      <c r="I453" s="94"/>
      <c r="J453" s="105"/>
      <c r="K453" s="94"/>
      <c r="L453" s="93" t="s">
        <v>54</v>
      </c>
      <c r="M453" s="93"/>
      <c r="N453" s="52"/>
      <c r="O453" s="103" t="s">
        <v>14</v>
      </c>
      <c r="P453" s="224">
        <f>(C453*H453)</f>
        <v>0</v>
      </c>
      <c r="S453" s="104"/>
    </row>
    <row r="454" spans="1:19" s="17" customFormat="1" ht="15.95" hidden="1" customHeight="1">
      <c r="A454" s="15"/>
      <c r="B454" s="603" t="s">
        <v>143</v>
      </c>
      <c r="C454" s="603"/>
      <c r="D454" s="603"/>
      <c r="E454" s="603"/>
      <c r="F454" s="603"/>
      <c r="G454" s="603"/>
      <c r="H454" s="603"/>
      <c r="I454" s="603"/>
      <c r="J454" s="603"/>
      <c r="K454" s="603"/>
      <c r="L454" s="603"/>
      <c r="M454" s="603"/>
      <c r="N454" s="603"/>
      <c r="O454" s="106"/>
      <c r="P454" s="224"/>
    </row>
    <row r="455" spans="1:19" s="17" customFormat="1" ht="15.95" hidden="1" customHeight="1">
      <c r="A455" s="15"/>
      <c r="B455" s="17" t="s">
        <v>214</v>
      </c>
      <c r="C455" s="259"/>
      <c r="D455" s="251">
        <v>4</v>
      </c>
      <c r="E455" s="48" t="s">
        <v>8</v>
      </c>
      <c r="F455" s="251">
        <v>15</v>
      </c>
      <c r="G455" s="251" t="s">
        <v>8</v>
      </c>
      <c r="H455" s="27">
        <v>21</v>
      </c>
      <c r="I455" s="251" t="s">
        <v>8</v>
      </c>
      <c r="J455" s="252">
        <v>2.2400000000000002</v>
      </c>
      <c r="K455" s="251"/>
      <c r="L455" s="252"/>
      <c r="M455" s="17" t="s">
        <v>9</v>
      </c>
      <c r="N455" s="30">
        <f>ROUND(D455*F455*H455*J455,0)</f>
        <v>2822</v>
      </c>
      <c r="O455" s="16"/>
      <c r="P455" s="248"/>
      <c r="S455" s="259"/>
    </row>
    <row r="456" spans="1:19" s="17" customFormat="1" ht="15.95" hidden="1" customHeight="1">
      <c r="A456" s="15"/>
      <c r="B456" s="17" t="s">
        <v>215</v>
      </c>
      <c r="C456" s="154"/>
      <c r="D456" s="151">
        <v>1</v>
      </c>
      <c r="E456" s="48" t="s">
        <v>8</v>
      </c>
      <c r="F456" s="151">
        <v>15</v>
      </c>
      <c r="G456" s="151" t="s">
        <v>8</v>
      </c>
      <c r="H456" s="27">
        <v>21</v>
      </c>
      <c r="I456" s="151" t="s">
        <v>8</v>
      </c>
      <c r="J456" s="152">
        <v>2.2400000000000002</v>
      </c>
      <c r="K456" s="151"/>
      <c r="L456" s="152"/>
      <c r="M456" s="17" t="s">
        <v>9</v>
      </c>
      <c r="N456" s="30">
        <f>ROUND(D456*F456*H456*J456,0)</f>
        <v>706</v>
      </c>
      <c r="O456" s="16"/>
      <c r="P456" s="224"/>
      <c r="S456" s="154"/>
    </row>
    <row r="457" spans="1:19" s="17" customFormat="1" ht="15.95" hidden="1" customHeight="1" thickBot="1">
      <c r="A457" s="15"/>
      <c r="B457" s="17" t="s">
        <v>202</v>
      </c>
      <c r="C457" s="95"/>
      <c r="D457" s="99">
        <v>1</v>
      </c>
      <c r="E457" s="48" t="s">
        <v>8</v>
      </c>
      <c r="F457" s="99">
        <v>5</v>
      </c>
      <c r="G457" s="99" t="s">
        <v>8</v>
      </c>
      <c r="H457" s="27">
        <v>82</v>
      </c>
      <c r="I457" s="99" t="s">
        <v>8</v>
      </c>
      <c r="J457" s="105">
        <v>2.2400000000000002</v>
      </c>
      <c r="K457" s="99"/>
      <c r="L457" s="105"/>
      <c r="M457" s="17" t="s">
        <v>9</v>
      </c>
      <c r="N457" s="30">
        <f>ROUND(D457*F457*H457*J457,0)</f>
        <v>918</v>
      </c>
      <c r="O457" s="16"/>
      <c r="P457" s="224"/>
      <c r="S457" s="95"/>
    </row>
    <row r="458" spans="1:19" s="17" customFormat="1" ht="15.95" hidden="1" customHeight="1" thickBot="1">
      <c r="A458" s="93"/>
      <c r="C458" s="107">
        <f>N458</f>
        <v>0</v>
      </c>
      <c r="D458" s="17" t="s">
        <v>105</v>
      </c>
      <c r="E458" s="49"/>
      <c r="F458" s="604">
        <f>C458/112</f>
        <v>0</v>
      </c>
      <c r="G458" s="604"/>
      <c r="H458" s="27"/>
      <c r="I458" s="94"/>
      <c r="J458" s="24"/>
      <c r="K458" s="94"/>
      <c r="L458" s="24" t="s">
        <v>10</v>
      </c>
      <c r="M458" s="93"/>
      <c r="N458" s="26"/>
      <c r="O458" s="19"/>
      <c r="P458" s="224"/>
      <c r="S458" s="107"/>
    </row>
    <row r="459" spans="1:19" s="17" customFormat="1" ht="15.95" hidden="1" customHeight="1">
      <c r="A459" s="15"/>
      <c r="B459" s="52"/>
      <c r="C459" s="59">
        <f>F458</f>
        <v>0</v>
      </c>
      <c r="D459" s="99" t="s">
        <v>142</v>
      </c>
      <c r="E459" s="104"/>
      <c r="F459" s="99"/>
      <c r="G459" s="52" t="s">
        <v>12</v>
      </c>
      <c r="H459" s="94">
        <v>3570</v>
      </c>
      <c r="I459" s="94"/>
      <c r="J459" s="105"/>
      <c r="K459" s="94"/>
      <c r="L459" s="93" t="s">
        <v>54</v>
      </c>
      <c r="M459" s="93"/>
      <c r="N459" s="52"/>
      <c r="O459" s="103" t="s">
        <v>14</v>
      </c>
      <c r="P459" s="224">
        <f>(C459*H459)</f>
        <v>0</v>
      </c>
      <c r="S459" s="59"/>
    </row>
    <row r="460" spans="1:19" s="17" customFormat="1" ht="15.95" hidden="1" customHeight="1">
      <c r="A460" s="15"/>
      <c r="B460" s="603" t="s">
        <v>144</v>
      </c>
      <c r="C460" s="603"/>
      <c r="D460" s="603"/>
      <c r="E460" s="603"/>
      <c r="F460" s="603"/>
      <c r="G460" s="603"/>
      <c r="H460" s="603"/>
      <c r="I460" s="603"/>
      <c r="J460" s="603"/>
      <c r="K460" s="603"/>
      <c r="L460" s="603"/>
      <c r="M460" s="603"/>
      <c r="N460" s="603"/>
      <c r="O460" s="106"/>
      <c r="P460" s="224"/>
    </row>
    <row r="461" spans="1:19" s="17" customFormat="1" ht="15.95" hidden="1" customHeight="1" thickBot="1">
      <c r="A461" s="15"/>
      <c r="B461" s="17" t="s">
        <v>216</v>
      </c>
      <c r="C461" s="95"/>
      <c r="D461" s="99"/>
      <c r="E461" s="48"/>
      <c r="F461" s="99"/>
      <c r="G461" s="99"/>
      <c r="H461" s="27"/>
      <c r="I461" s="99"/>
      <c r="J461" s="105"/>
      <c r="K461" s="99"/>
      <c r="L461" s="105"/>
      <c r="M461" s="17" t="s">
        <v>9</v>
      </c>
      <c r="N461" s="126">
        <f>C459+C453</f>
        <v>0</v>
      </c>
      <c r="O461" s="16"/>
      <c r="P461" s="224"/>
      <c r="S461" s="154"/>
    </row>
    <row r="462" spans="1:19" s="17" customFormat="1" ht="15.95" hidden="1" customHeight="1" thickBot="1">
      <c r="A462" s="93"/>
      <c r="C462" s="107"/>
      <c r="D462" s="99"/>
      <c r="E462" s="49"/>
      <c r="F462" s="99"/>
      <c r="G462" s="93"/>
      <c r="H462" s="27"/>
      <c r="I462" s="94"/>
      <c r="J462" s="24"/>
      <c r="K462" s="94"/>
      <c r="L462" s="24" t="s">
        <v>10</v>
      </c>
      <c r="M462" s="93"/>
      <c r="N462" s="127">
        <f>SUM(N461)</f>
        <v>0</v>
      </c>
      <c r="O462" s="19"/>
      <c r="P462" s="224"/>
      <c r="S462" s="107"/>
    </row>
    <row r="463" spans="1:19" s="17" customFormat="1" ht="15.95" hidden="1" customHeight="1">
      <c r="A463" s="15"/>
      <c r="B463" s="52"/>
      <c r="C463" s="59">
        <f>N462</f>
        <v>0</v>
      </c>
      <c r="D463" s="99" t="s">
        <v>142</v>
      </c>
      <c r="E463" s="104"/>
      <c r="F463" s="99"/>
      <c r="G463" s="52" t="s">
        <v>12</v>
      </c>
      <c r="H463" s="94">
        <v>186.34</v>
      </c>
      <c r="I463" s="94"/>
      <c r="J463" s="105"/>
      <c r="K463" s="94"/>
      <c r="L463" s="93" t="s">
        <v>54</v>
      </c>
      <c r="M463" s="93"/>
      <c r="N463" s="52"/>
      <c r="O463" s="103" t="s">
        <v>14</v>
      </c>
      <c r="P463" s="224">
        <f>(C463*H463)</f>
        <v>0</v>
      </c>
      <c r="S463" s="59"/>
    </row>
    <row r="464" spans="1:19" ht="63" hidden="1" customHeight="1">
      <c r="A464" s="77"/>
      <c r="B464" s="600" t="s">
        <v>145</v>
      </c>
      <c r="C464" s="600"/>
      <c r="D464" s="601"/>
      <c r="E464" s="600"/>
      <c r="F464" s="601"/>
      <c r="G464" s="600"/>
      <c r="H464" s="601"/>
      <c r="I464" s="600"/>
      <c r="J464" s="601"/>
      <c r="K464" s="600"/>
      <c r="L464" s="600"/>
      <c r="M464" s="600"/>
      <c r="N464" s="600"/>
      <c r="O464" s="600"/>
      <c r="S464" s="3"/>
    </row>
    <row r="465" spans="1:24" ht="15.95" hidden="1" customHeight="1" thickBot="1">
      <c r="A465" s="1"/>
      <c r="B465" s="3" t="s">
        <v>136</v>
      </c>
      <c r="C465" s="108"/>
      <c r="D465" s="109">
        <v>1</v>
      </c>
      <c r="E465" s="38" t="s">
        <v>8</v>
      </c>
      <c r="F465" s="109">
        <v>1</v>
      </c>
      <c r="G465" s="109" t="s">
        <v>8</v>
      </c>
      <c r="H465" s="68">
        <v>82.75</v>
      </c>
      <c r="I465" s="109" t="s">
        <v>8</v>
      </c>
      <c r="J465" s="110">
        <v>29.13</v>
      </c>
      <c r="K465" s="109"/>
      <c r="L465" s="110"/>
      <c r="M465" s="3" t="s">
        <v>9</v>
      </c>
      <c r="N465" s="39">
        <f>ROUND(D465*F465*H465*J465,0)</f>
        <v>2411</v>
      </c>
      <c r="O465" s="2"/>
      <c r="S465" s="108"/>
    </row>
    <row r="466" spans="1:24" ht="15.95" hidden="1" customHeight="1" thickBot="1">
      <c r="E466" s="44"/>
      <c r="G466" s="98"/>
      <c r="H466" s="68"/>
      <c r="I466" s="97"/>
      <c r="J466" s="12"/>
      <c r="K466" s="97"/>
      <c r="L466" s="12" t="s">
        <v>10</v>
      </c>
      <c r="M466" s="98"/>
      <c r="N466" s="14"/>
      <c r="O466" s="6"/>
    </row>
    <row r="467" spans="1:24" ht="15.95" hidden="1" customHeight="1">
      <c r="A467" s="1"/>
      <c r="C467" s="46">
        <f>N466</f>
        <v>0</v>
      </c>
      <c r="D467" s="570" t="s">
        <v>32</v>
      </c>
      <c r="E467" s="586"/>
      <c r="G467" s="8" t="s">
        <v>12</v>
      </c>
      <c r="H467" s="575">
        <v>7607.25</v>
      </c>
      <c r="I467" s="575"/>
      <c r="J467" s="575"/>
      <c r="K467" s="575"/>
      <c r="L467" s="98" t="s">
        <v>63</v>
      </c>
      <c r="M467" s="98"/>
      <c r="O467" s="113" t="s">
        <v>14</v>
      </c>
      <c r="P467" s="223">
        <f>ROUND(C467*H467/100,0)</f>
        <v>0</v>
      </c>
      <c r="Q467" s="45"/>
      <c r="R467" s="45"/>
      <c r="S467" s="46"/>
      <c r="T467" s="45"/>
      <c r="U467" s="45"/>
      <c r="V467" s="45"/>
      <c r="W467" s="45"/>
      <c r="X467" s="45"/>
    </row>
    <row r="468" spans="1:24" ht="17.25" hidden="1" customHeight="1">
      <c r="A468" s="77"/>
      <c r="B468" s="600" t="s">
        <v>146</v>
      </c>
      <c r="C468" s="600"/>
      <c r="D468" s="601"/>
      <c r="E468" s="600"/>
      <c r="F468" s="601"/>
      <c r="G468" s="600"/>
      <c r="H468" s="601"/>
      <c r="I468" s="600"/>
      <c r="J468" s="601"/>
      <c r="K468" s="600"/>
      <c r="L468" s="600"/>
      <c r="M468" s="600"/>
      <c r="N468" s="600"/>
      <c r="O468" s="600"/>
      <c r="S468" s="3"/>
    </row>
    <row r="469" spans="1:24" ht="15.95" hidden="1" customHeight="1" thickBot="1">
      <c r="A469" s="1"/>
      <c r="B469" s="3" t="s">
        <v>136</v>
      </c>
      <c r="C469" s="211"/>
      <c r="D469" s="209">
        <v>1</v>
      </c>
      <c r="E469" s="213" t="s">
        <v>8</v>
      </c>
      <c r="F469" s="209">
        <v>1</v>
      </c>
      <c r="G469" s="209" t="s">
        <v>8</v>
      </c>
      <c r="H469" s="68">
        <v>82.75</v>
      </c>
      <c r="I469" s="209" t="s">
        <v>8</v>
      </c>
      <c r="J469" s="210">
        <v>29.13</v>
      </c>
      <c r="K469" s="209"/>
      <c r="L469" s="210"/>
      <c r="M469" s="3" t="s">
        <v>9</v>
      </c>
      <c r="N469" s="39">
        <f>ROUND(D469*F469*H469*J469,0)</f>
        <v>2411</v>
      </c>
      <c r="O469" s="2"/>
      <c r="S469" s="211"/>
    </row>
    <row r="470" spans="1:24" ht="15.95" hidden="1" customHeight="1" thickBot="1">
      <c r="E470" s="44"/>
      <c r="G470" s="98"/>
      <c r="H470" s="68"/>
      <c r="I470" s="97"/>
      <c r="J470" s="12"/>
      <c r="K470" s="97"/>
      <c r="L470" s="12" t="s">
        <v>10</v>
      </c>
      <c r="M470" s="98"/>
      <c r="N470" s="14"/>
      <c r="O470" s="6"/>
    </row>
    <row r="471" spans="1:24" ht="15.95" hidden="1" customHeight="1">
      <c r="A471" s="1"/>
      <c r="C471" s="46">
        <f>N470</f>
        <v>0</v>
      </c>
      <c r="D471" s="570" t="s">
        <v>32</v>
      </c>
      <c r="E471" s="586"/>
      <c r="G471" s="8" t="s">
        <v>12</v>
      </c>
      <c r="H471" s="575">
        <v>1428.35</v>
      </c>
      <c r="I471" s="575"/>
      <c r="J471" s="575"/>
      <c r="K471" s="575"/>
      <c r="L471" s="98" t="s">
        <v>63</v>
      </c>
      <c r="M471" s="98"/>
      <c r="O471" s="113" t="s">
        <v>14</v>
      </c>
      <c r="P471" s="223">
        <f>ROUND(C471*H471/100,0)</f>
        <v>0</v>
      </c>
      <c r="Q471" s="45"/>
      <c r="R471" s="45"/>
      <c r="S471" s="46"/>
      <c r="T471" s="45"/>
      <c r="U471" s="45"/>
      <c r="V471" s="45"/>
      <c r="W471" s="45"/>
      <c r="X471" s="45"/>
    </row>
    <row r="472" spans="1:24" s="17" customFormat="1" ht="15.95" hidden="1" customHeight="1">
      <c r="A472" s="15"/>
      <c r="B472" s="567" t="s">
        <v>83</v>
      </c>
      <c r="C472" s="567"/>
      <c r="D472" s="567"/>
      <c r="E472" s="567"/>
      <c r="F472" s="567"/>
      <c r="G472" s="567"/>
      <c r="H472" s="567"/>
      <c r="I472" s="567"/>
      <c r="J472" s="567"/>
      <c r="K472" s="567"/>
      <c r="L472" s="567"/>
      <c r="M472" s="567"/>
      <c r="N472" s="567"/>
      <c r="O472" s="103"/>
      <c r="P472" s="60"/>
      <c r="Q472" s="52"/>
    </row>
    <row r="473" spans="1:24" s="17" customFormat="1" ht="15.95" hidden="1" customHeight="1" thickBot="1">
      <c r="A473" s="15"/>
      <c r="B473" s="17" t="s">
        <v>60</v>
      </c>
      <c r="C473" s="220"/>
      <c r="D473" s="216">
        <v>1</v>
      </c>
      <c r="E473" s="48" t="s">
        <v>8</v>
      </c>
      <c r="F473" s="216">
        <v>1</v>
      </c>
      <c r="G473" s="216" t="s">
        <v>8</v>
      </c>
      <c r="H473" s="27">
        <v>210</v>
      </c>
      <c r="I473" s="216" t="s">
        <v>8</v>
      </c>
      <c r="J473" s="225">
        <v>0.75</v>
      </c>
      <c r="K473" s="216" t="s">
        <v>8</v>
      </c>
      <c r="L473" s="217">
        <v>6</v>
      </c>
      <c r="M473" s="17" t="s">
        <v>9</v>
      </c>
      <c r="N473" s="30">
        <f>ROUND(D473*F473*H473*J473*L473,0)</f>
        <v>945</v>
      </c>
      <c r="O473" s="16"/>
      <c r="P473" s="224"/>
      <c r="S473" s="220"/>
    </row>
    <row r="474" spans="1:24" s="17" customFormat="1" ht="15.95" hidden="1" customHeight="1" thickBot="1">
      <c r="A474" s="93"/>
      <c r="C474" s="107"/>
      <c r="D474" s="99"/>
      <c r="E474" s="49"/>
      <c r="F474" s="99"/>
      <c r="G474" s="93"/>
      <c r="H474" s="27"/>
      <c r="I474" s="94"/>
      <c r="J474" s="24"/>
      <c r="K474" s="94"/>
      <c r="L474" s="24" t="s">
        <v>10</v>
      </c>
      <c r="M474" s="93"/>
      <c r="N474" s="26"/>
      <c r="O474" s="19"/>
      <c r="P474" s="224"/>
      <c r="S474" s="107"/>
    </row>
    <row r="475" spans="1:24" s="17" customFormat="1" ht="15.95" hidden="1" customHeight="1">
      <c r="A475" s="15"/>
      <c r="C475" s="124">
        <f>N474</f>
        <v>0</v>
      </c>
      <c r="D475" s="124"/>
      <c r="E475" s="124"/>
      <c r="F475" s="99" t="s">
        <v>11</v>
      </c>
      <c r="G475" s="21" t="s">
        <v>12</v>
      </c>
      <c r="H475" s="551">
        <v>12346.65</v>
      </c>
      <c r="I475" s="551"/>
      <c r="J475" s="551"/>
      <c r="K475" s="551"/>
      <c r="L475" s="547" t="s">
        <v>84</v>
      </c>
      <c r="M475" s="547"/>
      <c r="N475" s="25"/>
      <c r="O475" s="103" t="s">
        <v>14</v>
      </c>
      <c r="P475" s="224">
        <f>ROUND(C475*H475/100,0)</f>
        <v>0</v>
      </c>
      <c r="S475" s="124"/>
    </row>
    <row r="476" spans="1:24" s="17" customFormat="1" ht="33" hidden="1" customHeight="1">
      <c r="A476" s="86"/>
      <c r="B476" s="549" t="s">
        <v>98</v>
      </c>
      <c r="C476" s="549"/>
      <c r="D476" s="549"/>
      <c r="E476" s="549"/>
      <c r="F476" s="549"/>
      <c r="G476" s="549"/>
      <c r="H476" s="549"/>
      <c r="I476" s="549"/>
      <c r="J476" s="549"/>
      <c r="K476" s="549"/>
      <c r="L476" s="549"/>
      <c r="M476" s="549"/>
      <c r="N476" s="549"/>
      <c r="O476" s="153"/>
      <c r="P476" s="224"/>
      <c r="Q476" s="52"/>
      <c r="R476" s="52"/>
      <c r="S476" s="52"/>
      <c r="T476" s="52"/>
      <c r="U476" s="52"/>
      <c r="V476" s="52"/>
      <c r="W476" s="52"/>
      <c r="X476" s="52"/>
    </row>
    <row r="477" spans="1:24" s="17" customFormat="1" ht="15.95" hidden="1" customHeight="1" thickBot="1">
      <c r="A477" s="36"/>
      <c r="B477" s="17" t="s">
        <v>99</v>
      </c>
      <c r="C477" s="48"/>
      <c r="D477" s="99">
        <v>1</v>
      </c>
      <c r="E477" s="48" t="s">
        <v>8</v>
      </c>
      <c r="F477" s="99">
        <v>1</v>
      </c>
      <c r="G477" s="99" t="s">
        <v>8</v>
      </c>
      <c r="H477" s="27">
        <v>10</v>
      </c>
      <c r="I477" s="99" t="s">
        <v>8</v>
      </c>
      <c r="J477" s="105">
        <v>6</v>
      </c>
      <c r="K477" s="99"/>
      <c r="L477" s="105"/>
      <c r="M477" s="17" t="s">
        <v>9</v>
      </c>
      <c r="N477" s="30">
        <f>ROUND(D477*F477*H477*J477,0)</f>
        <v>60</v>
      </c>
      <c r="O477" s="19"/>
      <c r="P477" s="197"/>
      <c r="S477" s="48"/>
    </row>
    <row r="478" spans="1:24" s="17" customFormat="1" ht="15.95" hidden="1" customHeight="1" thickBot="1">
      <c r="A478" s="15"/>
      <c r="C478" s="60"/>
      <c r="D478" s="93"/>
      <c r="E478" s="48"/>
      <c r="F478" s="99"/>
      <c r="G478" s="99"/>
      <c r="H478" s="37"/>
      <c r="I478" s="50"/>
      <c r="J478" s="24"/>
      <c r="K478" s="50"/>
      <c r="L478" s="93" t="s">
        <v>10</v>
      </c>
      <c r="M478" s="50"/>
      <c r="N478" s="26"/>
      <c r="O478" s="103"/>
      <c r="P478" s="224"/>
      <c r="S478" s="60"/>
    </row>
    <row r="479" spans="1:24" s="17" customFormat="1" ht="15.95" hidden="1" customHeight="1">
      <c r="A479" s="15"/>
      <c r="B479" s="52"/>
      <c r="C479" s="53">
        <f>N478</f>
        <v>0</v>
      </c>
      <c r="D479" s="550" t="s">
        <v>32</v>
      </c>
      <c r="E479" s="547"/>
      <c r="F479" s="50"/>
      <c r="G479" s="21" t="s">
        <v>12</v>
      </c>
      <c r="H479" s="551">
        <v>726.72</v>
      </c>
      <c r="I479" s="551"/>
      <c r="J479" s="551"/>
      <c r="K479" s="94"/>
      <c r="L479" s="552" t="s">
        <v>55</v>
      </c>
      <c r="M479" s="552"/>
      <c r="O479" s="103" t="s">
        <v>14</v>
      </c>
      <c r="P479" s="224">
        <f>ROUND(C479*H479,0)</f>
        <v>0</v>
      </c>
      <c r="S479" s="53"/>
    </row>
    <row r="480" spans="1:24" s="17" customFormat="1" ht="54.75" hidden="1" customHeight="1">
      <c r="A480" s="86"/>
      <c r="B480" s="562" t="s">
        <v>207</v>
      </c>
      <c r="C480" s="562"/>
      <c r="D480" s="562"/>
      <c r="E480" s="562"/>
      <c r="F480" s="562"/>
      <c r="G480" s="562"/>
      <c r="H480" s="562"/>
      <c r="I480" s="562"/>
      <c r="J480" s="562"/>
      <c r="K480" s="562"/>
      <c r="L480" s="562"/>
      <c r="M480" s="562"/>
      <c r="N480" s="562"/>
      <c r="O480" s="562"/>
      <c r="P480" s="224"/>
    </row>
    <row r="481" spans="1:24" s="17" customFormat="1" ht="15.95" hidden="1" customHeight="1">
      <c r="A481" s="15"/>
      <c r="B481" s="116" t="s">
        <v>95</v>
      </c>
      <c r="C481" s="184"/>
      <c r="D481" s="187">
        <v>1</v>
      </c>
      <c r="E481" s="48" t="s">
        <v>8</v>
      </c>
      <c r="F481" s="187">
        <v>1</v>
      </c>
      <c r="G481" s="187" t="s">
        <v>8</v>
      </c>
      <c r="H481" s="27">
        <v>4</v>
      </c>
      <c r="I481" s="187" t="s">
        <v>8</v>
      </c>
      <c r="J481" s="188">
        <v>4</v>
      </c>
      <c r="K481" s="17" t="s">
        <v>9</v>
      </c>
      <c r="L481" s="30">
        <f>ROUND(D481*F481*H481*J481,0)</f>
        <v>16</v>
      </c>
      <c r="O481" s="16"/>
      <c r="P481" s="224"/>
      <c r="S481" s="184"/>
    </row>
    <row r="482" spans="1:24" s="17" customFormat="1" ht="15.95" hidden="1" customHeight="1" thickBot="1">
      <c r="A482" s="15"/>
      <c r="B482" s="116" t="s">
        <v>95</v>
      </c>
      <c r="C482" s="184"/>
      <c r="D482" s="187">
        <v>16</v>
      </c>
      <c r="E482" s="48" t="s">
        <v>8</v>
      </c>
      <c r="F482" s="187">
        <v>4</v>
      </c>
      <c r="G482" s="187"/>
      <c r="H482" s="27"/>
      <c r="I482" s="187"/>
      <c r="J482" s="188"/>
      <c r="K482" s="187"/>
      <c r="L482" s="188"/>
      <c r="M482" s="17" t="s">
        <v>9</v>
      </c>
      <c r="N482" s="30">
        <f>ROUND(D482*F482,0)</f>
        <v>64</v>
      </c>
      <c r="O482" s="16"/>
      <c r="P482" s="224"/>
      <c r="S482" s="184"/>
    </row>
    <row r="483" spans="1:24" s="17" customFormat="1" ht="15.95" hidden="1" customHeight="1" thickBot="1">
      <c r="A483" s="15"/>
      <c r="C483" s="48"/>
      <c r="D483" s="55"/>
      <c r="E483" s="48"/>
      <c r="F483" s="99"/>
      <c r="G483" s="99"/>
      <c r="H483" s="27"/>
      <c r="I483" s="99"/>
      <c r="J483" s="105"/>
      <c r="K483" s="99"/>
      <c r="L483" s="24" t="s">
        <v>10</v>
      </c>
      <c r="M483" s="32"/>
      <c r="N483" s="26"/>
      <c r="O483" s="19"/>
      <c r="P483" s="197"/>
      <c r="S483" s="48"/>
    </row>
    <row r="484" spans="1:24" s="17" customFormat="1" ht="15.95" hidden="1" customHeight="1">
      <c r="A484" s="15"/>
      <c r="C484" s="572">
        <f>N483</f>
        <v>0</v>
      </c>
      <c r="D484" s="573"/>
      <c r="E484" s="572"/>
      <c r="F484" s="20" t="s">
        <v>114</v>
      </c>
      <c r="G484" s="21" t="s">
        <v>12</v>
      </c>
      <c r="H484" s="551">
        <v>222</v>
      </c>
      <c r="I484" s="551"/>
      <c r="J484" s="551"/>
      <c r="K484" s="94"/>
      <c r="L484" s="547" t="s">
        <v>89</v>
      </c>
      <c r="M484" s="547"/>
      <c r="N484" s="107"/>
      <c r="O484" s="22" t="s">
        <v>14</v>
      </c>
      <c r="P484" s="224">
        <f>ROUND(C484*H484,0)</f>
        <v>0</v>
      </c>
      <c r="S484" s="121"/>
    </row>
    <row r="485" spans="1:24" s="17" customFormat="1" ht="15.95" hidden="1" customHeight="1">
      <c r="A485" s="15"/>
      <c r="B485" s="548" t="s">
        <v>122</v>
      </c>
      <c r="C485" s="548"/>
      <c r="D485" s="548"/>
      <c r="E485" s="548"/>
      <c r="F485" s="548"/>
      <c r="G485" s="548"/>
      <c r="H485" s="548"/>
      <c r="I485" s="548"/>
      <c r="J485" s="548"/>
      <c r="K485" s="548"/>
      <c r="L485" s="548"/>
      <c r="M485" s="548"/>
      <c r="N485" s="548"/>
      <c r="O485" s="548"/>
      <c r="P485" s="224"/>
    </row>
    <row r="486" spans="1:24" s="17" customFormat="1" ht="15.95" hidden="1" customHeight="1">
      <c r="A486" s="15"/>
      <c r="B486" s="35"/>
      <c r="C486" s="48"/>
      <c r="D486" s="99"/>
      <c r="E486" s="48"/>
      <c r="F486" s="99"/>
      <c r="G486" s="99"/>
      <c r="H486" s="27"/>
      <c r="I486" s="99"/>
      <c r="J486" s="105"/>
      <c r="K486" s="99"/>
      <c r="L486" s="105"/>
      <c r="N486" s="30"/>
      <c r="P486" s="197"/>
      <c r="S486" s="48"/>
    </row>
    <row r="487" spans="1:24" s="17" customFormat="1" ht="15.95" hidden="1" customHeight="1">
      <c r="A487" s="15"/>
      <c r="B487" s="17" t="s">
        <v>209</v>
      </c>
      <c r="C487" s="48"/>
      <c r="D487" s="251">
        <v>1</v>
      </c>
      <c r="E487" s="48" t="s">
        <v>8</v>
      </c>
      <c r="F487" s="251">
        <v>3</v>
      </c>
      <c r="G487" s="251" t="s">
        <v>8</v>
      </c>
      <c r="H487" s="27">
        <v>84.63</v>
      </c>
      <c r="I487" s="251" t="s">
        <v>8</v>
      </c>
      <c r="J487" s="252">
        <v>3</v>
      </c>
      <c r="K487" s="251" t="s">
        <v>8</v>
      </c>
      <c r="L487" s="252">
        <v>0.5</v>
      </c>
      <c r="M487" s="17" t="s">
        <v>9</v>
      </c>
      <c r="N487" s="30">
        <f>ROUND(D487*F487*H487*J487*L487,0)</f>
        <v>381</v>
      </c>
      <c r="P487" s="197"/>
      <c r="S487" s="48"/>
    </row>
    <row r="488" spans="1:24" s="17" customFormat="1" ht="15.95" hidden="1" customHeight="1">
      <c r="A488" s="15"/>
      <c r="B488" s="17" t="s">
        <v>210</v>
      </c>
      <c r="C488" s="48"/>
      <c r="D488" s="251">
        <v>1</v>
      </c>
      <c r="E488" s="48" t="s">
        <v>8</v>
      </c>
      <c r="F488" s="251">
        <v>6</v>
      </c>
      <c r="G488" s="251" t="s">
        <v>8</v>
      </c>
      <c r="H488" s="27">
        <v>18.13</v>
      </c>
      <c r="I488" s="251" t="s">
        <v>8</v>
      </c>
      <c r="J488" s="252">
        <v>3</v>
      </c>
      <c r="K488" s="251" t="s">
        <v>8</v>
      </c>
      <c r="L488" s="252">
        <v>0.5</v>
      </c>
      <c r="M488" s="17" t="s">
        <v>9</v>
      </c>
      <c r="N488" s="30">
        <f>ROUND(D488*F488*H488*J488*L488,0)</f>
        <v>163</v>
      </c>
      <c r="P488" s="197"/>
      <c r="S488" s="48"/>
    </row>
    <row r="489" spans="1:24" s="17" customFormat="1" ht="15.95" hidden="1" customHeight="1">
      <c r="A489" s="15"/>
      <c r="B489" s="17" t="s">
        <v>211</v>
      </c>
      <c r="C489" s="48"/>
      <c r="D489" s="251">
        <v>1</v>
      </c>
      <c r="E489" s="48" t="s">
        <v>8</v>
      </c>
      <c r="F489" s="251">
        <v>1</v>
      </c>
      <c r="G489" s="251" t="s">
        <v>8</v>
      </c>
      <c r="H489" s="27">
        <v>10.130000000000001</v>
      </c>
      <c r="I489" s="251" t="s">
        <v>8</v>
      </c>
      <c r="J489" s="252">
        <v>3</v>
      </c>
      <c r="K489" s="251" t="s">
        <v>8</v>
      </c>
      <c r="L489" s="252">
        <v>0.5</v>
      </c>
      <c r="M489" s="17" t="s">
        <v>9</v>
      </c>
      <c r="N489" s="30">
        <f>ROUND(D489*F489*H489*J489*L489,0)</f>
        <v>15</v>
      </c>
      <c r="P489" s="197"/>
      <c r="S489" s="48"/>
    </row>
    <row r="490" spans="1:24" s="17" customFormat="1" ht="15.95" hidden="1" customHeight="1">
      <c r="A490" s="15"/>
      <c r="B490" s="17" t="s">
        <v>183</v>
      </c>
      <c r="C490" s="48"/>
      <c r="D490" s="99">
        <v>1</v>
      </c>
      <c r="E490" s="48" t="s">
        <v>8</v>
      </c>
      <c r="F490" s="99">
        <v>2</v>
      </c>
      <c r="G490" s="99" t="s">
        <v>8</v>
      </c>
      <c r="H490" s="27">
        <v>4.13</v>
      </c>
      <c r="I490" s="99" t="s">
        <v>8</v>
      </c>
      <c r="J490" s="105">
        <v>3</v>
      </c>
      <c r="K490" s="99" t="s">
        <v>8</v>
      </c>
      <c r="L490" s="105">
        <v>0.5</v>
      </c>
      <c r="M490" s="17" t="s">
        <v>9</v>
      </c>
      <c r="N490" s="30">
        <f>ROUND(D490*F490*H490*J490*L490,0)</f>
        <v>12</v>
      </c>
      <c r="P490" s="197"/>
      <c r="S490" s="48"/>
    </row>
    <row r="491" spans="1:24" s="17" customFormat="1" ht="15.95" hidden="1" customHeight="1">
      <c r="A491" s="15"/>
      <c r="C491" s="48"/>
      <c r="D491" s="55"/>
      <c r="E491" s="48"/>
      <c r="F491" s="99"/>
      <c r="G491" s="99"/>
      <c r="H491" s="27"/>
      <c r="I491" s="99"/>
      <c r="J491" s="105"/>
      <c r="K491" s="99"/>
      <c r="L491" s="24" t="s">
        <v>10</v>
      </c>
      <c r="M491" s="32"/>
      <c r="N491" s="18"/>
      <c r="O491" s="19"/>
      <c r="P491" s="197"/>
      <c r="S491" s="48"/>
    </row>
    <row r="492" spans="1:24" s="17" customFormat="1" ht="15.95" hidden="1" customHeight="1">
      <c r="A492" s="15"/>
      <c r="B492" s="103"/>
      <c r="C492" s="545">
        <f>N491</f>
        <v>0</v>
      </c>
      <c r="D492" s="546"/>
      <c r="E492" s="545"/>
      <c r="F492" s="20" t="s">
        <v>11</v>
      </c>
      <c r="G492" s="21" t="s">
        <v>12</v>
      </c>
      <c r="H492" s="57">
        <v>3327.5</v>
      </c>
      <c r="I492" s="94"/>
      <c r="J492" s="94"/>
      <c r="K492" s="94"/>
      <c r="L492" s="547" t="s">
        <v>13</v>
      </c>
      <c r="M492" s="547"/>
      <c r="N492" s="107"/>
      <c r="O492" s="22" t="s">
        <v>14</v>
      </c>
      <c r="P492" s="224">
        <f>ROUND(C492*H492/100,0)</f>
        <v>0</v>
      </c>
      <c r="S492" s="104"/>
    </row>
    <row r="493" spans="1:24" s="17" customFormat="1" ht="15.95" hidden="1" customHeight="1">
      <c r="A493" s="15"/>
      <c r="B493" s="548" t="s">
        <v>112</v>
      </c>
      <c r="C493" s="548"/>
      <c r="D493" s="548"/>
      <c r="E493" s="548"/>
      <c r="F493" s="548"/>
      <c r="G493" s="548"/>
      <c r="H493" s="548"/>
      <c r="I493" s="548"/>
      <c r="J493" s="548"/>
      <c r="K493" s="548"/>
      <c r="L493" s="548"/>
      <c r="M493" s="548"/>
      <c r="N493" s="548"/>
      <c r="O493" s="548"/>
      <c r="P493" s="224"/>
    </row>
    <row r="494" spans="1:24" ht="15.95" hidden="1" customHeight="1">
      <c r="A494" s="179"/>
      <c r="B494" s="3" t="s">
        <v>220</v>
      </c>
      <c r="C494" s="191"/>
      <c r="D494" s="189"/>
      <c r="E494" s="189"/>
      <c r="F494" s="189"/>
      <c r="G494" s="189"/>
      <c r="H494" s="68"/>
      <c r="I494" s="189"/>
      <c r="J494" s="190"/>
      <c r="K494" s="189"/>
      <c r="L494" s="190"/>
      <c r="M494" s="3" t="s">
        <v>9</v>
      </c>
      <c r="N494" s="76">
        <f>C100</f>
        <v>175</v>
      </c>
      <c r="O494" s="191"/>
      <c r="Q494" s="45"/>
      <c r="R494" s="45"/>
      <c r="S494" s="191"/>
      <c r="T494" s="45"/>
      <c r="U494" s="45"/>
      <c r="V494" s="45"/>
      <c r="W494" s="45"/>
      <c r="X494" s="45"/>
    </row>
    <row r="495" spans="1:24" s="17" customFormat="1" ht="15.95" hidden="1" customHeight="1">
      <c r="A495" s="15"/>
      <c r="C495" s="48"/>
      <c r="D495" s="55"/>
      <c r="E495" s="48"/>
      <c r="F495" s="99"/>
      <c r="G495" s="99"/>
      <c r="H495" s="27"/>
      <c r="I495" s="99"/>
      <c r="J495" s="105"/>
      <c r="K495" s="99"/>
      <c r="L495" s="24" t="s">
        <v>10</v>
      </c>
      <c r="M495" s="32"/>
      <c r="N495" s="18"/>
      <c r="O495" s="19"/>
      <c r="P495" s="197"/>
      <c r="S495" s="48"/>
    </row>
    <row r="496" spans="1:24" s="17" customFormat="1" ht="15.95" hidden="1" customHeight="1">
      <c r="A496" s="15"/>
      <c r="C496" s="545">
        <f>N495</f>
        <v>0</v>
      </c>
      <c r="D496" s="546"/>
      <c r="E496" s="545"/>
      <c r="F496" s="20" t="s">
        <v>32</v>
      </c>
      <c r="G496" s="21" t="s">
        <v>12</v>
      </c>
      <c r="H496" s="551">
        <v>416.63</v>
      </c>
      <c r="I496" s="551"/>
      <c r="J496" s="551"/>
      <c r="K496" s="94"/>
      <c r="L496" s="547" t="s">
        <v>33</v>
      </c>
      <c r="M496" s="547"/>
      <c r="N496" s="107"/>
      <c r="O496" s="22" t="s">
        <v>14</v>
      </c>
      <c r="P496" s="224">
        <f>ROUND(C496*H496/100,0)</f>
        <v>0</v>
      </c>
      <c r="S496" s="104"/>
    </row>
    <row r="497" spans="1:24" s="17" customFormat="1" ht="33.75" hidden="1" customHeight="1">
      <c r="A497" s="85"/>
      <c r="B497" s="562" t="s">
        <v>100</v>
      </c>
      <c r="C497" s="562"/>
      <c r="D497" s="562"/>
      <c r="E497" s="562"/>
      <c r="F497" s="562"/>
      <c r="G497" s="562"/>
      <c r="H497" s="562"/>
      <c r="I497" s="562"/>
      <c r="J497" s="562"/>
      <c r="K497" s="562"/>
      <c r="L497" s="562"/>
      <c r="M497" s="562"/>
      <c r="N497" s="562"/>
      <c r="O497" s="562"/>
      <c r="P497" s="224"/>
      <c r="Q497" s="52"/>
      <c r="R497" s="52"/>
      <c r="S497" s="52"/>
      <c r="T497" s="52"/>
      <c r="U497" s="52"/>
      <c r="V497" s="52"/>
      <c r="W497" s="52"/>
      <c r="X497" s="52"/>
    </row>
    <row r="498" spans="1:24" s="17" customFormat="1" ht="12" hidden="1" customHeight="1">
      <c r="A498" s="15"/>
      <c r="B498" s="17" t="s">
        <v>212</v>
      </c>
      <c r="C498" s="261"/>
      <c r="D498" s="262">
        <v>4</v>
      </c>
      <c r="E498" s="48" t="s">
        <v>8</v>
      </c>
      <c r="F498" s="262">
        <v>4</v>
      </c>
      <c r="G498" s="262" t="s">
        <v>8</v>
      </c>
      <c r="H498" s="27">
        <v>18</v>
      </c>
      <c r="I498" s="262" t="s">
        <v>8</v>
      </c>
      <c r="J498" s="263">
        <v>2.33</v>
      </c>
      <c r="K498" s="262"/>
      <c r="L498" s="263"/>
      <c r="M498" s="17" t="s">
        <v>9</v>
      </c>
      <c r="N498" s="30">
        <f t="shared" ref="N498:N504" si="44">ROUND(D498*F498*H498*J498,0)</f>
        <v>671</v>
      </c>
      <c r="O498" s="16"/>
      <c r="P498" s="264"/>
      <c r="S498" s="261"/>
    </row>
    <row r="499" spans="1:24" s="17" customFormat="1" ht="12" hidden="1" customHeight="1">
      <c r="A499" s="15"/>
      <c r="B499" s="17" t="s">
        <v>213</v>
      </c>
      <c r="C499" s="261"/>
      <c r="D499" s="262">
        <v>1</v>
      </c>
      <c r="E499" s="48" t="s">
        <v>8</v>
      </c>
      <c r="F499" s="262">
        <v>2</v>
      </c>
      <c r="G499" s="262" t="s">
        <v>8</v>
      </c>
      <c r="H499" s="27">
        <v>13</v>
      </c>
      <c r="I499" s="262" t="s">
        <v>8</v>
      </c>
      <c r="J499" s="263">
        <v>2.33</v>
      </c>
      <c r="K499" s="262"/>
      <c r="L499" s="263"/>
      <c r="M499" s="17" t="s">
        <v>9</v>
      </c>
      <c r="N499" s="30">
        <f t="shared" si="44"/>
        <v>61</v>
      </c>
      <c r="O499" s="16"/>
      <c r="P499" s="264"/>
      <c r="S499" s="261"/>
    </row>
    <row r="500" spans="1:24" s="17" customFormat="1" ht="12" hidden="1" customHeight="1">
      <c r="A500" s="15"/>
      <c r="B500" s="17" t="s">
        <v>174</v>
      </c>
      <c r="C500" s="261"/>
      <c r="D500" s="262">
        <v>1</v>
      </c>
      <c r="E500" s="48" t="s">
        <v>8</v>
      </c>
      <c r="F500" s="262">
        <v>18</v>
      </c>
      <c r="G500" s="262" t="s">
        <v>8</v>
      </c>
      <c r="H500" s="27">
        <v>8</v>
      </c>
      <c r="I500" s="262" t="s">
        <v>8</v>
      </c>
      <c r="J500" s="263">
        <v>2.33</v>
      </c>
      <c r="K500" s="262"/>
      <c r="L500" s="263"/>
      <c r="M500" s="17" t="s">
        <v>9</v>
      </c>
      <c r="N500" s="30">
        <f t="shared" si="44"/>
        <v>336</v>
      </c>
      <c r="O500" s="16"/>
      <c r="P500" s="264"/>
      <c r="S500" s="261"/>
    </row>
    <row r="501" spans="1:24" s="17" customFormat="1" ht="12" hidden="1" customHeight="1">
      <c r="A501" s="15"/>
      <c r="B501" s="17" t="s">
        <v>214</v>
      </c>
      <c r="C501" s="261"/>
      <c r="D501" s="262">
        <v>4</v>
      </c>
      <c r="E501" s="48" t="s">
        <v>8</v>
      </c>
      <c r="F501" s="262">
        <v>15</v>
      </c>
      <c r="G501" s="262" t="s">
        <v>8</v>
      </c>
      <c r="H501" s="27">
        <v>21</v>
      </c>
      <c r="I501" s="262" t="s">
        <v>8</v>
      </c>
      <c r="J501" s="263">
        <v>0.66</v>
      </c>
      <c r="K501" s="262"/>
      <c r="L501" s="263"/>
      <c r="M501" s="17" t="s">
        <v>9</v>
      </c>
      <c r="N501" s="30">
        <f t="shared" si="44"/>
        <v>832</v>
      </c>
      <c r="O501" s="16"/>
      <c r="P501" s="264"/>
      <c r="S501" s="261"/>
    </row>
    <row r="502" spans="1:24" s="17" customFormat="1" ht="12" hidden="1" customHeight="1">
      <c r="A502" s="15"/>
      <c r="B502" s="17" t="s">
        <v>215</v>
      </c>
      <c r="C502" s="261"/>
      <c r="D502" s="262">
        <v>1</v>
      </c>
      <c r="E502" s="48" t="s">
        <v>8</v>
      </c>
      <c r="F502" s="262">
        <v>15</v>
      </c>
      <c r="G502" s="262" t="s">
        <v>8</v>
      </c>
      <c r="H502" s="27">
        <v>21</v>
      </c>
      <c r="I502" s="262" t="s">
        <v>8</v>
      </c>
      <c r="J502" s="263">
        <v>0.66</v>
      </c>
      <c r="K502" s="262"/>
      <c r="L502" s="263"/>
      <c r="M502" s="17" t="s">
        <v>9</v>
      </c>
      <c r="N502" s="30">
        <f t="shared" si="44"/>
        <v>208</v>
      </c>
      <c r="O502" s="16"/>
      <c r="P502" s="264"/>
      <c r="S502" s="261"/>
    </row>
    <row r="503" spans="1:24" s="17" customFormat="1" ht="12" hidden="1" customHeight="1">
      <c r="A503" s="15"/>
      <c r="B503" s="17" t="s">
        <v>202</v>
      </c>
      <c r="C503" s="261"/>
      <c r="D503" s="262">
        <v>1</v>
      </c>
      <c r="E503" s="48" t="s">
        <v>8</v>
      </c>
      <c r="F503" s="262">
        <v>5</v>
      </c>
      <c r="G503" s="262" t="s">
        <v>8</v>
      </c>
      <c r="H503" s="27">
        <v>82</v>
      </c>
      <c r="I503" s="262" t="s">
        <v>8</v>
      </c>
      <c r="J503" s="263">
        <v>0.66</v>
      </c>
      <c r="K503" s="262"/>
      <c r="L503" s="263"/>
      <c r="M503" s="17" t="s">
        <v>9</v>
      </c>
      <c r="N503" s="30">
        <f t="shared" si="44"/>
        <v>271</v>
      </c>
      <c r="O503" s="16"/>
      <c r="P503" s="264"/>
      <c r="S503" s="261"/>
    </row>
    <row r="504" spans="1:24" s="17" customFormat="1" ht="12" hidden="1" customHeight="1" thickBot="1">
      <c r="A504" s="15"/>
      <c r="B504" s="17" t="s">
        <v>99</v>
      </c>
      <c r="C504" s="261"/>
      <c r="D504" s="262">
        <v>1</v>
      </c>
      <c r="E504" s="48" t="s">
        <v>8</v>
      </c>
      <c r="F504" s="262">
        <v>2</v>
      </c>
      <c r="G504" s="262" t="s">
        <v>8</v>
      </c>
      <c r="H504" s="27">
        <v>10</v>
      </c>
      <c r="I504" s="262" t="s">
        <v>8</v>
      </c>
      <c r="J504" s="263">
        <v>6</v>
      </c>
      <c r="K504" s="262"/>
      <c r="L504" s="263"/>
      <c r="M504" s="17" t="s">
        <v>9</v>
      </c>
      <c r="N504" s="30">
        <f t="shared" si="44"/>
        <v>120</v>
      </c>
      <c r="O504" s="16"/>
      <c r="P504" s="264"/>
      <c r="S504" s="261"/>
    </row>
    <row r="505" spans="1:24" s="17" customFormat="1" ht="15.95" hidden="1" customHeight="1" thickBot="1">
      <c r="A505" s="15"/>
      <c r="C505" s="60"/>
      <c r="D505" s="93"/>
      <c r="E505" s="48"/>
      <c r="F505" s="99"/>
      <c r="G505" s="99"/>
      <c r="H505" s="37"/>
      <c r="I505" s="50"/>
      <c r="J505" s="24"/>
      <c r="K505" s="50"/>
      <c r="L505" s="93" t="s">
        <v>10</v>
      </c>
      <c r="M505" s="50"/>
      <c r="N505" s="26"/>
      <c r="O505" s="103"/>
      <c r="P505" s="224"/>
      <c r="S505" s="60"/>
    </row>
    <row r="506" spans="1:24" s="17" customFormat="1" ht="15.95" hidden="1" customHeight="1">
      <c r="A506" s="15"/>
      <c r="B506" s="52"/>
      <c r="C506" s="53">
        <f>N505</f>
        <v>0</v>
      </c>
      <c r="D506" s="550" t="s">
        <v>32</v>
      </c>
      <c r="E506" s="547"/>
      <c r="F506" s="50"/>
      <c r="G506" s="21" t="s">
        <v>12</v>
      </c>
      <c r="H506" s="551">
        <v>1270.83</v>
      </c>
      <c r="I506" s="551"/>
      <c r="J506" s="551"/>
      <c r="K506" s="94"/>
      <c r="L506" s="552" t="s">
        <v>63</v>
      </c>
      <c r="M506" s="552"/>
      <c r="O506" s="103" t="s">
        <v>14</v>
      </c>
      <c r="P506" s="224">
        <f>ROUND(C506*H506/100,0)</f>
        <v>0</v>
      </c>
      <c r="S506" s="53"/>
    </row>
    <row r="507" spans="1:24" s="17" customFormat="1" ht="48" hidden="1" customHeight="1">
      <c r="A507" s="85"/>
      <c r="B507" s="591" t="s">
        <v>198</v>
      </c>
      <c r="C507" s="591"/>
      <c r="D507" s="591"/>
      <c r="E507" s="591"/>
      <c r="F507" s="591"/>
      <c r="G507" s="591"/>
      <c r="H507" s="591"/>
      <c r="I507" s="591"/>
      <c r="J507" s="591"/>
      <c r="K507" s="591"/>
      <c r="L507" s="591"/>
      <c r="M507" s="591"/>
      <c r="N507" s="591"/>
      <c r="O507" s="106"/>
      <c r="P507" s="224"/>
    </row>
    <row r="508" spans="1:24" s="17" customFormat="1" ht="15.95" hidden="1" customHeight="1">
      <c r="A508" s="15"/>
      <c r="B508" s="17" t="s">
        <v>203</v>
      </c>
      <c r="C508" s="184"/>
      <c r="D508" s="187">
        <v>1</v>
      </c>
      <c r="E508" s="48" t="s">
        <v>8</v>
      </c>
      <c r="F508" s="187">
        <v>1</v>
      </c>
      <c r="G508" s="187" t="s">
        <v>8</v>
      </c>
      <c r="H508" s="27">
        <v>50</v>
      </c>
      <c r="I508" s="187" t="s">
        <v>8</v>
      </c>
      <c r="J508" s="188">
        <v>10.5</v>
      </c>
      <c r="K508" s="187"/>
      <c r="L508" s="188"/>
      <c r="M508" s="17" t="s">
        <v>9</v>
      </c>
      <c r="N508" s="30">
        <f>ROUND(D508*F508*H508*J508,0)</f>
        <v>525</v>
      </c>
      <c r="O508" s="16"/>
      <c r="P508" s="224"/>
      <c r="S508" s="184"/>
    </row>
    <row r="509" spans="1:24" s="17" customFormat="1" ht="15.95" hidden="1" customHeight="1" thickBot="1">
      <c r="A509" s="15"/>
      <c r="B509" s="17" t="s">
        <v>206</v>
      </c>
      <c r="C509" s="95"/>
      <c r="D509" s="99">
        <v>1</v>
      </c>
      <c r="E509" s="48" t="s">
        <v>8</v>
      </c>
      <c r="F509" s="99">
        <v>1</v>
      </c>
      <c r="G509" s="99" t="s">
        <v>8</v>
      </c>
      <c r="H509" s="27">
        <v>35</v>
      </c>
      <c r="I509" s="99" t="s">
        <v>8</v>
      </c>
      <c r="J509" s="105">
        <v>4</v>
      </c>
      <c r="K509" s="99"/>
      <c r="L509" s="105"/>
      <c r="M509" s="17" t="s">
        <v>9</v>
      </c>
      <c r="N509" s="30">
        <f>ROUND(D509*F509*H509*J509,0)</f>
        <v>140</v>
      </c>
      <c r="O509" s="16"/>
      <c r="P509" s="224"/>
      <c r="S509" s="95"/>
    </row>
    <row r="510" spans="1:24" s="17" customFormat="1" ht="15.95" hidden="1" customHeight="1" thickBot="1">
      <c r="A510" s="93"/>
      <c r="C510" s="107"/>
      <c r="D510" s="99"/>
      <c r="E510" s="49"/>
      <c r="F510" s="99"/>
      <c r="G510" s="93"/>
      <c r="H510" s="27"/>
      <c r="I510" s="94"/>
      <c r="J510" s="24"/>
      <c r="K510" s="94"/>
      <c r="L510" s="24" t="s">
        <v>10</v>
      </c>
      <c r="M510" s="93"/>
      <c r="N510" s="26"/>
      <c r="O510" s="19"/>
      <c r="P510" s="224"/>
      <c r="S510" s="107"/>
    </row>
    <row r="511" spans="1:24" s="17" customFormat="1" ht="15.95" hidden="1" customHeight="1">
      <c r="A511" s="15"/>
      <c r="B511" s="52"/>
      <c r="C511" s="104">
        <f>N510</f>
        <v>0</v>
      </c>
      <c r="D511" s="99" t="s">
        <v>32</v>
      </c>
      <c r="E511" s="104"/>
      <c r="F511" s="99"/>
      <c r="G511" s="52" t="s">
        <v>12</v>
      </c>
      <c r="H511" s="94">
        <v>223.97</v>
      </c>
      <c r="I511" s="94"/>
      <c r="J511" s="105"/>
      <c r="K511" s="94"/>
      <c r="L511" s="218" t="s">
        <v>55</v>
      </c>
      <c r="M511" s="93"/>
      <c r="N511" s="52"/>
      <c r="O511" s="103" t="s">
        <v>14</v>
      </c>
      <c r="P511" s="224">
        <f>(C511*H511)</f>
        <v>0</v>
      </c>
      <c r="S511" s="104"/>
    </row>
    <row r="512" spans="1:24" s="17" customFormat="1" ht="15.95" hidden="1" customHeight="1">
      <c r="A512" s="15"/>
      <c r="C512" s="221"/>
      <c r="D512" s="222"/>
      <c r="E512" s="221"/>
      <c r="F512" s="20"/>
      <c r="G512" s="21"/>
      <c r="H512" s="219"/>
      <c r="I512" s="219"/>
      <c r="J512" s="219"/>
      <c r="K512" s="219"/>
      <c r="L512" s="218"/>
      <c r="M512" s="218"/>
      <c r="N512" s="107"/>
      <c r="O512" s="22"/>
      <c r="P512" s="224"/>
      <c r="S512" s="221"/>
    </row>
    <row r="513" spans="1:24" s="17" customFormat="1" ht="15.95" hidden="1" customHeight="1">
      <c r="A513" s="15"/>
      <c r="C513" s="221"/>
      <c r="D513" s="222"/>
      <c r="E513" s="221"/>
      <c r="F513" s="20"/>
      <c r="G513" s="21"/>
      <c r="H513" s="219"/>
      <c r="I513" s="219"/>
      <c r="J513" s="219"/>
      <c r="K513" s="219"/>
      <c r="L513" s="218"/>
      <c r="M513" s="218"/>
      <c r="N513" s="107"/>
      <c r="O513" s="22"/>
      <c r="P513" s="224"/>
      <c r="S513" s="221"/>
    </row>
    <row r="514" spans="1:24" s="17" customFormat="1" ht="15.95" hidden="1" customHeight="1">
      <c r="A514" s="15"/>
      <c r="C514" s="221"/>
      <c r="D514" s="222"/>
      <c r="E514" s="221"/>
      <c r="F514" s="20"/>
      <c r="G514" s="21"/>
      <c r="H514" s="219"/>
      <c r="I514" s="219"/>
      <c r="J514" s="219"/>
      <c r="K514" s="219"/>
      <c r="L514" s="218"/>
      <c r="M514" s="218"/>
      <c r="N514" s="107"/>
      <c r="O514" s="22"/>
      <c r="P514" s="224"/>
      <c r="S514" s="221"/>
    </row>
    <row r="515" spans="1:24" s="230" customFormat="1" ht="15.95" hidden="1" customHeight="1">
      <c r="A515" s="229"/>
      <c r="C515" s="231"/>
      <c r="D515" s="232"/>
      <c r="E515" s="231"/>
      <c r="F515" s="233"/>
      <c r="G515" s="234"/>
      <c r="H515" s="235"/>
      <c r="I515" s="235"/>
      <c r="J515" s="235"/>
      <c r="K515" s="235"/>
      <c r="L515" s="236"/>
      <c r="M515" s="236"/>
      <c r="N515" s="237"/>
      <c r="O515" s="238"/>
      <c r="P515" s="239"/>
      <c r="S515" s="231"/>
    </row>
    <row r="516" spans="1:24" s="230" customFormat="1" ht="15.95" hidden="1" customHeight="1">
      <c r="A516" s="229"/>
      <c r="C516" s="231"/>
      <c r="D516" s="232"/>
      <c r="E516" s="231"/>
      <c r="F516" s="233"/>
      <c r="G516" s="234"/>
      <c r="H516" s="235"/>
      <c r="I516" s="235"/>
      <c r="J516" s="235"/>
      <c r="K516" s="235"/>
      <c r="L516" s="236"/>
      <c r="M516" s="236"/>
      <c r="N516" s="237"/>
      <c r="O516" s="238"/>
      <c r="P516" s="239"/>
      <c r="S516" s="231"/>
    </row>
    <row r="517" spans="1:24" ht="17.25" hidden="1" customHeight="1">
      <c r="A517" s="77"/>
      <c r="B517" s="600" t="s">
        <v>147</v>
      </c>
      <c r="C517" s="600"/>
      <c r="D517" s="601"/>
      <c r="E517" s="600"/>
      <c r="F517" s="601"/>
      <c r="G517" s="600"/>
      <c r="H517" s="601"/>
      <c r="I517" s="600"/>
      <c r="J517" s="601"/>
      <c r="K517" s="600"/>
      <c r="L517" s="600"/>
      <c r="M517" s="600"/>
      <c r="N517" s="600"/>
      <c r="O517" s="600"/>
      <c r="S517" s="3"/>
    </row>
    <row r="518" spans="1:24" ht="15.95" hidden="1" customHeight="1" thickBot="1">
      <c r="A518" s="1"/>
      <c r="B518" s="3" t="s">
        <v>101</v>
      </c>
      <c r="C518" s="108"/>
      <c r="D518" s="109">
        <v>1</v>
      </c>
      <c r="E518" s="38" t="s">
        <v>8</v>
      </c>
      <c r="F518" s="109">
        <v>4</v>
      </c>
      <c r="H518" s="68"/>
      <c r="I518" s="109"/>
      <c r="J518" s="110"/>
      <c r="K518" s="109"/>
      <c r="L518" s="110"/>
      <c r="M518" s="3" t="s">
        <v>9</v>
      </c>
      <c r="N518" s="39">
        <f>ROUND(D518*F518,0)</f>
        <v>4</v>
      </c>
      <c r="O518" s="2"/>
      <c r="S518" s="108"/>
    </row>
    <row r="519" spans="1:24" ht="15.95" hidden="1" customHeight="1" thickBot="1">
      <c r="E519" s="44"/>
      <c r="G519" s="98"/>
      <c r="H519" s="68"/>
      <c r="I519" s="97"/>
      <c r="J519" s="12"/>
      <c r="K519" s="97"/>
      <c r="L519" s="12" t="s">
        <v>10</v>
      </c>
      <c r="M519" s="98"/>
      <c r="N519" s="14"/>
      <c r="O519" s="6"/>
    </row>
    <row r="520" spans="1:24" ht="15.95" hidden="1" customHeight="1">
      <c r="A520" s="1"/>
      <c r="C520" s="46">
        <f>N519</f>
        <v>0</v>
      </c>
      <c r="D520" s="570" t="s">
        <v>114</v>
      </c>
      <c r="E520" s="586"/>
      <c r="G520" s="8" t="s">
        <v>12</v>
      </c>
      <c r="H520" s="575">
        <v>1428.35</v>
      </c>
      <c r="I520" s="575"/>
      <c r="J520" s="575"/>
      <c r="K520" s="575"/>
      <c r="L520" s="98" t="s">
        <v>89</v>
      </c>
      <c r="M520" s="98"/>
      <c r="O520" s="113" t="s">
        <v>14</v>
      </c>
      <c r="P520" s="223">
        <f>ROUND(C520*H520,0)</f>
        <v>0</v>
      </c>
      <c r="Q520" s="45"/>
      <c r="R520" s="45"/>
      <c r="S520" s="46"/>
      <c r="T520" s="45"/>
      <c r="U520" s="45"/>
      <c r="V520" s="45"/>
      <c r="W520" s="45"/>
      <c r="X520" s="45"/>
    </row>
    <row r="521" spans="1:24" ht="17.25" hidden="1" customHeight="1">
      <c r="A521" s="77"/>
      <c r="B521" s="600" t="s">
        <v>148</v>
      </c>
      <c r="C521" s="600"/>
      <c r="D521" s="601"/>
      <c r="E521" s="600"/>
      <c r="F521" s="601"/>
      <c r="G521" s="600"/>
      <c r="H521" s="601"/>
      <c r="I521" s="600"/>
      <c r="J521" s="601"/>
      <c r="K521" s="600"/>
      <c r="L521" s="600"/>
      <c r="M521" s="600"/>
      <c r="N521" s="600"/>
      <c r="O521" s="600"/>
      <c r="S521" s="3"/>
    </row>
    <row r="522" spans="1:24" ht="15.95" hidden="1" customHeight="1" thickBot="1">
      <c r="A522" s="1"/>
      <c r="B522" s="3" t="s">
        <v>101</v>
      </c>
      <c r="C522" s="108"/>
      <c r="D522" s="109">
        <v>1</v>
      </c>
      <c r="E522" s="38" t="s">
        <v>8</v>
      </c>
      <c r="F522" s="109">
        <v>4</v>
      </c>
      <c r="H522" s="68"/>
      <c r="I522" s="109"/>
      <c r="J522" s="110"/>
      <c r="K522" s="109"/>
      <c r="L522" s="110"/>
      <c r="M522" s="3" t="s">
        <v>9</v>
      </c>
      <c r="N522" s="39">
        <f>ROUND(D522*F522,0)</f>
        <v>4</v>
      </c>
      <c r="O522" s="2"/>
      <c r="S522" s="108"/>
    </row>
    <row r="523" spans="1:24" ht="15.95" hidden="1" customHeight="1" thickBot="1">
      <c r="E523" s="44"/>
      <c r="G523" s="98"/>
      <c r="H523" s="68"/>
      <c r="I523" s="97"/>
      <c r="J523" s="12"/>
      <c r="K523" s="97"/>
      <c r="L523" s="12" t="s">
        <v>10</v>
      </c>
      <c r="M523" s="98"/>
      <c r="N523" s="14"/>
      <c r="O523" s="6"/>
    </row>
    <row r="524" spans="1:24" ht="15.95" hidden="1" customHeight="1">
      <c r="A524" s="1"/>
      <c r="C524" s="46">
        <f>N523</f>
        <v>0</v>
      </c>
      <c r="D524" s="570" t="s">
        <v>114</v>
      </c>
      <c r="E524" s="586"/>
      <c r="G524" s="8" t="s">
        <v>12</v>
      </c>
      <c r="H524" s="575">
        <v>649.83000000000004</v>
      </c>
      <c r="I524" s="575"/>
      <c r="J524" s="575"/>
      <c r="K524" s="575"/>
      <c r="L524" s="98" t="s">
        <v>89</v>
      </c>
      <c r="M524" s="98"/>
      <c r="O524" s="113" t="s">
        <v>14</v>
      </c>
      <c r="P524" s="223">
        <f>ROUND(C524*H524,0)</f>
        <v>0</v>
      </c>
      <c r="Q524" s="45"/>
      <c r="R524" s="45"/>
      <c r="S524" s="46"/>
      <c r="T524" s="45"/>
      <c r="U524" s="45"/>
      <c r="V524" s="45"/>
      <c r="W524" s="45"/>
      <c r="X524" s="45"/>
    </row>
    <row r="525" spans="1:24" ht="21" hidden="1" customHeight="1">
      <c r="A525" s="87"/>
      <c r="B525" s="549" t="s">
        <v>178</v>
      </c>
      <c r="C525" s="549"/>
      <c r="D525" s="549"/>
      <c r="E525" s="549"/>
      <c r="F525" s="549"/>
      <c r="G525" s="549"/>
      <c r="H525" s="549"/>
      <c r="I525" s="549"/>
      <c r="J525" s="549"/>
      <c r="K525" s="549"/>
      <c r="L525" s="549"/>
      <c r="M525" s="549"/>
      <c r="N525" s="549"/>
      <c r="O525" s="160"/>
      <c r="S525" s="3"/>
    </row>
    <row r="526" spans="1:24" ht="15.95" hidden="1" customHeight="1" thickBot="1">
      <c r="A526" s="1"/>
      <c r="B526" s="605" t="s">
        <v>179</v>
      </c>
      <c r="C526" s="605"/>
      <c r="D526" s="165" t="s">
        <v>8</v>
      </c>
      <c r="E526" s="563">
        <v>5.5</v>
      </c>
      <c r="F526" s="564"/>
      <c r="G526" s="168"/>
      <c r="H526" s="13"/>
      <c r="I526" s="170"/>
      <c r="J526" s="12"/>
      <c r="K526" s="170"/>
      <c r="L526" s="168"/>
      <c r="M526" s="168"/>
      <c r="N526" s="172"/>
      <c r="O526" s="169"/>
      <c r="S526" s="3"/>
    </row>
    <row r="527" spans="1:24" ht="15.95" hidden="1" customHeight="1">
      <c r="A527" s="1"/>
      <c r="C527" s="172"/>
      <c r="D527" s="165"/>
      <c r="E527" s="565">
        <v>112</v>
      </c>
      <c r="F527" s="566"/>
      <c r="G527" s="168"/>
      <c r="H527" s="13"/>
      <c r="I527" s="170"/>
      <c r="J527" s="166"/>
      <c r="K527" s="170"/>
      <c r="L527" s="168"/>
      <c r="M527" s="168"/>
      <c r="N527" s="172"/>
      <c r="O527" s="169"/>
      <c r="S527" s="172"/>
    </row>
    <row r="528" spans="1:24" ht="15.95" hidden="1" customHeight="1" thickBot="1">
      <c r="A528" s="1"/>
      <c r="C528" s="75" t="e">
        <f>#REF!</f>
        <v>#REF!</v>
      </c>
      <c r="D528" s="165" t="s">
        <v>8</v>
      </c>
      <c r="E528" s="563">
        <v>5.5</v>
      </c>
      <c r="F528" s="564"/>
      <c r="G528" s="165" t="s">
        <v>9</v>
      </c>
      <c r="H528" s="574" t="e">
        <f>C528*E528/E529</f>
        <v>#REF!</v>
      </c>
      <c r="I528" s="574"/>
      <c r="J528" s="166" t="s">
        <v>53</v>
      </c>
      <c r="K528" s="170"/>
      <c r="L528" s="168"/>
      <c r="M528" s="168"/>
      <c r="N528" s="172"/>
      <c r="O528" s="169"/>
      <c r="S528" s="75"/>
    </row>
    <row r="529" spans="1:19" ht="15.95" hidden="1" customHeight="1" thickBot="1">
      <c r="A529" s="1"/>
      <c r="C529" s="172"/>
      <c r="D529" s="165"/>
      <c r="E529" s="565">
        <v>112</v>
      </c>
      <c r="F529" s="566"/>
      <c r="G529" s="168"/>
      <c r="H529" s="68"/>
      <c r="I529" s="170"/>
      <c r="J529" s="166"/>
      <c r="K529" s="170"/>
      <c r="L529" s="168"/>
      <c r="M529" s="168"/>
      <c r="N529" s="172"/>
      <c r="O529" s="169"/>
      <c r="S529" s="172"/>
    </row>
    <row r="530" spans="1:19" ht="15.95" hidden="1" customHeight="1" thickBot="1">
      <c r="A530" s="1"/>
      <c r="C530" s="172"/>
      <c r="D530" s="165"/>
      <c r="E530" s="609"/>
      <c r="F530" s="609"/>
      <c r="H530" s="13"/>
      <c r="I530" s="170"/>
      <c r="J530" s="166"/>
      <c r="K530" s="170"/>
      <c r="L530" s="168"/>
      <c r="M530" s="168"/>
      <c r="N530" s="196"/>
      <c r="O530" s="169"/>
      <c r="S530" s="172"/>
    </row>
    <row r="531" spans="1:19" ht="15.95" hidden="1" customHeight="1">
      <c r="A531" s="1"/>
      <c r="C531" s="175">
        <f>N530</f>
        <v>0</v>
      </c>
      <c r="D531" s="165" t="s">
        <v>53</v>
      </c>
      <c r="E531" s="167"/>
      <c r="F531" s="165"/>
      <c r="G531" s="8" t="s">
        <v>12</v>
      </c>
      <c r="H531" s="575">
        <v>151.25</v>
      </c>
      <c r="I531" s="575"/>
      <c r="J531" s="575"/>
      <c r="K531" s="575"/>
      <c r="L531" s="571" t="s">
        <v>54</v>
      </c>
      <c r="M531" s="571"/>
      <c r="N531" s="172"/>
      <c r="O531" s="169" t="s">
        <v>14</v>
      </c>
      <c r="P531" s="223">
        <f>(C531*H531)</f>
        <v>0</v>
      </c>
      <c r="S531" s="117"/>
    </row>
    <row r="532" spans="1:19" s="17" customFormat="1" ht="15.95" hidden="1" customHeight="1">
      <c r="A532" s="15"/>
      <c r="B532" s="567" t="s">
        <v>185</v>
      </c>
      <c r="C532" s="567"/>
      <c r="D532" s="567"/>
      <c r="E532" s="567"/>
      <c r="F532" s="567"/>
      <c r="G532" s="567"/>
      <c r="H532" s="567"/>
      <c r="I532" s="567"/>
      <c r="J532" s="567"/>
      <c r="K532" s="567"/>
      <c r="L532" s="567"/>
      <c r="M532" s="567"/>
      <c r="N532" s="567"/>
      <c r="O532" s="103"/>
      <c r="P532" s="60"/>
      <c r="Q532" s="52"/>
    </row>
    <row r="533" spans="1:19" s="17" customFormat="1" ht="15.95" hidden="1" customHeight="1">
      <c r="A533" s="15"/>
      <c r="B533" s="160" t="s">
        <v>186</v>
      </c>
      <c r="C533" s="160"/>
      <c r="D533" s="160"/>
      <c r="E533" s="160"/>
      <c r="F533" s="160"/>
      <c r="G533" s="160"/>
      <c r="H533" s="160"/>
      <c r="I533" s="160"/>
      <c r="J533" s="160"/>
      <c r="K533" s="160"/>
      <c r="L533" s="160"/>
      <c r="M533" s="160"/>
      <c r="N533" s="160"/>
      <c r="O533" s="161"/>
      <c r="P533" s="60"/>
      <c r="Q533" s="52"/>
    </row>
    <row r="534" spans="1:19" s="17" customFormat="1" ht="15.95" hidden="1" customHeight="1">
      <c r="A534" s="15"/>
      <c r="B534" s="17" t="s">
        <v>187</v>
      </c>
      <c r="C534" s="95"/>
      <c r="D534" s="99">
        <v>1</v>
      </c>
      <c r="E534" s="48" t="s">
        <v>8</v>
      </c>
      <c r="F534" s="99">
        <v>2</v>
      </c>
      <c r="G534" s="99" t="s">
        <v>8</v>
      </c>
      <c r="H534" s="89">
        <v>10.5</v>
      </c>
      <c r="I534" s="88" t="s">
        <v>8</v>
      </c>
      <c r="J534" s="88">
        <v>0.75</v>
      </c>
      <c r="K534" s="99" t="s">
        <v>8</v>
      </c>
      <c r="L534" s="105">
        <v>7</v>
      </c>
      <c r="M534" s="17" t="s">
        <v>9</v>
      </c>
      <c r="N534" s="30">
        <f t="shared" ref="N534" si="45">ROUND(D534*F534*H534*J534*L534,0)</f>
        <v>110</v>
      </c>
      <c r="O534" s="16"/>
      <c r="P534" s="224"/>
      <c r="S534" s="95"/>
    </row>
    <row r="535" spans="1:19" s="17" customFormat="1" ht="15.95" hidden="1" customHeight="1" thickBot="1">
      <c r="A535" s="15"/>
      <c r="B535" s="17" t="s">
        <v>182</v>
      </c>
      <c r="C535" s="154"/>
      <c r="D535" s="151">
        <v>1</v>
      </c>
      <c r="E535" s="48" t="s">
        <v>8</v>
      </c>
      <c r="F535" s="151">
        <v>2</v>
      </c>
      <c r="G535" s="151" t="s">
        <v>8</v>
      </c>
      <c r="H535" s="33">
        <v>6</v>
      </c>
      <c r="I535" s="151" t="s">
        <v>8</v>
      </c>
      <c r="J535" s="144">
        <v>0.75</v>
      </c>
      <c r="K535" s="151" t="s">
        <v>8</v>
      </c>
      <c r="L535" s="152">
        <v>7</v>
      </c>
      <c r="M535" s="17" t="s">
        <v>9</v>
      </c>
      <c r="N535" s="30">
        <f t="shared" ref="N535" si="46">ROUND(D535*F535*H535*J535*L535,0)</f>
        <v>63</v>
      </c>
      <c r="O535" s="16"/>
      <c r="P535" s="224"/>
      <c r="S535" s="154"/>
    </row>
    <row r="536" spans="1:19" s="17" customFormat="1" ht="15.95" hidden="1" customHeight="1" thickBot="1">
      <c r="A536" s="93"/>
      <c r="C536" s="107"/>
      <c r="D536" s="99"/>
      <c r="E536" s="49"/>
      <c r="F536" s="99"/>
      <c r="G536" s="93"/>
      <c r="H536" s="33"/>
      <c r="I536" s="94"/>
      <c r="J536" s="24"/>
      <c r="K536" s="94"/>
      <c r="L536" s="24" t="s">
        <v>10</v>
      </c>
      <c r="M536" s="93"/>
      <c r="N536" s="26"/>
      <c r="O536" s="19"/>
      <c r="P536" s="224"/>
      <c r="S536" s="107"/>
    </row>
    <row r="537" spans="1:19" ht="15.95" hidden="1" customHeight="1">
      <c r="A537" s="1"/>
      <c r="B537" s="71" t="s">
        <v>24</v>
      </c>
      <c r="C537" s="176"/>
      <c r="D537" s="165"/>
      <c r="E537" s="169"/>
      <c r="F537" s="165"/>
      <c r="G537" s="168"/>
      <c r="H537" s="68"/>
      <c r="I537" s="170"/>
      <c r="J537" s="166"/>
      <c r="K537" s="168"/>
      <c r="L537" s="166"/>
      <c r="M537" s="45"/>
      <c r="N537" s="45"/>
      <c r="O537" s="169"/>
      <c r="Q537" s="45"/>
      <c r="S537" s="176"/>
    </row>
    <row r="538" spans="1:19" ht="15.95" hidden="1" customHeight="1">
      <c r="A538" s="1"/>
      <c r="B538" s="3" t="s">
        <v>184</v>
      </c>
      <c r="C538" s="176"/>
      <c r="D538" s="165">
        <v>1</v>
      </c>
      <c r="E538" s="176" t="s">
        <v>8</v>
      </c>
      <c r="F538" s="165">
        <v>1</v>
      </c>
      <c r="G538" s="165" t="s">
        <v>8</v>
      </c>
      <c r="H538" s="72">
        <v>3</v>
      </c>
      <c r="I538" s="165" t="s">
        <v>8</v>
      </c>
      <c r="J538" s="173">
        <v>0.75</v>
      </c>
      <c r="K538" s="163" t="s">
        <v>8</v>
      </c>
      <c r="L538" s="164">
        <v>7</v>
      </c>
      <c r="M538" s="17" t="s">
        <v>9</v>
      </c>
      <c r="N538" s="30">
        <f t="shared" ref="N538:N539" si="47">ROUND(D538*F538*H538*J538*L538,0)</f>
        <v>16</v>
      </c>
      <c r="O538" s="6"/>
      <c r="P538" s="198"/>
      <c r="S538" s="176"/>
    </row>
    <row r="539" spans="1:19" ht="15.95" hidden="1" customHeight="1" thickBot="1">
      <c r="A539" s="1"/>
      <c r="B539" s="3" t="s">
        <v>188</v>
      </c>
      <c r="C539" s="176"/>
      <c r="D539" s="165">
        <v>1</v>
      </c>
      <c r="E539" s="176" t="s">
        <v>8</v>
      </c>
      <c r="F539" s="165">
        <v>1</v>
      </c>
      <c r="G539" s="165" t="s">
        <v>8</v>
      </c>
      <c r="H539" s="72">
        <v>6</v>
      </c>
      <c r="I539" s="165" t="s">
        <v>8</v>
      </c>
      <c r="J539" s="173">
        <v>0.75</v>
      </c>
      <c r="K539" s="163" t="s">
        <v>8</v>
      </c>
      <c r="L539" s="164">
        <v>4</v>
      </c>
      <c r="M539" s="17" t="s">
        <v>9</v>
      </c>
      <c r="N539" s="30">
        <f t="shared" si="47"/>
        <v>18</v>
      </c>
      <c r="O539" s="6"/>
      <c r="P539" s="198"/>
      <c r="S539" s="176"/>
    </row>
    <row r="540" spans="1:19" ht="15.95" hidden="1" customHeight="1" thickBot="1">
      <c r="A540" s="1"/>
      <c r="B540" s="165"/>
      <c r="C540" s="3"/>
      <c r="D540" s="165"/>
      <c r="E540" s="169"/>
      <c r="F540" s="165"/>
      <c r="G540" s="168"/>
      <c r="H540" s="68"/>
      <c r="I540" s="170"/>
      <c r="J540" s="166"/>
      <c r="K540" s="168"/>
      <c r="L540" s="12" t="s">
        <v>10</v>
      </c>
      <c r="M540" s="3" t="s">
        <v>9</v>
      </c>
      <c r="N540" s="14"/>
      <c r="O540" s="169"/>
      <c r="P540" s="80"/>
      <c r="Q540" s="45"/>
      <c r="S540" s="3"/>
    </row>
    <row r="541" spans="1:19" ht="15.95" hidden="1" customHeight="1">
      <c r="A541" s="1"/>
      <c r="B541" s="71" t="s">
        <v>28</v>
      </c>
      <c r="C541" s="176"/>
      <c r="D541" s="165"/>
      <c r="E541" s="169"/>
      <c r="F541" s="165"/>
      <c r="G541" s="168"/>
      <c r="H541" s="68"/>
      <c r="I541" s="170"/>
      <c r="J541" s="166"/>
      <c r="K541" s="170"/>
      <c r="L541" s="168"/>
      <c r="M541" s="168"/>
      <c r="N541" s="45"/>
      <c r="O541" s="41"/>
      <c r="P541" s="80"/>
      <c r="Q541" s="45"/>
      <c r="S541" s="176"/>
    </row>
    <row r="542" spans="1:19" ht="15.95" hidden="1" customHeight="1">
      <c r="A542" s="1"/>
      <c r="C542" s="71"/>
      <c r="D542" s="577">
        <f>N536</f>
        <v>0</v>
      </c>
      <c r="E542" s="577"/>
      <c r="F542" s="577"/>
      <c r="G542" s="168" t="s">
        <v>29</v>
      </c>
      <c r="H542" s="73">
        <f>N540</f>
        <v>0</v>
      </c>
      <c r="I542" s="12" t="s">
        <v>9</v>
      </c>
      <c r="J542" s="578">
        <f>D542-H542</f>
        <v>0</v>
      </c>
      <c r="K542" s="578"/>
      <c r="L542" s="40"/>
      <c r="M542" s="168"/>
      <c r="N542" s="42"/>
      <c r="O542" s="169"/>
      <c r="P542" s="80"/>
      <c r="Q542" s="45"/>
      <c r="S542" s="71"/>
    </row>
    <row r="543" spans="1:19" s="17" customFormat="1" ht="15.95" hidden="1" customHeight="1">
      <c r="A543" s="15"/>
      <c r="C543" s="608">
        <f>J542</f>
        <v>0</v>
      </c>
      <c r="D543" s="608"/>
      <c r="E543" s="608"/>
      <c r="F543" s="99" t="s">
        <v>11</v>
      </c>
      <c r="G543" s="21" t="s">
        <v>12</v>
      </c>
      <c r="H543" s="551">
        <v>13112.99</v>
      </c>
      <c r="I543" s="551"/>
      <c r="J543" s="551"/>
      <c r="K543" s="551"/>
      <c r="L543" s="547" t="s">
        <v>84</v>
      </c>
      <c r="M543" s="547"/>
      <c r="N543" s="25"/>
      <c r="O543" s="103" t="s">
        <v>14</v>
      </c>
      <c r="P543" s="224">
        <f>ROUND(C543*H543/100,0)</f>
        <v>0</v>
      </c>
      <c r="S543" s="121"/>
    </row>
    <row r="544" spans="1:19" ht="42.75" hidden="1" customHeight="1">
      <c r="A544" s="77"/>
      <c r="B544" s="549" t="s">
        <v>190</v>
      </c>
      <c r="C544" s="549"/>
      <c r="D544" s="549"/>
      <c r="E544" s="549"/>
      <c r="F544" s="549"/>
      <c r="G544" s="549"/>
      <c r="H544" s="549"/>
      <c r="I544" s="549"/>
      <c r="J544" s="549"/>
      <c r="K544" s="549"/>
      <c r="L544" s="549"/>
      <c r="M544" s="549"/>
      <c r="N544" s="549"/>
      <c r="O544" s="193"/>
      <c r="P544" s="80"/>
      <c r="Q544" s="45"/>
      <c r="S544" s="3"/>
    </row>
    <row r="545" spans="1:64" ht="15.95" hidden="1" customHeight="1" thickBot="1">
      <c r="A545" s="1"/>
      <c r="B545" s="3" t="s">
        <v>191</v>
      </c>
      <c r="C545" s="177"/>
      <c r="D545" s="189">
        <v>1</v>
      </c>
      <c r="E545" s="192" t="s">
        <v>8</v>
      </c>
      <c r="F545" s="189">
        <v>1</v>
      </c>
      <c r="G545" s="189" t="s">
        <v>8</v>
      </c>
      <c r="H545" s="68">
        <v>6</v>
      </c>
      <c r="I545" s="189" t="s">
        <v>8</v>
      </c>
      <c r="J545" s="190">
        <v>4</v>
      </c>
      <c r="K545" s="189"/>
      <c r="L545" s="190"/>
      <c r="M545" s="3" t="s">
        <v>9</v>
      </c>
      <c r="N545" s="39">
        <f>ROUND(D545*F545*H545*J545,0)</f>
        <v>24</v>
      </c>
      <c r="O545" s="2"/>
      <c r="S545" s="177"/>
    </row>
    <row r="546" spans="1:64" ht="15.95" hidden="1" customHeight="1" thickBot="1">
      <c r="A546" s="179"/>
      <c r="C546" s="194"/>
      <c r="D546" s="189"/>
      <c r="E546" s="44"/>
      <c r="F546" s="189"/>
      <c r="G546" s="179"/>
      <c r="H546" s="68"/>
      <c r="I546" s="180"/>
      <c r="J546" s="12"/>
      <c r="K546" s="180"/>
      <c r="L546" s="12" t="s">
        <v>10</v>
      </c>
      <c r="M546" s="179"/>
      <c r="N546" s="14"/>
      <c r="O546" s="6"/>
      <c r="S546" s="194"/>
    </row>
    <row r="547" spans="1:64" ht="15.95" hidden="1" customHeight="1">
      <c r="A547" s="1"/>
      <c r="C547" s="569">
        <f>N546</f>
        <v>0</v>
      </c>
      <c r="D547" s="569"/>
      <c r="E547" s="569"/>
      <c r="F547" s="179" t="s">
        <v>32</v>
      </c>
      <c r="G547" s="8" t="s">
        <v>12</v>
      </c>
      <c r="H547" s="575">
        <v>194.16</v>
      </c>
      <c r="I547" s="575"/>
      <c r="J547" s="575"/>
      <c r="K547" s="575"/>
      <c r="L547" s="571" t="s">
        <v>55</v>
      </c>
      <c r="M547" s="571"/>
      <c r="N547" s="11"/>
      <c r="O547" s="193" t="s">
        <v>14</v>
      </c>
      <c r="P547" s="223">
        <f>ROUND(C547*H547,0)</f>
        <v>0</v>
      </c>
      <c r="S547" s="178"/>
    </row>
    <row r="548" spans="1:64" ht="49.5" hidden="1" customHeight="1">
      <c r="A548" s="77"/>
      <c r="B548" s="549" t="s">
        <v>192</v>
      </c>
      <c r="C548" s="549"/>
      <c r="D548" s="549"/>
      <c r="E548" s="549"/>
      <c r="F548" s="549"/>
      <c r="G548" s="549"/>
      <c r="H548" s="549"/>
      <c r="I548" s="549"/>
      <c r="J548" s="549"/>
      <c r="K548" s="549"/>
      <c r="L548" s="549"/>
      <c r="M548" s="549"/>
      <c r="N548" s="549"/>
      <c r="O548" s="113"/>
      <c r="P548" s="80"/>
      <c r="Q548" s="45"/>
      <c r="S548" s="3"/>
    </row>
    <row r="549" spans="1:64" ht="15.95" hidden="1" customHeight="1" thickBot="1">
      <c r="A549" s="1"/>
      <c r="B549" s="3" t="s">
        <v>193</v>
      </c>
      <c r="C549" s="177"/>
      <c r="D549" s="189">
        <v>1</v>
      </c>
      <c r="E549" s="192" t="s">
        <v>8</v>
      </c>
      <c r="F549" s="189">
        <v>3</v>
      </c>
      <c r="G549" s="189" t="s">
        <v>8</v>
      </c>
      <c r="H549" s="68">
        <v>5</v>
      </c>
      <c r="I549" s="189" t="s">
        <v>8</v>
      </c>
      <c r="J549" s="190">
        <v>7</v>
      </c>
      <c r="K549" s="189"/>
      <c r="L549" s="190"/>
      <c r="M549" s="3" t="s">
        <v>9</v>
      </c>
      <c r="N549" s="39">
        <f>ROUND(D549*F549*H549*J549,0)</f>
        <v>105</v>
      </c>
      <c r="O549" s="2"/>
      <c r="S549" s="177"/>
    </row>
    <row r="550" spans="1:64" ht="15.95" hidden="1" customHeight="1" thickBot="1">
      <c r="E550" s="44"/>
      <c r="G550" s="98"/>
      <c r="H550" s="68"/>
      <c r="I550" s="97"/>
      <c r="J550" s="12"/>
      <c r="K550" s="97"/>
      <c r="L550" s="12" t="s">
        <v>10</v>
      </c>
      <c r="M550" s="98"/>
      <c r="N550" s="14"/>
      <c r="O550" s="6"/>
    </row>
    <row r="551" spans="1:64" ht="15.95" hidden="1" customHeight="1">
      <c r="A551" s="1"/>
      <c r="C551" s="569">
        <f>N550</f>
        <v>0</v>
      </c>
      <c r="D551" s="569"/>
      <c r="E551" s="569"/>
      <c r="F551" s="98" t="s">
        <v>32</v>
      </c>
      <c r="G551" s="8" t="s">
        <v>12</v>
      </c>
      <c r="H551" s="575">
        <v>231.69</v>
      </c>
      <c r="I551" s="575"/>
      <c r="J551" s="575"/>
      <c r="K551" s="575"/>
      <c r="L551" s="571" t="s">
        <v>55</v>
      </c>
      <c r="M551" s="571"/>
      <c r="N551" s="11"/>
      <c r="O551" s="113" t="s">
        <v>14</v>
      </c>
      <c r="P551" s="223">
        <f>ROUND(C551*H551,0)</f>
        <v>0</v>
      </c>
      <c r="S551" s="96"/>
    </row>
    <row r="552" spans="1:64" ht="15.95" hidden="1" customHeight="1">
      <c r="A552" s="1"/>
      <c r="B552" s="576" t="s">
        <v>161</v>
      </c>
      <c r="C552" s="576"/>
      <c r="D552" s="576"/>
      <c r="E552" s="576"/>
      <c r="F552" s="576"/>
      <c r="G552" s="576"/>
      <c r="H552" s="576"/>
      <c r="I552" s="576"/>
      <c r="J552" s="576"/>
      <c r="K552" s="576"/>
      <c r="L552" s="576"/>
      <c r="M552" s="576"/>
      <c r="N552" s="576"/>
      <c r="O552" s="576"/>
      <c r="S552" s="3"/>
    </row>
    <row r="553" spans="1:64" ht="15.95" hidden="1" customHeight="1">
      <c r="A553" s="1"/>
      <c r="B553" s="67" t="s">
        <v>162</v>
      </c>
      <c r="C553" s="135"/>
      <c r="D553" s="136">
        <v>1</v>
      </c>
      <c r="E553" s="38" t="s">
        <v>8</v>
      </c>
      <c r="F553" s="136">
        <v>1</v>
      </c>
      <c r="G553" s="136" t="s">
        <v>8</v>
      </c>
      <c r="H553" s="68">
        <v>13</v>
      </c>
      <c r="I553" s="136" t="s">
        <v>8</v>
      </c>
      <c r="J553" s="137">
        <v>0.33</v>
      </c>
      <c r="K553" s="136" t="s">
        <v>8</v>
      </c>
      <c r="L553" s="137">
        <v>4</v>
      </c>
      <c r="M553" s="3" t="s">
        <v>9</v>
      </c>
      <c r="N553" s="39">
        <f>ROUND(D553*F553*H553*J553*L553,0)</f>
        <v>17</v>
      </c>
      <c r="O553" s="2"/>
      <c r="R553" s="4"/>
      <c r="S553" s="135"/>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s="4"/>
      <c r="BD553" s="4"/>
      <c r="BE553" s="4"/>
      <c r="BF553" s="4"/>
      <c r="BG553" s="4"/>
      <c r="BH553" s="4"/>
      <c r="BI553" s="4"/>
      <c r="BJ553" s="4"/>
      <c r="BK553" s="4"/>
      <c r="BL553" s="4"/>
    </row>
    <row r="554" spans="1:64" ht="17.100000000000001" hidden="1" customHeight="1">
      <c r="A554" s="1"/>
      <c r="C554" s="38"/>
      <c r="D554" s="69"/>
      <c r="F554" s="136"/>
      <c r="G554" s="136"/>
      <c r="H554" s="68"/>
      <c r="I554" s="136"/>
      <c r="J554" s="137"/>
      <c r="K554" s="136"/>
      <c r="L554" s="12" t="s">
        <v>10</v>
      </c>
      <c r="M554" s="40"/>
      <c r="N554" s="5"/>
      <c r="O554" s="6"/>
      <c r="P554" s="197"/>
      <c r="S554" s="38"/>
    </row>
    <row r="555" spans="1:64" ht="21.75" hidden="1" customHeight="1">
      <c r="A555" s="1"/>
      <c r="B555" s="66"/>
      <c r="C555" s="569">
        <f>N554</f>
        <v>0</v>
      </c>
      <c r="D555" s="570"/>
      <c r="E555" s="569"/>
      <c r="F555" s="7" t="s">
        <v>11</v>
      </c>
      <c r="G555" s="8" t="s">
        <v>12</v>
      </c>
      <c r="H555" s="70">
        <v>1134.3800000000001</v>
      </c>
      <c r="I555" s="129"/>
      <c r="J555" s="129"/>
      <c r="K555" s="129"/>
      <c r="L555" s="571" t="s">
        <v>13</v>
      </c>
      <c r="M555" s="571"/>
      <c r="N555" s="140"/>
      <c r="O555" s="9" t="s">
        <v>14</v>
      </c>
      <c r="P555" s="223">
        <f>ROUND(C555*H555/100,0)</f>
        <v>0</v>
      </c>
      <c r="S555" s="128"/>
    </row>
    <row r="556" spans="1:64" s="17" customFormat="1" ht="15.95" hidden="1" customHeight="1">
      <c r="A556" s="15"/>
      <c r="B556" s="99"/>
      <c r="C556" s="58"/>
      <c r="D556" s="99"/>
      <c r="E556" s="103"/>
      <c r="F556" s="99"/>
      <c r="G556" s="21"/>
      <c r="H556" s="94"/>
      <c r="I556" s="94"/>
      <c r="J556" s="105"/>
      <c r="K556" s="94"/>
      <c r="L556" s="93"/>
      <c r="M556" s="32"/>
      <c r="N556" s="106"/>
      <c r="O556" s="103"/>
      <c r="P556" s="224"/>
      <c r="Q556" s="52"/>
      <c r="S556" s="58"/>
    </row>
    <row r="557" spans="1:64" ht="15.95" hidden="1" customHeight="1">
      <c r="A557" s="1"/>
      <c r="B557" s="45"/>
      <c r="C557" s="46"/>
      <c r="D557" s="114"/>
      <c r="E557" s="98"/>
      <c r="F557" s="41"/>
      <c r="G557" s="8"/>
      <c r="H557" s="97"/>
      <c r="I557" s="97"/>
      <c r="J557" s="97"/>
      <c r="K557" s="97"/>
      <c r="L557" s="115"/>
      <c r="M557" s="115"/>
      <c r="N557" s="3"/>
      <c r="O557" s="113"/>
      <c r="S557" s="46"/>
    </row>
    <row r="558" spans="1:64" ht="15.95" hidden="1" customHeight="1">
      <c r="A558" s="1"/>
      <c r="B558" s="45"/>
      <c r="C558" s="46"/>
      <c r="D558" s="114"/>
      <c r="E558" s="98"/>
      <c r="F558" s="41"/>
      <c r="G558" s="8"/>
      <c r="H558" s="97"/>
      <c r="I558" s="97"/>
      <c r="J558" s="97"/>
      <c r="K558" s="97"/>
      <c r="L558" s="115"/>
      <c r="M558" s="115"/>
      <c r="N558" s="3"/>
      <c r="O558" s="113"/>
      <c r="S558" s="46"/>
    </row>
    <row r="559" spans="1:64" s="17" customFormat="1" ht="82.5" hidden="1" customHeight="1">
      <c r="A559" s="86"/>
      <c r="B559" s="591" t="s">
        <v>59</v>
      </c>
      <c r="C559" s="591"/>
      <c r="D559" s="591"/>
      <c r="E559" s="591"/>
      <c r="F559" s="591"/>
      <c r="G559" s="591"/>
      <c r="H559" s="591"/>
      <c r="I559" s="591"/>
      <c r="J559" s="591"/>
      <c r="K559" s="591"/>
      <c r="L559" s="591"/>
      <c r="M559" s="591"/>
      <c r="N559" s="591"/>
      <c r="O559" s="106"/>
      <c r="P559" s="224"/>
    </row>
    <row r="560" spans="1:64" s="17" customFormat="1" ht="15.95" hidden="1" customHeight="1" thickBot="1">
      <c r="A560" s="15"/>
      <c r="B560" s="17" t="s">
        <v>125</v>
      </c>
      <c r="C560" s="95"/>
      <c r="D560" s="99">
        <v>1</v>
      </c>
      <c r="E560" s="48" t="s">
        <v>8</v>
      </c>
      <c r="F560" s="99">
        <v>20</v>
      </c>
      <c r="G560" s="99" t="s">
        <v>8</v>
      </c>
      <c r="H560" s="27">
        <v>3</v>
      </c>
      <c r="I560" s="99" t="s">
        <v>8</v>
      </c>
      <c r="J560" s="105">
        <v>1</v>
      </c>
      <c r="K560" s="99"/>
      <c r="L560" s="105"/>
      <c r="M560" s="17" t="s">
        <v>9</v>
      </c>
      <c r="N560" s="30">
        <f>ROUND(D560*F560*H560*J560,0)</f>
        <v>60</v>
      </c>
      <c r="O560" s="16"/>
      <c r="P560" s="224"/>
      <c r="S560" s="95"/>
    </row>
    <row r="561" spans="1:19" s="17" customFormat="1" ht="15.95" hidden="1" customHeight="1" thickBot="1">
      <c r="A561" s="93"/>
      <c r="C561" s="107"/>
      <c r="D561" s="99"/>
      <c r="E561" s="49"/>
      <c r="F561" s="99"/>
      <c r="G561" s="93"/>
      <c r="H561" s="27"/>
      <c r="I561" s="94"/>
      <c r="J561" s="24"/>
      <c r="K561" s="94"/>
      <c r="L561" s="24" t="s">
        <v>10</v>
      </c>
      <c r="M561" s="93"/>
      <c r="N561" s="26"/>
      <c r="O561" s="19"/>
      <c r="P561" s="224"/>
      <c r="S561" s="107"/>
    </row>
    <row r="562" spans="1:19" s="17" customFormat="1" ht="15.95" hidden="1" customHeight="1">
      <c r="A562" s="15"/>
      <c r="B562" s="52"/>
      <c r="C562" s="121">
        <f>N561</f>
        <v>0</v>
      </c>
      <c r="D562" s="99" t="s">
        <v>32</v>
      </c>
      <c r="E562" s="104"/>
      <c r="F562" s="99"/>
      <c r="G562" s="52" t="s">
        <v>12</v>
      </c>
      <c r="H562" s="94">
        <v>395</v>
      </c>
      <c r="I562" s="94"/>
      <c r="J562" s="105"/>
      <c r="K562" s="94"/>
      <c r="L562" s="93" t="s">
        <v>55</v>
      </c>
      <c r="M562" s="93"/>
      <c r="N562" s="52"/>
      <c r="O562" s="103" t="s">
        <v>14</v>
      </c>
      <c r="P562" s="224">
        <f>(C562*H562)</f>
        <v>0</v>
      </c>
      <c r="S562" s="121"/>
    </row>
    <row r="563" spans="1:19" s="17" customFormat="1" ht="15.95" hidden="1" customHeight="1">
      <c r="A563" s="15"/>
      <c r="B563" s="52"/>
      <c r="C563" s="53"/>
      <c r="D563" s="92"/>
      <c r="E563" s="93"/>
      <c r="F563" s="50"/>
      <c r="G563" s="21"/>
      <c r="H563" s="94"/>
      <c r="I563" s="94"/>
      <c r="J563" s="94"/>
      <c r="K563" s="94"/>
      <c r="L563" s="92"/>
      <c r="M563" s="93"/>
      <c r="O563" s="103"/>
      <c r="P563" s="224"/>
      <c r="S563" s="53"/>
    </row>
    <row r="564" spans="1:19" ht="15.95" hidden="1" customHeight="1">
      <c r="A564" s="1"/>
      <c r="B564" s="576" t="s">
        <v>34</v>
      </c>
      <c r="C564" s="576"/>
      <c r="D564" s="576"/>
      <c r="E564" s="576"/>
      <c r="F564" s="576"/>
      <c r="G564" s="576"/>
      <c r="H564" s="576"/>
      <c r="I564" s="576"/>
      <c r="J564" s="576"/>
      <c r="K564" s="576"/>
      <c r="L564" s="576"/>
      <c r="M564" s="576"/>
      <c r="N564" s="576"/>
      <c r="O564" s="576"/>
      <c r="S564" s="3"/>
    </row>
    <row r="565" spans="1:19" ht="15.95" hidden="1" customHeight="1">
      <c r="A565" s="1"/>
      <c r="B565" s="3" t="s">
        <v>35</v>
      </c>
      <c r="C565" s="108"/>
      <c r="D565" s="109">
        <v>1</v>
      </c>
      <c r="E565" s="38" t="s">
        <v>8</v>
      </c>
      <c r="F565" s="109">
        <v>1</v>
      </c>
      <c r="G565" s="109" t="s">
        <v>8</v>
      </c>
      <c r="H565" s="68">
        <v>30</v>
      </c>
      <c r="I565" s="109" t="s">
        <v>8</v>
      </c>
      <c r="J565" s="110">
        <v>19.920000000000002</v>
      </c>
      <c r="K565" s="109"/>
      <c r="L565" s="110"/>
      <c r="M565" s="3" t="s">
        <v>9</v>
      </c>
      <c r="N565" s="39">
        <f t="shared" ref="N565:N571" si="48">ROUND(D565*F565*H565*J565,0)</f>
        <v>598</v>
      </c>
      <c r="O565" s="2"/>
      <c r="P565" s="199"/>
      <c r="S565" s="108"/>
    </row>
    <row r="566" spans="1:19" ht="15.95" hidden="1" customHeight="1">
      <c r="A566" s="1"/>
      <c r="B566" s="3" t="s">
        <v>19</v>
      </c>
      <c r="C566" s="108"/>
      <c r="D566" s="109">
        <v>1</v>
      </c>
      <c r="E566" s="38" t="s">
        <v>8</v>
      </c>
      <c r="F566" s="109">
        <v>1</v>
      </c>
      <c r="G566" s="109" t="s">
        <v>8</v>
      </c>
      <c r="H566" s="68">
        <v>24</v>
      </c>
      <c r="I566" s="109" t="s">
        <v>8</v>
      </c>
      <c r="J566" s="110">
        <v>19.920000000000002</v>
      </c>
      <c r="K566" s="109"/>
      <c r="L566" s="110"/>
      <c r="M566" s="3" t="s">
        <v>9</v>
      </c>
      <c r="N566" s="39">
        <f t="shared" si="48"/>
        <v>478</v>
      </c>
      <c r="O566" s="2"/>
      <c r="S566" s="108"/>
    </row>
    <row r="567" spans="1:19" ht="15.95" hidden="1" customHeight="1">
      <c r="A567" s="1"/>
      <c r="B567" s="3" t="s">
        <v>36</v>
      </c>
      <c r="C567" s="108"/>
      <c r="D567" s="109">
        <v>3</v>
      </c>
      <c r="E567" s="38" t="s">
        <v>8</v>
      </c>
      <c r="F567" s="109">
        <v>2</v>
      </c>
      <c r="G567" s="109" t="s">
        <v>8</v>
      </c>
      <c r="H567" s="68">
        <v>19.920000000000002</v>
      </c>
      <c r="I567" s="109" t="s">
        <v>8</v>
      </c>
      <c r="J567" s="110">
        <v>2</v>
      </c>
      <c r="K567" s="109"/>
      <c r="L567" s="110"/>
      <c r="M567" s="3" t="s">
        <v>9</v>
      </c>
      <c r="N567" s="39">
        <f t="shared" si="48"/>
        <v>239</v>
      </c>
      <c r="O567" s="2"/>
      <c r="S567" s="108"/>
    </row>
    <row r="568" spans="1:19" ht="15.95" hidden="1" customHeight="1">
      <c r="A568" s="1"/>
      <c r="B568" s="3" t="s">
        <v>37</v>
      </c>
      <c r="C568" s="108"/>
      <c r="D568" s="109">
        <v>1</v>
      </c>
      <c r="E568" s="38" t="s">
        <v>8</v>
      </c>
      <c r="F568" s="109">
        <v>1</v>
      </c>
      <c r="G568" s="109" t="s">
        <v>8</v>
      </c>
      <c r="H568" s="68">
        <v>13.92</v>
      </c>
      <c r="I568" s="109" t="s">
        <v>8</v>
      </c>
      <c r="J568" s="110">
        <v>19.920000000000002</v>
      </c>
      <c r="K568" s="109"/>
      <c r="L568" s="110"/>
      <c r="M568" s="3" t="s">
        <v>9</v>
      </c>
      <c r="N568" s="39">
        <f t="shared" si="48"/>
        <v>277</v>
      </c>
      <c r="O568" s="2"/>
      <c r="S568" s="108"/>
    </row>
    <row r="569" spans="1:19" ht="15.95" hidden="1" customHeight="1">
      <c r="A569" s="1"/>
      <c r="B569" s="3" t="s">
        <v>20</v>
      </c>
      <c r="C569" s="108"/>
      <c r="D569" s="109">
        <v>1</v>
      </c>
      <c r="E569" s="38" t="s">
        <v>8</v>
      </c>
      <c r="F569" s="109">
        <v>1</v>
      </c>
      <c r="G569" s="109" t="s">
        <v>8</v>
      </c>
      <c r="H569" s="68">
        <v>12</v>
      </c>
      <c r="I569" s="109" t="s">
        <v>8</v>
      </c>
      <c r="J569" s="110">
        <v>11.75</v>
      </c>
      <c r="K569" s="109"/>
      <c r="L569" s="110"/>
      <c r="M569" s="3" t="s">
        <v>9</v>
      </c>
      <c r="N569" s="39">
        <f t="shared" si="48"/>
        <v>141</v>
      </c>
      <c r="O569" s="2"/>
      <c r="S569" s="108"/>
    </row>
    <row r="570" spans="1:19" ht="15.95" hidden="1" customHeight="1">
      <c r="A570" s="1"/>
      <c r="B570" s="3" t="s">
        <v>38</v>
      </c>
      <c r="C570" s="108"/>
      <c r="D570" s="109">
        <v>1</v>
      </c>
      <c r="E570" s="38" t="s">
        <v>8</v>
      </c>
      <c r="F570" s="109">
        <v>1</v>
      </c>
      <c r="G570" s="109" t="s">
        <v>8</v>
      </c>
      <c r="H570" s="68">
        <v>12.83</v>
      </c>
      <c r="I570" s="109" t="s">
        <v>8</v>
      </c>
      <c r="J570" s="110">
        <v>6.92</v>
      </c>
      <c r="K570" s="109"/>
      <c r="L570" s="110"/>
      <c r="M570" s="3" t="s">
        <v>9</v>
      </c>
      <c r="N570" s="39">
        <f t="shared" si="48"/>
        <v>89</v>
      </c>
      <c r="O570" s="2"/>
      <c r="S570" s="108"/>
    </row>
    <row r="571" spans="1:19" ht="15.95" hidden="1" customHeight="1">
      <c r="A571" s="1"/>
      <c r="B571" s="3" t="s">
        <v>39</v>
      </c>
      <c r="C571" s="108"/>
      <c r="D571" s="109">
        <v>1</v>
      </c>
      <c r="E571" s="38" t="s">
        <v>8</v>
      </c>
      <c r="F571" s="109">
        <v>1</v>
      </c>
      <c r="G571" s="109" t="s">
        <v>8</v>
      </c>
      <c r="H571" s="68">
        <v>84.83</v>
      </c>
      <c r="I571" s="109" t="s">
        <v>8</v>
      </c>
      <c r="J571" s="110">
        <v>6.92</v>
      </c>
      <c r="K571" s="109"/>
      <c r="L571" s="110"/>
      <c r="M571" s="3" t="s">
        <v>9</v>
      </c>
      <c r="N571" s="39">
        <f t="shared" si="48"/>
        <v>587</v>
      </c>
      <c r="O571" s="2"/>
      <c r="S571" s="108"/>
    </row>
    <row r="572" spans="1:19" ht="15.95" hidden="1" customHeight="1">
      <c r="A572" s="1"/>
      <c r="B572" s="3" t="s">
        <v>22</v>
      </c>
      <c r="C572" s="108"/>
      <c r="D572" s="109">
        <v>1</v>
      </c>
      <c r="E572" s="38" t="s">
        <v>8</v>
      </c>
      <c r="F572" s="109">
        <v>1</v>
      </c>
      <c r="G572" s="109" t="s">
        <v>8</v>
      </c>
      <c r="H572" s="68">
        <v>23.92</v>
      </c>
      <c r="I572" s="109" t="s">
        <v>8</v>
      </c>
      <c r="J572" s="110">
        <v>19.829999999999998</v>
      </c>
      <c r="K572" s="109"/>
      <c r="L572" s="110"/>
      <c r="M572" s="3" t="s">
        <v>9</v>
      </c>
      <c r="N572" s="39">
        <f>ROUND(D572*F572*H572*J572,0)</f>
        <v>474</v>
      </c>
      <c r="O572" s="2"/>
      <c r="S572" s="108"/>
    </row>
    <row r="573" spans="1:19" ht="15.95" hidden="1" customHeight="1">
      <c r="A573" s="1"/>
      <c r="B573" s="3" t="s">
        <v>23</v>
      </c>
      <c r="C573" s="108"/>
      <c r="D573" s="109">
        <v>1</v>
      </c>
      <c r="E573" s="38" t="s">
        <v>8</v>
      </c>
      <c r="F573" s="109">
        <v>1</v>
      </c>
      <c r="G573" s="109" t="s">
        <v>8</v>
      </c>
      <c r="H573" s="68">
        <v>30</v>
      </c>
      <c r="I573" s="109" t="s">
        <v>8</v>
      </c>
      <c r="J573" s="110">
        <v>19.829999999999998</v>
      </c>
      <c r="K573" s="109"/>
      <c r="L573" s="110"/>
      <c r="M573" s="3" t="s">
        <v>9</v>
      </c>
      <c r="N573" s="39">
        <f>ROUND(D573*F573*H573*J573,0)</f>
        <v>595</v>
      </c>
      <c r="O573" s="2"/>
      <c r="S573" s="108"/>
    </row>
    <row r="574" spans="1:19" ht="15.95" hidden="1" customHeight="1">
      <c r="A574" s="1"/>
      <c r="B574" s="3" t="s">
        <v>21</v>
      </c>
      <c r="C574" s="108"/>
      <c r="D574" s="109">
        <v>1</v>
      </c>
      <c r="E574" s="38" t="s">
        <v>8</v>
      </c>
      <c r="F574" s="109">
        <v>1</v>
      </c>
      <c r="G574" s="109" t="s">
        <v>8</v>
      </c>
      <c r="H574" s="68">
        <v>55.83</v>
      </c>
      <c r="I574" s="109" t="s">
        <v>8</v>
      </c>
      <c r="J574" s="110">
        <v>6.92</v>
      </c>
      <c r="K574" s="109"/>
      <c r="L574" s="110"/>
      <c r="M574" s="3" t="s">
        <v>9</v>
      </c>
      <c r="N574" s="39">
        <f>ROUND(D574*F574*H574*J574,0)</f>
        <v>386</v>
      </c>
      <c r="O574" s="2"/>
      <c r="S574" s="108"/>
    </row>
    <row r="575" spans="1:19" ht="15.95" hidden="1" customHeight="1">
      <c r="A575" s="1"/>
      <c r="B575" s="3" t="s">
        <v>40</v>
      </c>
      <c r="C575" s="108"/>
      <c r="D575" s="109">
        <v>1</v>
      </c>
      <c r="E575" s="38" t="s">
        <v>8</v>
      </c>
      <c r="F575" s="109">
        <v>1</v>
      </c>
      <c r="G575" s="109" t="s">
        <v>16</v>
      </c>
      <c r="H575" s="68">
        <v>59.58</v>
      </c>
      <c r="I575" s="109" t="s">
        <v>17</v>
      </c>
      <c r="J575" s="110">
        <v>24.58</v>
      </c>
      <c r="K575" s="109" t="s">
        <v>18</v>
      </c>
      <c r="L575" s="110">
        <v>2</v>
      </c>
      <c r="M575" s="3" t="s">
        <v>9</v>
      </c>
      <c r="N575" s="76">
        <f>ROUND(D575*F575*(H575+J575)*L575,0)</f>
        <v>168</v>
      </c>
      <c r="O575" s="2"/>
      <c r="S575" s="108"/>
    </row>
    <row r="576" spans="1:19" ht="15.95" hidden="1" customHeight="1">
      <c r="A576" s="1"/>
      <c r="C576" s="38"/>
      <c r="D576" s="69"/>
      <c r="H576" s="68"/>
      <c r="I576" s="109"/>
      <c r="J576" s="110"/>
      <c r="K576" s="109"/>
      <c r="L576" s="12" t="s">
        <v>10</v>
      </c>
      <c r="M576" s="40"/>
      <c r="N576" s="5"/>
      <c r="O576" s="6"/>
      <c r="P576" s="197"/>
      <c r="S576" s="38"/>
    </row>
    <row r="577" spans="1:19" ht="15.95" hidden="1" customHeight="1">
      <c r="A577" s="1"/>
      <c r="B577" s="71" t="s">
        <v>24</v>
      </c>
      <c r="C577" s="38"/>
      <c r="E577" s="113"/>
      <c r="G577" s="98"/>
      <c r="H577" s="68"/>
      <c r="I577" s="97"/>
      <c r="J577" s="110"/>
      <c r="K577" s="98"/>
      <c r="L577" s="110"/>
      <c r="M577" s="45"/>
      <c r="N577" s="45"/>
      <c r="O577" s="113"/>
      <c r="Q577" s="45"/>
      <c r="S577" s="38"/>
    </row>
    <row r="578" spans="1:19" ht="15.95" hidden="1" customHeight="1" thickBot="1">
      <c r="A578" s="1"/>
      <c r="B578" s="3" t="s">
        <v>41</v>
      </c>
      <c r="C578" s="38"/>
      <c r="D578" s="109">
        <v>1</v>
      </c>
      <c r="E578" s="38" t="s">
        <v>8</v>
      </c>
      <c r="F578" s="109">
        <v>1</v>
      </c>
      <c r="G578" s="109" t="s">
        <v>8</v>
      </c>
      <c r="H578" s="68">
        <v>12.75</v>
      </c>
      <c r="I578" s="109" t="s">
        <v>8</v>
      </c>
      <c r="J578" s="110">
        <v>7.75</v>
      </c>
      <c r="K578" s="109"/>
      <c r="L578" s="110"/>
      <c r="M578" s="3" t="s">
        <v>9</v>
      </c>
      <c r="N578" s="39">
        <f>ROUND(D578*F578*H578*J578,0)</f>
        <v>99</v>
      </c>
      <c r="O578" s="6"/>
      <c r="P578" s="198"/>
      <c r="S578" s="38"/>
    </row>
    <row r="579" spans="1:19" ht="15.95" hidden="1" customHeight="1" thickBot="1">
      <c r="A579" s="1"/>
      <c r="B579" s="109"/>
      <c r="C579" s="3"/>
      <c r="E579" s="113"/>
      <c r="G579" s="98"/>
      <c r="H579" s="68"/>
      <c r="I579" s="97"/>
      <c r="J579" s="110"/>
      <c r="K579" s="98"/>
      <c r="L579" s="12" t="s">
        <v>10</v>
      </c>
      <c r="M579" s="3" t="s">
        <v>9</v>
      </c>
      <c r="N579" s="14"/>
      <c r="O579" s="113"/>
      <c r="P579" s="80"/>
      <c r="Q579" s="45"/>
      <c r="S579" s="3"/>
    </row>
    <row r="580" spans="1:19" ht="15.95" hidden="1" customHeight="1">
      <c r="A580" s="1"/>
      <c r="B580" s="71" t="s">
        <v>28</v>
      </c>
      <c r="C580" s="38"/>
      <c r="E580" s="113"/>
      <c r="G580" s="98"/>
      <c r="H580" s="68"/>
      <c r="I580" s="97"/>
      <c r="J580" s="110"/>
      <c r="K580" s="97"/>
      <c r="L580" s="98"/>
      <c r="M580" s="98"/>
      <c r="N580" s="45"/>
      <c r="O580" s="41"/>
      <c r="P580" s="80"/>
      <c r="Q580" s="45"/>
      <c r="S580" s="38"/>
    </row>
    <row r="581" spans="1:19" ht="15.95" hidden="1" customHeight="1">
      <c r="A581" s="1"/>
      <c r="C581" s="71"/>
      <c r="D581" s="577">
        <f>N576</f>
        <v>0</v>
      </c>
      <c r="E581" s="577"/>
      <c r="F581" s="577"/>
      <c r="G581" s="98" t="s">
        <v>29</v>
      </c>
      <c r="H581" s="73">
        <f>N579</f>
        <v>0</v>
      </c>
      <c r="I581" s="12" t="s">
        <v>9</v>
      </c>
      <c r="J581" s="578">
        <f>D581-H581</f>
        <v>0</v>
      </c>
      <c r="K581" s="578"/>
      <c r="L581" s="40" t="s">
        <v>30</v>
      </c>
      <c r="M581" s="98"/>
      <c r="N581" s="42"/>
      <c r="O581" s="113"/>
      <c r="P581" s="80"/>
      <c r="Q581" s="45"/>
      <c r="S581" s="71"/>
    </row>
    <row r="582" spans="1:19" ht="15.95" hidden="1" customHeight="1">
      <c r="A582" s="1"/>
      <c r="B582" s="3" t="s">
        <v>31</v>
      </c>
      <c r="C582" s="569">
        <f>J581*50%</f>
        <v>0</v>
      </c>
      <c r="D582" s="570"/>
      <c r="E582" s="569"/>
      <c r="F582" s="7" t="s">
        <v>32</v>
      </c>
      <c r="G582" s="8" t="s">
        <v>12</v>
      </c>
      <c r="H582" s="70">
        <v>75.63</v>
      </c>
      <c r="I582" s="97"/>
      <c r="J582" s="97"/>
      <c r="K582" s="97"/>
      <c r="L582" s="571" t="s">
        <v>33</v>
      </c>
      <c r="M582" s="571"/>
      <c r="O582" s="9" t="s">
        <v>14</v>
      </c>
      <c r="P582" s="223">
        <f>ROUND(C582*H582/100,0)</f>
        <v>0</v>
      </c>
      <c r="S582" s="96"/>
    </row>
    <row r="583" spans="1:19" ht="15.95" hidden="1" customHeight="1">
      <c r="A583" s="1"/>
      <c r="B583" s="47"/>
      <c r="C583" s="46"/>
      <c r="D583" s="114"/>
      <c r="E583" s="98"/>
      <c r="F583" s="41"/>
      <c r="G583" s="8"/>
      <c r="H583" s="97"/>
      <c r="I583" s="97"/>
      <c r="J583" s="97"/>
      <c r="K583" s="97"/>
      <c r="L583" s="115"/>
      <c r="M583" s="115"/>
      <c r="N583" s="3"/>
      <c r="O583" s="113"/>
      <c r="S583" s="46"/>
    </row>
    <row r="584" spans="1:19" s="17" customFormat="1" ht="15.95" hidden="1" customHeight="1">
      <c r="A584" s="15"/>
      <c r="B584" s="99"/>
      <c r="C584" s="58"/>
      <c r="D584" s="99"/>
      <c r="E584" s="103"/>
      <c r="F584" s="99"/>
      <c r="G584" s="21"/>
      <c r="H584" s="94"/>
      <c r="I584" s="94"/>
      <c r="J584" s="105"/>
      <c r="K584" s="94"/>
      <c r="L584" s="93"/>
      <c r="M584" s="32"/>
      <c r="N584" s="106"/>
      <c r="O584" s="103"/>
      <c r="P584" s="224"/>
      <c r="Q584" s="52"/>
      <c r="S584" s="58"/>
    </row>
    <row r="585" spans="1:19" s="17" customFormat="1" ht="15.95" hidden="1" customHeight="1">
      <c r="A585" s="15"/>
      <c r="B585" s="548" t="s">
        <v>104</v>
      </c>
      <c r="C585" s="548"/>
      <c r="D585" s="548"/>
      <c r="E585" s="548"/>
      <c r="F585" s="548"/>
      <c r="G585" s="548"/>
      <c r="H585" s="548"/>
      <c r="I585" s="548"/>
      <c r="J585" s="548"/>
      <c r="K585" s="548"/>
      <c r="L585" s="548"/>
      <c r="M585" s="548"/>
      <c r="N585" s="548"/>
      <c r="O585" s="548"/>
      <c r="P585" s="224"/>
    </row>
    <row r="586" spans="1:19" s="17" customFormat="1" ht="15.95" hidden="1" customHeight="1">
      <c r="A586" s="15"/>
      <c r="B586" s="116" t="s">
        <v>73</v>
      </c>
      <c r="C586" s="95"/>
      <c r="D586" s="99">
        <v>1</v>
      </c>
      <c r="E586" s="48" t="s">
        <v>8</v>
      </c>
      <c r="F586" s="99">
        <v>5</v>
      </c>
      <c r="G586" s="99" t="s">
        <v>8</v>
      </c>
      <c r="H586" s="27">
        <v>20</v>
      </c>
      <c r="I586" s="99" t="s">
        <v>8</v>
      </c>
      <c r="J586" s="105">
        <v>16</v>
      </c>
      <c r="K586" s="99"/>
      <c r="L586" s="105"/>
      <c r="M586" s="17" t="s">
        <v>9</v>
      </c>
      <c r="N586" s="30">
        <f>ROUND(D586*F586*H586*J586,0)</f>
        <v>1600</v>
      </c>
      <c r="O586" s="16"/>
      <c r="P586" s="224"/>
      <c r="S586" s="95"/>
    </row>
    <row r="587" spans="1:19" s="17" customFormat="1" ht="15.95" hidden="1" customHeight="1">
      <c r="A587" s="15"/>
      <c r="B587" s="17" t="s">
        <v>21</v>
      </c>
      <c r="C587" s="95"/>
      <c r="D587" s="99">
        <v>1</v>
      </c>
      <c r="E587" s="48" t="s">
        <v>8</v>
      </c>
      <c r="F587" s="99">
        <v>1</v>
      </c>
      <c r="G587" s="99" t="s">
        <v>8</v>
      </c>
      <c r="H587" s="27">
        <v>56</v>
      </c>
      <c r="I587" s="99" t="s">
        <v>8</v>
      </c>
      <c r="J587" s="105">
        <v>5.75</v>
      </c>
      <c r="K587" s="99"/>
      <c r="L587" s="105"/>
      <c r="M587" s="17" t="s">
        <v>9</v>
      </c>
      <c r="N587" s="30">
        <f>ROUND(D587*F587*H587*J587,0)</f>
        <v>322</v>
      </c>
      <c r="O587" s="16"/>
      <c r="P587" s="224"/>
      <c r="S587" s="95"/>
    </row>
    <row r="588" spans="1:19" s="17" customFormat="1" ht="15.95" hidden="1" customHeight="1">
      <c r="A588" s="15"/>
      <c r="B588" s="17" t="s">
        <v>19</v>
      </c>
      <c r="C588" s="95"/>
      <c r="D588" s="99">
        <v>1</v>
      </c>
      <c r="E588" s="48" t="s">
        <v>8</v>
      </c>
      <c r="F588" s="99">
        <v>1</v>
      </c>
      <c r="G588" s="99" t="s">
        <v>8</v>
      </c>
      <c r="H588" s="27">
        <v>24.5</v>
      </c>
      <c r="I588" s="99" t="s">
        <v>8</v>
      </c>
      <c r="J588" s="105">
        <v>6</v>
      </c>
      <c r="K588" s="99"/>
      <c r="L588" s="105"/>
      <c r="M588" s="17" t="s">
        <v>9</v>
      </c>
      <c r="N588" s="30">
        <f>ROUND(D588*F588*H588*J588,0)</f>
        <v>147</v>
      </c>
      <c r="O588" s="16"/>
      <c r="P588" s="224"/>
      <c r="S588" s="95"/>
    </row>
    <row r="589" spans="1:19" s="17" customFormat="1" ht="15.95" hidden="1" customHeight="1">
      <c r="A589" s="15"/>
      <c r="B589" s="17" t="s">
        <v>75</v>
      </c>
      <c r="C589" s="95"/>
      <c r="D589" s="99">
        <v>1</v>
      </c>
      <c r="E589" s="48" t="s">
        <v>8</v>
      </c>
      <c r="F589" s="99">
        <v>1</v>
      </c>
      <c r="G589" s="99" t="s">
        <v>8</v>
      </c>
      <c r="H589" s="27">
        <v>15.17</v>
      </c>
      <c r="I589" s="99" t="s">
        <v>8</v>
      </c>
      <c r="J589" s="105">
        <v>9.83</v>
      </c>
      <c r="K589" s="99"/>
      <c r="L589" s="105"/>
      <c r="M589" s="17" t="s">
        <v>9</v>
      </c>
      <c r="N589" s="30">
        <f>ROUND(D589*F589*H589*J589,0)</f>
        <v>149</v>
      </c>
      <c r="O589" s="16"/>
      <c r="P589" s="224"/>
      <c r="S589" s="95"/>
    </row>
    <row r="590" spans="1:19" s="17" customFormat="1" ht="15.95" hidden="1" customHeight="1">
      <c r="A590" s="15"/>
      <c r="C590" s="48"/>
      <c r="D590" s="55"/>
      <c r="E590" s="48"/>
      <c r="F590" s="99"/>
      <c r="G590" s="99"/>
      <c r="H590" s="27"/>
      <c r="I590" s="99"/>
      <c r="J590" s="105"/>
      <c r="K590" s="99"/>
      <c r="L590" s="24" t="s">
        <v>10</v>
      </c>
      <c r="M590" s="32"/>
      <c r="N590" s="18"/>
      <c r="O590" s="19"/>
      <c r="P590" s="197"/>
      <c r="S590" s="48"/>
    </row>
    <row r="591" spans="1:19" s="17" customFormat="1" ht="15.95" hidden="1" customHeight="1">
      <c r="A591" s="15"/>
      <c r="B591" s="56"/>
      <c r="C591" s="545">
        <f>N590</f>
        <v>0</v>
      </c>
      <c r="D591" s="546"/>
      <c r="E591" s="545"/>
      <c r="F591" s="20" t="s">
        <v>32</v>
      </c>
      <c r="G591" s="21" t="s">
        <v>12</v>
      </c>
      <c r="H591" s="57">
        <v>786.5</v>
      </c>
      <c r="I591" s="94"/>
      <c r="J591" s="94"/>
      <c r="K591" s="94"/>
      <c r="L591" s="547" t="s">
        <v>33</v>
      </c>
      <c r="M591" s="547"/>
      <c r="N591" s="107"/>
      <c r="O591" s="22" t="s">
        <v>14</v>
      </c>
      <c r="P591" s="224">
        <f>ROUND(C591*H591/100,0)</f>
        <v>0</v>
      </c>
      <c r="S591" s="104"/>
    </row>
    <row r="592" spans="1:19" s="17" customFormat="1" ht="15.95" hidden="1" customHeight="1">
      <c r="A592" s="15"/>
      <c r="C592" s="104"/>
      <c r="D592" s="102"/>
      <c r="E592" s="104"/>
      <c r="F592" s="20"/>
      <c r="G592" s="21"/>
      <c r="H592" s="94"/>
      <c r="I592" s="94"/>
      <c r="J592" s="94"/>
      <c r="K592" s="94"/>
      <c r="L592" s="93"/>
      <c r="M592" s="93"/>
      <c r="N592" s="107"/>
      <c r="O592" s="22"/>
      <c r="P592" s="224"/>
      <c r="S592" s="104"/>
    </row>
    <row r="593" spans="1:24" s="17" customFormat="1" ht="15.95" hidden="1" customHeight="1">
      <c r="A593" s="15"/>
      <c r="B593" s="52"/>
      <c r="C593" s="104"/>
      <c r="D593" s="99"/>
      <c r="E593" s="104"/>
      <c r="F593" s="99"/>
      <c r="G593" s="52"/>
      <c r="H593" s="94"/>
      <c r="I593" s="94"/>
      <c r="J593" s="105"/>
      <c r="K593" s="94"/>
      <c r="L593" s="93"/>
      <c r="M593" s="93"/>
      <c r="N593" s="52"/>
      <c r="O593" s="103"/>
      <c r="P593" s="224"/>
      <c r="S593" s="104"/>
    </row>
    <row r="594" spans="1:24" s="17" customFormat="1" ht="15.95" hidden="1" customHeight="1">
      <c r="A594" s="36"/>
      <c r="B594" s="548" t="s">
        <v>107</v>
      </c>
      <c r="C594" s="548"/>
      <c r="D594" s="548"/>
      <c r="E594" s="548"/>
      <c r="F594" s="548"/>
      <c r="G594" s="548"/>
      <c r="H594" s="548"/>
      <c r="I594" s="548"/>
      <c r="J594" s="548"/>
      <c r="K594" s="548"/>
      <c r="L594" s="548"/>
      <c r="M594" s="548"/>
      <c r="N594" s="548"/>
      <c r="O594" s="548"/>
      <c r="P594" s="224"/>
      <c r="Q594" s="52"/>
      <c r="R594" s="52"/>
      <c r="S594" s="52"/>
      <c r="T594" s="52"/>
      <c r="U594" s="52"/>
      <c r="V594" s="52"/>
      <c r="W594" s="52"/>
      <c r="X594" s="52"/>
    </row>
    <row r="595" spans="1:24" s="17" customFormat="1" ht="15.95" hidden="1" customHeight="1" thickBot="1">
      <c r="A595" s="15"/>
      <c r="B595" s="17" t="s">
        <v>71</v>
      </c>
      <c r="C595" s="48"/>
      <c r="D595" s="99">
        <v>1</v>
      </c>
      <c r="E595" s="48" t="s">
        <v>8</v>
      </c>
      <c r="F595" s="99">
        <v>2</v>
      </c>
      <c r="G595" s="99" t="s">
        <v>16</v>
      </c>
      <c r="H595" s="27">
        <v>78.5</v>
      </c>
      <c r="I595" s="99" t="s">
        <v>17</v>
      </c>
      <c r="J595" s="105">
        <v>42.25</v>
      </c>
      <c r="K595" s="99" t="s">
        <v>18</v>
      </c>
      <c r="L595" s="105">
        <v>11.5</v>
      </c>
      <c r="M595" s="17" t="s">
        <v>9</v>
      </c>
      <c r="N595" s="28">
        <f>ROUND(D595*F595*(H595+J595)*L595,0)</f>
        <v>2777</v>
      </c>
      <c r="O595" s="19"/>
      <c r="P595" s="197"/>
      <c r="S595" s="48"/>
    </row>
    <row r="596" spans="1:24" s="17" customFormat="1" ht="15.95" hidden="1" customHeight="1" thickBot="1">
      <c r="A596" s="15"/>
      <c r="C596" s="60"/>
      <c r="D596" s="93"/>
      <c r="E596" s="48"/>
      <c r="F596" s="99"/>
      <c r="G596" s="99"/>
      <c r="H596" s="37"/>
      <c r="I596" s="50"/>
      <c r="J596" s="24"/>
      <c r="K596" s="50"/>
      <c r="L596" s="93" t="s">
        <v>10</v>
      </c>
      <c r="M596" s="50"/>
      <c r="N596" s="26"/>
      <c r="O596" s="103"/>
      <c r="P596" s="224"/>
      <c r="S596" s="60"/>
    </row>
    <row r="597" spans="1:24" s="17" customFormat="1" ht="15.95" hidden="1" customHeight="1">
      <c r="A597" s="15"/>
      <c r="B597" s="29" t="s">
        <v>24</v>
      </c>
      <c r="C597" s="48"/>
      <c r="D597" s="99"/>
      <c r="E597" s="103"/>
      <c r="F597" s="99"/>
      <c r="G597" s="93"/>
      <c r="H597" s="27"/>
      <c r="I597" s="94"/>
      <c r="J597" s="105"/>
      <c r="K597" s="93"/>
      <c r="L597" s="105"/>
      <c r="M597" s="52"/>
      <c r="N597" s="52"/>
      <c r="O597" s="103"/>
      <c r="P597" s="224"/>
      <c r="Q597" s="52"/>
      <c r="S597" s="48"/>
    </row>
    <row r="598" spans="1:24" s="17" customFormat="1" ht="15.95" hidden="1" customHeight="1">
      <c r="A598" s="15"/>
      <c r="B598" s="17" t="s">
        <v>108</v>
      </c>
      <c r="C598" s="48"/>
      <c r="D598" s="99">
        <v>1</v>
      </c>
      <c r="E598" s="48" t="s">
        <v>8</v>
      </c>
      <c r="F598" s="99">
        <v>11</v>
      </c>
      <c r="G598" s="99" t="s">
        <v>8</v>
      </c>
      <c r="H598" s="27">
        <v>4</v>
      </c>
      <c r="I598" s="99" t="s">
        <v>8</v>
      </c>
      <c r="J598" s="105">
        <v>4</v>
      </c>
      <c r="K598" s="99"/>
      <c r="L598" s="105"/>
      <c r="M598" s="17" t="s">
        <v>9</v>
      </c>
      <c r="N598" s="30">
        <f>ROUND(D598*F598*H598*J598,0)</f>
        <v>176</v>
      </c>
      <c r="O598" s="19"/>
      <c r="P598" s="197"/>
      <c r="S598" s="48"/>
    </row>
    <row r="599" spans="1:24" s="17" customFormat="1" ht="15.95" hidden="1" customHeight="1">
      <c r="A599" s="15"/>
      <c r="B599" s="17" t="s">
        <v>27</v>
      </c>
      <c r="C599" s="48"/>
      <c r="D599" s="99">
        <v>1</v>
      </c>
      <c r="E599" s="48" t="s">
        <v>8</v>
      </c>
      <c r="F599" s="99">
        <v>5</v>
      </c>
      <c r="G599" s="99" t="s">
        <v>8</v>
      </c>
      <c r="H599" s="27">
        <v>7.5</v>
      </c>
      <c r="I599" s="99" t="s">
        <v>8</v>
      </c>
      <c r="J599" s="105">
        <v>7.75</v>
      </c>
      <c r="K599" s="99"/>
      <c r="L599" s="105"/>
      <c r="M599" s="17" t="s">
        <v>9</v>
      </c>
      <c r="N599" s="30">
        <f>ROUND(D599*F599*H599*J599,0)</f>
        <v>291</v>
      </c>
      <c r="O599" s="19"/>
      <c r="P599" s="197"/>
      <c r="S599" s="48"/>
    </row>
    <row r="600" spans="1:24" s="17" customFormat="1" ht="15.95" hidden="1" customHeight="1">
      <c r="A600" s="15"/>
      <c r="B600" s="17" t="s">
        <v>27</v>
      </c>
      <c r="C600" s="48"/>
      <c r="D600" s="99">
        <v>1</v>
      </c>
      <c r="E600" s="48" t="s">
        <v>8</v>
      </c>
      <c r="F600" s="99">
        <v>4</v>
      </c>
      <c r="G600" s="99" t="s">
        <v>8</v>
      </c>
      <c r="H600" s="27">
        <v>5.5</v>
      </c>
      <c r="I600" s="99" t="s">
        <v>8</v>
      </c>
      <c r="J600" s="105">
        <v>8.5</v>
      </c>
      <c r="K600" s="99"/>
      <c r="L600" s="105"/>
      <c r="M600" s="17" t="s">
        <v>9</v>
      </c>
      <c r="N600" s="30">
        <f>ROUND(D600*F600*H600*J600,0)</f>
        <v>187</v>
      </c>
      <c r="O600" s="19"/>
      <c r="P600" s="197"/>
      <c r="S600" s="48"/>
    </row>
    <row r="601" spans="1:24" s="17" customFormat="1" ht="15.95" hidden="1" customHeight="1" thickBot="1">
      <c r="A601" s="15"/>
      <c r="B601" s="17" t="s">
        <v>27</v>
      </c>
      <c r="C601" s="48"/>
      <c r="D601" s="99">
        <v>1</v>
      </c>
      <c r="E601" s="48" t="s">
        <v>8</v>
      </c>
      <c r="F601" s="99">
        <v>1</v>
      </c>
      <c r="G601" s="99" t="s">
        <v>8</v>
      </c>
      <c r="H601" s="27">
        <v>7.5</v>
      </c>
      <c r="I601" s="99" t="s">
        <v>8</v>
      </c>
      <c r="J601" s="105">
        <v>8.5</v>
      </c>
      <c r="K601" s="99"/>
      <c r="L601" s="105"/>
      <c r="M601" s="17" t="s">
        <v>9</v>
      </c>
      <c r="N601" s="30">
        <f>ROUND(D601*F601*H601*J601,0)</f>
        <v>64</v>
      </c>
      <c r="O601" s="19"/>
      <c r="P601" s="197"/>
      <c r="S601" s="48"/>
    </row>
    <row r="602" spans="1:24" s="17" customFormat="1" ht="15.95" hidden="1" customHeight="1" thickBot="1">
      <c r="A602" s="15"/>
      <c r="B602" s="99"/>
      <c r="D602" s="99"/>
      <c r="E602" s="103"/>
      <c r="F602" s="99"/>
      <c r="G602" s="93"/>
      <c r="H602" s="27"/>
      <c r="I602" s="94"/>
      <c r="J602" s="105"/>
      <c r="K602" s="93"/>
      <c r="L602" s="24" t="s">
        <v>10</v>
      </c>
      <c r="M602" s="17" t="s">
        <v>9</v>
      </c>
      <c r="N602" s="26"/>
      <c r="O602" s="103"/>
      <c r="P602" s="60"/>
      <c r="Q602" s="52"/>
    </row>
    <row r="603" spans="1:24" s="17" customFormat="1" ht="15.95" hidden="1" customHeight="1">
      <c r="A603" s="15"/>
      <c r="B603" s="29" t="s">
        <v>28</v>
      </c>
      <c r="C603" s="48"/>
      <c r="D603" s="99"/>
      <c r="E603" s="103"/>
      <c r="F603" s="99"/>
      <c r="G603" s="93"/>
      <c r="H603" s="27"/>
      <c r="I603" s="94"/>
      <c r="J603" s="105"/>
      <c r="K603" s="94"/>
      <c r="L603" s="93"/>
      <c r="M603" s="93"/>
      <c r="N603" s="52"/>
      <c r="O603" s="50"/>
      <c r="P603" s="60"/>
      <c r="Q603" s="52"/>
      <c r="S603" s="48"/>
    </row>
    <row r="604" spans="1:24" s="17" customFormat="1" ht="15.95" hidden="1" customHeight="1">
      <c r="A604" s="15"/>
      <c r="C604" s="29"/>
      <c r="D604" s="587">
        <f>N596</f>
        <v>0</v>
      </c>
      <c r="E604" s="587"/>
      <c r="F604" s="587"/>
      <c r="G604" s="93" t="s">
        <v>29</v>
      </c>
      <c r="H604" s="31">
        <f>N602</f>
        <v>0</v>
      </c>
      <c r="I604" s="24" t="s">
        <v>9</v>
      </c>
      <c r="J604" s="588">
        <f>D604-H604</f>
        <v>0</v>
      </c>
      <c r="K604" s="588"/>
      <c r="L604" s="32" t="s">
        <v>30</v>
      </c>
      <c r="M604" s="93"/>
      <c r="N604" s="51"/>
      <c r="O604" s="103"/>
      <c r="P604" s="60"/>
      <c r="Q604" s="52"/>
      <c r="S604" s="29"/>
    </row>
    <row r="605" spans="1:24" s="17" customFormat="1" ht="15.95" hidden="1" customHeight="1">
      <c r="A605" s="15"/>
      <c r="C605" s="545">
        <f>J604</f>
        <v>0</v>
      </c>
      <c r="D605" s="546"/>
      <c r="E605" s="545"/>
      <c r="F605" s="20" t="s">
        <v>32</v>
      </c>
      <c r="G605" s="21" t="s">
        <v>12</v>
      </c>
      <c r="H605" s="551">
        <v>1498.58</v>
      </c>
      <c r="I605" s="551"/>
      <c r="J605" s="551"/>
      <c r="K605" s="94"/>
      <c r="L605" s="547" t="s">
        <v>33</v>
      </c>
      <c r="M605" s="547"/>
      <c r="N605" s="107"/>
      <c r="O605" s="22" t="s">
        <v>14</v>
      </c>
      <c r="P605" s="224">
        <f>ROUND(C605*H605/100,0)</f>
        <v>0</v>
      </c>
      <c r="S605" s="104"/>
    </row>
    <row r="606" spans="1:24" s="17" customFormat="1" ht="15.95" hidden="1" customHeight="1">
      <c r="A606" s="15"/>
      <c r="B606" s="548" t="s">
        <v>121</v>
      </c>
      <c r="C606" s="548"/>
      <c r="D606" s="548"/>
      <c r="E606" s="548"/>
      <c r="F606" s="548"/>
      <c r="G606" s="548"/>
      <c r="H606" s="548"/>
      <c r="I606" s="548"/>
      <c r="J606" s="548"/>
      <c r="K606" s="548"/>
      <c r="L606" s="548"/>
      <c r="M606" s="548"/>
      <c r="N606" s="548"/>
      <c r="O606" s="548"/>
      <c r="P606" s="224"/>
    </row>
    <row r="607" spans="1:24" s="17" customFormat="1" ht="15.95" hidden="1" customHeight="1">
      <c r="A607" s="15"/>
      <c r="B607" s="35" t="s">
        <v>119</v>
      </c>
      <c r="C607" s="48"/>
      <c r="D607" s="99"/>
      <c r="E607" s="48"/>
      <c r="F607" s="99"/>
      <c r="G607" s="99"/>
      <c r="H607" s="27"/>
      <c r="I607" s="99"/>
      <c r="J607" s="105"/>
      <c r="K607" s="99"/>
      <c r="L607" s="105"/>
      <c r="N607" s="30"/>
      <c r="P607" s="197"/>
      <c r="S607" s="48"/>
    </row>
    <row r="608" spans="1:24" s="17" customFormat="1" ht="15.95" hidden="1" customHeight="1">
      <c r="A608" s="15"/>
      <c r="B608" s="17" t="s">
        <v>120</v>
      </c>
      <c r="C608" s="48"/>
      <c r="D608" s="99">
        <v>1</v>
      </c>
      <c r="E608" s="48" t="s">
        <v>8</v>
      </c>
      <c r="F608" s="99">
        <v>2</v>
      </c>
      <c r="G608" s="99" t="s">
        <v>8</v>
      </c>
      <c r="H608" s="27">
        <v>90</v>
      </c>
      <c r="I608" s="99" t="s">
        <v>8</v>
      </c>
      <c r="J608" s="105">
        <v>10</v>
      </c>
      <c r="K608" s="99" t="s">
        <v>8</v>
      </c>
      <c r="L608" s="105">
        <v>0.67</v>
      </c>
      <c r="M608" s="17" t="s">
        <v>9</v>
      </c>
      <c r="N608" s="30">
        <f>ROUND(D608*F608*H608*J608*L608,0)</f>
        <v>1206</v>
      </c>
      <c r="P608" s="197"/>
      <c r="S608" s="48"/>
    </row>
    <row r="609" spans="1:19" s="17" customFormat="1" ht="15.95" hidden="1" customHeight="1">
      <c r="A609" s="15"/>
      <c r="C609" s="48"/>
      <c r="D609" s="55"/>
      <c r="E609" s="48"/>
      <c r="F609" s="99"/>
      <c r="G609" s="99"/>
      <c r="H609" s="27"/>
      <c r="I609" s="99"/>
      <c r="J609" s="105"/>
      <c r="K609" s="99"/>
      <c r="L609" s="24" t="s">
        <v>10</v>
      </c>
      <c r="M609" s="32"/>
      <c r="N609" s="18"/>
      <c r="O609" s="19"/>
      <c r="P609" s="197"/>
      <c r="S609" s="48"/>
    </row>
    <row r="610" spans="1:19" s="17" customFormat="1" ht="15.95" hidden="1" customHeight="1">
      <c r="A610" s="15"/>
      <c r="B610" s="103"/>
      <c r="C610" s="545">
        <f>N609</f>
        <v>0</v>
      </c>
      <c r="D610" s="546"/>
      <c r="E610" s="545"/>
      <c r="F610" s="20" t="s">
        <v>11</v>
      </c>
      <c r="G610" s="21" t="s">
        <v>12</v>
      </c>
      <c r="H610" s="82">
        <v>13051.5</v>
      </c>
      <c r="I610" s="94"/>
      <c r="J610" s="94"/>
      <c r="K610" s="94"/>
      <c r="L610" s="547" t="s">
        <v>13</v>
      </c>
      <c r="M610" s="547"/>
      <c r="N610" s="107"/>
      <c r="O610" s="22" t="s">
        <v>14</v>
      </c>
      <c r="P610" s="224">
        <f>ROUND(C610*H610/100,0)</f>
        <v>0</v>
      </c>
      <c r="S610" s="104"/>
    </row>
    <row r="612" spans="1:19" ht="15.95" hidden="1" customHeight="1">
      <c r="A612" s="179"/>
      <c r="C612" s="194"/>
      <c r="D612" s="189"/>
      <c r="E612" s="192"/>
      <c r="F612" s="189"/>
      <c r="G612" s="189"/>
      <c r="J612" s="189"/>
      <c r="N612" s="194"/>
      <c r="S612" s="194"/>
    </row>
    <row r="613" spans="1:19" ht="15.95" customHeight="1">
      <c r="N613" s="377" t="s">
        <v>285</v>
      </c>
      <c r="P613" s="223">
        <f>SUM(P5:P422)</f>
        <v>149604.71778571428</v>
      </c>
    </row>
    <row r="614" spans="1:19" ht="15.95" hidden="1" customHeight="1">
      <c r="N614" s="112" t="s">
        <v>153</v>
      </c>
      <c r="P614" s="223">
        <f>P331+P484+P411</f>
        <v>0</v>
      </c>
    </row>
    <row r="615" spans="1:19" ht="15.95" hidden="1" customHeight="1">
      <c r="N615" s="112" t="s">
        <v>154</v>
      </c>
      <c r="P615" s="223">
        <f>P433</f>
        <v>0</v>
      </c>
    </row>
    <row r="616" spans="1:19" ht="15.95" customHeight="1">
      <c r="N616" s="112" t="s">
        <v>155</v>
      </c>
      <c r="P616" s="223">
        <f>P613-P614</f>
        <v>149604.71778571428</v>
      </c>
    </row>
    <row r="618" spans="1:19" ht="15.95" customHeight="1">
      <c r="B618" s="109"/>
      <c r="J618" s="424"/>
    </row>
    <row r="619" spans="1:19" ht="15.95" customHeight="1">
      <c r="J619" s="424"/>
    </row>
  </sheetData>
  <mergeCells count="312">
    <mergeCell ref="B120:O120"/>
    <mergeCell ref="D123:E123"/>
    <mergeCell ref="B64:N64"/>
    <mergeCell ref="B151:N151"/>
    <mergeCell ref="D154:E154"/>
    <mergeCell ref="C222:E222"/>
    <mergeCell ref="B47:N47"/>
    <mergeCell ref="C50:E50"/>
    <mergeCell ref="H50:K50"/>
    <mergeCell ref="H154:K154"/>
    <mergeCell ref="L150:M150"/>
    <mergeCell ref="D100:E100"/>
    <mergeCell ref="H100:K100"/>
    <mergeCell ref="B96:N96"/>
    <mergeCell ref="J114:K114"/>
    <mergeCell ref="E42:F42"/>
    <mergeCell ref="H59:K59"/>
    <mergeCell ref="J209:K209"/>
    <mergeCell ref="D105:E105"/>
    <mergeCell ref="B412:O412"/>
    <mergeCell ref="D234:E234"/>
    <mergeCell ref="C433:E433"/>
    <mergeCell ref="H433:J433"/>
    <mergeCell ref="L433:M433"/>
    <mergeCell ref="D354:E354"/>
    <mergeCell ref="H67:I67"/>
    <mergeCell ref="D348:F348"/>
    <mergeCell ref="J348:K348"/>
    <mergeCell ref="H391:K391"/>
    <mergeCell ref="C399:E399"/>
    <mergeCell ref="B106:O106"/>
    <mergeCell ref="H339:J339"/>
    <mergeCell ref="D379:F379"/>
    <mergeCell ref="J379:K379"/>
    <mergeCell ref="C210:E210"/>
    <mergeCell ref="B211:N211"/>
    <mergeCell ref="H354:K354"/>
    <mergeCell ref="C380:E380"/>
    <mergeCell ref="H380:J380"/>
    <mergeCell ref="H44:I44"/>
    <mergeCell ref="E45:F45"/>
    <mergeCell ref="C287:D287"/>
    <mergeCell ref="H46:K46"/>
    <mergeCell ref="L46:M46"/>
    <mergeCell ref="B223:N223"/>
    <mergeCell ref="J277:K277"/>
    <mergeCell ref="C278:E278"/>
    <mergeCell ref="H278:K278"/>
    <mergeCell ref="L278:M278"/>
    <mergeCell ref="L59:M59"/>
    <mergeCell ref="H234:J234"/>
    <mergeCell ref="L261:M261"/>
    <mergeCell ref="B193:O193"/>
    <mergeCell ref="L55:M55"/>
    <mergeCell ref="B179:O179"/>
    <mergeCell ref="D187:F187"/>
    <mergeCell ref="J187:K187"/>
    <mergeCell ref="C188:E188"/>
    <mergeCell ref="L188:M188"/>
    <mergeCell ref="D164:F164"/>
    <mergeCell ref="J164:K164"/>
    <mergeCell ref="D114:F114"/>
    <mergeCell ref="B197:O197"/>
    <mergeCell ref="C39:E39"/>
    <mergeCell ref="B36:N36"/>
    <mergeCell ref="B40:N40"/>
    <mergeCell ref="B279:N279"/>
    <mergeCell ref="D254:F254"/>
    <mergeCell ref="J254:K254"/>
    <mergeCell ref="B256:O256"/>
    <mergeCell ref="B239:N239"/>
    <mergeCell ref="C255:E255"/>
    <mergeCell ref="L234:M234"/>
    <mergeCell ref="B88:N88"/>
    <mergeCell ref="H115:K115"/>
    <mergeCell ref="D115:E115"/>
    <mergeCell ref="B56:N56"/>
    <mergeCell ref="C59:E59"/>
    <mergeCell ref="B231:N231"/>
    <mergeCell ref="L144:M144"/>
    <mergeCell ref="H39:K39"/>
    <mergeCell ref="L39:M39"/>
    <mergeCell ref="E43:F43"/>
    <mergeCell ref="B166:O166"/>
    <mergeCell ref="D169:E169"/>
    <mergeCell ref="D238:E238"/>
    <mergeCell ref="E44:F44"/>
    <mergeCell ref="A1:P1"/>
    <mergeCell ref="A3:B3"/>
    <mergeCell ref="C3:P3"/>
    <mergeCell ref="C4:G4"/>
    <mergeCell ref="H4:J4"/>
    <mergeCell ref="K4:M4"/>
    <mergeCell ref="N4:P4"/>
    <mergeCell ref="B21:O21"/>
    <mergeCell ref="C25:E25"/>
    <mergeCell ref="L25:M25"/>
    <mergeCell ref="C15:E15"/>
    <mergeCell ref="L15:M15"/>
    <mergeCell ref="B16:O16"/>
    <mergeCell ref="C20:E20"/>
    <mergeCell ref="B6:N6"/>
    <mergeCell ref="B355:N355"/>
    <mergeCell ref="B332:N332"/>
    <mergeCell ref="L339:M339"/>
    <mergeCell ref="B326:N326"/>
    <mergeCell ref="B340:O340"/>
    <mergeCell ref="B316:N316"/>
    <mergeCell ref="C226:D226"/>
    <mergeCell ref="H222:K222"/>
    <mergeCell ref="L222:M222"/>
    <mergeCell ref="C282:E282"/>
    <mergeCell ref="L282:M282"/>
    <mergeCell ref="D307:E307"/>
    <mergeCell ref="H307:J307"/>
    <mergeCell ref="L307:M307"/>
    <mergeCell ref="B336:N336"/>
    <mergeCell ref="D349:E349"/>
    <mergeCell ref="H349:K349"/>
    <mergeCell ref="B235:O235"/>
    <mergeCell ref="B294:N294"/>
    <mergeCell ref="L255:M255"/>
    <mergeCell ref="B283:N283"/>
    <mergeCell ref="B263:N263"/>
    <mergeCell ref="D277:F277"/>
    <mergeCell ref="B288:N288"/>
    <mergeCell ref="B124:O124"/>
    <mergeCell ref="D127:E127"/>
    <mergeCell ref="H127:J127"/>
    <mergeCell ref="L127:M127"/>
    <mergeCell ref="B298:O298"/>
    <mergeCell ref="D302:E302"/>
    <mergeCell ref="H302:J302"/>
    <mergeCell ref="L302:M302"/>
    <mergeCell ref="B320:O320"/>
    <mergeCell ref="D209:F209"/>
    <mergeCell ref="L196:M196"/>
    <mergeCell ref="L210:M210"/>
    <mergeCell ref="C196:E196"/>
    <mergeCell ref="D221:F221"/>
    <mergeCell ref="J221:K221"/>
    <mergeCell ref="L287:M287"/>
    <mergeCell ref="L226:M226"/>
    <mergeCell ref="C261:E261"/>
    <mergeCell ref="B227:N227"/>
    <mergeCell ref="D230:E230"/>
    <mergeCell ref="H230:J230"/>
    <mergeCell ref="L230:M230"/>
    <mergeCell ref="B155:N155"/>
    <mergeCell ref="B359:N359"/>
    <mergeCell ref="C387:E387"/>
    <mergeCell ref="L387:M387"/>
    <mergeCell ref="D362:E362"/>
    <mergeCell ref="J439:K439"/>
    <mergeCell ref="B363:O363"/>
    <mergeCell ref="G439:H439"/>
    <mergeCell ref="F458:G458"/>
    <mergeCell ref="B464:O464"/>
    <mergeCell ref="L380:M380"/>
    <mergeCell ref="F452:G452"/>
    <mergeCell ref="D439:F439"/>
    <mergeCell ref="C421:E421"/>
    <mergeCell ref="H421:J421"/>
    <mergeCell ref="B396:N396"/>
    <mergeCell ref="B381:O381"/>
    <mergeCell ref="L421:M421"/>
    <mergeCell ref="B441:O441"/>
    <mergeCell ref="B448:N448"/>
    <mergeCell ref="B388:N388"/>
    <mergeCell ref="D391:E391"/>
    <mergeCell ref="B392:N392"/>
    <mergeCell ref="H362:J362"/>
    <mergeCell ref="L362:M362"/>
    <mergeCell ref="C555:E555"/>
    <mergeCell ref="L555:M555"/>
    <mergeCell ref="B548:N548"/>
    <mergeCell ref="B517:O517"/>
    <mergeCell ref="D520:E520"/>
    <mergeCell ref="H520:K520"/>
    <mergeCell ref="B460:N460"/>
    <mergeCell ref="D479:E479"/>
    <mergeCell ref="L479:M479"/>
    <mergeCell ref="H496:J496"/>
    <mergeCell ref="L496:M496"/>
    <mergeCell ref="H484:J484"/>
    <mergeCell ref="L475:M475"/>
    <mergeCell ref="B497:O497"/>
    <mergeCell ref="H531:K531"/>
    <mergeCell ref="L531:M531"/>
    <mergeCell ref="B552:O552"/>
    <mergeCell ref="B476:N476"/>
    <mergeCell ref="L484:M484"/>
    <mergeCell ref="B507:N507"/>
    <mergeCell ref="L492:M492"/>
    <mergeCell ref="D506:E506"/>
    <mergeCell ref="B434:O434"/>
    <mergeCell ref="B422:O422"/>
    <mergeCell ref="L440:M440"/>
    <mergeCell ref="B480:O480"/>
    <mergeCell ref="C484:E484"/>
    <mergeCell ref="C447:E447"/>
    <mergeCell ref="L447:M447"/>
    <mergeCell ref="E530:F530"/>
    <mergeCell ref="E529:F529"/>
    <mergeCell ref="H479:J479"/>
    <mergeCell ref="B472:N472"/>
    <mergeCell ref="E527:F527"/>
    <mergeCell ref="E528:F528"/>
    <mergeCell ref="H475:K475"/>
    <mergeCell ref="H528:I528"/>
    <mergeCell ref="E526:F526"/>
    <mergeCell ref="B525:N525"/>
    <mergeCell ref="B521:O521"/>
    <mergeCell ref="D524:E524"/>
    <mergeCell ref="H524:K524"/>
    <mergeCell ref="B526:C526"/>
    <mergeCell ref="H407:K407"/>
    <mergeCell ref="L506:M506"/>
    <mergeCell ref="B139:O139"/>
    <mergeCell ref="B84:N84"/>
    <mergeCell ref="D87:E87"/>
    <mergeCell ref="H87:K87"/>
    <mergeCell ref="D34:F34"/>
    <mergeCell ref="J34:K34"/>
    <mergeCell ref="D82:F82"/>
    <mergeCell ref="J82:K82"/>
    <mergeCell ref="B92:N92"/>
    <mergeCell ref="H72:K72"/>
    <mergeCell ref="B68:N68"/>
    <mergeCell ref="D72:E72"/>
    <mergeCell ref="C63:E63"/>
    <mergeCell ref="L63:M63"/>
    <mergeCell ref="D471:E471"/>
    <mergeCell ref="H471:K471"/>
    <mergeCell ref="B189:N189"/>
    <mergeCell ref="B116:O116"/>
    <mergeCell ref="D119:E119"/>
    <mergeCell ref="B145:O145"/>
    <mergeCell ref="C440:E440"/>
    <mergeCell ref="B454:N454"/>
    <mergeCell ref="C35:E35"/>
    <mergeCell ref="H35:I35"/>
    <mergeCell ref="B51:O51"/>
    <mergeCell ref="D55:E55"/>
    <mergeCell ref="H55:J55"/>
    <mergeCell ref="L50:M50"/>
    <mergeCell ref="H83:I83"/>
    <mergeCell ref="C610:E610"/>
    <mergeCell ref="L610:M610"/>
    <mergeCell ref="L173:M173"/>
    <mergeCell ref="J604:K604"/>
    <mergeCell ref="C605:E605"/>
    <mergeCell ref="H605:J605"/>
    <mergeCell ref="L605:M605"/>
    <mergeCell ref="B60:O60"/>
    <mergeCell ref="D137:F137"/>
    <mergeCell ref="J137:K137"/>
    <mergeCell ref="C138:E138"/>
    <mergeCell ref="L138:M138"/>
    <mergeCell ref="B594:O594"/>
    <mergeCell ref="D604:F604"/>
    <mergeCell ref="B585:O585"/>
    <mergeCell ref="B564:O564"/>
    <mergeCell ref="D407:E407"/>
    <mergeCell ref="D173:E173"/>
    <mergeCell ref="H173:J173"/>
    <mergeCell ref="B606:O606"/>
    <mergeCell ref="C591:E591"/>
    <mergeCell ref="B532:N532"/>
    <mergeCell ref="L20:M20"/>
    <mergeCell ref="B559:N559"/>
    <mergeCell ref="H399:K399"/>
    <mergeCell ref="L399:M399"/>
    <mergeCell ref="D467:E467"/>
    <mergeCell ref="B408:O408"/>
    <mergeCell ref="B416:O416"/>
    <mergeCell ref="B544:N544"/>
    <mergeCell ref="H506:J506"/>
    <mergeCell ref="B493:O493"/>
    <mergeCell ref="C496:E496"/>
    <mergeCell ref="C144:E144"/>
    <mergeCell ref="B174:O174"/>
    <mergeCell ref="C178:E178"/>
    <mergeCell ref="L178:M178"/>
    <mergeCell ref="B73:N73"/>
    <mergeCell ref="H467:K467"/>
    <mergeCell ref="B468:O468"/>
    <mergeCell ref="B26:N26"/>
    <mergeCell ref="L591:M591"/>
    <mergeCell ref="B128:O128"/>
    <mergeCell ref="H105:K105"/>
    <mergeCell ref="B485:O485"/>
    <mergeCell ref="C492:E492"/>
    <mergeCell ref="B101:O101"/>
    <mergeCell ref="D581:F581"/>
    <mergeCell ref="B170:O170"/>
    <mergeCell ref="J581:K581"/>
    <mergeCell ref="C582:E582"/>
    <mergeCell ref="H169:J169"/>
    <mergeCell ref="C547:E547"/>
    <mergeCell ref="L169:M169"/>
    <mergeCell ref="C543:E543"/>
    <mergeCell ref="D542:F542"/>
    <mergeCell ref="J542:K542"/>
    <mergeCell ref="C551:E551"/>
    <mergeCell ref="H551:K551"/>
    <mergeCell ref="L551:M551"/>
    <mergeCell ref="H543:K543"/>
    <mergeCell ref="L543:M543"/>
    <mergeCell ref="H547:K547"/>
    <mergeCell ref="L547:M547"/>
    <mergeCell ref="L582:M582"/>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2017-05-01T08:17:36Z</cp:lastPrinted>
  <dcterms:created xsi:type="dcterms:W3CDTF">2017-02-10T14:37:45Z</dcterms:created>
  <dcterms:modified xsi:type="dcterms:W3CDTF">2017-05-01T08:17:58Z</dcterms:modified>
</cp:coreProperties>
</file>